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4.xml" ContentType="application/vnd.openxmlformats-officedocument.spreadsheetml.comments+xml"/>
  <Override PartName="/xl/threadedComments/threadedComment3.xml" ContentType="application/vnd.ms-excel.threadedcomments+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pour relecture DAF - DAJ/Géothermie de surface/"/>
    </mc:Choice>
  </mc:AlternateContent>
  <xr:revisionPtr revIDLastSave="272" documentId="13_ncr:1_{0959CCC0-AA1D-4447-A898-10D883FCA612}" xr6:coauthVersionLast="47" xr6:coauthVersionMax="47" xr10:uidLastSave="{AB3B2ED8-6A24-44A3-9380-8AAEF42CFA65}"/>
  <bookViews>
    <workbookView minimized="1" xWindow="345" yWindow="1020" windowWidth="20490" windowHeight="10920" firstSheet="1" activeTab="5" xr2:uid="{00000000-000D-0000-FFFF-FFFF00000000}"/>
  </bookViews>
  <sheets>
    <sheet name="accueil" sheetId="11" r:id="rId1"/>
    <sheet name="Tableau 1 Descrip Produc et RC" sheetId="13" r:id="rId2"/>
    <sheet name="Tableau 2 Besoins" sheetId="15" r:id="rId3"/>
    <sheet name="zones climatiques" sheetId="23" state="hidden" r:id="rId4"/>
    <sheet name="Données efficacité energétique" sheetId="21" state="hidden" r:id="rId5"/>
    <sheet name="Tableau 3 Evolution besoins RC " sheetId="16" r:id="rId6"/>
    <sheet name="Tableau 4 Décomposition métrés" sheetId="17" r:id="rId7"/>
    <sheet name="Tableau 5 Coûts exploitation" sheetId="18" r:id="rId8"/>
    <sheet name="Tableau 6 Impact subvention" sheetId="19" r:id="rId9"/>
    <sheet name="Tableau 7 CEP modèle ADEME" sheetId="22" r:id="rId10"/>
    <sheet name="Tableau 8 Déficit financement" sheetId="20" r:id="rId11"/>
    <sheet name="Choix multiples" sheetId="2" state="hidden" r:id="rId12"/>
  </sheets>
  <externalReferences>
    <externalReference r:id="rId13"/>
    <externalReference r:id="rId14"/>
    <externalReference r:id="rId15"/>
  </externalReferences>
  <definedNames>
    <definedName name="_Toc527460541" localSheetId="1">'Tableau 1 Descrip Produc et RC'!$A$1</definedName>
    <definedName name="appoint" localSheetId="4">#REF!</definedName>
    <definedName name="appoint" localSheetId="8">#REF!</definedName>
    <definedName name="appoint" localSheetId="9">#REF!</definedName>
    <definedName name="appoint" localSheetId="10">#REF!</definedName>
    <definedName name="appoint">#REF!</definedName>
    <definedName name="Besoins_utiles_projet">'[1]caractéristiques projet'!$D$12</definedName>
    <definedName name="combustible" localSheetId="4">#REF!</definedName>
    <definedName name="combustible" localSheetId="8">#REF!</definedName>
    <definedName name="combustible" localSheetId="9">#REF!</definedName>
    <definedName name="combustible" localSheetId="10">#REF!</definedName>
    <definedName name="combustible">#REF!</definedName>
    <definedName name="Création_chauff_app" localSheetId="4">'[1]caractéristiques projet'!#REF!</definedName>
    <definedName name="Création_chauff_app" localSheetId="8">'[1]caractéristiques projet'!#REF!</definedName>
    <definedName name="Création_chauff_app" localSheetId="9">'[1]caractéristiques projet'!#REF!</definedName>
    <definedName name="Création_chauff_app" localSheetId="10">'[1]caractéristiques projet'!#REF!</definedName>
    <definedName name="Création_chauff_app">'[1]caractéristiques projet'!#REF!</definedName>
    <definedName name="essai" localSheetId="4">#REF!</definedName>
    <definedName name="essai" localSheetId="8">#REF!</definedName>
    <definedName name="essai" localSheetId="9">#REF!</definedName>
    <definedName name="essai" localSheetId="10">#REF!</definedName>
    <definedName name="essai">#REF!</definedName>
    <definedName name="filtration" localSheetId="4">#REF!</definedName>
    <definedName name="filtration" localSheetId="8">#REF!</definedName>
    <definedName name="filtration" localSheetId="10">#REF!</definedName>
    <definedName name="filtration">#REF!</definedName>
    <definedName name="Fluide" localSheetId="1">'[2]Choix multiples'!$B$5:$B$9</definedName>
    <definedName name="Fluide">'Choix multiples'!$B$5:$B$9</definedName>
    <definedName name="Grande" localSheetId="4">#REF!</definedName>
    <definedName name="Grande" localSheetId="8">#REF!</definedName>
    <definedName name="Grande" localSheetId="9">#REF!</definedName>
    <definedName name="Grande" localSheetId="10">#REF!</definedName>
    <definedName name="Grande">#REF!</definedName>
    <definedName name="nb_nvle_ss">'[1]caractéristiques projet'!$D$34</definedName>
    <definedName name="ouinon" localSheetId="4">#REF!</definedName>
    <definedName name="ouinon" localSheetId="8">#REF!</definedName>
    <definedName name="ouinon" localSheetId="9">#REF!</definedName>
    <definedName name="ouinon" localSheetId="10">#REF!</definedName>
    <definedName name="ouinon">#REF!</definedName>
    <definedName name="parametres" localSheetId="4">#REF!</definedName>
    <definedName name="parametres" localSheetId="8">#REF!</definedName>
    <definedName name="parametres" localSheetId="10">#REF!</definedName>
    <definedName name="parametres">#REF!</definedName>
    <definedName name="Prix_biomasse">'[1]caractéristiques projet'!$D$22</definedName>
    <definedName name="Prod_biomasse">'[1]caractéristiques projet'!$D$18</definedName>
    <definedName name="Prod_chaud_app">'[1]caractéristiques projet'!$D$27</definedName>
    <definedName name="Puiss_app_exist" localSheetId="8">'[1]caractéristiques projet'!#REF!</definedName>
    <definedName name="Puiss_app_exist" localSheetId="9">'[1]caractéristiques projet'!#REF!</definedName>
    <definedName name="Puiss_app_exist" localSheetId="10">'[1]caractéristiques projet'!#REF!</definedName>
    <definedName name="Puiss_app_exist">'[1]caractéristiques projet'!#REF!</definedName>
    <definedName name="Puiss_appoint">'[1]caractéristiques projet'!$D$26</definedName>
    <definedName name="Puissance_biomasse">'[1]caractéristiques projet'!$D$17</definedName>
    <definedName name="reseau" localSheetId="4">#REF!</definedName>
    <definedName name="reseau" localSheetId="8">#REF!</definedName>
    <definedName name="reseau" localSheetId="9">#REF!</definedName>
    <definedName name="reseau" localSheetId="10">#REF!</definedName>
    <definedName name="reseau">#REF!</definedName>
    <definedName name="Statut_investisseur">'[1]caractéristiques projet'!$D$10</definedName>
    <definedName name="type_de_projet" localSheetId="4">#REF!</definedName>
    <definedName name="type_de_projet" localSheetId="8">#REF!</definedName>
    <definedName name="type_de_projet" localSheetId="9">#REF!</definedName>
    <definedName name="type_de_projet" localSheetId="10">#REF!</definedName>
    <definedName name="type_de_projet">#REF!</definedName>
    <definedName name="type_investisseur" localSheetId="4">#REF!</definedName>
    <definedName name="type_investisseur" localSheetId="8">#REF!</definedName>
    <definedName name="type_investisseur" localSheetId="10">#REF!</definedName>
    <definedName name="type_investisseur">#REF!</definedName>
    <definedName name="Type_projet">'[1]caractéristiques projet'!$D$9</definedName>
    <definedName name="Ventes_clients" localSheetId="8">'[1]caractéristiques projet'!#REF!</definedName>
    <definedName name="Ventes_clients" localSheetId="9">'[1]caractéristiques projet'!#REF!</definedName>
    <definedName name="Ventes_clients" localSheetId="10">'[1]caractéristiques projet'!#REF!</definedName>
    <definedName name="Ventes_clients">'[1]caractéristiques projet'!#REF!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1" l="1"/>
  <c r="G13" i="21"/>
  <c r="E122" i="13"/>
  <c r="E84" i="13"/>
  <c r="E58" i="13"/>
  <c r="E32" i="13"/>
  <c r="E32" i="21"/>
  <c r="E27" i="21"/>
  <c r="E26" i="21"/>
  <c r="E25" i="21"/>
  <c r="Q2" i="15"/>
  <c r="R22" i="15"/>
  <c r="E28" i="13"/>
  <c r="E27" i="13"/>
  <c r="E23" i="13"/>
  <c r="E21" i="13"/>
  <c r="E73" i="13"/>
  <c r="E43" i="13"/>
  <c r="E55" i="13" s="1"/>
  <c r="D78" i="13"/>
  <c r="E121" i="13"/>
  <c r="E114" i="13"/>
  <c r="E117" i="13"/>
  <c r="E82" i="13"/>
  <c r="E78" i="13"/>
  <c r="E97" i="13"/>
  <c r="D84" i="13"/>
  <c r="D82" i="13"/>
  <c r="D80" i="13"/>
  <c r="D83" i="13" s="1"/>
  <c r="V31" i="20"/>
  <c r="D58" i="13"/>
  <c r="D32" i="13"/>
  <c r="D21" i="13" l="1"/>
  <c r="F32" i="13" l="1"/>
  <c r="E30" i="13" l="1"/>
  <c r="Z42" i="22"/>
  <c r="Y42" i="22"/>
  <c r="X42" i="22"/>
  <c r="W42" i="22"/>
  <c r="V42" i="22"/>
  <c r="U42" i="22"/>
  <c r="T42" i="22"/>
  <c r="S42" i="22"/>
  <c r="R42" i="22"/>
  <c r="Q42" i="22"/>
  <c r="P42" i="22"/>
  <c r="O42" i="22"/>
  <c r="N42" i="22"/>
  <c r="M42" i="22"/>
  <c r="L42" i="22"/>
  <c r="K42" i="22"/>
  <c r="J42" i="22"/>
  <c r="I42" i="22"/>
  <c r="H42" i="22"/>
  <c r="G42" i="22"/>
  <c r="F42" i="22"/>
  <c r="E42" i="22"/>
  <c r="D42" i="22"/>
  <c r="C42" i="22"/>
  <c r="B42" i="22"/>
  <c r="Z40" i="22"/>
  <c r="Y40" i="22"/>
  <c r="X40" i="22"/>
  <c r="W40" i="22"/>
  <c r="V40" i="22"/>
  <c r="U40" i="22"/>
  <c r="T40" i="22"/>
  <c r="S40" i="22"/>
  <c r="R40" i="22"/>
  <c r="Q40" i="22"/>
  <c r="P40" i="22"/>
  <c r="O40" i="22"/>
  <c r="N40" i="22"/>
  <c r="M40" i="22"/>
  <c r="L40" i="22"/>
  <c r="K40" i="22"/>
  <c r="J40" i="22"/>
  <c r="I40" i="22"/>
  <c r="H40" i="22"/>
  <c r="G40" i="22"/>
  <c r="F40" i="22"/>
  <c r="E40" i="22"/>
  <c r="D40" i="22"/>
  <c r="C40" i="22"/>
  <c r="B40" i="22"/>
  <c r="Z36" i="22"/>
  <c r="Y36" i="22"/>
  <c r="X36" i="22"/>
  <c r="W36" i="22"/>
  <c r="V36" i="22"/>
  <c r="U36" i="22"/>
  <c r="T36" i="22"/>
  <c r="S36" i="22"/>
  <c r="R36" i="22"/>
  <c r="R52" i="22" s="1"/>
  <c r="Q36" i="22"/>
  <c r="P36" i="22"/>
  <c r="O36" i="22"/>
  <c r="N36" i="22"/>
  <c r="M36" i="22"/>
  <c r="L36" i="22"/>
  <c r="K36" i="22"/>
  <c r="J36" i="22"/>
  <c r="J52" i="22" s="1"/>
  <c r="I36" i="22"/>
  <c r="H36" i="22"/>
  <c r="G36" i="22"/>
  <c r="F36" i="22"/>
  <c r="F52" i="22" s="1"/>
  <c r="E36" i="22"/>
  <c r="D36" i="22"/>
  <c r="C36" i="22"/>
  <c r="B36" i="22"/>
  <c r="U28" i="22"/>
  <c r="Z26" i="22"/>
  <c r="Y26" i="22"/>
  <c r="X26" i="22"/>
  <c r="W26" i="22"/>
  <c r="V26" i="22"/>
  <c r="U26" i="22"/>
  <c r="T26" i="22"/>
  <c r="S26" i="22"/>
  <c r="R26" i="22"/>
  <c r="Q26" i="22"/>
  <c r="P26" i="22"/>
  <c r="O26" i="22"/>
  <c r="N26" i="22"/>
  <c r="M26" i="22"/>
  <c r="L26" i="22"/>
  <c r="K26" i="22"/>
  <c r="J26" i="22"/>
  <c r="I26" i="22"/>
  <c r="H26" i="22"/>
  <c r="G26" i="22"/>
  <c r="F26" i="22"/>
  <c r="E26" i="22"/>
  <c r="D26" i="22"/>
  <c r="C26" i="22"/>
  <c r="B26" i="22"/>
  <c r="Z16" i="22"/>
  <c r="Z28" i="22" s="1"/>
  <c r="Y16" i="22"/>
  <c r="X16" i="22"/>
  <c r="W16" i="22"/>
  <c r="W28" i="22" s="1"/>
  <c r="V16" i="22"/>
  <c r="V28" i="22" s="1"/>
  <c r="U16" i="22"/>
  <c r="T16" i="22"/>
  <c r="T28" i="22" s="1"/>
  <c r="S16" i="22"/>
  <c r="S28" i="22" s="1"/>
  <c r="R16" i="22"/>
  <c r="R28" i="22" s="1"/>
  <c r="Q16" i="22"/>
  <c r="P16" i="22"/>
  <c r="O16" i="22"/>
  <c r="O28" i="22" s="1"/>
  <c r="N16" i="22"/>
  <c r="N28" i="22" s="1"/>
  <c r="M16" i="22"/>
  <c r="L16" i="22"/>
  <c r="L28" i="22" s="1"/>
  <c r="K16" i="22"/>
  <c r="K28" i="22" s="1"/>
  <c r="J16" i="22"/>
  <c r="J28" i="22" s="1"/>
  <c r="I16" i="22"/>
  <c r="H16" i="22"/>
  <c r="G16" i="22"/>
  <c r="G28" i="22" s="1"/>
  <c r="F16" i="22"/>
  <c r="F28" i="22" s="1"/>
  <c r="E16" i="22"/>
  <c r="E28" i="22" s="1"/>
  <c r="D16" i="22"/>
  <c r="D28" i="22" s="1"/>
  <c r="C16" i="22"/>
  <c r="C28" i="22" s="1"/>
  <c r="B16" i="22"/>
  <c r="B28" i="22" s="1"/>
  <c r="T52" i="22" l="1"/>
  <c r="T53" i="22" s="1"/>
  <c r="V52" i="22"/>
  <c r="M28" i="22"/>
  <c r="I52" i="22"/>
  <c r="Q52" i="22"/>
  <c r="Y52" i="22"/>
  <c r="D52" i="22"/>
  <c r="N52" i="22"/>
  <c r="N53" i="22" s="1"/>
  <c r="L52" i="22"/>
  <c r="L53" i="22" s="1"/>
  <c r="H28" i="22"/>
  <c r="P28" i="22"/>
  <c r="X28" i="22"/>
  <c r="F53" i="22"/>
  <c r="B52" i="22"/>
  <c r="B53" i="22" s="1"/>
  <c r="Z52" i="22"/>
  <c r="Z53" i="22" s="1"/>
  <c r="J53" i="22"/>
  <c r="R53" i="22"/>
  <c r="E52" i="22"/>
  <c r="E53" i="22" s="1"/>
  <c r="O52" i="22"/>
  <c r="W52" i="22"/>
  <c r="W53" i="22" s="1"/>
  <c r="H52" i="22"/>
  <c r="H53" i="22" s="1"/>
  <c r="P52" i="22"/>
  <c r="P53" i="22" s="1"/>
  <c r="X52" i="22"/>
  <c r="U52" i="22"/>
  <c r="U53" i="22" s="1"/>
  <c r="G52" i="22"/>
  <c r="G53" i="22" s="1"/>
  <c r="V53" i="22"/>
  <c r="M52" i="22"/>
  <c r="M53" i="22" s="1"/>
  <c r="I28" i="22"/>
  <c r="I53" i="22" s="1"/>
  <c r="Q28" i="22"/>
  <c r="Q53" i="22" s="1"/>
  <c r="Y28" i="22"/>
  <c r="Y53" i="22" s="1"/>
  <c r="C52" i="22"/>
  <c r="C53" i="22" s="1"/>
  <c r="K52" i="22"/>
  <c r="K53" i="22" s="1"/>
  <c r="S52" i="22"/>
  <c r="S53" i="22"/>
  <c r="D53" i="22"/>
  <c r="O53" i="22"/>
  <c r="X53" i="22" l="1"/>
  <c r="E116" i="13"/>
  <c r="E118" i="13" s="1"/>
  <c r="S34" i="15"/>
  <c r="S35" i="15"/>
  <c r="S36" i="15"/>
  <c r="S32" i="15"/>
  <c r="S31" i="15"/>
  <c r="R25" i="15"/>
  <c r="R26" i="15"/>
  <c r="R23" i="15"/>
  <c r="R24" i="15"/>
  <c r="L6" i="15"/>
  <c r="L7" i="15"/>
  <c r="M6" i="15" l="1"/>
  <c r="R37" i="15"/>
  <c r="Q37" i="15"/>
  <c r="R33" i="15"/>
  <c r="Q33" i="15"/>
  <c r="T36" i="15"/>
  <c r="T35" i="15"/>
  <c r="T34" i="15"/>
  <c r="T32" i="15"/>
  <c r="T31" i="15"/>
  <c r="S24" i="15"/>
  <c r="S25" i="15"/>
  <c r="S26" i="15"/>
  <c r="S23" i="15"/>
  <c r="S22" i="15"/>
  <c r="M7" i="15"/>
  <c r="AX50" i="21"/>
  <c r="AW50" i="21"/>
  <c r="AV50" i="21"/>
  <c r="AU50" i="21"/>
  <c r="AT50" i="21"/>
  <c r="AS50" i="21"/>
  <c r="AR50" i="21"/>
  <c r="AQ50" i="21"/>
  <c r="AP50" i="21"/>
  <c r="AO50" i="21"/>
  <c r="AN50" i="21"/>
  <c r="P49" i="21"/>
  <c r="N49" i="21"/>
  <c r="O32" i="21"/>
  <c r="G32" i="21"/>
  <c r="F32" i="21"/>
  <c r="O31" i="21"/>
  <c r="O30" i="21"/>
  <c r="Q29" i="21"/>
  <c r="O29" i="21"/>
  <c r="O28" i="21"/>
  <c r="O27" i="21"/>
  <c r="F27" i="21"/>
  <c r="F26" i="21"/>
  <c r="F25" i="21"/>
  <c r="B41" i="20" l="1"/>
  <c r="V41" i="20" s="1"/>
  <c r="U35" i="20"/>
  <c r="T35" i="20"/>
  <c r="S35" i="20"/>
  <c r="R35" i="20"/>
  <c r="Q35" i="20"/>
  <c r="P35" i="20"/>
  <c r="O35" i="20"/>
  <c r="N35" i="20"/>
  <c r="M35" i="20"/>
  <c r="L35" i="20"/>
  <c r="K35" i="20"/>
  <c r="J35" i="20"/>
  <c r="I35" i="20"/>
  <c r="H35" i="20"/>
  <c r="G35" i="20"/>
  <c r="F35" i="20"/>
  <c r="E35" i="20"/>
  <c r="D35" i="20"/>
  <c r="V35" i="20" s="1"/>
  <c r="C35" i="20"/>
  <c r="B35" i="20"/>
  <c r="U33" i="20"/>
  <c r="T33" i="20"/>
  <c r="S33" i="20"/>
  <c r="R33" i="20"/>
  <c r="Q33" i="20"/>
  <c r="P33" i="20"/>
  <c r="O33" i="20"/>
  <c r="N33" i="20"/>
  <c r="M33" i="20"/>
  <c r="L33" i="20"/>
  <c r="K33" i="20"/>
  <c r="J33" i="20"/>
  <c r="I33" i="20"/>
  <c r="H33" i="20"/>
  <c r="G33" i="20"/>
  <c r="F33" i="20"/>
  <c r="E33" i="20"/>
  <c r="D33" i="20"/>
  <c r="C33" i="20"/>
  <c r="B33" i="20"/>
  <c r="V33" i="20" s="1"/>
  <c r="B31" i="20"/>
  <c r="U29" i="20"/>
  <c r="U37" i="20" s="1"/>
  <c r="U39" i="20" s="1"/>
  <c r="U43" i="20" s="1"/>
  <c r="U44" i="20" s="1"/>
  <c r="T29" i="20"/>
  <c r="T37" i="20" s="1"/>
  <c r="T39" i="20" s="1"/>
  <c r="T43" i="20" s="1"/>
  <c r="T44" i="20" s="1"/>
  <c r="S29" i="20"/>
  <c r="S37" i="20" s="1"/>
  <c r="S39" i="20" s="1"/>
  <c r="S43" i="20" s="1"/>
  <c r="S44" i="20" s="1"/>
  <c r="R29" i="20"/>
  <c r="Q29" i="20"/>
  <c r="P29" i="20"/>
  <c r="P37" i="20" s="1"/>
  <c r="P39" i="20" s="1"/>
  <c r="O29" i="20"/>
  <c r="O37" i="20" s="1"/>
  <c r="O39" i="20" s="1"/>
  <c r="N29" i="20"/>
  <c r="N37" i="20" s="1"/>
  <c r="N39" i="20" s="1"/>
  <c r="N43" i="20" s="1"/>
  <c r="N44" i="20" s="1"/>
  <c r="M29" i="20"/>
  <c r="M37" i="20" s="1"/>
  <c r="M39" i="20" s="1"/>
  <c r="M43" i="20" s="1"/>
  <c r="M44" i="20" s="1"/>
  <c r="L29" i="20"/>
  <c r="L37" i="20" s="1"/>
  <c r="L39" i="20" s="1"/>
  <c r="L43" i="20" s="1"/>
  <c r="L44" i="20" s="1"/>
  <c r="K29" i="20"/>
  <c r="K37" i="20" s="1"/>
  <c r="K39" i="20" s="1"/>
  <c r="K43" i="20" s="1"/>
  <c r="K44" i="20" s="1"/>
  <c r="J29" i="20"/>
  <c r="I29" i="20"/>
  <c r="I37" i="20" s="1"/>
  <c r="I39" i="20" s="1"/>
  <c r="H29" i="20"/>
  <c r="G29" i="20"/>
  <c r="F29" i="20"/>
  <c r="F37" i="20" s="1"/>
  <c r="F39" i="20" s="1"/>
  <c r="F43" i="20" s="1"/>
  <c r="F44" i="20" s="1"/>
  <c r="E29" i="20"/>
  <c r="E37" i="20" s="1"/>
  <c r="E39" i="20" s="1"/>
  <c r="E43" i="20" s="1"/>
  <c r="E44" i="20" s="1"/>
  <c r="D29" i="20"/>
  <c r="D37" i="20" s="1"/>
  <c r="D39" i="20" s="1"/>
  <c r="D43" i="20" s="1"/>
  <c r="D44" i="20" s="1"/>
  <c r="C29" i="20"/>
  <c r="C37" i="20" s="1"/>
  <c r="C39" i="20" s="1"/>
  <c r="C43" i="20" s="1"/>
  <c r="C44" i="20" s="1"/>
  <c r="B29" i="20"/>
  <c r="H37" i="20" l="1"/>
  <c r="H39" i="20" s="1"/>
  <c r="H43" i="20" s="1"/>
  <c r="H44" i="20" s="1"/>
  <c r="Q37" i="20"/>
  <c r="Q39" i="20" s="1"/>
  <c r="Q43" i="20" s="1"/>
  <c r="Q44" i="20" s="1"/>
  <c r="J37" i="20"/>
  <c r="J39" i="20" s="1"/>
  <c r="J43" i="20" s="1"/>
  <c r="J44" i="20" s="1"/>
  <c r="O43" i="20"/>
  <c r="O44" i="20" s="1"/>
  <c r="P43" i="20"/>
  <c r="P44" i="20" s="1"/>
  <c r="I43" i="20"/>
  <c r="I44" i="20" s="1"/>
  <c r="G37" i="20"/>
  <c r="G39" i="20" s="1"/>
  <c r="G43" i="20" s="1"/>
  <c r="G44" i="20" s="1"/>
  <c r="B37" i="20"/>
  <c r="R37" i="20"/>
  <c r="R39" i="20" s="1"/>
  <c r="R43" i="20" s="1"/>
  <c r="R44" i="20" s="1"/>
  <c r="V37" i="20" l="1"/>
  <c r="B39" i="20"/>
  <c r="V39" i="20" l="1"/>
  <c r="B43" i="20"/>
  <c r="A47" i="20" l="1"/>
  <c r="V43" i="20"/>
  <c r="B44" i="20"/>
  <c r="A49" i="20" l="1"/>
  <c r="V44" i="20"/>
  <c r="E115" i="13" l="1"/>
  <c r="E68" i="13"/>
  <c r="E81" i="13" s="1"/>
  <c r="D7" i="13" l="1"/>
  <c r="F71" i="13"/>
  <c r="F70" i="13"/>
  <c r="F75" i="13"/>
  <c r="F112" i="13"/>
  <c r="F110" i="13"/>
  <c r="F109" i="13"/>
  <c r="F105" i="13"/>
  <c r="F107" i="13"/>
  <c r="F91" i="13"/>
  <c r="F92" i="13"/>
  <c r="E120" i="13"/>
  <c r="E119" i="13"/>
  <c r="E96" i="13"/>
  <c r="D115" i="13"/>
  <c r="D113" i="13" s="1"/>
  <c r="D114" i="13"/>
  <c r="E98" i="13"/>
  <c r="D120" i="13"/>
  <c r="F84" i="13"/>
  <c r="F51" i="13"/>
  <c r="E113" i="13" l="1"/>
  <c r="D29" i="13" l="1"/>
  <c r="F66" i="13" l="1"/>
  <c r="E44" i="13"/>
  <c r="E17" i="13"/>
  <c r="E29" i="13" s="1"/>
  <c r="D6" i="13" s="1"/>
  <c r="F15" i="13"/>
  <c r="F41" i="13"/>
  <c r="F25" i="13" l="1"/>
  <c r="D119" i="13" l="1"/>
  <c r="F104" i="13"/>
  <c r="F102" i="13"/>
  <c r="E101" i="13"/>
  <c r="D101" i="13"/>
  <c r="F100" i="13"/>
  <c r="F99" i="13"/>
  <c r="F98" i="13"/>
  <c r="F97" i="13"/>
  <c r="F94" i="13"/>
  <c r="F90" i="13"/>
  <c r="F89" i="13"/>
  <c r="F122" i="13" l="1"/>
  <c r="E95" i="13"/>
  <c r="E108" i="13"/>
  <c r="F121" i="13"/>
  <c r="F114" i="13"/>
  <c r="F116" i="13"/>
  <c r="H14" i="15"/>
  <c r="H13" i="15"/>
  <c r="E80" i="13" l="1"/>
  <c r="E83" i="13" s="1"/>
  <c r="D79" i="13"/>
  <c r="F77" i="13"/>
  <c r="F74" i="13"/>
  <c r="E69" i="13"/>
  <c r="F65" i="13"/>
  <c r="F64" i="13"/>
  <c r="F63" i="13"/>
  <c r="E56" i="13"/>
  <c r="D56" i="13"/>
  <c r="D55" i="13"/>
  <c r="E54" i="13"/>
  <c r="E49" i="13" s="1"/>
  <c r="D54" i="13"/>
  <c r="F52" i="13"/>
  <c r="F50" i="13"/>
  <c r="F48" i="13"/>
  <c r="E47" i="13"/>
  <c r="D47" i="13"/>
  <c r="F46" i="13"/>
  <c r="F45" i="13"/>
  <c r="F40" i="13"/>
  <c r="F39" i="13"/>
  <c r="F38" i="13"/>
  <c r="F26" i="13"/>
  <c r="F24" i="13"/>
  <c r="F13" i="13"/>
  <c r="F14" i="13"/>
  <c r="F12" i="13"/>
  <c r="D57" i="13" l="1"/>
  <c r="F58" i="13"/>
  <c r="D53" i="13"/>
  <c r="D49" i="13"/>
  <c r="E67" i="13"/>
  <c r="E72" i="13"/>
  <c r="E53" i="13"/>
  <c r="E42" i="13"/>
  <c r="E79" i="13"/>
  <c r="E57" i="13"/>
  <c r="F57" i="13" s="1"/>
  <c r="F83" i="13"/>
  <c r="F55" i="13"/>
  <c r="F80" i="13"/>
  <c r="F54" i="13"/>
  <c r="F81" i="13"/>
  <c r="D30" i="13" l="1"/>
  <c r="E18" i="13"/>
  <c r="D28" i="13"/>
  <c r="D108" i="13" s="1"/>
  <c r="E16" i="13" l="1"/>
  <c r="E31" i="13"/>
  <c r="F31" i="13" s="1"/>
  <c r="E103" i="13"/>
  <c r="D121" i="13"/>
  <c r="D103" i="13"/>
  <c r="D27" i="13"/>
  <c r="D31" i="13"/>
  <c r="G29" i="19"/>
  <c r="E29" i="19" s="1"/>
  <c r="D29" i="19" s="1"/>
  <c r="B20" i="19"/>
  <c r="B21" i="19" s="1"/>
  <c r="B22" i="19" s="1"/>
  <c r="D20" i="17" l="1"/>
  <c r="D17" i="17"/>
  <c r="D14" i="17"/>
  <c r="D6" i="17"/>
  <c r="D27" i="17" s="1"/>
  <c r="H7" i="15"/>
  <c r="H6" i="15"/>
  <c r="N37" i="15"/>
  <c r="M37" i="15"/>
  <c r="L37" i="15"/>
  <c r="K37" i="15"/>
  <c r="J37" i="15"/>
  <c r="I37" i="15"/>
  <c r="H37" i="15"/>
  <c r="O36" i="15"/>
  <c r="O35" i="15"/>
  <c r="O34" i="15"/>
  <c r="N33" i="15"/>
  <c r="M33" i="15"/>
  <c r="L33" i="15"/>
  <c r="K33" i="15"/>
  <c r="J33" i="15"/>
  <c r="I33" i="15"/>
  <c r="S33" i="15" s="1"/>
  <c r="H33" i="15"/>
  <c r="O32" i="15"/>
  <c r="O31" i="15"/>
  <c r="N26" i="15"/>
  <c r="N25" i="15"/>
  <c r="N24" i="15"/>
  <c r="N23" i="15"/>
  <c r="N22" i="15"/>
  <c r="T33" i="15" l="1"/>
  <c r="O37" i="15"/>
  <c r="S37" i="15"/>
  <c r="T37" i="15"/>
  <c r="H38" i="15"/>
  <c r="J38" i="15"/>
  <c r="K38" i="15"/>
  <c r="I38" i="15"/>
  <c r="L38" i="15"/>
  <c r="O33" i="15"/>
  <c r="M38" i="15"/>
  <c r="N38" i="15"/>
  <c r="O38" i="15" l="1"/>
  <c r="D143" i="13"/>
  <c r="E143" i="13"/>
  <c r="D141" i="13"/>
  <c r="E141" i="13"/>
  <c r="D144" i="13"/>
  <c r="F22" i="13"/>
  <c r="F20" i="13"/>
  <c r="F19" i="13"/>
  <c r="F140" i="13"/>
  <c r="F138" i="13"/>
  <c r="F137" i="13"/>
  <c r="F135" i="13"/>
  <c r="F131" i="13"/>
  <c r="F143" i="13" l="1"/>
  <c r="F141" i="13"/>
  <c r="E144" i="13"/>
  <c r="F29" i="13"/>
  <c r="D23" i="13"/>
  <c r="F28"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ANTIVILO Margot</author>
  </authors>
  <commentList>
    <comment ref="C6" authorId="0" shapeId="0" xr:uid="{8843DA86-7E43-40F1-892E-4B2E44FF1D6E}">
      <text>
        <r>
          <rPr>
            <b/>
            <sz val="9"/>
            <color indexed="81"/>
            <rFont val="Tahoma"/>
            <charset val="1"/>
          </rPr>
          <t>ANTIVILO Margot:</t>
        </r>
        <r>
          <rPr>
            <sz val="9"/>
            <color indexed="81"/>
            <rFont val="Tahoma"/>
            <charset val="1"/>
          </rPr>
          <t xml:space="preserve">
modif date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tc={9C05F8EC-3F7A-4FD0-B03E-F388EEAD7969}</author>
    <author>tc={E1B2AEF2-05FA-4594-A6FC-3D2D53317C5B}</author>
  </authors>
  <commentList>
    <comment ref="E29" authorId="0" shapeId="0" xr:uid="{9C05F8EC-3F7A-4FD0-B03E-F388EEAD7969}">
      <text>
        <t>[Threaded comment]
Your version of Excel allows you to read this threaded comment; however, any edits to it will get removed if the file is opened in a newer version of Excel. Learn more: https://go.microsoft.com/fwlink/?linkid=870924
Comment:
    La conso d'élec des auxiliaires n'est plus retranchée pour le calcul des MWh EnR&amp;R valorisés par la PAC</t>
      </text>
    </comment>
    <comment ref="E81" authorId="1" shapeId="0" xr:uid="{E1B2AEF2-05FA-4594-A6FC-3D2D53317C5B}">
      <text>
        <t>[Threaded comment]
Your version of Excel allows you to read this threaded comment; however, any edits to it will get removed if the file is opened in a newer version of Excel. Learn more: https://go.microsoft.com/fwlink/?linkid=870924
Comment:
    Calcul du froid EnR issu de la PAC géo selon formule Acte Délégué de la CE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tc={D21A39EF-D7E7-4E58-BB7D-988E2704CDE8}</author>
    <author>tc={CD42F451-6030-407A-88A1-2C2C23728F2F}</author>
    <author>CARDONA MAESTRO Astrid</author>
    <author>tc={164D3399-4B58-4D9C-BFC7-8FB2799DFE38}</author>
    <author>tc={F3032974-9AD8-4962-BD3E-14816AEAA3E0}</author>
    <author>tc={3FE17876-CB20-48AE-88B8-6D5328273464}</author>
    <author>tc={4C8D40A0-9513-4BA4-B096-81B8962ACF6F}</author>
  </authors>
  <commentList>
    <comment ref="L5" authorId="0" shapeId="0" xr:uid="{D21A39EF-D7E7-4E58-BB7D-988E2704CDE8}">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M5" authorId="1" shapeId="0" xr:uid="{CD42F451-6030-407A-88A1-2C2C23728F2F}">
      <text>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text>
    </comment>
    <comment ref="G12" authorId="2" shapeId="0" xr:uid="{00000000-0006-0000-0200-000001000000}">
      <text>
        <r>
          <rPr>
            <b/>
            <sz val="9"/>
            <color indexed="81"/>
            <rFont val="Tahoma"/>
            <family val="2"/>
          </rPr>
          <t>CARDONA MAESTRO Astrid:</t>
        </r>
        <r>
          <rPr>
            <sz val="9"/>
            <color indexed="81"/>
            <rFont val="Tahoma"/>
            <family val="2"/>
          </rPr>
          <t xml:space="preserve">
rafraîchissement passif </t>
        </r>
      </text>
    </comment>
    <comment ref="R21" authorId="3" shapeId="0" xr:uid="{164D3399-4B58-4D9C-BFC7-8FB2799DFE38}">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S21" authorId="4" shapeId="0" xr:uid="{F3032974-9AD8-4962-BD3E-14816AEAA3E0}">
      <text>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text>
    </comment>
    <comment ref="S30" authorId="5" shapeId="0" xr:uid="{3FE17876-CB20-48AE-88B8-6D5328273464}">
      <text>
        <t>[Threaded comment]
Your version of Excel allows you to read this threaded comment; however, any edits to it will get removed if the file is opened in a newer version of Excel. Learn more: https://go.microsoft.com/fwlink/?linkid=870924
Comment:
    Seuil d'efficacité énergétique</t>
      </text>
    </comment>
    <comment ref="T30" authorId="6" shapeId="0" xr:uid="{4C8D40A0-9513-4BA4-B096-81B8962ACF6F}">
      <text>
        <t>[Threaded comment]
Your version of Excel allows you to read this threaded comment; however, any edits to it will get removed if the file is opened in a newer version of Excel. Learn more: https://go.microsoft.com/fwlink/?linkid=870924
Comment:
    Signale "Faible efficacité énergétique" ou "vigilance ECS"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tc={B434D854-B1B3-42BD-944F-DD4D39DB31D8}</author>
  </authors>
  <commentList>
    <comment ref="B4" authorId="0" shapeId="0" xr:uid="{B434D854-B1B3-42BD-944F-DD4D39DB31D8}">
      <text>
        <t>[Threaded comment]
Your version of Excel allows you to read this threaded comment; however, any edits to it will get removed if the file is opened in a newer version of Excel. Learn more: https://go.microsoft.com/fwlink/?linkid=870924
Comment:
    Sources données: CEREN 2021</t>
      </text>
    </comment>
  </commentList>
</comments>
</file>

<file path=xl/sharedStrings.xml><?xml version="1.0" encoding="utf-8"?>
<sst xmlns="http://schemas.openxmlformats.org/spreadsheetml/2006/main" count="1060" uniqueCount="526">
  <si>
    <t>fiche_CEF_géothermie surface et aérothermie_fds_chal_2025</t>
  </si>
  <si>
    <r>
      <t xml:space="preserve">TABLEAUX INSTRUCTION DOSSIER FONDS CHALEUR 
GEOTHERMIE DE SURFACE &amp; AEROTHERMIE </t>
    </r>
    <r>
      <rPr>
        <sz val="10"/>
        <rFont val="Arial Black"/>
        <family val="2"/>
      </rPr>
      <t>ET RESEAU DE CHALEUR (le cas échéant)</t>
    </r>
  </si>
  <si>
    <t>Ile de France</t>
  </si>
  <si>
    <t>Languedoc-Roussillon</t>
  </si>
  <si>
    <t>Tableau 1 : Description Production et réseau de chaleur</t>
  </si>
  <si>
    <t>Limousin</t>
  </si>
  <si>
    <t>Tableau 2 : Besoins</t>
  </si>
  <si>
    <t>Midi-Pyrénées</t>
  </si>
  <si>
    <t>Tableau 3 : Evolutions besoins RC</t>
  </si>
  <si>
    <t>=&gt; uniquement si Réseau de Chaleur</t>
  </si>
  <si>
    <t>Nord-Pas de Calais</t>
  </si>
  <si>
    <t>Tableau 4 : Décomposition métrés</t>
  </si>
  <si>
    <t>Pays de la Loire</t>
  </si>
  <si>
    <t>Tableau 5 : Coûts d'exploitation</t>
  </si>
  <si>
    <t>Tableau 6 : Impact de l'aide sur prix de vente</t>
  </si>
  <si>
    <t>=&gt; uniquement si vente chaleur et/ou froid</t>
  </si>
  <si>
    <t>Provence-Alpes-Côte d'Azur</t>
  </si>
  <si>
    <t>Tableau 7 : Compte d'Exploitation Prévisionnel</t>
  </si>
  <si>
    <t>Rhône-Alpes</t>
  </si>
  <si>
    <t>Tableau 8 : Déficit de financement</t>
  </si>
  <si>
    <t>France</t>
  </si>
  <si>
    <r>
      <rPr>
        <b/>
        <sz val="10"/>
        <rFont val="Arial"/>
        <family val="2"/>
      </rPr>
      <t xml:space="preserve">NOM du projet </t>
    </r>
    <r>
      <rPr>
        <sz val="10"/>
        <rFont val="Arial"/>
        <family val="2"/>
      </rPr>
      <t>:</t>
    </r>
  </si>
  <si>
    <t xml:space="preserve">Maitre d'ouvrage : </t>
  </si>
  <si>
    <r>
      <t xml:space="preserve">Description Production </t>
    </r>
    <r>
      <rPr>
        <u/>
        <sz val="12"/>
        <color theme="1"/>
        <rFont val="Arial"/>
        <family val="2"/>
      </rPr>
      <t>et Réseau de Chaleur (le cas échéant)</t>
    </r>
  </si>
  <si>
    <t>Renseigner le (ou les) tableau(x) ci-dessous selon les modes de production de l'installation (chauffage/ECS/froid)</t>
  </si>
  <si>
    <r>
      <t xml:space="preserve">Si montage ThermoFrigoPompe (TFP) géothermique prévu, renseigner les tableaux 1.1, 1.2 et 1.3 pour les productions annuelles de chaud et de froid SEULS et le tableau 1.4 uniquement pour la part de production </t>
    </r>
    <r>
      <rPr>
        <b/>
        <u/>
        <sz val="11"/>
        <color rgb="FFFF0000"/>
        <rFont val="Arial"/>
        <family val="2"/>
      </rPr>
      <t>simultanée</t>
    </r>
    <r>
      <rPr>
        <b/>
        <sz val="11"/>
        <color rgb="FFFF0000"/>
        <rFont val="Arial"/>
        <family val="2"/>
      </rPr>
      <t xml:space="preserve"> de chaud et froid</t>
    </r>
  </si>
  <si>
    <t>MWh EnR&amp;R valorisés en chaud et froid (calculés à partir des tableaux 1.1 à 1.4)</t>
  </si>
  <si>
    <t>EnR "chaud" en MWh</t>
  </si>
  <si>
    <t>EnR "froid" en MWh</t>
  </si>
  <si>
    <r>
      <t>Tableau 1.1 Description de la production de chauffage</t>
    </r>
    <r>
      <rPr>
        <u/>
        <sz val="12"/>
        <color theme="1"/>
        <rFont val="Arial"/>
        <family val="2"/>
      </rPr>
      <t xml:space="preserve"> (PAC géothermique ou aérothermique et éventuel appoint)</t>
    </r>
  </si>
  <si>
    <r>
      <t xml:space="preserve">* les données de production et consommations MWh sont </t>
    </r>
    <r>
      <rPr>
        <b/>
        <i/>
        <sz val="7"/>
        <color theme="1"/>
        <rFont val="Arial"/>
        <family val="2"/>
      </rPr>
      <t>annuelles</t>
    </r>
  </si>
  <si>
    <t>Situation actuelle</t>
  </si>
  <si>
    <t>Situation future
(actuelle + projet FC)</t>
  </si>
  <si>
    <t xml:space="preserve"> Projet Fonds Chaleur
(ou différence vs actuelle)</t>
  </si>
  <si>
    <t>PRODUCTION CHAUFFAGE</t>
  </si>
  <si>
    <t>PAC</t>
  </si>
  <si>
    <t>Production chauffage PAC MWh</t>
  </si>
  <si>
    <t>Puissance thermique kW</t>
  </si>
  <si>
    <t>Consommation électricité en MWh (compresseur PAC)</t>
  </si>
  <si>
    <t>Consommation électricité en MWh (auxiliaires)</t>
  </si>
  <si>
    <t>mixité MWh/an % (taux de couverture de la PAC)</t>
  </si>
  <si>
    <t>SCOP moyen annuel</t>
  </si>
  <si>
    <t>Nb heures de fonct à puissance nominale</t>
  </si>
  <si>
    <t>Appoint combustible</t>
  </si>
  <si>
    <t>Production chauffage chaudière MWh</t>
  </si>
  <si>
    <t>Consommation MWh entrée chaudière</t>
  </si>
  <si>
    <t>Rendement chaudière GN</t>
  </si>
  <si>
    <t>Puissance chaudière  kW</t>
  </si>
  <si>
    <t>mixité MWh/an %</t>
  </si>
  <si>
    <t>Appoint électrique</t>
  </si>
  <si>
    <t>Production chauffage élec MWh</t>
  </si>
  <si>
    <t>Puissance kW</t>
  </si>
  <si>
    <t>Consommation électricité en MWh</t>
  </si>
  <si>
    <t>Total</t>
  </si>
  <si>
    <r>
      <t xml:space="preserve">Total production chauffage MWh        </t>
    </r>
    <r>
      <rPr>
        <b/>
        <sz val="8"/>
        <color rgb="FFFF0000"/>
        <rFont val="Arial"/>
        <family val="2"/>
      </rPr>
      <t>= Besoins utiles chauffage</t>
    </r>
    <r>
      <rPr>
        <i/>
        <sz val="8"/>
        <color theme="1"/>
        <rFont val="Arial"/>
        <family val="2"/>
      </rPr>
      <t/>
    </r>
  </si>
  <si>
    <t>Total production EnR&amp;R chauffage MWh</t>
  </si>
  <si>
    <t>Puissance totale installée kW</t>
  </si>
  <si>
    <r>
      <t xml:space="preserve">Taux EnR&amp;R (si réseau de chaleur)
</t>
    </r>
    <r>
      <rPr>
        <i/>
        <sz val="7"/>
        <color theme="1"/>
        <rFont val="Arial"/>
        <family val="2"/>
      </rPr>
      <t>(</t>
    </r>
    <r>
      <rPr>
        <b/>
        <i/>
        <sz val="7"/>
        <color rgb="FFFF0000"/>
        <rFont val="Arial"/>
        <family val="2"/>
      </rPr>
      <t>Eligibilité &gt; 65%</t>
    </r>
    <r>
      <rPr>
        <i/>
        <sz val="7"/>
        <color theme="1"/>
        <rFont val="Arial"/>
        <family val="2"/>
      </rPr>
      <t>)</t>
    </r>
  </si>
  <si>
    <r>
      <rPr>
        <b/>
        <sz val="8"/>
        <color rgb="FF000000"/>
        <rFont val="Arial"/>
      </rPr>
      <t xml:space="preserve">CO2 évité (tonnes) :
</t>
    </r>
    <r>
      <rPr>
        <i/>
        <sz val="8"/>
        <color rgb="FF000000"/>
        <rFont val="Arial"/>
      </rPr>
      <t xml:space="preserve">(base carbone ADEME) 
</t>
    </r>
    <r>
      <rPr>
        <sz val="8"/>
        <color rgb="FF000000"/>
        <rFont val="Arial"/>
      </rPr>
      <t>GN : 0,201 tCO2e/MWh PCI
fioul : 0,272 tCO2e/MWh PCI
charbon : 0,345 tCeO2/MWh PCI
Elec : 0,0394 tCO2e/MWh</t>
    </r>
  </si>
  <si>
    <t>=&gt;</t>
  </si>
  <si>
    <t>Energie substituée</t>
  </si>
  <si>
    <t>Gaz naturel</t>
  </si>
  <si>
    <t>Fioul</t>
  </si>
  <si>
    <t>Charbon</t>
  </si>
  <si>
    <t>Part</t>
  </si>
  <si>
    <t>Commentaires - détails complémentaires</t>
  </si>
  <si>
    <r>
      <t xml:space="preserve">Tableau 1.2 Description de la production d'ECS </t>
    </r>
    <r>
      <rPr>
        <u/>
        <sz val="12"/>
        <color theme="1"/>
        <rFont val="Arial"/>
        <family val="2"/>
      </rPr>
      <t>(PAC géothermique ou aérothermique et éventuel appoint)</t>
    </r>
  </si>
  <si>
    <t>A compléter uniquement si production d'ECS avec l'installation de PAC géothermique ou aérothermique</t>
  </si>
  <si>
    <t>PRODUCTION ECS</t>
  </si>
  <si>
    <t>Production ECS PAC MWh</t>
  </si>
  <si>
    <t>Nb heures à fonct nominal</t>
  </si>
  <si>
    <t>Production ECS chaudière MWh</t>
  </si>
  <si>
    <t>Production ECS élec MWh</t>
  </si>
  <si>
    <r>
      <t xml:space="preserve">Total production ECS MWh                </t>
    </r>
    <r>
      <rPr>
        <b/>
        <sz val="8"/>
        <color rgb="FFFF0000"/>
        <rFont val="Arial"/>
        <family val="2"/>
      </rPr>
      <t>= Besoins utiles ECS</t>
    </r>
    <r>
      <rPr>
        <i/>
        <sz val="8"/>
        <color theme="1"/>
        <rFont val="Arial"/>
        <family val="2"/>
      </rPr>
      <t/>
    </r>
  </si>
  <si>
    <t>Total production EnR&amp;R ECS MWh</t>
  </si>
  <si>
    <t>La conso d'élec des auxiliaires n'est plus retranchée</t>
  </si>
  <si>
    <r>
      <rPr>
        <b/>
        <sz val="8"/>
        <color rgb="FF000000"/>
        <rFont val="Arial"/>
      </rPr>
      <t xml:space="preserve">CO2 évité (tonnes) :
</t>
    </r>
    <r>
      <rPr>
        <i/>
        <sz val="8"/>
        <color rgb="FF000000"/>
        <rFont val="Arial"/>
      </rPr>
      <t xml:space="preserve">réf. Combustion GN (base carbone ADEME) </t>
    </r>
  </si>
  <si>
    <r>
      <t xml:space="preserve">Tableau 1.3 Description de la production de froid </t>
    </r>
    <r>
      <rPr>
        <u/>
        <sz val="12"/>
        <color theme="1"/>
        <rFont val="Arial"/>
        <family val="2"/>
      </rPr>
      <t>(PAC en mode réversible et /ou géocooling)</t>
    </r>
  </si>
  <si>
    <t>A compléter uniquement si production de froid/frais avec l'installation PAC géothermique ou aérothermique</t>
  </si>
  <si>
    <t>PRODUCTION FROID</t>
  </si>
  <si>
    <t>PAC géothermique</t>
  </si>
  <si>
    <r>
      <rPr>
        <b/>
        <sz val="8"/>
        <color rgb="FF000000"/>
        <rFont val="Arial"/>
        <family val="2"/>
      </rPr>
      <t xml:space="preserve">Production froid PAC </t>
    </r>
    <r>
      <rPr>
        <b/>
        <sz val="8"/>
        <color rgb="FFFF0000"/>
        <rFont val="Arial"/>
        <family val="2"/>
      </rPr>
      <t>géothermique</t>
    </r>
    <r>
      <rPr>
        <b/>
        <sz val="8"/>
        <color rgb="FF000000"/>
        <rFont val="Arial"/>
        <family val="2"/>
      </rPr>
      <t xml:space="preserve"> MWh</t>
    </r>
  </si>
  <si>
    <t>Puissance frigorifique kW</t>
  </si>
  <si>
    <t>SEER moyen annuel</t>
  </si>
  <si>
    <t>Géocooling</t>
  </si>
  <si>
    <t>Production rafraîchissement MWh</t>
  </si>
  <si>
    <t>Attention le SEER rafraîchissement doit être &gt;=14 pour du géocooling sur nappe (sur systèmes ouverts) ou &gt;=20 pour du géocooling sur sondes (sur systèmes fermés)</t>
  </si>
  <si>
    <t>Production froid Groupe Froid aéro MWh</t>
  </si>
  <si>
    <r>
      <t xml:space="preserve">Total production froid MWh           </t>
    </r>
    <r>
      <rPr>
        <b/>
        <sz val="8"/>
        <color rgb="FFFF0000"/>
        <rFont val="Arial"/>
        <family val="2"/>
      </rPr>
      <t>= Besoins utiles froid</t>
    </r>
  </si>
  <si>
    <t xml:space="preserve">Total production EnR&amp;R froid MWh </t>
  </si>
  <si>
    <t>seuls le rafraîch par géocooling et le froid issu de la PAC géo sont considérés si SEER &gt;=3,3</t>
  </si>
  <si>
    <t>Taux EnR&amp;R (si réseau de froid)</t>
  </si>
  <si>
    <r>
      <t xml:space="preserve">CO2 évité (tonnes) :
</t>
    </r>
    <r>
      <rPr>
        <i/>
        <sz val="8"/>
        <color theme="1"/>
        <rFont val="Arial"/>
        <family val="2"/>
      </rPr>
      <t xml:space="preserve">réf. élect (base carbone ADEME) </t>
    </r>
  </si>
  <si>
    <r>
      <t xml:space="preserve">Tableau 1.4 Description de la production </t>
    </r>
    <r>
      <rPr>
        <b/>
        <u/>
        <sz val="12"/>
        <color rgb="FFFF0000"/>
        <rFont val="Arial"/>
        <family val="2"/>
      </rPr>
      <t>simultanée</t>
    </r>
    <r>
      <rPr>
        <b/>
        <u/>
        <sz val="12"/>
        <color theme="1"/>
        <rFont val="Arial"/>
        <family val="2"/>
      </rPr>
      <t xml:space="preserve"> de chaud et froid par TFP géothermique</t>
    </r>
  </si>
  <si>
    <t>PRODUCTION SIMULTANEE CHAUD et FROID</t>
  </si>
  <si>
    <t>TFP (PAC)</t>
  </si>
  <si>
    <t>Production chaleur TFP MWh</t>
  </si>
  <si>
    <t>Production froid TFP MWh</t>
  </si>
  <si>
    <t>mixité en chaud MWh/an % (taux de couverture des besoins chaud de la TFP)</t>
  </si>
  <si>
    <t>mixité en froid MWh/an % (taux de couverture des besoins froid de la TFP)</t>
  </si>
  <si>
    <t>Coef de perf moyen annuel</t>
  </si>
  <si>
    <t>Production chaleur chaudière MWh</t>
  </si>
  <si>
    <t>mixité chaud MWh/an %</t>
  </si>
  <si>
    <t>Production chaleur Groupe Froid aéro MWh</t>
  </si>
  <si>
    <t>mixité froid MWh/an %</t>
  </si>
  <si>
    <r>
      <t xml:space="preserve">Total production chaud MWh        </t>
    </r>
    <r>
      <rPr>
        <b/>
        <sz val="8"/>
        <color rgb="FFFF0000"/>
        <rFont val="Arial"/>
        <family val="2"/>
      </rPr>
      <t>= Besoins utiles chaleur</t>
    </r>
  </si>
  <si>
    <r>
      <t xml:space="preserve">Total production froid MWh        </t>
    </r>
    <r>
      <rPr>
        <b/>
        <sz val="8"/>
        <color rgb="FFFF0000"/>
        <rFont val="Arial"/>
        <family val="2"/>
      </rPr>
      <t>= Besoins utiles froid</t>
    </r>
  </si>
  <si>
    <t>Total production EnR&amp;R simultané MWh</t>
  </si>
  <si>
    <t>dont production EnR chaud simultané</t>
  </si>
  <si>
    <t>dont production EnR froid simultané</t>
  </si>
  <si>
    <t>Puissance totale chaud installée kW</t>
  </si>
  <si>
    <t>Puissance totale froid installée kW</t>
  </si>
  <si>
    <r>
      <t xml:space="preserve">Taux EnR&amp;R 
</t>
    </r>
    <r>
      <rPr>
        <i/>
        <sz val="7"/>
        <color theme="1"/>
        <rFont val="Arial"/>
        <family val="2"/>
      </rPr>
      <t>(</t>
    </r>
    <r>
      <rPr>
        <b/>
        <i/>
        <sz val="7"/>
        <color rgb="FFFF0000"/>
        <rFont val="Arial"/>
        <family val="2"/>
      </rPr>
      <t>Eligibilité &gt; 50%, recommandé &gt; 65%</t>
    </r>
    <r>
      <rPr>
        <i/>
        <sz val="7"/>
        <color theme="1"/>
        <rFont val="Arial"/>
        <family val="2"/>
      </rPr>
      <t>)</t>
    </r>
  </si>
  <si>
    <r>
      <t xml:space="preserve">CO2 évité (tonnes) :
</t>
    </r>
    <r>
      <rPr>
        <i/>
        <sz val="8"/>
        <color theme="1"/>
        <rFont val="Arial"/>
        <family val="2"/>
      </rPr>
      <t xml:space="preserve">réf. GN (base carbone ADEME) </t>
    </r>
  </si>
  <si>
    <t>A compléter uniquement si création Réseau de Chaleur associé à l'installation PAC géothermique ou aérothermique</t>
  </si>
  <si>
    <t>RESEAU DE CHALEUR</t>
  </si>
  <si>
    <t>Situation future
(actuel + projet FC)</t>
  </si>
  <si>
    <t>Projet Fonds Chaleur
(et données extension RC)</t>
  </si>
  <si>
    <t>Type de fluide caloporteur</t>
  </si>
  <si>
    <t>Longueur Réseau de chaleur (ml)</t>
  </si>
  <si>
    <t>Longueur Basse Pression (ml)</t>
  </si>
  <si>
    <t>Longueur Haute Pression (ml)</t>
  </si>
  <si>
    <t>Dimaètre nominale maxi</t>
  </si>
  <si>
    <t>Chaleur vendue en sous-stations MWh/an</t>
  </si>
  <si>
    <t>Chaleur EnR&amp;R vendue en sous-stations MWh/an</t>
  </si>
  <si>
    <t>Nombre de sous-stations</t>
  </si>
  <si>
    <t>Puissance totale souscrite (MW)</t>
  </si>
  <si>
    <t>Nombre d'équivalent logement</t>
  </si>
  <si>
    <t>Densité Réseau de chaleur 
(MWh vendus en ss / ml)</t>
  </si>
  <si>
    <t>Valeur mini admissible Fonds Chaleur = 1,5 MWh/ml</t>
  </si>
  <si>
    <t>Densité EnR&amp;R Réseau de chaleur
(MWh EnR&amp;R vendus en ss / ml)</t>
  </si>
  <si>
    <t>Rendement Réseau de chaleur</t>
  </si>
  <si>
    <t>Date du schéma directeur</t>
  </si>
  <si>
    <t>Commentaires</t>
  </si>
  <si>
    <t>Besoins</t>
  </si>
  <si>
    <t>Sélecectionner le département du projet</t>
  </si>
  <si>
    <t>01 ― Ain</t>
  </si>
  <si>
    <t>→ Zone climatique (automatique)</t>
  </si>
  <si>
    <t>Tableau 2.1 : Installation géothermique ou aérothermique dédiée</t>
  </si>
  <si>
    <t>Sélectionner l'altitude du projet (m)</t>
  </si>
  <si>
    <t>&lt;400</t>
  </si>
  <si>
    <t>Besoins en chaud</t>
  </si>
  <si>
    <t>Typologie bâtiments (ou process)</t>
  </si>
  <si>
    <t>Surface chauffée (m²)</t>
  </si>
  <si>
    <t>Besoins en chaud avant démarche d'économie d'énergie (MWh/an)</t>
  </si>
  <si>
    <t>Besoins en chaud après démarche d'économie d'énergie (MWh/an)
pris en compte pour le dimensionnement</t>
  </si>
  <si>
    <t>dont Besoins chauffage</t>
  </si>
  <si>
    <t>dont Besoins ECS</t>
  </si>
  <si>
    <t>Besoins en chaud / m²</t>
  </si>
  <si>
    <t>Classe énerg. 
(A, B, C, …)</t>
  </si>
  <si>
    <t>Estimation des besoins 2030 : 
quantifier les besoins en incluant l'impact du décret éco-énergie tertiaire sur les bâtiments concernés
MWh</t>
  </si>
  <si>
    <t>Estimation des besoins 2040 : 
quantifier les besoins en incluant l'impact du décret éco-énergie tertiaire sur les bâtiments concernés
MWh</t>
  </si>
  <si>
    <r>
      <rPr>
        <b/>
        <sz val="8"/>
        <color rgb="FFFF0000"/>
        <rFont val="Calibri"/>
      </rPr>
      <t>Besoin</t>
    </r>
    <r>
      <rPr>
        <b/>
        <sz val="8"/>
        <color rgb="FF000000"/>
        <rFont val="Calibri"/>
      </rPr>
      <t xml:space="preserve"> plafond d'efficacité énergétique chauffage bâtiment hors ECS (MWh/an)</t>
    </r>
  </si>
  <si>
    <t>Commentaire (automatique)</t>
  </si>
  <si>
    <t>Log. sociaux</t>
  </si>
  <si>
    <t>Tertiaire - Bureaux</t>
  </si>
  <si>
    <t>TOTAUX</t>
  </si>
  <si>
    <t>Tableau 2.2 : Installation géothermique ou aérothermique dédiée</t>
  </si>
  <si>
    <t>Besoins en froid</t>
  </si>
  <si>
    <t>Surface rafraîchie (m²)</t>
  </si>
  <si>
    <t>Besoins en froid avant démarche d'économie d'énergie (MWh/an)</t>
  </si>
  <si>
    <t>Besoins en froid après démarche d'économie d'énergie (MWh/an)
pris en compte pour le dimensionnement</t>
  </si>
  <si>
    <t>dont Besoins climatisation</t>
  </si>
  <si>
    <t>dont Besoins rafraîchissement</t>
  </si>
  <si>
    <t>Besoins en froid / m²</t>
  </si>
  <si>
    <t>Tableau 2.3 : Réseau de chaleur</t>
  </si>
  <si>
    <t xml:space="preserve">A compléter uniquement si création Réseau de Chaleur </t>
  </si>
  <si>
    <t>N° Sous station</t>
  </si>
  <si>
    <t>Maître d'ouvrage</t>
  </si>
  <si>
    <t>Bâtiment</t>
  </si>
  <si>
    <t>Neuf/ existant</t>
  </si>
  <si>
    <t>Date de raccordement prévue</t>
  </si>
  <si>
    <t>Type de bâtiment</t>
  </si>
  <si>
    <t>Eq. Logement</t>
  </si>
  <si>
    <t xml:space="preserve">Besoins avant réhabilitation / démarches énergétique
MWh </t>
  </si>
  <si>
    <t>Besoins après réhabilitation / démarches énergétique
 MWh
pris en compte pour le dimensionnement</t>
  </si>
  <si>
    <t>P Souscrite
kW</t>
  </si>
  <si>
    <t>Besoins / m²</t>
  </si>
  <si>
    <t>1.1</t>
  </si>
  <si>
    <t>O. HLM xxx</t>
  </si>
  <si>
    <t>Les xxx</t>
  </si>
  <si>
    <t>Existant</t>
  </si>
  <si>
    <t>1.2</t>
  </si>
  <si>
    <t>2.1</t>
  </si>
  <si>
    <t>Ville de Y</t>
  </si>
  <si>
    <t>CHU X</t>
  </si>
  <si>
    <t xml:space="preserve">Tertiaire </t>
  </si>
  <si>
    <t>CG</t>
  </si>
  <si>
    <t>Collège</t>
  </si>
  <si>
    <t>Neuf</t>
  </si>
  <si>
    <t>Tertiaire</t>
  </si>
  <si>
    <t xml:space="preserve">A compléter uniquement si extension Réseau de Chaleur </t>
  </si>
  <si>
    <t>Abonnés actuels ou extension</t>
  </si>
  <si>
    <r>
      <rPr>
        <b/>
        <sz val="8"/>
        <color rgb="FFFF0000"/>
        <rFont val="Calibri"/>
      </rPr>
      <t xml:space="preserve">Besoin </t>
    </r>
    <r>
      <rPr>
        <b/>
        <sz val="8"/>
        <color rgb="FF000000"/>
        <rFont val="Calibri"/>
      </rPr>
      <t>plafond d'efficacité énergétique chauffage bâtiment hors ECS (MWh/an)</t>
    </r>
  </si>
  <si>
    <t>Abonné actuel</t>
  </si>
  <si>
    <t>Total abonnés actuels</t>
  </si>
  <si>
    <t>Extension phase 1</t>
  </si>
  <si>
    <t>Extension phase 2</t>
  </si>
  <si>
    <t>Extension phase 3</t>
  </si>
  <si>
    <t>Total extensions</t>
  </si>
  <si>
    <t>DÉPARTEMENT</t>
  </si>
  <si>
    <t>Zone climatique</t>
  </si>
  <si>
    <t>H1c</t>
  </si>
  <si>
    <t>02 ― Aisne</t>
  </si>
  <si>
    <t>H1a</t>
  </si>
  <si>
    <t>03 ― Allier</t>
  </si>
  <si>
    <t>04 ― Alpes-de-Haute-Provence</t>
  </si>
  <si>
    <t>H2d</t>
  </si>
  <si>
    <t>05 ― Hautes-Alpes</t>
  </si>
  <si>
    <t>06 ― Alpes-Maritimes</t>
  </si>
  <si>
    <t>H3</t>
  </si>
  <si>
    <t>07 ― Ardèche</t>
  </si>
  <si>
    <t>08 ― Ardennes</t>
  </si>
  <si>
    <t>H1b</t>
  </si>
  <si>
    <t>09 ― Ariège</t>
  </si>
  <si>
    <t>H2c</t>
  </si>
  <si>
    <t>10 ― Aube</t>
  </si>
  <si>
    <t>11 ― Aude</t>
  </si>
  <si>
    <t>12 ― Aveyron</t>
  </si>
  <si>
    <t>13 ― Bouches-du-Rhône</t>
  </si>
  <si>
    <t>14 ― Calvados</t>
  </si>
  <si>
    <t>15 ― Cantal</t>
  </si>
  <si>
    <t>16 ― Charente</t>
  </si>
  <si>
    <t>H2b</t>
  </si>
  <si>
    <t>17 ― Charente-Maritime</t>
  </si>
  <si>
    <t>18 ― Cher</t>
  </si>
  <si>
    <t>19 ― Corrèze</t>
  </si>
  <si>
    <t>2A ― Corse-du-Sud</t>
  </si>
  <si>
    <t>2B ― Haute-Corse</t>
  </si>
  <si>
    <t>21 ― Côtes-d'Or</t>
  </si>
  <si>
    <t>22 ― Côtes-d'Armor</t>
  </si>
  <si>
    <t>H2a</t>
  </si>
  <si>
    <t>23 ― Creuse</t>
  </si>
  <si>
    <t>24 ― Dordogne</t>
  </si>
  <si>
    <t>25 ― Doubs</t>
  </si>
  <si>
    <t>26 ― Drôme</t>
  </si>
  <si>
    <t>27 ― Eure</t>
  </si>
  <si>
    <t>28 ― Eure-et-Loire</t>
  </si>
  <si>
    <t>29 ― Finistère</t>
  </si>
  <si>
    <t>30 ― Gard</t>
  </si>
  <si>
    <t>31 ― Haute-Garonne</t>
  </si>
  <si>
    <t>32 ― Gers</t>
  </si>
  <si>
    <t>33 ― Gironde</t>
  </si>
  <si>
    <t>34 ― Hérault</t>
  </si>
  <si>
    <t>35 ― Ille-et-Vilaine</t>
  </si>
  <si>
    <t>36 ― Indre</t>
  </si>
  <si>
    <t>37 ― Indre-et-Loire</t>
  </si>
  <si>
    <t>38 ― Isère</t>
  </si>
  <si>
    <t>39 ― Jura</t>
  </si>
  <si>
    <t>40 ― Landes</t>
  </si>
  <si>
    <t>41 ― Loir-et-Cher</t>
  </si>
  <si>
    <t>42 ― Loire</t>
  </si>
  <si>
    <t>43 ― Haute-Loire</t>
  </si>
  <si>
    <t>44 ― Loire-Atlantique</t>
  </si>
  <si>
    <t>45 ― Loiret</t>
  </si>
  <si>
    <t>46 ― Lot</t>
  </si>
  <si>
    <t>47 ― Lot-et-Garonne</t>
  </si>
  <si>
    <t>48 ― Lozère</t>
  </si>
  <si>
    <t>49 ― Maine-et-Loire</t>
  </si>
  <si>
    <t>50 ― Manche</t>
  </si>
  <si>
    <t>51 ― Marne</t>
  </si>
  <si>
    <t>52 ― Haute-Marne</t>
  </si>
  <si>
    <t>53 ― Mayenne</t>
  </si>
  <si>
    <t>54 ― Meurthe-et-Moselle</t>
  </si>
  <si>
    <t>55 ― Meuse</t>
  </si>
  <si>
    <t>56 ― Morbihan</t>
  </si>
  <si>
    <t>57 ― Moselle</t>
  </si>
  <si>
    <t>58 ― Nièvre</t>
  </si>
  <si>
    <t>59 ― Nord</t>
  </si>
  <si>
    <t>60 ― Oise</t>
  </si>
  <si>
    <t>61 ― Orne</t>
  </si>
  <si>
    <t>62 ― Pas-de-Calais</t>
  </si>
  <si>
    <t>63 ― Puy-de-Dôme</t>
  </si>
  <si>
    <t>64 ― Pyrénées-Atlantiques</t>
  </si>
  <si>
    <t>65 ― Hautes-Pyrénées</t>
  </si>
  <si>
    <t>66 ― Pyrénées-Orientales</t>
  </si>
  <si>
    <t>67 ― Bas-Rhin</t>
  </si>
  <si>
    <t>68 ― Haut-Rhin</t>
  </si>
  <si>
    <t>69 ― Rhône</t>
  </si>
  <si>
    <t>70 ― Haute-Saône</t>
  </si>
  <si>
    <t>71 ― Saône-et-Loire</t>
  </si>
  <si>
    <t>72 ― Sarthe</t>
  </si>
  <si>
    <t>73 ― Savoie</t>
  </si>
  <si>
    <t>74 ― Haute-Savoie</t>
  </si>
  <si>
    <t>75 ― Paris</t>
  </si>
  <si>
    <t>76 ― Seine-Maritime</t>
  </si>
  <si>
    <t>77 ― Seine-et-Marne</t>
  </si>
  <si>
    <t>78 ― Yvelines</t>
  </si>
  <si>
    <t>79 ― Deux-Sèvres</t>
  </si>
  <si>
    <t>80 ― Somme</t>
  </si>
  <si>
    <t>81 ― Tarn</t>
  </si>
  <si>
    <t>82 ― Tarn-et-Garonne</t>
  </si>
  <si>
    <t>83 ― Var</t>
  </si>
  <si>
    <t>84 ― Vaucluse</t>
  </si>
  <si>
    <t>85 ― Vendée</t>
  </si>
  <si>
    <t>86 ― Vienne</t>
  </si>
  <si>
    <t>87 ― Haute-Vienne</t>
  </si>
  <si>
    <t>88 ― Vosges</t>
  </si>
  <si>
    <t>89 ― Yonne</t>
  </si>
  <si>
    <t>90 ― Territoire de Belfort</t>
  </si>
  <si>
    <t>91 ― Essonne</t>
  </si>
  <si>
    <t>92 ― Hauts-de-Seine</t>
  </si>
  <si>
    <t>93 ― Seine-Saint-Denis</t>
  </si>
  <si>
    <t>94 ― Val-de-Marne</t>
  </si>
  <si>
    <t>95 ― Val-d'Oise</t>
  </si>
  <si>
    <t>400-800</t>
  </si>
  <si>
    <t>&gt;800</t>
  </si>
  <si>
    <t>Typologie bâtiments:</t>
  </si>
  <si>
    <t>Plafond standard (H2b&lt;400m) (kWh/m² e finale)</t>
  </si>
  <si>
    <t>0 à 400 m</t>
  </si>
  <si>
    <t>401 à 800 m</t>
  </si>
  <si>
    <t>801 m et plus</t>
  </si>
  <si>
    <t>Copropriétés</t>
  </si>
  <si>
    <t>https://www.legifrance.gouv.fr/loda/id/JORFTEXT000026871753</t>
  </si>
  <si>
    <t>RT 2012 (reprise hotellerie 2 étoiles)</t>
  </si>
  <si>
    <t>Coffs Bbio</t>
  </si>
  <si>
    <t>Tertiaire - Commerce</t>
  </si>
  <si>
    <t>RT 2012 (reprise Enseignement)</t>
  </si>
  <si>
    <t>Tertiaire - Enseignement</t>
  </si>
  <si>
    <t>RT 2012 (approximation)</t>
  </si>
  <si>
    <t>Tertiaire - Hotellerie</t>
  </si>
  <si>
    <t>Tertiaire - Sports &amp; Loisirs</t>
  </si>
  <si>
    <t>Bâtiments ou parties de bâtiment universitaire d'enseignement et de recherche CE1</t>
  </si>
  <si>
    <t>Tertiaire - Hotellerie, restauration</t>
  </si>
  <si>
    <t>Tertiaire - Santé</t>
  </si>
  <si>
    <t>Bâtiments ou parties de bâtiment universitaire d'enseignement et de recherche CE2</t>
  </si>
  <si>
    <t>Tertiaire - Autres</t>
  </si>
  <si>
    <t>Industries</t>
  </si>
  <si>
    <t>hotels 0-1etoiles CE1 (nuit pr tt les hotels)</t>
  </si>
  <si>
    <t>RT 2012 (reprise valeurs min tertiaire))</t>
  </si>
  <si>
    <t>Serres</t>
  </si>
  <si>
    <t>Industrie -Chauffage de locaux</t>
  </si>
  <si>
    <t>hotels 0-1etoiles CE2</t>
  </si>
  <si>
    <t>Industries - Process</t>
  </si>
  <si>
    <t>hotels 2 etoiles CE1</t>
  </si>
  <si>
    <t>hotels 2 etoiles CE2</t>
  </si>
  <si>
    <t>Catégorie</t>
  </si>
  <si>
    <t>Valeur minimale  (kWh/m²/an)</t>
  </si>
  <si>
    <t>Valeur maximales  (kWh/m²/an)</t>
  </si>
  <si>
    <t>biomasse (eff = 0,85)</t>
  </si>
  <si>
    <t>part chauffage bâtiment (résidentiel)</t>
  </si>
  <si>
    <t>EF chauffage</t>
  </si>
  <si>
    <t>hotels 3 etoiles CE1</t>
  </si>
  <si>
    <t>Résidentiel</t>
  </si>
  <si>
    <t>DPE résidentiel (à titre indicatif)</t>
  </si>
  <si>
    <t>Tertiaire Santé, enseignement, sport &amp; loisirs</t>
  </si>
  <si>
    <t>DPE (ep)</t>
  </si>
  <si>
    <t>Part chauffage + ECS (ECS: 10% du global (CEREN))</t>
  </si>
  <si>
    <t>DPE (ef)</t>
  </si>
  <si>
    <t>hotels 3 etoiles CE2</t>
  </si>
  <si>
    <t>Tertiaire autre (Commerce, Bureaux, Hotellerie,…)</t>
  </si>
  <si>
    <t>A</t>
  </si>
  <si>
    <t>B</t>
  </si>
  <si>
    <t>hotels 4-5 etoiles CE1</t>
  </si>
  <si>
    <t>C</t>
  </si>
  <si>
    <t>D</t>
  </si>
  <si>
    <t>hotels 4-5 etoiles CE2</t>
  </si>
  <si>
    <t>E</t>
  </si>
  <si>
    <t>Valeur minimale hors modulation (kWh/m²/an)</t>
  </si>
  <si>
    <t>F</t>
  </si>
  <si>
    <t>Commerces CE1</t>
  </si>
  <si>
    <t>G</t>
  </si>
  <si>
    <t>&gt;420</t>
  </si>
  <si>
    <t>&gt;357</t>
  </si>
  <si>
    <t>Commerces CE2</t>
  </si>
  <si>
    <t>Etab sportif CE1</t>
  </si>
  <si>
    <t>Etab sportif CE2</t>
  </si>
  <si>
    <t>Etab sportif munic CE1</t>
  </si>
  <si>
    <t>Etab sportif munic CE2</t>
  </si>
  <si>
    <t>santé nuit CE1</t>
  </si>
  <si>
    <t>Santé nuit CE2</t>
  </si>
  <si>
    <t>Altitude (m)</t>
  </si>
  <si>
    <t>CVC</t>
  </si>
  <si>
    <t>N/A</t>
  </si>
  <si>
    <t>800-1200</t>
  </si>
  <si>
    <t>1200-1600</t>
  </si>
  <si>
    <t>&gt;1600</t>
  </si>
  <si>
    <t>Tableau 3 : Développement Evolution RC</t>
  </si>
  <si>
    <t>A compléter uniquement si Réseau de Chaleur associé à l'installation PAC géothermique ou aérothermique</t>
  </si>
  <si>
    <t xml:space="preserve">Année </t>
  </si>
  <si>
    <t>Energie vendue en sous-station (MWh)</t>
  </si>
  <si>
    <t>Nombre de Ss stations</t>
  </si>
  <si>
    <t>Puissance souscrite (kW)</t>
  </si>
  <si>
    <t>Mixité EnR &amp;R</t>
  </si>
  <si>
    <t>Quantités d’EnR&amp;R injectée</t>
  </si>
  <si>
    <t>…</t>
  </si>
  <si>
    <t>Tableau 4 : Tableau des DN</t>
  </si>
  <si>
    <t>A compléter uniquement si Réseau de Chaleur associé à l'installation géothermique ou aérothermique</t>
  </si>
  <si>
    <t>Merci de remplir la longueur de tranchée par DN, la somme se calcule automatiquement.</t>
  </si>
  <si>
    <t>DN</t>
  </si>
  <si>
    <t>Longueur de tranchée (ml)</t>
  </si>
  <si>
    <t>Total métrés par tranche</t>
  </si>
  <si>
    <t>DN650</t>
  </si>
  <si>
    <t>DN600</t>
  </si>
  <si>
    <t>DN550</t>
  </si>
  <si>
    <t>DN500</t>
  </si>
  <si>
    <t>DN450</t>
  </si>
  <si>
    <t>DN400</t>
  </si>
  <si>
    <t>DN350</t>
  </si>
  <si>
    <t>DN300</t>
  </si>
  <si>
    <t>DN250</t>
  </si>
  <si>
    <t>DN200</t>
  </si>
  <si>
    <t>DN150</t>
  </si>
  <si>
    <t>DN125</t>
  </si>
  <si>
    <t>DN100</t>
  </si>
  <si>
    <t>DN80</t>
  </si>
  <si>
    <t>DN65</t>
  </si>
  <si>
    <t>DN50</t>
  </si>
  <si>
    <t>DN40</t>
  </si>
  <si>
    <t>DN32</t>
  </si>
  <si>
    <t>DN25</t>
  </si>
  <si>
    <t>DN20</t>
  </si>
  <si>
    <t>DN15</t>
  </si>
  <si>
    <t>Charges d’exploitation annuelle (€ HTR)</t>
  </si>
  <si>
    <t>P1 € HTR</t>
  </si>
  <si>
    <t>P'1 € HTR</t>
  </si>
  <si>
    <t>P2 
(charges salariales comprises) € HTR</t>
  </si>
  <si>
    <t>P3 € HTR</t>
  </si>
  <si>
    <t>P1 : coût de la fourniture du ou des combustibles</t>
  </si>
  <si>
    <t>P’1 : coût de l’électricité utilisée mécaniquement pour assurer le fonctionnement des installations primaires et de la PAC</t>
  </si>
  <si>
    <t>P2 : coût des prestations de conduite, de l’entretien, montant des redevances et frais divers</t>
  </si>
  <si>
    <t>P3 : coût gros entretien, renouvellement</t>
  </si>
  <si>
    <t>Tableau 6 : Impact de l'aide sur le prix de vente de la chaleur</t>
  </si>
  <si>
    <t>6.1. Impact aide sur prix vente</t>
  </si>
  <si>
    <t>Taux d'aide</t>
  </si>
  <si>
    <t>Montant de l'aide</t>
  </si>
  <si>
    <t>Prix de vente moyen de la chaleur € HT / MWh</t>
  </si>
  <si>
    <t>Prix de vente moyen de la chaleur € TTC / MWh</t>
  </si>
  <si>
    <t>R1 moyen € TTC/MWh</t>
  </si>
  <si>
    <t>R2 moyen € TTC/MWh</t>
  </si>
  <si>
    <t>R21</t>
  </si>
  <si>
    <t>R22</t>
  </si>
  <si>
    <t>R23</t>
  </si>
  <si>
    <t>R24</t>
  </si>
  <si>
    <t>€ TTC/MWh</t>
  </si>
  <si>
    <t>Prix avant opération si réseau existant</t>
  </si>
  <si>
    <t>-</t>
  </si>
  <si>
    <t>6.2. Impact aide sur prix vente pour différents abonnés</t>
  </si>
  <si>
    <t>Ces tarifs doivent tenir compte des recommandations de l'ADEME concernant le prix de référence du gaz : voir exemple ci-contre pour 2024, mais contacter le référent régional ADEME pour prendre connaissance des valeurs les plus récentes</t>
  </si>
  <si>
    <t xml:space="preserve">Subvention sollicitée </t>
  </si>
  <si>
    <t>Faire apparaître les formules de calcul dans le tableau ci-dessous</t>
  </si>
  <si>
    <t>Nom du prospect</t>
  </si>
  <si>
    <t>Type de prospect</t>
  </si>
  <si>
    <t>Bailleur (office)</t>
  </si>
  <si>
    <t>Bailleur (ESH)</t>
  </si>
  <si>
    <t>Copropriété</t>
  </si>
  <si>
    <t>Bâtiment public (école, mairie, …)</t>
  </si>
  <si>
    <t>kW souscrit</t>
  </si>
  <si>
    <t>MWh/an</t>
  </si>
  <si>
    <t>Prix vente de la chaleur en €TTC/MWh</t>
  </si>
  <si>
    <t>Situation actuelle (équivalent P1 + P’1 + P2 + P3)</t>
  </si>
  <si>
    <t>Prix vente après opération sans subvention</t>
  </si>
  <si>
    <t>Prix vente après opération avec subvention (il faut que dans cette ligne le prix de la chaleur varie en fonction du montant de subvention)</t>
  </si>
  <si>
    <t>Tableau 7 : CEP : Présentation type Fonds chaleur, Réseaux de chaleur ou opération dédiée avec vente de chaleur</t>
  </si>
  <si>
    <t>Nom du projet :</t>
  </si>
  <si>
    <t xml:space="preserve">Périmètre du CEP : </t>
  </si>
  <si>
    <t>Référence du CEP contractuel :</t>
  </si>
  <si>
    <t>Date :</t>
  </si>
  <si>
    <t>Les formules de calcul des sous totaux doivent être accessibles.</t>
  </si>
  <si>
    <t>Les décompositions proposées sont "a minima" : modifier les lignes pour plus de détails</t>
  </si>
  <si>
    <t>Tableau à remplir en k€</t>
  </si>
  <si>
    <t>Années</t>
  </si>
  <si>
    <t xml:space="preserve">Chiffre d'affaire en k€ (à détailler) </t>
  </si>
  <si>
    <r>
      <t xml:space="preserve">Avec un prix de vente envisagée de la chaleur correspondant </t>
    </r>
    <r>
      <rPr>
        <b/>
        <i/>
        <sz val="11"/>
        <color theme="1"/>
        <rFont val="Arial"/>
        <family val="2"/>
      </rPr>
      <t>au niveau de subventions attendues lors de la demande d’aide</t>
    </r>
    <r>
      <rPr>
        <i/>
        <sz val="11"/>
        <color theme="1"/>
        <rFont val="Arial"/>
        <family val="2"/>
      </rPr>
      <t>, distinction des parts R1 et R2 et détail des droits de raccordements éventuels, indications des MWh vendus, puissance souscrites….</t>
    </r>
  </si>
  <si>
    <t>MWh utiles livrés en sous station éventuellement par zones</t>
  </si>
  <si>
    <t>R1 unitaire €HT/MWh à détailler le cas échéant</t>
  </si>
  <si>
    <t>sous total R1</t>
  </si>
  <si>
    <t xml:space="preserve">Puissances souscrites en kW ou URF </t>
  </si>
  <si>
    <t>R2 global unitaire €/HT kW à détailler  R21,R22,R23,R24</t>
  </si>
  <si>
    <t>R21unitaire</t>
  </si>
  <si>
    <t>R22unitaire</t>
  </si>
  <si>
    <t>R23unitaire</t>
  </si>
  <si>
    <t>R24unitaire</t>
  </si>
  <si>
    <t>R25unitaire</t>
  </si>
  <si>
    <t>sous total R2</t>
  </si>
  <si>
    <t>autres recettes…</t>
  </si>
  <si>
    <t>TOTAL chiffre d'affaire</t>
  </si>
  <si>
    <t>Charges d’exploitation P1 (à détailler)</t>
  </si>
  <si>
    <t>Charges de combustibles détaillées</t>
  </si>
  <si>
    <t>Electricité (P'1)</t>
  </si>
  <si>
    <t>Charges de combustible gaz</t>
  </si>
  <si>
    <t>Ces charges doivent tenir compte des recommandations de l'ADEME concernant le prix de référence du gaz : contacter le référent régional ADEME pour en prendre connaissance</t>
  </si>
  <si>
    <t>(…)</t>
  </si>
  <si>
    <t>Sous total Combustible (P1)</t>
  </si>
  <si>
    <t>Coûts de P2 à détailler</t>
  </si>
  <si>
    <t>Sous total petits entretien /divers (P2)</t>
  </si>
  <si>
    <t>Sous total Charges de gros entretiens et renouvellements (P3)</t>
  </si>
  <si>
    <t>Charges Diverses (à détailler le cas échéant)</t>
  </si>
  <si>
    <r>
      <t>-</t>
    </r>
    <r>
      <rPr>
        <sz val="7"/>
        <color theme="1"/>
        <rFont val="Arial"/>
        <family val="2"/>
      </rPr>
      <t xml:space="preserve">          </t>
    </r>
    <r>
      <rPr>
        <i/>
        <sz val="11"/>
        <color theme="1"/>
        <rFont val="Arial"/>
        <family val="2"/>
      </rPr>
      <t xml:space="preserve"> Impôts (hors IS) /Taxes foncières ou redevance </t>
    </r>
  </si>
  <si>
    <r>
      <t>-</t>
    </r>
    <r>
      <rPr>
        <sz val="7"/>
        <color theme="1"/>
        <rFont val="Arial"/>
        <family val="2"/>
      </rPr>
      <t xml:space="preserve">          </t>
    </r>
    <r>
      <rPr>
        <i/>
        <sz val="11"/>
        <color theme="1"/>
        <rFont val="Arial"/>
        <family val="2"/>
      </rPr>
      <t>Taxes locales</t>
    </r>
  </si>
  <si>
    <r>
      <t>-</t>
    </r>
    <r>
      <rPr>
        <sz val="7"/>
        <color theme="1"/>
        <rFont val="Arial"/>
        <family val="2"/>
      </rPr>
      <t xml:space="preserve">          </t>
    </r>
    <r>
      <rPr>
        <i/>
        <sz val="11"/>
        <color theme="1"/>
        <rFont val="Arial"/>
        <family val="2"/>
      </rPr>
      <t>Assurances</t>
    </r>
  </si>
  <si>
    <r>
      <t>-</t>
    </r>
    <r>
      <rPr>
        <sz val="7"/>
        <color theme="1"/>
        <rFont val="Arial"/>
        <family val="2"/>
      </rPr>
      <t xml:space="preserve">          </t>
    </r>
    <r>
      <rPr>
        <i/>
        <sz val="11"/>
        <color theme="1"/>
        <rFont val="Arial"/>
        <family val="2"/>
      </rPr>
      <t>Autres charges (…)</t>
    </r>
  </si>
  <si>
    <t>Sous total autres charges</t>
  </si>
  <si>
    <t>TOTAL Charges hors amortissements, hors charges financières liées au plan de financement</t>
  </si>
  <si>
    <t>Excédent Brut d'Exploitation (EBE) en k€</t>
  </si>
  <si>
    <t>Onglet à compléter seulement si le projet inclut un réseau de chaleur</t>
  </si>
  <si>
    <t>Calcul du déficit de financement</t>
  </si>
  <si>
    <t>Ne pas remplir</t>
  </si>
  <si>
    <t>Remplir</t>
  </si>
  <si>
    <t>Investissements liés au projet (€)</t>
  </si>
  <si>
    <t>Aides prévisionnelles totales (Fonds Chaleur et autres, hors CEE) sur le périmètre du projet (€)</t>
  </si>
  <si>
    <r>
      <t xml:space="preserve">Charges d’exploitation annuelle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</si>
  <si>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t>P2 (charges salariales comprises) € HTR</t>
  </si>
  <si>
    <t>P’1 : coût de l’électricité utilisée mécaniquement pour assurer le fonctionnement des installations primaires</t>
  </si>
  <si>
    <r>
      <t xml:space="preserve">Recettes (€ HTR)
</t>
    </r>
    <r>
      <rPr>
        <b/>
        <u/>
        <sz val="12"/>
        <color rgb="FF000000"/>
        <rFont val="Arial"/>
        <family val="2"/>
      </rPr>
      <t>Dans les cas d'extension</t>
    </r>
    <r>
      <rPr>
        <sz val="12"/>
        <color rgb="FF000000"/>
        <rFont val="Arial"/>
        <family val="2"/>
      </rPr>
      <t>, l'ADEME attend des commentaires succincts sur la façon dont la répartition a été faite entre les valeurs relatives au réseau existant et celles, demandées ici, relatives à l'extension exclusivement</t>
    </r>
  </si>
  <si>
    <r>
      <t xml:space="preserve">Chiffre d'affaires </t>
    </r>
    <r>
      <rPr>
        <b/>
        <sz val="11"/>
        <color theme="1"/>
        <rFont val="Arial"/>
        <family val="2"/>
      </rPr>
      <t>annuel</t>
    </r>
    <r>
      <rPr>
        <sz val="11"/>
        <color theme="1"/>
        <rFont val="Arial"/>
        <family val="2"/>
      </rPr>
      <t xml:space="preserve"> (hors Droits de raccordement) € HTR</t>
    </r>
  </si>
  <si>
    <t>Droits de raccordement (valeur actualisée nette en année 1) € HTR</t>
  </si>
  <si>
    <r>
      <t xml:space="preserve">Les colonnes ci-dessous estiment le déficit de financement, lequel sera vérifié systématiquement hormis dans les cas où le porteur de projet demande une aide inférieure aux taux d'aide autorisés par les points 7 et 8 de l'article 46 du RGEC (*)
(*)
</t>
    </r>
    <r>
      <rPr>
        <b/>
        <i/>
        <sz val="11"/>
        <color theme="1"/>
        <rFont val="Arial"/>
        <family val="2"/>
      </rPr>
      <t xml:space="preserve">7. L’intensité d’aide n’excède pas 30 % des coûts admissibles. L’intensité d’aide peut toutefois être majorée de 20 points de pourcentage pour les aides octroyées aux petites entreprises et de 10 points de pourcentage pour celles octroyées aux moyennes entreprises. 
8. L’intensité d’aide peut être majorée de 15 points de pourcentage pour les investissements utilisant uniquement des sources d’énergie renouvelables, de la chaleur résiduelle ou une combinaison des deux, y compris la cogénération renouvelable.
</t>
    </r>
  </si>
  <si>
    <t>Excédent Brut d'Exploitation (EBE) en €</t>
  </si>
  <si>
    <t>Sommes</t>
  </si>
  <si>
    <t>Flux des investissements du projet à aider (-)</t>
  </si>
  <si>
    <t>Amortissement des investissements du projet à aider (-)</t>
  </si>
  <si>
    <r>
      <t xml:space="preserve">Amortissement des subventions prévisionnelles </t>
    </r>
    <r>
      <rPr>
        <b/>
        <sz val="11"/>
        <color theme="1"/>
        <rFont val="Arial"/>
        <family val="2"/>
      </rPr>
      <t>totales</t>
    </r>
    <r>
      <rPr>
        <sz val="11"/>
        <color theme="1"/>
        <rFont val="Arial"/>
        <family val="2"/>
      </rPr>
      <t xml:space="preserve"> (Fonds Chaleur et autres dispositifs, hors CEE) du projet à aider, sur 20 ans (+)</t>
    </r>
  </si>
  <si>
    <t>Résultat imposable (méthode FC)</t>
  </si>
  <si>
    <t>IS prévisionnel  (méthode FC) (-)</t>
  </si>
  <si>
    <r>
      <t xml:space="preserve">Flux des subventions prévisionnelles </t>
    </r>
    <r>
      <rPr>
        <b/>
        <sz val="11"/>
        <color theme="1"/>
        <rFont val="Arial"/>
        <family val="2"/>
      </rPr>
      <t>totales</t>
    </r>
    <r>
      <rPr>
        <sz val="11"/>
        <color theme="1"/>
        <rFont val="Arial"/>
        <family val="2"/>
      </rPr>
      <t xml:space="preserve"> (Fonds Chaleur et autres dispositifs, hors CEE) du projet à aider (+)</t>
    </r>
  </si>
  <si>
    <t>Cash flow après IS prévisionnel sans aide  (méthode FC)</t>
  </si>
  <si>
    <t>Cash flow après IS prévisionnel avec aide (méthode FC)</t>
  </si>
  <si>
    <t>Déficit de financement (année 2025) &lt;=&gt; aide maximale autorisée
(la valeur ci-dessous doit être positive)</t>
  </si>
  <si>
    <t>TRI prévisionnel du projet après aide</t>
  </si>
  <si>
    <t>Fluide</t>
  </si>
  <si>
    <t>Eau chaude</t>
  </si>
  <si>
    <t>Eau surchauffée (T&gt;105°C)</t>
  </si>
  <si>
    <t>Vapeur</t>
  </si>
  <si>
    <t>Eau glacée</t>
  </si>
  <si>
    <t>Autres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</si>
</sst>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_-* #,##0\ &quot;€&quot;_-;\-* #,##0\ &quot;€&quot;_-;_-* &quot;-&quot;??\ &quot;€&quot;_-;_-@_-"/>
    <numFmt numFmtId="165" formatCode="0&quot; ml d'extension RC&quot;"/>
    <numFmt numFmtId="166" formatCode="0.0"/>
    <numFmt numFmtId="167" formatCode="0.0%"/>
    <numFmt numFmtId="168" formatCode="0&quot; MWh EnR&amp;R sup. produits&quot;"/>
    <numFmt numFmtId="169" formatCode="#,##0.00_ ;\-#,##0.00\ "/>
  </numFmts>
  <fonts count="91">
    <font>
      <sz val="11"/>
      <color theme="1"/>
      <name val="Calibri"/>
      <family val="2"/>
      <scheme val="minor"/>
    </font>
    <font>
      <sz val="11"/>
      <color theme="1"/>
      <name val="Calibri"/>
      <family val="2"/>
      <scheme val="minor"/>
    </font>
    <font>
      <sz val="11"/>
      <name val="Calibri"/>
      <family val="2"/>
      <scheme val="minor"/>
    </font>
    <font>
      <sz val="8"/>
      <color theme="1"/>
      <name val="Arial"/>
      <family val="2"/>
    </font>
    <font>
      <i/>
      <sz val="8"/>
      <color theme="1"/>
      <name val="Arial"/>
      <family val="2"/>
    </font>
    <font>
      <sz val="11"/>
      <color theme="1"/>
      <name val="Arial"/>
      <family val="2"/>
    </font>
    <font>
      <b/>
      <sz val="11"/>
      <color theme="1"/>
      <name val="Arial"/>
      <family val="2"/>
    </font>
    <font>
      <b/>
      <sz val="8"/>
      <color rgb="FF000000"/>
      <name val="Arial"/>
      <family val="2"/>
    </font>
    <font>
      <sz val="8"/>
      <name val="Arial"/>
      <family val="2"/>
    </font>
    <font>
      <sz val="10"/>
      <name val="Arial"/>
      <family val="2"/>
    </font>
    <font>
      <sz val="9"/>
      <name val="Arial Black"/>
      <family val="2"/>
    </font>
    <font>
      <sz val="12"/>
      <name val="Arial Black"/>
      <family val="2"/>
    </font>
    <font>
      <u/>
      <sz val="11"/>
      <color theme="10"/>
      <name val="Calibri"/>
      <family val="2"/>
      <scheme val="minor"/>
    </font>
    <font>
      <b/>
      <sz val="10"/>
      <name val="Arial"/>
      <family val="2"/>
    </font>
    <font>
      <b/>
      <sz val="8"/>
      <color theme="1"/>
      <name val="Arial"/>
      <family val="2"/>
    </font>
    <font>
      <b/>
      <sz val="12"/>
      <color theme="1"/>
      <name val="Arial"/>
      <family val="2"/>
    </font>
    <font>
      <b/>
      <i/>
      <sz val="11"/>
      <color theme="1"/>
      <name val="Arial"/>
      <family val="2"/>
    </font>
    <font>
      <b/>
      <u/>
      <sz val="12"/>
      <color theme="1"/>
      <name val="Arial"/>
      <family val="2"/>
    </font>
    <font>
      <b/>
      <sz val="10"/>
      <color rgb="FF000000"/>
      <name val="Arial"/>
      <family val="2"/>
    </font>
    <font>
      <sz val="10"/>
      <color theme="1"/>
      <name val="Arial"/>
      <family val="2"/>
    </font>
    <font>
      <i/>
      <sz val="7"/>
      <color theme="1"/>
      <name val="Arial"/>
      <family val="2"/>
    </font>
    <font>
      <b/>
      <i/>
      <sz val="8"/>
      <color theme="1"/>
      <name val="Arial"/>
      <family val="2"/>
    </font>
    <font>
      <i/>
      <sz val="9"/>
      <color theme="1"/>
      <name val="Arial"/>
      <family val="2"/>
    </font>
    <font>
      <b/>
      <i/>
      <sz val="7"/>
      <color rgb="FFFF0000"/>
      <name val="Arial"/>
      <family val="2"/>
    </font>
    <font>
      <sz val="8"/>
      <color rgb="FF000000"/>
      <name val="Arial"/>
      <family val="2"/>
    </font>
    <font>
      <i/>
      <sz val="8"/>
      <color rgb="FF000000"/>
      <name val="Arial"/>
      <family val="2"/>
    </font>
    <font>
      <b/>
      <sz val="10"/>
      <color theme="1"/>
      <name val="Arial"/>
      <family val="2"/>
    </font>
    <font>
      <u/>
      <sz val="11"/>
      <color theme="10"/>
      <name val="Arial"/>
      <family val="2"/>
    </font>
    <font>
      <b/>
      <i/>
      <sz val="12"/>
      <color rgb="FFFF0000"/>
      <name val="Calibri"/>
      <family val="2"/>
      <scheme val="minor"/>
    </font>
    <font>
      <b/>
      <sz val="8"/>
      <color theme="1"/>
      <name val="Calibri"/>
      <family val="2"/>
    </font>
    <font>
      <sz val="8"/>
      <color theme="1"/>
      <name val="Calibri"/>
      <family val="2"/>
    </font>
    <font>
      <i/>
      <sz val="8"/>
      <color theme="1"/>
      <name val="Calibri"/>
      <family val="2"/>
    </font>
    <font>
      <b/>
      <i/>
      <sz val="8"/>
      <color theme="1"/>
      <name val="Calibri"/>
      <family val="2"/>
      <scheme val="minor"/>
    </font>
    <font>
      <i/>
      <sz val="10"/>
      <color theme="1"/>
      <name val="Calibri"/>
      <family val="2"/>
    </font>
    <font>
      <b/>
      <sz val="10"/>
      <color rgb="FFFF0000"/>
      <name val="Arial"/>
      <family val="2"/>
    </font>
    <font>
      <sz val="10"/>
      <color theme="1"/>
      <name val="Calibri"/>
      <family val="2"/>
      <scheme val="minor"/>
    </font>
    <font>
      <b/>
      <sz val="11"/>
      <color rgb="FFFF0000"/>
      <name val="Arial"/>
      <family val="2"/>
    </font>
    <font>
      <u/>
      <sz val="9"/>
      <color theme="1"/>
      <name val="Arial"/>
      <family val="2"/>
    </font>
    <font>
      <i/>
      <u/>
      <sz val="9"/>
      <color theme="1"/>
      <name val="Arial"/>
      <family val="2"/>
    </font>
    <font>
      <b/>
      <sz val="8"/>
      <color rgb="FFFF0000"/>
      <name val="Arial"/>
      <family val="2"/>
    </font>
    <font>
      <b/>
      <i/>
      <sz val="7"/>
      <color theme="1"/>
      <name val="Arial"/>
      <family val="2"/>
    </font>
    <font>
      <sz val="12"/>
      <color theme="1"/>
      <name val="Arial"/>
      <family val="2"/>
    </font>
    <font>
      <b/>
      <i/>
      <sz val="11"/>
      <color rgb="FFFF0000"/>
      <name val="Arial"/>
      <family val="2"/>
    </font>
    <font>
      <b/>
      <sz val="11"/>
      <color theme="1"/>
      <name val="Calibri"/>
      <family val="2"/>
      <scheme val="minor"/>
    </font>
    <font>
      <sz val="9"/>
      <color indexed="81"/>
      <name val="Tahoma"/>
      <family val="2"/>
    </font>
    <font>
      <b/>
      <sz val="9"/>
      <color indexed="81"/>
      <name val="Tahoma"/>
      <family val="2"/>
    </font>
    <font>
      <sz val="11"/>
      <color rgb="FFFF0000"/>
      <name val="Arial"/>
      <family val="2"/>
    </font>
    <font>
      <b/>
      <u/>
      <sz val="11"/>
      <color rgb="FFFF0000"/>
      <name val="Arial"/>
      <family val="2"/>
    </font>
    <font>
      <u/>
      <sz val="12"/>
      <color theme="1"/>
      <name val="Arial"/>
      <family val="2"/>
    </font>
    <font>
      <sz val="12"/>
      <color theme="1"/>
      <name val="Calibri"/>
      <family val="2"/>
      <scheme val="minor"/>
    </font>
    <font>
      <i/>
      <sz val="8"/>
      <name val="Arial"/>
      <family val="2"/>
    </font>
    <font>
      <i/>
      <sz val="9"/>
      <color rgb="FFFF0000"/>
      <name val="Arial"/>
      <family val="2"/>
    </font>
    <font>
      <b/>
      <sz val="8"/>
      <name val="Arial"/>
      <family val="2"/>
    </font>
    <font>
      <sz val="10"/>
      <name val="Arial Black"/>
      <family val="2"/>
    </font>
    <font>
      <b/>
      <i/>
      <sz val="10"/>
      <color rgb="FFFF0000"/>
      <name val="Calibri"/>
      <family val="2"/>
      <scheme val="minor"/>
    </font>
    <font>
      <b/>
      <i/>
      <sz val="10"/>
      <color rgb="FFFF0000"/>
      <name val="Calibri"/>
      <family val="2"/>
      <charset val="1"/>
    </font>
    <font>
      <b/>
      <sz val="14"/>
      <color rgb="FFFF0000"/>
      <name val="Arial"/>
      <family val="2"/>
    </font>
    <font>
      <b/>
      <sz val="12"/>
      <color rgb="FF000000"/>
      <name val="Arial"/>
      <family val="2"/>
    </font>
    <font>
      <b/>
      <u/>
      <sz val="12"/>
      <color rgb="FF000000"/>
      <name val="Arial"/>
      <family val="2"/>
    </font>
    <font>
      <sz val="12"/>
      <color rgb="FF000000"/>
      <name val="Arial"/>
      <family val="2"/>
    </font>
    <font>
      <i/>
      <u/>
      <sz val="10"/>
      <color theme="1"/>
      <name val="Arial"/>
      <family val="2"/>
    </font>
    <font>
      <b/>
      <i/>
      <sz val="10"/>
      <color theme="1"/>
      <name val="Arial"/>
      <family val="2"/>
    </font>
    <font>
      <sz val="7"/>
      <color rgb="FF000000"/>
      <name val="Arial"/>
      <family val="2"/>
    </font>
    <font>
      <b/>
      <sz val="9"/>
      <color theme="1"/>
      <name val="Arial"/>
      <family val="2"/>
    </font>
    <font>
      <b/>
      <i/>
      <sz val="12"/>
      <color rgb="FFFF0000"/>
      <name val="Arial"/>
      <family val="2"/>
    </font>
    <font>
      <b/>
      <sz val="8"/>
      <color rgb="FFC00000"/>
      <name val="Arial"/>
      <family val="2"/>
    </font>
    <font>
      <sz val="8"/>
      <color rgb="FFFF0000"/>
      <name val="Calibri"/>
      <family val="2"/>
      <scheme val="minor"/>
    </font>
    <font>
      <b/>
      <i/>
      <sz val="11"/>
      <color rgb="FFFF0000"/>
      <name val="Calibri"/>
      <family val="2"/>
      <scheme val="minor"/>
    </font>
    <font>
      <b/>
      <u/>
      <sz val="12"/>
      <color rgb="FFFF0000"/>
      <name val="Arial"/>
      <family val="2"/>
    </font>
    <font>
      <b/>
      <sz val="14"/>
      <color theme="0"/>
      <name val="Arial"/>
      <family val="2"/>
    </font>
    <font>
      <b/>
      <sz val="11"/>
      <name val="Arial"/>
      <family val="2"/>
    </font>
    <font>
      <b/>
      <i/>
      <sz val="8"/>
      <color rgb="FFFF0000"/>
      <name val="Arial"/>
      <family val="2"/>
    </font>
    <font>
      <i/>
      <sz val="11"/>
      <color rgb="FFFF0000"/>
      <name val="Arial"/>
      <family val="2"/>
    </font>
    <font>
      <i/>
      <sz val="11"/>
      <color theme="1"/>
      <name val="Arial"/>
      <family val="2"/>
    </font>
    <font>
      <sz val="7"/>
      <color theme="1"/>
      <name val="Arial"/>
      <family val="2"/>
    </font>
    <font>
      <sz val="9"/>
      <color indexed="81"/>
      <name val="Tahoma"/>
      <charset val="1"/>
    </font>
    <font>
      <b/>
      <sz val="9"/>
      <color indexed="81"/>
      <name val="Tahoma"/>
      <charset val="1"/>
    </font>
    <font>
      <b/>
      <sz val="8"/>
      <color theme="1"/>
      <name val="Calibri"/>
      <family val="2"/>
      <scheme val="minor"/>
    </font>
    <font>
      <sz val="8"/>
      <color theme="1"/>
      <name val="Calibri"/>
      <family val="2"/>
      <scheme val="minor"/>
    </font>
    <font>
      <sz val="11"/>
      <color rgb="FFFF0000"/>
      <name val="Calibri"/>
      <family val="2"/>
      <scheme val="minor"/>
    </font>
    <font>
      <b/>
      <i/>
      <sz val="10"/>
      <color rgb="FFC00000"/>
      <name val="Arial"/>
      <family val="2"/>
    </font>
    <font>
      <b/>
      <sz val="12"/>
      <color rgb="FFFF0000"/>
      <name val="Arial"/>
      <family val="2"/>
    </font>
    <font>
      <b/>
      <sz val="8"/>
      <color rgb="FFFF0000"/>
      <name val="Calibri"/>
    </font>
    <font>
      <b/>
      <sz val="8"/>
      <color rgb="FF000000"/>
      <name val="Calibri"/>
    </font>
    <font>
      <b/>
      <sz val="8"/>
      <color theme="1"/>
      <name val="Calibri"/>
    </font>
    <font>
      <sz val="11"/>
      <color rgb="FF000000"/>
      <name val="Aptos Narrow"/>
      <family val="2"/>
    </font>
    <font>
      <sz val="11"/>
      <color rgb="FF242424"/>
      <name val="Aptos Narrow"/>
      <family val="2"/>
    </font>
    <font>
      <i/>
      <sz val="11"/>
      <color rgb="FF000000"/>
      <name val="Calibri"/>
      <scheme val="minor"/>
    </font>
    <font>
      <b/>
      <sz val="8"/>
      <color rgb="FF000000"/>
      <name val="Arial"/>
    </font>
    <font>
      <i/>
      <sz val="8"/>
      <color rgb="FF000000"/>
      <name val="Arial"/>
    </font>
    <font>
      <sz val="8"/>
      <color rgb="FF000000"/>
      <name val="Arial"/>
    </font>
  </fonts>
  <fills count="30">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0C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6E0B4"/>
        <bgColor indexed="64"/>
      </patternFill>
    </fill>
    <fill>
      <patternFill patternType="solid">
        <fgColor theme="4"/>
        <bgColor indexed="64"/>
      </patternFill>
    </fill>
    <fill>
      <patternFill patternType="solid">
        <fgColor theme="2" tint="-0.249977111117893"/>
        <bgColor indexed="64"/>
      </patternFill>
    </fill>
    <fill>
      <patternFill patternType="solid">
        <fgColor theme="9"/>
        <bgColor indexed="64"/>
      </patternFill>
    </fill>
    <fill>
      <patternFill patternType="solid">
        <fgColor theme="8"/>
        <bgColor indexed="64"/>
      </patternFill>
    </fill>
    <fill>
      <patternFill patternType="solid">
        <fgColor theme="0" tint="-0.249977111117893"/>
        <bgColor indexed="64"/>
      </patternFill>
    </fill>
    <fill>
      <patternFill patternType="solid">
        <fgColor theme="2"/>
        <bgColor indexed="64"/>
      </patternFill>
    </fill>
    <fill>
      <patternFill patternType="solid">
        <fgColor theme="6"/>
        <bgColor indexed="64"/>
      </patternFill>
    </fill>
    <fill>
      <patternFill patternType="solid">
        <fgColor theme="0" tint="-0.3499862666707357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EEEEE"/>
        <bgColor indexed="64"/>
      </patternFill>
    </fill>
    <fill>
      <patternFill patternType="solid">
        <fgColor rgb="FFF5F5F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rgb="FF000000"/>
      </left>
      <right style="medium">
        <color rgb="FFD8D8D8"/>
      </right>
      <top style="thin">
        <color rgb="FF000000"/>
      </top>
      <bottom/>
      <diagonal/>
    </border>
    <border>
      <left style="medium">
        <color rgb="FFD8D8D8"/>
      </left>
      <right style="medium">
        <color rgb="FFD8D8D8"/>
      </right>
      <top style="thin">
        <color rgb="FF000000"/>
      </top>
      <bottom/>
      <diagonal/>
    </border>
    <border>
      <left style="medium">
        <color rgb="FFD8D8D8"/>
      </left>
      <right style="thin">
        <color rgb="FF000000"/>
      </right>
      <top style="thin">
        <color rgb="FF000000"/>
      </top>
      <bottom/>
      <diagonal/>
    </border>
    <border>
      <left style="thin">
        <color rgb="FF000000"/>
      </left>
      <right style="medium">
        <color rgb="FFD8D8D8"/>
      </right>
      <top/>
      <bottom style="thin">
        <color rgb="FF000000"/>
      </bottom>
      <diagonal/>
    </border>
    <border>
      <left style="medium">
        <color rgb="FFD8D8D8"/>
      </left>
      <right style="medium">
        <color rgb="FFD8D8D8"/>
      </right>
      <top/>
      <bottom style="thin">
        <color rgb="FF000000"/>
      </bottom>
      <diagonal/>
    </border>
    <border>
      <left style="medium">
        <color rgb="FFD8D8D8"/>
      </left>
      <right style="thin">
        <color rgb="FF000000"/>
      </right>
      <top/>
      <bottom style="thin">
        <color rgb="FF000000"/>
      </bottom>
      <diagonal/>
    </border>
    <border>
      <left style="thin">
        <color rgb="FF000000"/>
      </left>
      <right style="medium">
        <color rgb="FFD8D8D8"/>
      </right>
      <top style="thin">
        <color rgb="FF000000"/>
      </top>
      <bottom style="thin">
        <color rgb="FF000000"/>
      </bottom>
      <diagonal/>
    </border>
    <border>
      <left style="medium">
        <color rgb="FFD8D8D8"/>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D8D8D8"/>
      </right>
      <top/>
      <bottom/>
      <diagonal/>
    </border>
    <border>
      <left style="medium">
        <color rgb="FFD8D8D8"/>
      </left>
      <right style="medium">
        <color rgb="FFD8D8D8"/>
      </right>
      <top/>
      <bottom/>
      <diagonal/>
    </border>
    <border>
      <left style="medium">
        <color rgb="FFD8D8D8"/>
      </left>
      <right style="thin">
        <color rgb="FF000000"/>
      </right>
      <top/>
      <bottom/>
      <diagonal/>
    </border>
    <border>
      <left style="thin">
        <color indexed="64"/>
      </left>
      <right style="thin">
        <color indexed="64"/>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12" fillId="0" borderId="0" applyNumberFormat="0" applyFill="0" applyBorder="0" applyAlignment="0" applyProtection="0"/>
    <xf numFmtId="43" fontId="1" fillId="0" borderId="0" applyFont="0" applyFill="0" applyBorder="0" applyAlignment="0" applyProtection="0"/>
  </cellStyleXfs>
  <cellXfs count="432">
    <xf numFmtId="0" fontId="0" fillId="0" borderId="0" xfId="0"/>
    <xf numFmtId="0" fontId="2" fillId="2" borderId="0" xfId="0" applyFont="1" applyFill="1"/>
    <xf numFmtId="0" fontId="0" fillId="4" borderId="0" xfId="0" applyFill="1"/>
    <xf numFmtId="0" fontId="3" fillId="10" borderId="16"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8" fillId="0" borderId="0" xfId="3" applyFont="1"/>
    <xf numFmtId="0" fontId="9" fillId="0" borderId="0" xfId="3" applyFont="1"/>
    <xf numFmtId="0" fontId="3" fillId="0" borderId="0" xfId="3"/>
    <xf numFmtId="0" fontId="13" fillId="0" borderId="0" xfId="3" applyFont="1"/>
    <xf numFmtId="0" fontId="5" fillId="0" borderId="0" xfId="0" applyFont="1"/>
    <xf numFmtId="0" fontId="5" fillId="0" borderId="0" xfId="0" applyFont="1" applyAlignment="1">
      <alignment wrapText="1"/>
    </xf>
    <xf numFmtId="0" fontId="6" fillId="5" borderId="18" xfId="0" applyFont="1" applyFill="1" applyBorder="1" applyAlignment="1">
      <alignment horizontal="center" vertical="center" wrapText="1"/>
    </xf>
    <xf numFmtId="0" fontId="5" fillId="4" borderId="0" xfId="0" applyFont="1" applyFill="1"/>
    <xf numFmtId="0" fontId="17" fillId="0" borderId="0" xfId="0" applyFont="1"/>
    <xf numFmtId="0" fontId="5" fillId="5" borderId="18" xfId="0" applyFont="1" applyFill="1" applyBorder="1" applyAlignment="1">
      <alignment horizontal="left" vertical="center" wrapText="1"/>
    </xf>
    <xf numFmtId="0" fontId="5" fillId="5" borderId="19" xfId="0" applyFont="1" applyFill="1" applyBorder="1" applyAlignment="1">
      <alignment horizontal="center" vertical="center" wrapText="1"/>
    </xf>
    <xf numFmtId="0" fontId="5" fillId="5" borderId="20" xfId="0" applyFont="1" applyFill="1" applyBorder="1" applyAlignment="1">
      <alignment horizontal="left" vertical="center" wrapText="1"/>
    </xf>
    <xf numFmtId="0" fontId="5" fillId="7" borderId="3" xfId="0" applyFont="1" applyFill="1" applyBorder="1" applyAlignment="1">
      <alignment horizontal="left" vertical="center"/>
    </xf>
    <xf numFmtId="0" fontId="5" fillId="7" borderId="22" xfId="0" applyFont="1" applyFill="1" applyBorder="1" applyAlignment="1">
      <alignment horizontal="center" vertical="center"/>
    </xf>
    <xf numFmtId="0" fontId="19" fillId="7" borderId="2" xfId="0" applyFont="1" applyFill="1" applyBorder="1" applyAlignment="1">
      <alignment horizontal="center"/>
    </xf>
    <xf numFmtId="0" fontId="5" fillId="7" borderId="5" xfId="0" applyFont="1" applyFill="1" applyBorder="1" applyAlignment="1">
      <alignment horizontal="left" vertical="center"/>
    </xf>
    <xf numFmtId="0" fontId="5" fillId="7" borderId="1" xfId="0" applyFont="1" applyFill="1" applyBorder="1" applyAlignment="1">
      <alignment horizontal="center" vertical="center"/>
    </xf>
    <xf numFmtId="0" fontId="19" fillId="4" borderId="17" xfId="0" applyFont="1" applyFill="1" applyBorder="1" applyAlignment="1">
      <alignment horizontal="center"/>
    </xf>
    <xf numFmtId="0" fontId="5" fillId="7" borderId="7" xfId="0" applyFont="1" applyFill="1" applyBorder="1" applyAlignment="1">
      <alignment horizontal="left" vertical="center"/>
    </xf>
    <xf numFmtId="0" fontId="5" fillId="7" borderId="21" xfId="0" applyFont="1" applyFill="1" applyBorder="1" applyAlignment="1">
      <alignment horizontal="center" vertical="center"/>
    </xf>
    <xf numFmtId="0" fontId="19" fillId="4" borderId="13" xfId="0" applyFont="1" applyFill="1" applyBorder="1" applyAlignment="1">
      <alignment horizontal="center"/>
    </xf>
    <xf numFmtId="0" fontId="5" fillId="8" borderId="3" xfId="0" applyFont="1" applyFill="1" applyBorder="1" applyAlignment="1">
      <alignment horizontal="left" vertical="center"/>
    </xf>
    <xf numFmtId="0" fontId="5" fillId="8" borderId="22" xfId="0" applyFont="1" applyFill="1" applyBorder="1" applyAlignment="1">
      <alignment horizontal="center" vertical="center"/>
    </xf>
    <xf numFmtId="0" fontId="19" fillId="8" borderId="2" xfId="0" applyFont="1" applyFill="1" applyBorder="1" applyAlignment="1">
      <alignment horizontal="center"/>
    </xf>
    <xf numFmtId="0" fontId="5" fillId="8" borderId="5" xfId="0" applyFont="1" applyFill="1" applyBorder="1" applyAlignment="1">
      <alignment horizontal="left" vertical="center"/>
    </xf>
    <xf numFmtId="0" fontId="5" fillId="8" borderId="1" xfId="0" applyFont="1" applyFill="1" applyBorder="1" applyAlignment="1">
      <alignment horizontal="center" vertical="center"/>
    </xf>
    <xf numFmtId="0" fontId="5" fillId="8" borderId="7" xfId="0" applyFont="1" applyFill="1" applyBorder="1" applyAlignment="1">
      <alignment horizontal="left" vertical="center"/>
    </xf>
    <xf numFmtId="0" fontId="5" fillId="8" borderId="21" xfId="0" applyFont="1" applyFill="1" applyBorder="1" applyAlignment="1">
      <alignment horizontal="center" vertical="center"/>
    </xf>
    <xf numFmtId="0" fontId="5" fillId="3" borderId="3" xfId="0" applyFont="1" applyFill="1" applyBorder="1" applyAlignment="1">
      <alignment horizontal="left" vertical="center"/>
    </xf>
    <xf numFmtId="0" fontId="5" fillId="3" borderId="22" xfId="0" applyFont="1" applyFill="1" applyBorder="1" applyAlignment="1">
      <alignment horizontal="center" vertical="center"/>
    </xf>
    <xf numFmtId="0" fontId="19" fillId="3" borderId="2" xfId="0" applyFont="1" applyFill="1" applyBorder="1" applyAlignment="1">
      <alignment horizontal="center"/>
    </xf>
    <xf numFmtId="0" fontId="5" fillId="3" borderId="5" xfId="0" applyFont="1" applyFill="1" applyBorder="1" applyAlignment="1">
      <alignment horizontal="left" vertical="center"/>
    </xf>
    <xf numFmtId="0" fontId="5" fillId="3" borderId="1" xfId="0" applyFont="1" applyFill="1" applyBorder="1" applyAlignment="1">
      <alignment horizontal="center" vertical="center"/>
    </xf>
    <xf numFmtId="0" fontId="5" fillId="3" borderId="7" xfId="0" applyFont="1" applyFill="1" applyBorder="1" applyAlignment="1">
      <alignment horizontal="left" vertical="center"/>
    </xf>
    <xf numFmtId="0" fontId="5" fillId="3" borderId="21" xfId="0" applyFont="1" applyFill="1" applyBorder="1" applyAlignment="1">
      <alignment horizontal="center" vertical="center"/>
    </xf>
    <xf numFmtId="0" fontId="5" fillId="9" borderId="3" xfId="0" applyFont="1" applyFill="1" applyBorder="1" applyAlignment="1">
      <alignment horizontal="left" vertical="center"/>
    </xf>
    <xf numFmtId="0" fontId="5" fillId="9" borderId="22" xfId="0" applyFont="1" applyFill="1" applyBorder="1" applyAlignment="1">
      <alignment horizontal="center" vertical="center"/>
    </xf>
    <xf numFmtId="0" fontId="19" fillId="9" borderId="2" xfId="0" applyFont="1" applyFill="1" applyBorder="1" applyAlignment="1">
      <alignment horizontal="center"/>
    </xf>
    <xf numFmtId="0" fontId="5" fillId="9" borderId="5" xfId="0" applyFont="1" applyFill="1" applyBorder="1" applyAlignment="1">
      <alignment horizontal="left" vertical="center"/>
    </xf>
    <xf numFmtId="0" fontId="5" fillId="9" borderId="1" xfId="0" applyFont="1" applyFill="1" applyBorder="1" applyAlignment="1">
      <alignment horizontal="center" vertical="center"/>
    </xf>
    <xf numFmtId="0" fontId="5" fillId="4" borderId="17" xfId="0" applyFont="1" applyFill="1" applyBorder="1" applyAlignment="1">
      <alignment horizontal="center"/>
    </xf>
    <xf numFmtId="0" fontId="5" fillId="9" borderId="7" xfId="0" applyFont="1" applyFill="1" applyBorder="1" applyAlignment="1">
      <alignment horizontal="left" vertical="center"/>
    </xf>
    <xf numFmtId="0" fontId="5" fillId="9" borderId="25" xfId="0" applyFont="1" applyFill="1" applyBorder="1" applyAlignment="1">
      <alignment horizontal="center" vertical="center"/>
    </xf>
    <xf numFmtId="0" fontId="5" fillId="11" borderId="18" xfId="0" applyFont="1" applyFill="1" applyBorder="1" applyAlignment="1">
      <alignment horizontal="center" vertical="center"/>
    </xf>
    <xf numFmtId="0" fontId="5" fillId="11" borderId="20" xfId="0" applyFont="1" applyFill="1" applyBorder="1" applyAlignment="1">
      <alignment horizontal="center" vertical="center"/>
    </xf>
    <xf numFmtId="0" fontId="21" fillId="15" borderId="27" xfId="0" applyFont="1" applyFill="1" applyBorder="1" applyAlignment="1">
      <alignment horizontal="center" vertical="center" wrapText="1"/>
    </xf>
    <xf numFmtId="0" fontId="21" fillId="15" borderId="28" xfId="0" applyFont="1" applyFill="1" applyBorder="1" applyAlignment="1">
      <alignment horizontal="center" vertical="center" wrapText="1"/>
    </xf>
    <xf numFmtId="0" fontId="14" fillId="4" borderId="44" xfId="0" applyFont="1" applyFill="1" applyBorder="1" applyAlignment="1">
      <alignment horizontal="left" vertical="center"/>
    </xf>
    <xf numFmtId="1" fontId="3" fillId="4" borderId="39" xfId="0" applyNumberFormat="1" applyFont="1" applyFill="1" applyBorder="1" applyAlignment="1">
      <alignment horizontal="center"/>
    </xf>
    <xf numFmtId="1" fontId="3" fillId="4" borderId="4" xfId="0" applyNumberFormat="1" applyFont="1" applyFill="1" applyBorder="1" applyAlignment="1">
      <alignment horizontal="center"/>
    </xf>
    <xf numFmtId="0" fontId="3" fillId="4" borderId="10" xfId="0" applyFont="1" applyFill="1" applyBorder="1" applyAlignment="1">
      <alignment horizontal="left" vertical="center"/>
    </xf>
    <xf numFmtId="166" fontId="3" fillId="4" borderId="1" xfId="0" applyNumberFormat="1" applyFont="1" applyFill="1" applyBorder="1" applyAlignment="1">
      <alignment horizontal="center"/>
    </xf>
    <xf numFmtId="0" fontId="3" fillId="4" borderId="45" xfId="0" applyFont="1" applyFill="1" applyBorder="1" applyAlignment="1">
      <alignment horizontal="left" vertical="center"/>
    </xf>
    <xf numFmtId="0" fontId="3" fillId="4" borderId="48" xfId="0" applyFont="1" applyFill="1" applyBorder="1" applyAlignment="1">
      <alignment horizontal="left" vertical="center"/>
    </xf>
    <xf numFmtId="166" fontId="3" fillId="4" borderId="25" xfId="0" applyNumberFormat="1" applyFont="1" applyFill="1" applyBorder="1" applyAlignment="1">
      <alignment horizontal="center"/>
    </xf>
    <xf numFmtId="167" fontId="4" fillId="4" borderId="25" xfId="2" applyNumberFormat="1" applyFont="1" applyFill="1" applyBorder="1" applyAlignment="1">
      <alignment horizontal="center"/>
    </xf>
    <xf numFmtId="0" fontId="14" fillId="4" borderId="44" xfId="0" applyFont="1" applyFill="1" applyBorder="1" applyAlignment="1">
      <alignment horizontal="left"/>
    </xf>
    <xf numFmtId="0" fontId="3" fillId="4" borderId="10" xfId="0" applyFont="1" applyFill="1" applyBorder="1" applyAlignment="1">
      <alignment horizontal="left"/>
    </xf>
    <xf numFmtId="1" fontId="3" fillId="4" borderId="1" xfId="0" applyNumberFormat="1" applyFont="1" applyFill="1" applyBorder="1" applyAlignment="1">
      <alignment horizontal="center"/>
    </xf>
    <xf numFmtId="1" fontId="3" fillId="4" borderId="6" xfId="0" applyNumberFormat="1" applyFont="1" applyFill="1" applyBorder="1" applyAlignment="1">
      <alignment horizontal="center"/>
    </xf>
    <xf numFmtId="9" fontId="3" fillId="4" borderId="1" xfId="2" applyFont="1" applyFill="1" applyBorder="1" applyAlignment="1">
      <alignment horizontal="center"/>
    </xf>
    <xf numFmtId="166" fontId="3" fillId="15" borderId="6" xfId="0" applyNumberFormat="1" applyFont="1" applyFill="1" applyBorder="1" applyAlignment="1">
      <alignment horizontal="center"/>
    </xf>
    <xf numFmtId="0" fontId="14" fillId="4" borderId="3" xfId="0" applyFont="1" applyFill="1" applyBorder="1" applyAlignment="1">
      <alignment horizontal="left" vertical="center" wrapText="1"/>
    </xf>
    <xf numFmtId="1" fontId="14" fillId="4" borderId="39" xfId="0" applyNumberFormat="1" applyFont="1" applyFill="1" applyBorder="1" applyAlignment="1">
      <alignment horizontal="center" vertical="center"/>
    </xf>
    <xf numFmtId="1" fontId="4" fillId="4" borderId="4" xfId="0" applyNumberFormat="1" applyFont="1" applyFill="1" applyBorder="1" applyAlignment="1">
      <alignment horizontal="center" vertical="center"/>
    </xf>
    <xf numFmtId="0" fontId="14" fillId="4" borderId="5" xfId="0" applyFont="1" applyFill="1" applyBorder="1" applyAlignment="1">
      <alignment horizontal="left" wrapText="1"/>
    </xf>
    <xf numFmtId="1" fontId="4" fillId="4" borderId="6" xfId="0" applyNumberFormat="1" applyFont="1" applyFill="1" applyBorder="1" applyAlignment="1">
      <alignment horizontal="center" vertical="center"/>
    </xf>
    <xf numFmtId="0" fontId="14" fillId="4" borderId="5" xfId="0" applyFont="1" applyFill="1" applyBorder="1" applyAlignment="1">
      <alignment horizontal="left" vertical="center" wrapText="1"/>
    </xf>
    <xf numFmtId="0" fontId="14" fillId="4" borderId="30" xfId="0" applyFont="1" applyFill="1" applyBorder="1" applyAlignment="1">
      <alignment horizontal="left" vertical="center" wrapText="1"/>
    </xf>
    <xf numFmtId="1" fontId="14" fillId="4" borderId="49"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0" fontId="4" fillId="4" borderId="7" xfId="0" applyFont="1" applyFill="1" applyBorder="1" applyAlignment="1">
      <alignment vertical="center" wrapText="1"/>
    </xf>
    <xf numFmtId="1" fontId="4" fillId="4" borderId="21" xfId="0" applyNumberFormat="1" applyFont="1" applyFill="1" applyBorder="1" applyAlignment="1">
      <alignment horizontal="center" vertical="center"/>
    </xf>
    <xf numFmtId="1" fontId="20" fillId="4" borderId="21" xfId="0" applyNumberFormat="1" applyFont="1" applyFill="1" applyBorder="1" applyAlignment="1">
      <alignment horizontal="center" vertical="center" wrapText="1"/>
    </xf>
    <xf numFmtId="1" fontId="4" fillId="4" borderId="8" xfId="0" applyNumberFormat="1" applyFont="1" applyFill="1" applyBorder="1" applyAlignment="1">
      <alignment horizontal="center" vertical="center"/>
    </xf>
    <xf numFmtId="0" fontId="4" fillId="4" borderId="3" xfId="0" applyFont="1" applyFill="1" applyBorder="1" applyAlignment="1">
      <alignment horizontal="left" wrapText="1"/>
    </xf>
    <xf numFmtId="2" fontId="14" fillId="4" borderId="25" xfId="0" applyNumberFormat="1" applyFont="1" applyFill="1" applyBorder="1" applyAlignment="1">
      <alignment horizontal="center" vertical="center"/>
    </xf>
    <xf numFmtId="2" fontId="4" fillId="4" borderId="31" xfId="0" applyNumberFormat="1" applyFont="1" applyFill="1" applyBorder="1" applyAlignment="1">
      <alignment horizontal="center" vertical="center"/>
    </xf>
    <xf numFmtId="0" fontId="14" fillId="4" borderId="5" xfId="0" applyFont="1" applyFill="1" applyBorder="1" applyAlignment="1">
      <alignment horizontal="left" vertical="center"/>
    </xf>
    <xf numFmtId="1" fontId="14" fillId="4" borderId="1" xfId="0" applyNumberFormat="1" applyFont="1" applyFill="1" applyBorder="1" applyAlignment="1">
      <alignment horizontal="center" vertical="center"/>
    </xf>
    <xf numFmtId="165" fontId="4" fillId="4" borderId="6" xfId="0" applyNumberFormat="1" applyFont="1" applyFill="1" applyBorder="1" applyAlignment="1">
      <alignment horizontal="center" vertical="center"/>
    </xf>
    <xf numFmtId="0" fontId="4" fillId="4" borderId="5" xfId="0" applyFont="1" applyFill="1" applyBorder="1" applyAlignment="1">
      <alignment horizontal="left" vertical="center" indent="1"/>
    </xf>
    <xf numFmtId="1" fontId="4" fillId="4" borderId="1" xfId="0" applyNumberFormat="1" applyFont="1" applyFill="1" applyBorder="1" applyAlignment="1">
      <alignment horizontal="center" vertical="center"/>
    </xf>
    <xf numFmtId="1" fontId="14" fillId="4" borderId="1" xfId="0" applyNumberFormat="1" applyFont="1" applyFill="1" applyBorder="1" applyAlignment="1">
      <alignment horizontal="center"/>
    </xf>
    <xf numFmtId="1" fontId="4" fillId="4" borderId="6" xfId="0" applyNumberFormat="1" applyFont="1" applyFill="1" applyBorder="1" applyAlignment="1">
      <alignment horizontal="center" vertical="center" wrapText="1"/>
    </xf>
    <xf numFmtId="2" fontId="14" fillId="4" borderId="1" xfId="0" applyNumberFormat="1" applyFont="1" applyFill="1" applyBorder="1" applyAlignment="1">
      <alignment horizontal="center" vertical="center"/>
    </xf>
    <xf numFmtId="2" fontId="4" fillId="4" borderId="6" xfId="0" applyNumberFormat="1" applyFont="1" applyFill="1" applyBorder="1" applyAlignment="1">
      <alignment horizontal="center" vertical="center"/>
    </xf>
    <xf numFmtId="9" fontId="14" fillId="4" borderId="1" xfId="2" applyFont="1" applyFill="1" applyBorder="1" applyAlignment="1">
      <alignment horizontal="center"/>
    </xf>
    <xf numFmtId="1" fontId="4" fillId="18" borderId="6" xfId="0" applyNumberFormat="1" applyFont="1" applyFill="1" applyBorder="1" applyAlignment="1">
      <alignment horizontal="center" vertical="center"/>
    </xf>
    <xf numFmtId="0" fontId="14" fillId="4" borderId="30" xfId="0" applyFont="1" applyFill="1" applyBorder="1" applyAlignment="1">
      <alignment horizontal="left" vertical="center"/>
    </xf>
    <xf numFmtId="0" fontId="27" fillId="0" borderId="1" xfId="4" applyFont="1" applyBorder="1" applyAlignment="1">
      <alignment horizontal="left" vertical="center"/>
    </xf>
    <xf numFmtId="0" fontId="28" fillId="4" borderId="0" xfId="0" applyFont="1" applyFill="1"/>
    <xf numFmtId="0" fontId="30" fillId="0" borderId="1" xfId="0" applyFont="1" applyBorder="1" applyAlignment="1">
      <alignment horizontal="center" vertical="center" wrapText="1"/>
    </xf>
    <xf numFmtId="0" fontId="24" fillId="0" borderId="1" xfId="0" applyFont="1" applyBorder="1" applyAlignment="1">
      <alignment horizontal="center" vertical="center" wrapText="1"/>
    </xf>
    <xf numFmtId="3" fontId="2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3" fillId="0" borderId="1" xfId="0" applyFont="1" applyBorder="1" applyAlignment="1">
      <alignment horizontal="center" vertical="center"/>
    </xf>
    <xf numFmtId="3" fontId="33"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0" fontId="28" fillId="0" borderId="0" xfId="0" applyFont="1"/>
    <xf numFmtId="0" fontId="10" fillId="0" borderId="0" xfId="3" applyFont="1" applyAlignment="1">
      <alignment horizontal="right" wrapText="1"/>
    </xf>
    <xf numFmtId="0" fontId="11" fillId="21" borderId="0" xfId="3" applyFont="1" applyFill="1" applyAlignment="1">
      <alignment horizontal="center" vertical="center" wrapText="1"/>
    </xf>
    <xf numFmtId="0" fontId="34" fillId="0" borderId="0" xfId="3" quotePrefix="1" applyFont="1" applyAlignment="1">
      <alignment vertical="center"/>
    </xf>
    <xf numFmtId="0" fontId="6" fillId="0" borderId="0" xfId="0" applyFont="1"/>
    <xf numFmtId="9" fontId="3" fillId="0" borderId="35" xfId="0" applyNumberFormat="1" applyFont="1" applyBorder="1" applyAlignment="1">
      <alignment horizontal="center" vertical="center"/>
    </xf>
    <xf numFmtId="164" fontId="3" fillId="0" borderId="12" xfId="1" applyNumberFormat="1" applyFont="1" applyBorder="1" applyAlignment="1">
      <alignment horizontal="center" vertical="center"/>
    </xf>
    <xf numFmtId="169" fontId="3" fillId="0" borderId="12" xfId="1" applyNumberFormat="1" applyFont="1" applyBorder="1" applyAlignment="1">
      <alignment horizontal="center" vertical="center"/>
    </xf>
    <xf numFmtId="169" fontId="3" fillId="4" borderId="12" xfId="1" applyNumberFormat="1" applyFont="1" applyFill="1" applyBorder="1" applyAlignment="1">
      <alignment horizontal="center" vertical="center"/>
    </xf>
    <xf numFmtId="0" fontId="4" fillId="0" borderId="23" xfId="0" applyFont="1" applyBorder="1" applyAlignment="1">
      <alignment horizontal="center" vertical="center" wrapText="1"/>
    </xf>
    <xf numFmtId="0" fontId="4" fillId="0" borderId="2" xfId="0" applyFont="1" applyBorder="1" applyAlignment="1">
      <alignment horizontal="center" vertical="center" wrapText="1"/>
    </xf>
    <xf numFmtId="2" fontId="4" fillId="0" borderId="13" xfId="0" applyNumberFormat="1" applyFont="1" applyBorder="1" applyAlignment="1">
      <alignment horizontal="center" vertical="center"/>
    </xf>
    <xf numFmtId="0" fontId="3" fillId="10" borderId="17" xfId="0" applyFont="1" applyFill="1" applyBorder="1" applyAlignment="1">
      <alignment horizontal="center" vertical="center" wrapText="1"/>
    </xf>
    <xf numFmtId="0" fontId="19" fillId="0" borderId="1" xfId="0" applyFont="1" applyBorder="1" applyAlignment="1">
      <alignment horizontal="right"/>
    </xf>
    <xf numFmtId="164" fontId="19" fillId="0" borderId="1" xfId="1" applyNumberFormat="1" applyFont="1" applyBorder="1" applyAlignment="1">
      <alignment horizontal="left" vertical="center"/>
    </xf>
    <xf numFmtId="2" fontId="19" fillId="0" borderId="1" xfId="0" applyNumberFormat="1" applyFont="1" applyBorder="1" applyAlignment="1">
      <alignment horizontal="center" vertical="center"/>
    </xf>
    <xf numFmtId="0" fontId="35" fillId="0" borderId="1" xfId="0" applyFont="1" applyBorder="1" applyAlignment="1">
      <alignment horizontal="center" vertical="center"/>
    </xf>
    <xf numFmtId="0" fontId="2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6" fillId="0" borderId="0" xfId="0" applyFont="1"/>
    <xf numFmtId="0" fontId="37" fillId="0" borderId="52" xfId="0" applyFont="1" applyBorder="1" applyAlignment="1">
      <alignment horizontal="justify" vertical="center" wrapText="1"/>
    </xf>
    <xf numFmtId="0" fontId="37" fillId="0" borderId="53" xfId="0" applyFont="1" applyBorder="1" applyAlignment="1">
      <alignment horizontal="justify" vertical="center" wrapText="1"/>
    </xf>
    <xf numFmtId="0" fontId="38" fillId="0" borderId="0" xfId="0" applyFont="1" applyAlignment="1">
      <alignment horizontal="left" vertical="center"/>
    </xf>
    <xf numFmtId="1" fontId="14" fillId="4" borderId="47" xfId="0" applyNumberFormat="1" applyFont="1" applyFill="1" applyBorder="1" applyAlignment="1">
      <alignment horizontal="center" vertical="center"/>
    </xf>
    <xf numFmtId="0" fontId="3" fillId="4" borderId="48" xfId="0" applyFont="1" applyFill="1" applyBorder="1" applyAlignment="1">
      <alignment horizontal="left" vertical="center" wrapText="1"/>
    </xf>
    <xf numFmtId="1" fontId="4" fillId="4" borderId="25" xfId="2" applyNumberFormat="1" applyFont="1" applyFill="1" applyBorder="1" applyAlignment="1">
      <alignment horizontal="center"/>
    </xf>
    <xf numFmtId="1" fontId="3" fillId="4" borderId="25" xfId="0" applyNumberFormat="1" applyFont="1" applyFill="1" applyBorder="1" applyAlignment="1">
      <alignment horizontal="center"/>
    </xf>
    <xf numFmtId="166" fontId="4" fillId="4" borderId="25" xfId="2" applyNumberFormat="1" applyFont="1" applyFill="1" applyBorder="1" applyAlignment="1">
      <alignment horizontal="center"/>
    </xf>
    <xf numFmtId="1" fontId="3" fillId="4" borderId="31" xfId="0" applyNumberFormat="1" applyFont="1" applyFill="1" applyBorder="1" applyAlignment="1">
      <alignment horizontal="center"/>
    </xf>
    <xf numFmtId="9" fontId="3" fillId="4" borderId="31" xfId="2" applyFont="1" applyFill="1" applyBorder="1" applyAlignment="1">
      <alignment horizontal="center"/>
    </xf>
    <xf numFmtId="166" fontId="3" fillId="4" borderId="31" xfId="0" applyNumberFormat="1" applyFont="1" applyFill="1" applyBorder="1" applyAlignment="1">
      <alignment horizontal="center"/>
    </xf>
    <xf numFmtId="0" fontId="14" fillId="4" borderId="54" xfId="0" applyFont="1" applyFill="1" applyBorder="1" applyAlignment="1">
      <alignment horizontal="left" vertical="center"/>
    </xf>
    <xf numFmtId="1" fontId="3" fillId="4" borderId="47" xfId="0" applyNumberFormat="1" applyFont="1" applyFill="1" applyBorder="1" applyAlignment="1">
      <alignment horizontal="center"/>
    </xf>
    <xf numFmtId="1" fontId="3" fillId="4" borderId="51" xfId="0" applyNumberFormat="1" applyFont="1" applyFill="1" applyBorder="1" applyAlignment="1">
      <alignment horizontal="center"/>
    </xf>
    <xf numFmtId="0" fontId="3" fillId="4" borderId="23" xfId="0" applyFont="1" applyFill="1" applyBorder="1"/>
    <xf numFmtId="0" fontId="3" fillId="4" borderId="24" xfId="0" applyFont="1" applyFill="1" applyBorder="1"/>
    <xf numFmtId="0" fontId="20" fillId="4" borderId="19" xfId="0" applyFont="1" applyFill="1" applyBorder="1" applyAlignment="1">
      <alignment vertical="center" wrapText="1"/>
    </xf>
    <xf numFmtId="0" fontId="21" fillId="15" borderId="19" xfId="0" applyFont="1" applyFill="1" applyBorder="1" applyAlignment="1">
      <alignment horizontal="center" vertical="center" wrapText="1"/>
    </xf>
    <xf numFmtId="0" fontId="21" fillId="15" borderId="20" xfId="0" applyFont="1" applyFill="1" applyBorder="1" applyAlignment="1">
      <alignment horizontal="center" vertical="center" wrapText="1"/>
    </xf>
    <xf numFmtId="1" fontId="4" fillId="4" borderId="1" xfId="2" applyNumberFormat="1" applyFont="1" applyFill="1" applyBorder="1" applyAlignment="1">
      <alignment horizontal="center"/>
    </xf>
    <xf numFmtId="1" fontId="4" fillId="4" borderId="39" xfId="2" applyNumberFormat="1" applyFont="1" applyFill="1" applyBorder="1" applyAlignment="1">
      <alignment horizontal="center"/>
    </xf>
    <xf numFmtId="166" fontId="4" fillId="4" borderId="21" xfId="2" applyNumberFormat="1" applyFont="1" applyFill="1" applyBorder="1" applyAlignment="1">
      <alignment horizontal="center"/>
    </xf>
    <xf numFmtId="0" fontId="15" fillId="0" borderId="0" xfId="0" applyFont="1"/>
    <xf numFmtId="0" fontId="41" fillId="0" borderId="0" xfId="0" applyFont="1"/>
    <xf numFmtId="0" fontId="42" fillId="0" borderId="0" xfId="0" applyFont="1"/>
    <xf numFmtId="0" fontId="46" fillId="0" borderId="0" xfId="0" applyFont="1"/>
    <xf numFmtId="0" fontId="14" fillId="0" borderId="0" xfId="0" applyFont="1" applyAlignment="1">
      <alignment horizontal="center" vertical="center" textRotation="90" wrapText="1"/>
    </xf>
    <xf numFmtId="0" fontId="3" fillId="0" borderId="0" xfId="0" applyFont="1" applyAlignment="1">
      <alignment horizontal="center" vertical="center" textRotation="90" wrapText="1"/>
    </xf>
    <xf numFmtId="0" fontId="4" fillId="0" borderId="0" xfId="0" applyFont="1" applyAlignment="1">
      <alignment vertical="center" wrapText="1"/>
    </xf>
    <xf numFmtId="1" fontId="4" fillId="0" borderId="0" xfId="0" applyNumberFormat="1" applyFont="1" applyAlignment="1">
      <alignment horizontal="center" vertical="center"/>
    </xf>
    <xf numFmtId="1" fontId="20" fillId="0" borderId="0" xfId="0" applyNumberFormat="1" applyFont="1" applyAlignment="1">
      <alignment horizontal="center" vertical="center" wrapText="1"/>
    </xf>
    <xf numFmtId="0" fontId="49" fillId="0" borderId="0" xfId="0" applyFont="1"/>
    <xf numFmtId="1" fontId="8" fillId="4" borderId="1" xfId="0" applyNumberFormat="1" applyFont="1" applyFill="1" applyBorder="1" applyAlignment="1">
      <alignment horizontal="center"/>
    </xf>
    <xf numFmtId="1" fontId="8" fillId="4" borderId="6" xfId="0" applyNumberFormat="1" applyFont="1" applyFill="1" applyBorder="1" applyAlignment="1">
      <alignment horizontal="center"/>
    </xf>
    <xf numFmtId="1" fontId="8" fillId="4" borderId="25" xfId="0" applyNumberFormat="1" applyFont="1" applyFill="1" applyBorder="1" applyAlignment="1">
      <alignment horizontal="center"/>
    </xf>
    <xf numFmtId="1" fontId="8" fillId="4" borderId="31" xfId="0" applyNumberFormat="1" applyFont="1" applyFill="1" applyBorder="1" applyAlignment="1">
      <alignment horizontal="center"/>
    </xf>
    <xf numFmtId="9" fontId="50" fillId="4" borderId="25" xfId="2" applyFont="1" applyFill="1" applyBorder="1" applyAlignment="1">
      <alignment horizontal="center"/>
    </xf>
    <xf numFmtId="166" fontId="50" fillId="4" borderId="25" xfId="2" applyNumberFormat="1" applyFont="1" applyFill="1" applyBorder="1" applyAlignment="1">
      <alignment horizontal="center"/>
    </xf>
    <xf numFmtId="1" fontId="50" fillId="4" borderId="25" xfId="2" applyNumberFormat="1" applyFont="1" applyFill="1" applyBorder="1" applyAlignment="1">
      <alignment horizontal="center"/>
    </xf>
    <xf numFmtId="9" fontId="8" fillId="4" borderId="1" xfId="2" applyFont="1" applyFill="1" applyBorder="1" applyAlignment="1">
      <alignment horizontal="center"/>
    </xf>
    <xf numFmtId="1" fontId="3" fillId="15" borderId="47" xfId="0" applyNumberFormat="1" applyFont="1" applyFill="1" applyBorder="1" applyAlignment="1">
      <alignment horizontal="center"/>
    </xf>
    <xf numFmtId="1" fontId="3" fillId="15" borderId="1" xfId="0" applyNumberFormat="1" applyFont="1" applyFill="1" applyBorder="1" applyAlignment="1">
      <alignment horizontal="center"/>
    </xf>
    <xf numFmtId="1" fontId="3" fillId="15" borderId="25" xfId="0" applyNumberFormat="1" applyFont="1" applyFill="1" applyBorder="1" applyAlignment="1">
      <alignment horizontal="center"/>
    </xf>
    <xf numFmtId="167" fontId="4" fillId="15" borderId="25" xfId="2" applyNumberFormat="1" applyFont="1" applyFill="1" applyBorder="1" applyAlignment="1">
      <alignment horizontal="center"/>
    </xf>
    <xf numFmtId="166" fontId="4" fillId="15" borderId="25" xfId="2" applyNumberFormat="1" applyFont="1" applyFill="1" applyBorder="1" applyAlignment="1">
      <alignment horizontal="center"/>
    </xf>
    <xf numFmtId="1" fontId="4" fillId="15" borderId="25" xfId="2" applyNumberFormat="1" applyFont="1" applyFill="1" applyBorder="1" applyAlignment="1">
      <alignment horizontal="center"/>
    </xf>
    <xf numFmtId="1" fontId="3" fillId="15" borderId="6" xfId="0" applyNumberFormat="1" applyFont="1" applyFill="1" applyBorder="1" applyAlignment="1">
      <alignment horizontal="center"/>
    </xf>
    <xf numFmtId="9" fontId="8" fillId="15" borderId="31" xfId="2" applyFont="1" applyFill="1" applyBorder="1" applyAlignment="1">
      <alignment horizontal="center"/>
    </xf>
    <xf numFmtId="166" fontId="8" fillId="15" borderId="31" xfId="0" applyNumberFormat="1" applyFont="1" applyFill="1" applyBorder="1" applyAlignment="1">
      <alignment horizontal="center"/>
    </xf>
    <xf numFmtId="1" fontId="8" fillId="15" borderId="31" xfId="0" applyNumberFormat="1" applyFont="1" applyFill="1" applyBorder="1" applyAlignment="1">
      <alignment horizontal="center"/>
    </xf>
    <xf numFmtId="167" fontId="4" fillId="15" borderId="31" xfId="2" applyNumberFormat="1" applyFont="1" applyFill="1" applyBorder="1" applyAlignment="1">
      <alignment horizontal="center"/>
    </xf>
    <xf numFmtId="0" fontId="14" fillId="4" borderId="10" xfId="0" applyFont="1" applyFill="1" applyBorder="1" applyAlignment="1">
      <alignment horizontal="left" vertical="center"/>
    </xf>
    <xf numFmtId="1" fontId="14" fillId="4" borderId="25" xfId="0" applyNumberFormat="1" applyFont="1" applyFill="1" applyBorder="1" applyAlignment="1">
      <alignment horizontal="center"/>
    </xf>
    <xf numFmtId="0" fontId="43" fillId="0" borderId="0" xfId="0" applyFont="1"/>
    <xf numFmtId="168" fontId="22" fillId="4" borderId="31" xfId="0" applyNumberFormat="1" applyFont="1" applyFill="1" applyBorder="1" applyAlignment="1">
      <alignment horizontal="center" vertical="center"/>
    </xf>
    <xf numFmtId="168" fontId="51" fillId="4" borderId="31" xfId="0" applyNumberFormat="1" applyFont="1" applyFill="1" applyBorder="1" applyAlignment="1">
      <alignment horizontal="center" vertical="center"/>
    </xf>
    <xf numFmtId="9" fontId="14" fillId="4" borderId="47" xfId="2" applyFont="1" applyFill="1" applyBorder="1" applyAlignment="1">
      <alignment horizontal="center" vertical="center"/>
    </xf>
    <xf numFmtId="1" fontId="3" fillId="15" borderId="39" xfId="0" applyNumberFormat="1" applyFont="1" applyFill="1" applyBorder="1" applyAlignment="1">
      <alignment horizontal="center"/>
    </xf>
    <xf numFmtId="1" fontId="4" fillId="15" borderId="27" xfId="2" applyNumberFormat="1" applyFont="1" applyFill="1" applyBorder="1" applyAlignment="1">
      <alignment horizontal="center"/>
    </xf>
    <xf numFmtId="167" fontId="4" fillId="15" borderId="21" xfId="2" applyNumberFormat="1" applyFont="1" applyFill="1" applyBorder="1" applyAlignment="1">
      <alignment horizontal="center"/>
    </xf>
    <xf numFmtId="9" fontId="4" fillId="4" borderId="25" xfId="2" applyFont="1" applyFill="1" applyBorder="1" applyAlignment="1">
      <alignment horizontal="center"/>
    </xf>
    <xf numFmtId="1" fontId="3" fillId="0" borderId="31" xfId="0" applyNumberFormat="1" applyFont="1" applyBorder="1" applyAlignment="1">
      <alignment horizontal="center"/>
    </xf>
    <xf numFmtId="9" fontId="14" fillId="4" borderId="51" xfId="2" applyFont="1" applyFill="1" applyBorder="1" applyAlignment="1">
      <alignment horizontal="center" vertical="center"/>
    </xf>
    <xf numFmtId="166" fontId="3" fillId="15" borderId="31" xfId="0" applyNumberFormat="1" applyFont="1" applyFill="1" applyBorder="1" applyAlignment="1">
      <alignment horizontal="center"/>
    </xf>
    <xf numFmtId="1" fontId="4" fillId="15" borderId="6" xfId="0" applyNumberFormat="1" applyFont="1" applyFill="1" applyBorder="1" applyAlignment="1">
      <alignment horizontal="center" vertical="center"/>
    </xf>
    <xf numFmtId="167" fontId="4" fillId="4" borderId="1" xfId="2" applyNumberFormat="1" applyFont="1" applyFill="1" applyBorder="1" applyAlignment="1">
      <alignment horizontal="center"/>
    </xf>
    <xf numFmtId="167" fontId="4" fillId="4" borderId="39" xfId="2" applyNumberFormat="1" applyFont="1" applyFill="1" applyBorder="1" applyAlignment="1">
      <alignment horizontal="center"/>
    </xf>
    <xf numFmtId="167" fontId="4" fillId="4" borderId="43" xfId="2" applyNumberFormat="1" applyFont="1" applyFill="1" applyBorder="1" applyAlignment="1">
      <alignment horizontal="center"/>
    </xf>
    <xf numFmtId="0" fontId="14" fillId="4" borderId="18" xfId="0" applyFont="1" applyFill="1" applyBorder="1" applyAlignment="1">
      <alignment horizontal="left" vertical="center" wrapText="1"/>
    </xf>
    <xf numFmtId="1" fontId="14" fillId="4" borderId="19" xfId="0" applyNumberFormat="1" applyFont="1" applyFill="1" applyBorder="1" applyAlignment="1">
      <alignment horizontal="center" vertical="center"/>
    </xf>
    <xf numFmtId="1" fontId="4" fillId="4" borderId="20" xfId="0" applyNumberFormat="1" applyFont="1" applyFill="1" applyBorder="1" applyAlignment="1">
      <alignment horizontal="center" vertical="center"/>
    </xf>
    <xf numFmtId="168" fontId="22" fillId="4" borderId="41" xfId="0" applyNumberFormat="1" applyFont="1" applyFill="1" applyBorder="1" applyAlignment="1">
      <alignment horizontal="center" vertical="center"/>
    </xf>
    <xf numFmtId="1" fontId="14" fillId="15" borderId="25" xfId="0" applyNumberFormat="1" applyFont="1" applyFill="1" applyBorder="1" applyAlignment="1">
      <alignment horizontal="center"/>
    </xf>
    <xf numFmtId="1" fontId="14" fillId="4" borderId="47" xfId="0" applyNumberFormat="1" applyFont="1" applyFill="1" applyBorder="1" applyAlignment="1">
      <alignment horizontal="center"/>
    </xf>
    <xf numFmtId="1" fontId="14" fillId="4" borderId="51" xfId="0" applyNumberFormat="1" applyFont="1" applyFill="1" applyBorder="1" applyAlignment="1">
      <alignment horizontal="center"/>
    </xf>
    <xf numFmtId="167" fontId="4" fillId="15" borderId="56" xfId="2" applyNumberFormat="1" applyFont="1" applyFill="1" applyBorder="1" applyAlignment="1">
      <alignment horizontal="center"/>
    </xf>
    <xf numFmtId="167" fontId="4" fillId="15" borderId="8" xfId="2" applyNumberFormat="1" applyFont="1" applyFill="1" applyBorder="1" applyAlignment="1">
      <alignment horizontal="center"/>
    </xf>
    <xf numFmtId="9" fontId="3" fillId="4" borderId="43" xfId="2" applyFont="1" applyFill="1" applyBorder="1" applyAlignment="1">
      <alignment horizontal="center"/>
    </xf>
    <xf numFmtId="1" fontId="39" fillId="4" borderId="47" xfId="0" applyNumberFormat="1" applyFont="1" applyFill="1" applyBorder="1" applyAlignment="1">
      <alignment horizontal="center" vertical="center"/>
    </xf>
    <xf numFmtId="1" fontId="3" fillId="4" borderId="6" xfId="0" applyNumberFormat="1" applyFont="1" applyFill="1" applyBorder="1" applyAlignment="1">
      <alignment horizontal="center" vertical="center"/>
    </xf>
    <xf numFmtId="9" fontId="3" fillId="4" borderId="21" xfId="2" applyFont="1" applyFill="1" applyBorder="1" applyAlignment="1">
      <alignment horizontal="center"/>
    </xf>
    <xf numFmtId="1" fontId="39" fillId="4" borderId="1" xfId="0" applyNumberFormat="1" applyFont="1" applyFill="1" applyBorder="1" applyAlignment="1">
      <alignment horizontal="center" vertical="center"/>
    </xf>
    <xf numFmtId="0" fontId="39" fillId="4" borderId="30" xfId="0" applyFont="1" applyFill="1" applyBorder="1" applyAlignment="1">
      <alignment horizontal="left" vertical="center" wrapText="1"/>
    </xf>
    <xf numFmtId="9" fontId="4" fillId="4" borderId="1" xfId="2" applyFont="1" applyFill="1" applyBorder="1" applyAlignment="1">
      <alignment horizontal="center"/>
    </xf>
    <xf numFmtId="1" fontId="14" fillId="4" borderId="39" xfId="0" applyNumberFormat="1" applyFont="1" applyFill="1" applyBorder="1" applyAlignment="1">
      <alignment horizontal="center"/>
    </xf>
    <xf numFmtId="1" fontId="14" fillId="4" borderId="6" xfId="0" applyNumberFormat="1" applyFont="1" applyFill="1" applyBorder="1" applyAlignment="1">
      <alignment horizontal="center"/>
    </xf>
    <xf numFmtId="1" fontId="52" fillId="4" borderId="39" xfId="0" applyNumberFormat="1" applyFont="1" applyFill="1" applyBorder="1" applyAlignment="1">
      <alignment horizontal="center"/>
    </xf>
    <xf numFmtId="1" fontId="14" fillId="4" borderId="4" xfId="0" applyNumberFormat="1" applyFont="1" applyFill="1" applyBorder="1" applyAlignment="1">
      <alignment horizontal="center"/>
    </xf>
    <xf numFmtId="1" fontId="52" fillId="4" borderId="47" xfId="0" applyNumberFormat="1" applyFont="1" applyFill="1" applyBorder="1" applyAlignment="1">
      <alignment horizontal="center"/>
    </xf>
    <xf numFmtId="1" fontId="52" fillId="4" borderId="51" xfId="0" applyNumberFormat="1" applyFont="1" applyFill="1" applyBorder="1" applyAlignment="1">
      <alignment horizontal="center"/>
    </xf>
    <xf numFmtId="0" fontId="39" fillId="0" borderId="0" xfId="3" quotePrefix="1" applyFont="1" applyAlignment="1">
      <alignment vertical="center"/>
    </xf>
    <xf numFmtId="0" fontId="54" fillId="0" borderId="0" xfId="0" applyFont="1"/>
    <xf numFmtId="0" fontId="55" fillId="0" borderId="0" xfId="0" applyFont="1"/>
    <xf numFmtId="0" fontId="6" fillId="0" borderId="0" xfId="0" applyFont="1" applyAlignment="1">
      <alignment wrapText="1"/>
    </xf>
    <xf numFmtId="0" fontId="6" fillId="0" borderId="0" xfId="0" applyFont="1" applyAlignment="1">
      <alignment horizontal="center"/>
    </xf>
    <xf numFmtId="0" fontId="5" fillId="4" borderId="0" xfId="0" applyFont="1" applyFill="1" applyAlignment="1">
      <alignment horizontal="right" wrapText="1"/>
    </xf>
    <xf numFmtId="0" fontId="5" fillId="16" borderId="1" xfId="0" applyFont="1" applyFill="1" applyBorder="1"/>
    <xf numFmtId="0" fontId="5" fillId="23" borderId="47" xfId="0" applyFont="1" applyFill="1" applyBorder="1" applyAlignment="1">
      <alignment wrapText="1"/>
    </xf>
    <xf numFmtId="0" fontId="5" fillId="23" borderId="10" xfId="0" applyFont="1" applyFill="1" applyBorder="1"/>
    <xf numFmtId="0" fontId="5" fillId="23" borderId="1" xfId="0" applyFont="1" applyFill="1" applyBorder="1" applyAlignment="1">
      <alignment horizontal="right" wrapText="1"/>
    </xf>
    <xf numFmtId="0" fontId="60" fillId="0" borderId="0" xfId="0" applyFont="1" applyAlignment="1">
      <alignment horizontal="right" vertical="center"/>
    </xf>
    <xf numFmtId="0" fontId="61" fillId="0" borderId="10" xfId="0" applyFont="1" applyBorder="1" applyAlignment="1">
      <alignment horizontal="left" wrapText="1"/>
    </xf>
    <xf numFmtId="0" fontId="6" fillId="4" borderId="18" xfId="0" applyFont="1" applyFill="1" applyBorder="1" applyAlignment="1">
      <alignment horizontal="left" vertical="center" wrapText="1"/>
    </xf>
    <xf numFmtId="0" fontId="6" fillId="24" borderId="57" xfId="0" applyFont="1" applyFill="1" applyBorder="1" applyAlignment="1">
      <alignment horizontal="center" vertical="center"/>
    </xf>
    <xf numFmtId="0" fontId="6" fillId="24" borderId="19" xfId="0" applyFont="1" applyFill="1" applyBorder="1" applyAlignment="1">
      <alignment horizontal="center" vertical="center"/>
    </xf>
    <xf numFmtId="0" fontId="5" fillId="5" borderId="1" xfId="0" applyFont="1" applyFill="1" applyBorder="1" applyAlignment="1">
      <alignment wrapText="1"/>
    </xf>
    <xf numFmtId="0" fontId="5" fillId="24" borderId="10" xfId="0" applyFont="1" applyFill="1" applyBorder="1"/>
    <xf numFmtId="0" fontId="5" fillId="18" borderId="1" xfId="0" applyFont="1" applyFill="1" applyBorder="1"/>
    <xf numFmtId="0" fontId="5" fillId="24" borderId="0" xfId="0" applyFont="1" applyFill="1" applyAlignment="1">
      <alignment horizontal="center"/>
    </xf>
    <xf numFmtId="0" fontId="5" fillId="5" borderId="1" xfId="0" applyFont="1" applyFill="1" applyBorder="1" applyAlignment="1">
      <alignment horizontal="left" vertical="center" wrapText="1"/>
    </xf>
    <xf numFmtId="0" fontId="5" fillId="16" borderId="10" xfId="0" applyFont="1" applyFill="1" applyBorder="1"/>
    <xf numFmtId="0" fontId="5" fillId="16" borderId="1" xfId="0" applyFont="1" applyFill="1" applyBorder="1" applyAlignment="1">
      <alignment wrapText="1"/>
    </xf>
    <xf numFmtId="0" fontId="6" fillId="0" borderId="0" xfId="0" applyFont="1" applyAlignment="1">
      <alignment horizontal="center" wrapText="1"/>
    </xf>
    <xf numFmtId="43" fontId="6" fillId="16" borderId="0" xfId="5" applyFont="1" applyFill="1" applyAlignment="1">
      <alignment horizontal="center" wrapText="1"/>
    </xf>
    <xf numFmtId="9" fontId="6" fillId="16" borderId="0" xfId="0" applyNumberFormat="1" applyFont="1" applyFill="1" applyAlignment="1">
      <alignment horizontal="center" wrapText="1"/>
    </xf>
    <xf numFmtId="0" fontId="24" fillId="0" borderId="0" xfId="0" applyFont="1" applyAlignment="1">
      <alignment horizontal="center" vertical="center" wrapText="1"/>
    </xf>
    <xf numFmtId="0" fontId="24" fillId="0" borderId="47" xfId="0" applyFont="1" applyBorder="1" applyAlignment="1">
      <alignment horizontal="center" vertical="center" wrapText="1"/>
    </xf>
    <xf numFmtId="0" fontId="62" fillId="25" borderId="1" xfId="0" applyFont="1" applyFill="1" applyBorder="1" applyAlignment="1">
      <alignment horizontal="center" vertical="center" wrapText="1"/>
    </xf>
    <xf numFmtId="0" fontId="62" fillId="0" borderId="0" xfId="0" applyFont="1"/>
    <xf numFmtId="0" fontId="62" fillId="26" borderId="64" xfId="0" applyFont="1" applyFill="1" applyBorder="1" applyAlignment="1">
      <alignment vertical="center" wrapText="1"/>
    </xf>
    <xf numFmtId="0" fontId="24" fillId="0" borderId="0" xfId="0" applyFont="1" applyAlignment="1">
      <alignment wrapText="1"/>
    </xf>
    <xf numFmtId="1" fontId="24" fillId="0" borderId="1" xfId="0" applyNumberFormat="1" applyFont="1" applyBorder="1" applyAlignment="1">
      <alignment horizontal="center" vertical="center" wrapText="1"/>
    </xf>
    <xf numFmtId="0" fontId="63" fillId="4" borderId="1" xfId="0" applyFont="1" applyFill="1" applyBorder="1" applyAlignment="1">
      <alignment wrapText="1"/>
    </xf>
    <xf numFmtId="1" fontId="5" fillId="0" borderId="1" xfId="0" applyNumberFormat="1" applyFont="1" applyBorder="1"/>
    <xf numFmtId="0" fontId="5" fillId="0" borderId="1" xfId="0" applyFont="1" applyBorder="1"/>
    <xf numFmtId="1" fontId="5" fillId="0" borderId="0" xfId="0" applyNumberFormat="1" applyFont="1"/>
    <xf numFmtId="0" fontId="5" fillId="0" borderId="1" xfId="0" applyFont="1" applyBorder="1" applyAlignment="1">
      <alignment wrapText="1"/>
    </xf>
    <xf numFmtId="0" fontId="63" fillId="4" borderId="0" xfId="0" applyFont="1" applyFill="1" applyAlignment="1">
      <alignment wrapText="1"/>
    </xf>
    <xf numFmtId="0" fontId="63" fillId="4" borderId="9" xfId="0" applyFont="1" applyFill="1" applyBorder="1"/>
    <xf numFmtId="0" fontId="63" fillId="4" borderId="33" xfId="0" applyFont="1" applyFill="1" applyBorder="1" applyAlignment="1">
      <alignment wrapText="1"/>
    </xf>
    <xf numFmtId="0" fontId="63" fillId="4" borderId="10" xfId="0" applyFont="1" applyFill="1" applyBorder="1" applyAlignment="1">
      <alignment wrapText="1"/>
    </xf>
    <xf numFmtId="0" fontId="5" fillId="0" borderId="9" xfId="0" applyFont="1" applyBorder="1"/>
    <xf numFmtId="0" fontId="5" fillId="0" borderId="10" xfId="0" applyFont="1" applyBorder="1"/>
    <xf numFmtId="9" fontId="5" fillId="0" borderId="1" xfId="2" applyFont="1" applyBorder="1"/>
    <xf numFmtId="166" fontId="5" fillId="0" borderId="0" xfId="0" applyNumberFormat="1" applyFont="1"/>
    <xf numFmtId="0" fontId="6" fillId="0" borderId="1" xfId="0" applyFont="1" applyBorder="1"/>
    <xf numFmtId="0" fontId="14" fillId="6" borderId="1"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14" fillId="20"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4" fillId="6" borderId="1" xfId="0" applyFont="1" applyFill="1" applyBorder="1" applyAlignment="1">
      <alignment vertical="center" wrapText="1"/>
    </xf>
    <xf numFmtId="0" fontId="14" fillId="19" borderId="1" xfId="0" applyFont="1" applyFill="1" applyBorder="1" applyAlignment="1">
      <alignment vertical="center" wrapText="1"/>
    </xf>
    <xf numFmtId="0" fontId="14" fillId="17" borderId="1" xfId="0" applyFont="1" applyFill="1" applyBorder="1" applyAlignment="1">
      <alignment vertical="center" wrapText="1"/>
    </xf>
    <xf numFmtId="3" fontId="3" fillId="0" borderId="1" xfId="0" applyNumberFormat="1" applyFont="1" applyBorder="1" applyAlignment="1">
      <alignment horizontal="center" vertical="center" wrapText="1"/>
    </xf>
    <xf numFmtId="0" fontId="14" fillId="17" borderId="1" xfId="0" applyFont="1" applyFill="1" applyBorder="1" applyAlignment="1">
      <alignment horizontal="center" vertical="center" wrapText="1"/>
    </xf>
    <xf numFmtId="0" fontId="3" fillId="4" borderId="0" xfId="0" applyFont="1" applyFill="1"/>
    <xf numFmtId="0" fontId="64" fillId="4" borderId="0" xfId="0" applyFont="1" applyFill="1"/>
    <xf numFmtId="0" fontId="65" fillId="27" borderId="1" xfId="0" applyFont="1" applyFill="1" applyBorder="1" applyAlignment="1">
      <alignment horizontal="center" vertical="center" wrapText="1"/>
    </xf>
    <xf numFmtId="0" fontId="29" fillId="6" borderId="10" xfId="0" applyFont="1" applyFill="1" applyBorder="1" applyAlignment="1">
      <alignment horizontal="center" vertical="center" wrapText="1"/>
    </xf>
    <xf numFmtId="2" fontId="31" fillId="0" borderId="1" xfId="0" applyNumberFormat="1" applyFont="1" applyBorder="1" applyAlignment="1">
      <alignment horizontal="center" vertical="center" wrapText="1"/>
    </xf>
    <xf numFmtId="0" fontId="66" fillId="4" borderId="0" xfId="0" applyFont="1" applyFill="1"/>
    <xf numFmtId="0" fontId="37" fillId="23" borderId="53" xfId="0" applyFont="1" applyFill="1" applyBorder="1" applyAlignment="1">
      <alignment horizontal="right" vertical="center" wrapText="1"/>
    </xf>
    <xf numFmtId="0" fontId="5" fillId="0" borderId="0" xfId="0" applyFont="1" applyAlignment="1">
      <alignment horizontal="right"/>
    </xf>
    <xf numFmtId="0" fontId="0" fillId="0" borderId="1" xfId="0" applyBorder="1"/>
    <xf numFmtId="0" fontId="0" fillId="28" borderId="1" xfId="0" applyFill="1" applyBorder="1"/>
    <xf numFmtId="0" fontId="36" fillId="0" borderId="0" xfId="0" applyFont="1" applyAlignment="1">
      <alignment horizontal="left" wrapText="1"/>
    </xf>
    <xf numFmtId="0" fontId="67" fillId="0" borderId="0" xfId="0" applyFont="1"/>
    <xf numFmtId="0" fontId="36" fillId="28" borderId="0" xfId="0" applyFont="1" applyFill="1" applyAlignment="1">
      <alignment horizontal="left" wrapText="1"/>
    </xf>
    <xf numFmtId="0" fontId="69" fillId="29" borderId="0" xfId="0" applyFont="1" applyFill="1"/>
    <xf numFmtId="0" fontId="56" fillId="29" borderId="0" xfId="0" applyFont="1" applyFill="1" applyAlignment="1">
      <alignment horizontal="left" wrapText="1"/>
    </xf>
    <xf numFmtId="1" fontId="36" fillId="28" borderId="0" xfId="0" applyNumberFormat="1" applyFont="1" applyFill="1" applyAlignment="1">
      <alignment horizontal="left" wrapText="1"/>
    </xf>
    <xf numFmtId="0" fontId="70" fillId="28" borderId="0" xfId="0" applyFont="1" applyFill="1" applyAlignment="1">
      <alignment horizontal="left" wrapText="1"/>
    </xf>
    <xf numFmtId="0" fontId="71" fillId="4" borderId="5" xfId="0" applyFont="1" applyFill="1" applyBorder="1" applyAlignment="1">
      <alignment horizontal="left" vertical="center" wrapText="1" indent="1"/>
    </xf>
    <xf numFmtId="0" fontId="72" fillId="0" borderId="0" xfId="0" applyFont="1"/>
    <xf numFmtId="0" fontId="73" fillId="0" borderId="0" xfId="0" applyFont="1"/>
    <xf numFmtId="0" fontId="73" fillId="0" borderId="0" xfId="0" applyFont="1" applyAlignment="1">
      <alignment wrapText="1"/>
    </xf>
    <xf numFmtId="0" fontId="6" fillId="5" borderId="19" xfId="0" applyFont="1" applyFill="1" applyBorder="1" applyAlignment="1">
      <alignment horizontal="center" vertical="center"/>
    </xf>
    <xf numFmtId="0" fontId="6" fillId="5" borderId="20" xfId="0" applyFont="1" applyFill="1" applyBorder="1" applyAlignment="1">
      <alignment horizontal="center" vertical="center"/>
    </xf>
    <xf numFmtId="0" fontId="0" fillId="4" borderId="0" xfId="0" applyFill="1" applyAlignment="1">
      <alignment horizontal="center"/>
    </xf>
    <xf numFmtId="0" fontId="6" fillId="5" borderId="3" xfId="0" applyFont="1" applyFill="1" applyBorder="1" applyAlignment="1">
      <alignment horizontal="left" vertical="center" wrapText="1"/>
    </xf>
    <xf numFmtId="0" fontId="6" fillId="4" borderId="39" xfId="0" applyFont="1" applyFill="1" applyBorder="1" applyAlignment="1">
      <alignment horizontal="center" vertical="center"/>
    </xf>
    <xf numFmtId="0" fontId="5" fillId="4" borderId="39" xfId="0" applyFont="1" applyFill="1" applyBorder="1" applyAlignment="1">
      <alignment horizontal="center"/>
    </xf>
    <xf numFmtId="0" fontId="5" fillId="4" borderId="4" xfId="0" applyFont="1" applyFill="1" applyBorder="1" applyAlignment="1">
      <alignment horizontal="center"/>
    </xf>
    <xf numFmtId="0" fontId="73" fillId="4" borderId="5" xfId="0" applyFont="1" applyFill="1" applyBorder="1" applyAlignment="1">
      <alignment horizontal="left" vertical="center" wrapText="1"/>
    </xf>
    <xf numFmtId="0" fontId="6" fillId="4" borderId="1" xfId="0" applyFont="1" applyFill="1" applyBorder="1" applyAlignment="1">
      <alignment horizontal="center" vertical="center"/>
    </xf>
    <xf numFmtId="0" fontId="5" fillId="4" borderId="1" xfId="0" applyFont="1" applyFill="1" applyBorder="1" applyAlignment="1">
      <alignment horizontal="center"/>
    </xf>
    <xf numFmtId="0" fontId="5" fillId="4" borderId="6" xfId="0" applyFont="1" applyFill="1" applyBorder="1" applyAlignment="1">
      <alignment horizontal="center"/>
    </xf>
    <xf numFmtId="0" fontId="73" fillId="5" borderId="5" xfId="0" applyFont="1" applyFill="1" applyBorder="1" applyAlignment="1">
      <alignment horizontal="left" vertical="center" wrapText="1"/>
    </xf>
    <xf numFmtId="0" fontId="5" fillId="4" borderId="9" xfId="0" applyFont="1" applyFill="1" applyBorder="1" applyAlignment="1">
      <alignment horizontal="center"/>
    </xf>
    <xf numFmtId="0" fontId="73" fillId="4" borderId="30" xfId="0" applyFont="1" applyFill="1" applyBorder="1" applyAlignment="1">
      <alignment horizontal="left" vertical="center" wrapText="1"/>
    </xf>
    <xf numFmtId="0" fontId="5" fillId="4" borderId="25" xfId="0" applyFont="1" applyFill="1" applyBorder="1" applyAlignment="1">
      <alignment horizontal="center"/>
    </xf>
    <xf numFmtId="0" fontId="5" fillId="4" borderId="31" xfId="0" applyFont="1" applyFill="1" applyBorder="1" applyAlignment="1">
      <alignment horizontal="center"/>
    </xf>
    <xf numFmtId="0" fontId="16" fillId="5" borderId="18" xfId="0" applyFont="1" applyFill="1" applyBorder="1" applyAlignment="1">
      <alignment horizontal="left" vertical="center" wrapText="1"/>
    </xf>
    <xf numFmtId="0" fontId="5" fillId="5" borderId="19" xfId="0" applyFont="1" applyFill="1" applyBorder="1" applyAlignment="1">
      <alignment horizontal="center"/>
    </xf>
    <xf numFmtId="0" fontId="5" fillId="5" borderId="3" xfId="0" applyFont="1" applyFill="1" applyBorder="1" applyAlignment="1">
      <alignment horizontal="left" vertical="center" wrapText="1"/>
    </xf>
    <xf numFmtId="0" fontId="73" fillId="16" borderId="5"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16" borderId="1" xfId="0" applyFont="1" applyFill="1" applyBorder="1" applyAlignment="1">
      <alignment horizontal="center"/>
    </xf>
    <xf numFmtId="0" fontId="5" fillId="4" borderId="40" xfId="0" applyFont="1" applyFill="1" applyBorder="1" applyAlignment="1">
      <alignment horizontal="left" vertical="center" wrapText="1"/>
    </xf>
    <xf numFmtId="0" fontId="5" fillId="4" borderId="70" xfId="0" applyFont="1" applyFill="1" applyBorder="1" applyAlignment="1">
      <alignment horizontal="center"/>
    </xf>
    <xf numFmtId="0" fontId="5" fillId="4" borderId="41" xfId="0" applyFont="1" applyFill="1" applyBorder="1" applyAlignment="1">
      <alignment horizontal="center"/>
    </xf>
    <xf numFmtId="0" fontId="5" fillId="4" borderId="5" xfId="0" quotePrefix="1" applyFont="1" applyFill="1" applyBorder="1" applyAlignment="1">
      <alignment horizontal="left" vertical="center" wrapText="1"/>
    </xf>
    <xf numFmtId="0" fontId="5" fillId="16" borderId="6" xfId="0" applyFont="1" applyFill="1" applyBorder="1" applyAlignment="1">
      <alignment horizontal="center"/>
    </xf>
    <xf numFmtId="0" fontId="5" fillId="4" borderId="30" xfId="0" applyFont="1" applyFill="1" applyBorder="1" applyAlignment="1">
      <alignment horizontal="left" vertical="center" wrapText="1"/>
    </xf>
    <xf numFmtId="0" fontId="6" fillId="4" borderId="42" xfId="0" applyFont="1" applyFill="1" applyBorder="1" applyAlignment="1">
      <alignment horizontal="left" vertical="center" wrapText="1"/>
    </xf>
    <xf numFmtId="0" fontId="6" fillId="4" borderId="43" xfId="0" applyFont="1" applyFill="1" applyBorder="1" applyAlignment="1">
      <alignment horizontal="center" vertical="center"/>
    </xf>
    <xf numFmtId="0" fontId="5" fillId="4" borderId="0" xfId="0" applyFont="1" applyFill="1" applyAlignment="1">
      <alignment wrapText="1"/>
    </xf>
    <xf numFmtId="0" fontId="0" fillId="0" borderId="0" xfId="0" applyAlignment="1">
      <alignment wrapText="1"/>
    </xf>
    <xf numFmtId="0" fontId="0" fillId="0" borderId="0" xfId="0" quotePrefix="1" applyAlignment="1">
      <alignment vertical="center"/>
    </xf>
    <xf numFmtId="0" fontId="32" fillId="4" borderId="1" xfId="0" applyFont="1" applyFill="1" applyBorder="1" applyAlignment="1">
      <alignment horizontal="center" vertical="center" wrapText="1"/>
    </xf>
    <xf numFmtId="0" fontId="77" fillId="4" borderId="1" xfId="0" applyFont="1" applyFill="1" applyBorder="1" applyAlignment="1">
      <alignment horizontal="center" vertical="center" wrapText="1"/>
    </xf>
    <xf numFmtId="0" fontId="78" fillId="4" borderId="0" xfId="0" applyFont="1" applyFill="1" applyAlignment="1">
      <alignment vertical="center" wrapText="1"/>
    </xf>
    <xf numFmtId="9" fontId="78" fillId="4" borderId="1" xfId="2" applyFont="1" applyFill="1" applyBorder="1" applyAlignment="1">
      <alignment horizontal="center" vertical="center" wrapText="1"/>
    </xf>
    <xf numFmtId="1" fontId="14" fillId="4" borderId="25" xfId="0" applyNumberFormat="1" applyFont="1" applyFill="1" applyBorder="1" applyAlignment="1">
      <alignment vertical="center"/>
    </xf>
    <xf numFmtId="2" fontId="14" fillId="4" borderId="25" xfId="2" applyNumberFormat="1" applyFont="1" applyFill="1" applyBorder="1" applyAlignment="1">
      <alignment vertical="center"/>
    </xf>
    <xf numFmtId="0" fontId="79" fillId="0" borderId="0" xfId="0" applyFont="1"/>
    <xf numFmtId="0" fontId="80" fillId="4" borderId="5" xfId="0" applyFont="1" applyFill="1" applyBorder="1" applyAlignment="1">
      <alignment horizontal="left" vertical="top" wrapText="1"/>
    </xf>
    <xf numFmtId="0" fontId="81" fillId="0" borderId="0" xfId="0" applyFont="1"/>
    <xf numFmtId="0" fontId="39" fillId="4" borderId="46" xfId="0" applyFont="1" applyFill="1" applyBorder="1" applyAlignment="1">
      <alignment horizontal="left" vertical="center" wrapText="1"/>
    </xf>
    <xf numFmtId="1" fontId="39" fillId="4" borderId="39" xfId="0" applyNumberFormat="1" applyFont="1" applyFill="1" applyBorder="1" applyAlignment="1">
      <alignment horizontal="center" vertical="center"/>
    </xf>
    <xf numFmtId="168" fontId="22" fillId="4" borderId="28" xfId="0" applyNumberFormat="1" applyFont="1" applyFill="1" applyBorder="1" applyAlignment="1">
      <alignment horizontal="center" vertical="center"/>
    </xf>
    <xf numFmtId="168" fontId="22" fillId="4" borderId="6" xfId="0" applyNumberFormat="1" applyFont="1" applyFill="1" applyBorder="1" applyAlignment="1">
      <alignment horizontal="center" vertical="center"/>
    </xf>
    <xf numFmtId="0" fontId="84" fillId="6" borderId="1" xfId="0" applyFont="1" applyFill="1" applyBorder="1" applyAlignment="1">
      <alignment horizontal="center" vertical="center" wrapText="1"/>
    </xf>
    <xf numFmtId="0" fontId="85" fillId="0" borderId="2" xfId="0" applyFont="1" applyBorder="1" applyAlignment="1">
      <alignment horizontal="center" vertical="center"/>
    </xf>
    <xf numFmtId="0" fontId="85" fillId="0" borderId="11" xfId="0" applyFont="1" applyBorder="1" applyAlignment="1">
      <alignment horizontal="center" vertical="center"/>
    </xf>
    <xf numFmtId="0" fontId="85" fillId="0" borderId="12" xfId="0" applyFont="1" applyBorder="1" applyAlignment="1">
      <alignment horizontal="center" vertical="center"/>
    </xf>
    <xf numFmtId="0" fontId="85" fillId="0" borderId="13" xfId="0" applyFont="1" applyBorder="1" applyAlignment="1">
      <alignment horizontal="center" vertical="center"/>
    </xf>
    <xf numFmtId="0" fontId="86" fillId="0" borderId="12" xfId="0" applyFont="1" applyBorder="1" applyAlignment="1">
      <alignment vertical="center"/>
    </xf>
    <xf numFmtId="0" fontId="85" fillId="0" borderId="12" xfId="0" applyFont="1" applyBorder="1" applyAlignment="1">
      <alignment vertical="center"/>
    </xf>
    <xf numFmtId="0" fontId="87" fillId="0" borderId="1" xfId="0" applyFont="1" applyBorder="1"/>
    <xf numFmtId="0" fontId="43" fillId="0" borderId="1" xfId="0" applyFont="1" applyBorder="1"/>
    <xf numFmtId="0" fontId="88" fillId="4" borderId="30" xfId="0" applyFont="1" applyFill="1" applyBorder="1" applyAlignment="1">
      <alignment horizontal="left" vertical="center" wrapText="1"/>
    </xf>
    <xf numFmtId="0" fontId="3" fillId="4" borderId="3" xfId="0" applyFont="1" applyFill="1" applyBorder="1" applyAlignment="1">
      <alignment horizontal="center" vertical="center" textRotation="90"/>
    </xf>
    <xf numFmtId="0" fontId="3" fillId="4" borderId="5" xfId="0" applyFont="1" applyFill="1" applyBorder="1" applyAlignment="1">
      <alignment horizontal="center" vertical="center" textRotation="90"/>
    </xf>
    <xf numFmtId="0" fontId="3" fillId="4" borderId="50" xfId="0" applyFont="1" applyFill="1" applyBorder="1" applyAlignment="1">
      <alignment horizontal="center" vertical="center" textRotation="90" wrapText="1"/>
    </xf>
    <xf numFmtId="0" fontId="3" fillId="4" borderId="33" xfId="0" applyFont="1" applyFill="1" applyBorder="1" applyAlignment="1">
      <alignment horizontal="center" vertical="center" textRotation="90" wrapText="1"/>
    </xf>
    <xf numFmtId="0" fontId="3" fillId="4" borderId="37" xfId="0" applyFont="1" applyFill="1" applyBorder="1" applyAlignment="1">
      <alignment horizontal="center" vertical="center" textRotation="90" wrapText="1"/>
    </xf>
    <xf numFmtId="0" fontId="88" fillId="4" borderId="30" xfId="0" applyFont="1" applyFill="1" applyBorder="1" applyAlignment="1">
      <alignment horizontal="center" vertical="center" wrapText="1"/>
    </xf>
    <xf numFmtId="0" fontId="14" fillId="4" borderId="32" xfId="0" applyFont="1" applyFill="1" applyBorder="1" applyAlignment="1">
      <alignment horizontal="center" vertical="center" wrapText="1"/>
    </xf>
    <xf numFmtId="2" fontId="4" fillId="4" borderId="36" xfId="0" applyNumberFormat="1" applyFont="1" applyFill="1" applyBorder="1" applyAlignment="1">
      <alignment horizontal="center" vertical="center"/>
    </xf>
    <xf numFmtId="2" fontId="4" fillId="4" borderId="37" xfId="0" applyNumberFormat="1" applyFont="1" applyFill="1" applyBorder="1" applyAlignment="1">
      <alignment horizontal="center" vertical="center"/>
    </xf>
    <xf numFmtId="2" fontId="4" fillId="4" borderId="38" xfId="0" applyNumberFormat="1" applyFont="1" applyFill="1" applyBorder="1" applyAlignment="1">
      <alignment horizontal="center" vertical="center"/>
    </xf>
    <xf numFmtId="0" fontId="14" fillId="14" borderId="26" xfId="0" applyFont="1" applyFill="1" applyBorder="1" applyAlignment="1">
      <alignment horizontal="center" vertical="center" textRotation="90" wrapText="1"/>
    </xf>
    <xf numFmtId="0" fontId="14" fillId="14" borderId="16" xfId="0" applyFont="1" applyFill="1" applyBorder="1" applyAlignment="1">
      <alignment horizontal="center" vertical="center" textRotation="90" wrapText="1"/>
    </xf>
    <xf numFmtId="0" fontId="14" fillId="14" borderId="29" xfId="0" applyFont="1" applyFill="1" applyBorder="1" applyAlignment="1">
      <alignment horizontal="center" vertical="center" textRotation="90" wrapText="1"/>
    </xf>
    <xf numFmtId="0" fontId="14" fillId="14" borderId="17" xfId="0" applyFont="1" applyFill="1" applyBorder="1" applyAlignment="1">
      <alignment horizontal="center" vertical="center" textRotation="90" wrapText="1"/>
    </xf>
    <xf numFmtId="0" fontId="14" fillId="14" borderId="35" xfId="0" applyFont="1" applyFill="1" applyBorder="1" applyAlignment="1">
      <alignment horizontal="center" vertical="center" textRotation="90" wrapText="1"/>
    </xf>
    <xf numFmtId="0" fontId="14" fillId="14" borderId="13" xfId="0" applyFont="1" applyFill="1" applyBorder="1" applyAlignment="1">
      <alignment horizontal="center" vertical="center" textRotation="90" wrapText="1"/>
    </xf>
    <xf numFmtId="0" fontId="14" fillId="13" borderId="14" xfId="0" applyFont="1" applyFill="1" applyBorder="1" applyAlignment="1">
      <alignment horizontal="center" vertical="center" textRotation="90" wrapText="1"/>
    </xf>
    <xf numFmtId="0" fontId="14" fillId="13" borderId="12" xfId="0" applyFont="1" applyFill="1" applyBorder="1" applyAlignment="1">
      <alignment horizontal="center" vertical="center" textRotation="90" wrapText="1"/>
    </xf>
    <xf numFmtId="0" fontId="3" fillId="4" borderId="40" xfId="0" applyFont="1" applyFill="1" applyBorder="1" applyAlignment="1">
      <alignment horizontal="center" vertical="center" textRotation="90" wrapText="1"/>
    </xf>
    <xf numFmtId="0" fontId="3" fillId="4" borderId="7" xfId="0" applyFont="1" applyFill="1" applyBorder="1" applyAlignment="1">
      <alignment horizontal="center" vertical="center" textRotation="90"/>
    </xf>
    <xf numFmtId="0" fontId="3" fillId="4" borderId="55" xfId="0" applyFont="1" applyFill="1" applyBorder="1" applyAlignment="1">
      <alignment horizontal="center" vertical="center" textRotation="90" wrapText="1"/>
    </xf>
    <xf numFmtId="2" fontId="14" fillId="4" borderId="25" xfId="2" applyNumberFormat="1" applyFont="1" applyFill="1" applyBorder="1" applyAlignment="1">
      <alignment horizontal="center" vertical="center"/>
    </xf>
    <xf numFmtId="2" fontId="14" fillId="4" borderId="47" xfId="2" applyNumberFormat="1" applyFont="1" applyFill="1" applyBorder="1" applyAlignment="1">
      <alignment horizontal="center" vertical="center"/>
    </xf>
    <xf numFmtId="1" fontId="14" fillId="4" borderId="25" xfId="0" applyNumberFormat="1" applyFont="1" applyFill="1" applyBorder="1" applyAlignment="1">
      <alignment horizontal="center" vertical="center"/>
    </xf>
    <xf numFmtId="1" fontId="14" fillId="4" borderId="47" xfId="0" applyNumberFormat="1" applyFont="1" applyFill="1" applyBorder="1" applyAlignment="1">
      <alignment horizontal="center" vertical="center"/>
    </xf>
    <xf numFmtId="1" fontId="4" fillId="4" borderId="31" xfId="0" applyNumberFormat="1" applyFont="1" applyFill="1" applyBorder="1" applyAlignment="1">
      <alignment horizontal="center" vertical="center"/>
    </xf>
    <xf numFmtId="1" fontId="4" fillId="4" borderId="51" xfId="0" applyNumberFormat="1" applyFont="1" applyFill="1" applyBorder="1" applyAlignment="1">
      <alignment horizontal="center" vertical="center"/>
    </xf>
    <xf numFmtId="0" fontId="36" fillId="0" borderId="0" xfId="0" applyFont="1" applyAlignment="1">
      <alignment horizontal="left" wrapText="1"/>
    </xf>
    <xf numFmtId="0" fontId="14" fillId="4" borderId="30" xfId="0" applyFont="1" applyFill="1" applyBorder="1" applyAlignment="1">
      <alignment horizontal="left" vertical="center" wrapText="1"/>
    </xf>
    <xf numFmtId="0" fontId="14" fillId="4" borderId="32" xfId="0" applyFont="1" applyFill="1" applyBorder="1" applyAlignment="1">
      <alignment horizontal="left" vertical="center" wrapText="1"/>
    </xf>
    <xf numFmtId="2" fontId="4" fillId="4" borderId="9" xfId="0" applyNumberFormat="1" applyFont="1" applyFill="1" applyBorder="1" applyAlignment="1">
      <alignment horizontal="center" vertical="center"/>
    </xf>
    <xf numFmtId="2" fontId="4" fillId="4" borderId="33" xfId="0" applyNumberFormat="1" applyFont="1" applyFill="1" applyBorder="1" applyAlignment="1">
      <alignment horizontal="center" vertical="center"/>
    </xf>
    <xf numFmtId="2" fontId="4" fillId="4" borderId="34" xfId="0" applyNumberFormat="1" applyFont="1" applyFill="1" applyBorder="1" applyAlignment="1">
      <alignment horizontal="center" vertical="center"/>
    </xf>
    <xf numFmtId="1" fontId="3" fillId="4" borderId="9" xfId="0" applyNumberFormat="1" applyFont="1" applyFill="1" applyBorder="1" applyAlignment="1">
      <alignment horizontal="center" vertical="center"/>
    </xf>
    <xf numFmtId="1" fontId="3" fillId="4" borderId="33" xfId="0" applyNumberFormat="1" applyFont="1" applyFill="1" applyBorder="1" applyAlignment="1">
      <alignment horizontal="center" vertical="center"/>
    </xf>
    <xf numFmtId="1" fontId="3" fillId="4" borderId="34" xfId="0" applyNumberFormat="1" applyFont="1" applyFill="1" applyBorder="1" applyAlignment="1">
      <alignment horizontal="center" vertical="center"/>
    </xf>
    <xf numFmtId="0" fontId="3" fillId="4" borderId="30" xfId="0" applyFont="1" applyFill="1" applyBorder="1" applyAlignment="1">
      <alignment horizontal="center" vertical="center" textRotation="90" wrapText="1"/>
    </xf>
    <xf numFmtId="0" fontId="3" fillId="4" borderId="32" xfId="0" applyFont="1" applyFill="1" applyBorder="1" applyAlignment="1">
      <alignment horizontal="center" vertical="center" textRotation="90" wrapText="1"/>
    </xf>
    <xf numFmtId="0" fontId="3" fillId="4" borderId="5" xfId="0" applyFont="1" applyFill="1" applyBorder="1" applyAlignment="1">
      <alignment horizontal="center" vertical="center" textRotation="90" wrapText="1"/>
    </xf>
    <xf numFmtId="0" fontId="3" fillId="4" borderId="46" xfId="0" applyFont="1" applyFill="1" applyBorder="1" applyAlignment="1">
      <alignment horizontal="center" vertical="center" textRotation="90" wrapText="1"/>
    </xf>
    <xf numFmtId="0" fontId="3" fillId="4" borderId="42" xfId="0" applyFont="1" applyFill="1" applyBorder="1" applyAlignment="1">
      <alignment horizontal="center" vertical="center" textRotation="90" wrapText="1"/>
    </xf>
    <xf numFmtId="0" fontId="62" fillId="26" borderId="59" xfId="0" applyFont="1" applyFill="1" applyBorder="1" applyAlignment="1">
      <alignment vertical="center" wrapText="1"/>
    </xf>
    <xf numFmtId="0" fontId="62" fillId="26" borderId="62" xfId="0" applyFont="1" applyFill="1" applyBorder="1" applyAlignment="1">
      <alignment vertical="center" wrapText="1"/>
    </xf>
    <xf numFmtId="0" fontId="62" fillId="26" borderId="60" xfId="0" applyFont="1" applyFill="1" applyBorder="1" applyAlignment="1">
      <alignment vertical="center" wrapText="1"/>
    </xf>
    <xf numFmtId="0" fontId="62" fillId="26" borderId="63" xfId="0" applyFont="1" applyFill="1" applyBorder="1" applyAlignment="1">
      <alignment vertical="center" wrapText="1"/>
    </xf>
    <xf numFmtId="0" fontId="62" fillId="26" borderId="65" xfId="0" applyFont="1" applyFill="1" applyBorder="1" applyAlignment="1">
      <alignment vertical="center" wrapText="1"/>
    </xf>
    <xf numFmtId="0" fontId="62" fillId="26" borderId="66" xfId="0" applyFont="1" applyFill="1" applyBorder="1" applyAlignment="1">
      <alignment vertical="center" wrapText="1"/>
    </xf>
    <xf numFmtId="0" fontId="62" fillId="25" borderId="58" xfId="0" applyFont="1" applyFill="1" applyBorder="1" applyAlignment="1">
      <alignment horizontal="center" vertical="center" wrapText="1"/>
    </xf>
    <xf numFmtId="0" fontId="62" fillId="25" borderId="61" xfId="0" applyFont="1" applyFill="1" applyBorder="1" applyAlignment="1">
      <alignment horizontal="center" vertical="center" wrapText="1"/>
    </xf>
    <xf numFmtId="0" fontId="62" fillId="25" borderId="59" xfId="0" applyFont="1" applyFill="1" applyBorder="1" applyAlignment="1">
      <alignment horizontal="center" vertical="center" wrapText="1"/>
    </xf>
    <xf numFmtId="0" fontId="62" fillId="25" borderId="62" xfId="0" applyFont="1" applyFill="1" applyBorder="1" applyAlignment="1">
      <alignment horizontal="center" vertical="center" wrapText="1"/>
    </xf>
    <xf numFmtId="0" fontId="62" fillId="26" borderId="58" xfId="0" applyFont="1" applyFill="1" applyBorder="1" applyAlignment="1">
      <alignment vertical="center" wrapText="1"/>
    </xf>
    <xf numFmtId="0" fontId="62" fillId="26" borderId="61" xfId="0" applyFont="1" applyFill="1" applyBorder="1" applyAlignment="1">
      <alignment vertical="center" wrapText="1"/>
    </xf>
    <xf numFmtId="0" fontId="62" fillId="25" borderId="60" xfId="0" applyFont="1" applyFill="1" applyBorder="1" applyAlignment="1">
      <alignment horizontal="center" vertical="center" wrapText="1"/>
    </xf>
    <xf numFmtId="0" fontId="62" fillId="25" borderId="63" xfId="0" applyFont="1" applyFill="1" applyBorder="1" applyAlignment="1">
      <alignment horizontal="center" vertical="center" wrapText="1"/>
    </xf>
    <xf numFmtId="0" fontId="62" fillId="25" borderId="69" xfId="0" applyFont="1" applyFill="1" applyBorder="1" applyAlignment="1">
      <alignment horizontal="center" vertical="center" wrapText="1"/>
    </xf>
    <xf numFmtId="0" fontId="5" fillId="0" borderId="0" xfId="0" applyFont="1" applyAlignment="1">
      <alignment horizontal="center"/>
    </xf>
    <xf numFmtId="0" fontId="62" fillId="25" borderId="67" xfId="0" applyFont="1" applyFill="1" applyBorder="1" applyAlignment="1">
      <alignment horizontal="center" vertical="center" wrapText="1"/>
    </xf>
    <xf numFmtId="0" fontId="62" fillId="25" borderId="68" xfId="0" applyFont="1" applyFill="1" applyBorder="1" applyAlignment="1">
      <alignment horizontal="center" vertical="center" wrapText="1"/>
    </xf>
    <xf numFmtId="0" fontId="6" fillId="0" borderId="1" xfId="0" applyFont="1" applyBorder="1" applyAlignment="1">
      <alignment horizontal="center"/>
    </xf>
    <xf numFmtId="0" fontId="5" fillId="4" borderId="9" xfId="0" applyFont="1" applyFill="1" applyBorder="1" applyAlignment="1">
      <alignment horizontal="left" vertical="center"/>
    </xf>
    <xf numFmtId="0" fontId="5" fillId="4" borderId="33" xfId="0" applyFont="1" applyFill="1" applyBorder="1" applyAlignment="1">
      <alignment horizontal="left" vertical="center"/>
    </xf>
    <xf numFmtId="0" fontId="5" fillId="0" borderId="10" xfId="0" applyFont="1" applyBorder="1" applyAlignment="1">
      <alignment horizontal="left" vertical="center"/>
    </xf>
    <xf numFmtId="0" fontId="18" fillId="5" borderId="23"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19" fillId="0" borderId="1" xfId="0" applyFont="1" applyBorder="1" applyAlignment="1">
      <alignment horizontal="center" vertical="center" wrapText="1"/>
    </xf>
    <xf numFmtId="0" fontId="3" fillId="10" borderId="26" xfId="0" applyFont="1" applyFill="1" applyBorder="1" applyAlignment="1">
      <alignment horizontal="center" vertical="center" wrapText="1"/>
    </xf>
    <xf numFmtId="0" fontId="3" fillId="10" borderId="35"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56" fillId="22" borderId="23" xfId="0" applyFont="1" applyFill="1" applyBorder="1" applyAlignment="1">
      <alignment horizontal="left" vertical="top" wrapText="1"/>
    </xf>
    <xf numFmtId="0" fontId="56" fillId="22" borderId="24" xfId="0" applyFont="1" applyFill="1" applyBorder="1" applyAlignment="1">
      <alignment horizontal="left" vertical="top" wrapText="1"/>
    </xf>
    <xf numFmtId="0" fontId="56" fillId="22" borderId="11" xfId="0" applyFont="1" applyFill="1" applyBorder="1" applyAlignment="1">
      <alignment horizontal="left" vertical="top" wrapText="1"/>
    </xf>
    <xf numFmtId="0" fontId="57" fillId="8" borderId="23" xfId="0" applyFont="1" applyFill="1" applyBorder="1" applyAlignment="1">
      <alignment horizontal="right" vertical="top" wrapText="1"/>
    </xf>
    <xf numFmtId="0" fontId="57" fillId="8" borderId="11" xfId="0" applyFont="1" applyFill="1" applyBorder="1" applyAlignment="1">
      <alignment horizontal="right" vertical="top" wrapText="1"/>
    </xf>
    <xf numFmtId="0" fontId="15" fillId="8" borderId="23" xfId="0" applyFont="1" applyFill="1" applyBorder="1" applyAlignment="1">
      <alignment horizontal="left" vertical="top" wrapText="1"/>
    </xf>
    <xf numFmtId="0" fontId="15" fillId="8" borderId="24" xfId="0" applyFont="1" applyFill="1" applyBorder="1" applyAlignment="1">
      <alignment horizontal="left" vertical="top" wrapText="1"/>
    </xf>
    <xf numFmtId="0" fontId="15" fillId="8" borderId="11" xfId="0" applyFont="1" applyFill="1" applyBorder="1" applyAlignment="1">
      <alignment horizontal="left" vertical="top" wrapText="1"/>
    </xf>
  </cellXfs>
  <cellStyles count="6">
    <cellStyle name="Lien hypertexte" xfId="4" builtinId="8"/>
    <cellStyle name="Milliers 2" xfId="5" xr:uid="{E204178E-4B4E-4591-AADA-76C1ED3D50DB}"/>
    <cellStyle name="Monétaire" xfId="1" builtinId="4"/>
    <cellStyle name="Normal" xfId="0" builtinId="0"/>
    <cellStyle name="Normal 5" xfId="3" xr:uid="{00000000-0005-0000-0000-00000300000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1</xdr:col>
      <xdr:colOff>171450</xdr:colOff>
      <xdr:row>0</xdr:row>
      <xdr:rowOff>142875</xdr:rowOff>
    </xdr:from>
    <xdr:ext cx="0" cy="600075"/>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xdr:col>
      <xdr:colOff>838200</xdr:colOff>
      <xdr:row>4</xdr:row>
      <xdr:rowOff>123825</xdr:rowOff>
    </xdr:from>
    <xdr:ext cx="0" cy="285750"/>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2125" y="790575"/>
          <a:ext cx="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657225</xdr:colOff>
      <xdr:row>0</xdr:row>
      <xdr:rowOff>0</xdr:rowOff>
    </xdr:from>
    <xdr:to>
      <xdr:col>3</xdr:col>
      <xdr:colOff>295275</xdr:colOff>
      <xdr:row>5</xdr:row>
      <xdr:rowOff>257175</xdr:rowOff>
    </xdr:to>
    <xdr:pic>
      <xdr:nvPicPr>
        <xdr:cNvPr id="5" name="Imag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b="87707"/>
        <a:stretch/>
      </xdr:blipFill>
      <xdr:spPr bwMode="auto">
        <a:xfrm>
          <a:off x="657225" y="0"/>
          <a:ext cx="6315075" cy="1066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400050</xdr:colOff>
      <xdr:row>0</xdr:row>
      <xdr:rowOff>76200</xdr:rowOff>
    </xdr:from>
    <xdr:to>
      <xdr:col>23</xdr:col>
      <xdr:colOff>638175</xdr:colOff>
      <xdr:row>11</xdr:row>
      <xdr:rowOff>476250</xdr:rowOff>
    </xdr:to>
    <xdr:pic>
      <xdr:nvPicPr>
        <xdr:cNvPr id="2" name="Image 1" descr="Comprendre les zones climatiques de la RT 2012 | Isonat">
          <a:extLst>
            <a:ext uri="{FF2B5EF4-FFF2-40B4-BE49-F238E27FC236}">
              <a16:creationId xmlns:a16="http://schemas.microsoft.com/office/drawing/2014/main" id="{4FF9EBCD-93FF-4E60-BEF4-5F960FEF8F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4850" y="76200"/>
          <a:ext cx="4048125" cy="387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47625</xdr:colOff>
      <xdr:row>13</xdr:row>
      <xdr:rowOff>114300</xdr:rowOff>
    </xdr:from>
    <xdr:to>
      <xdr:col>29</xdr:col>
      <xdr:colOff>76200</xdr:colOff>
      <xdr:row>43</xdr:row>
      <xdr:rowOff>142875</xdr:rowOff>
    </xdr:to>
    <xdr:pic>
      <xdr:nvPicPr>
        <xdr:cNvPr id="2" name="Image 1" descr="Comprendre les zones climatiques de la RT 2012 | Isonat">
          <a:extLst>
            <a:ext uri="{FF2B5EF4-FFF2-40B4-BE49-F238E27FC236}">
              <a16:creationId xmlns:a16="http://schemas.microsoft.com/office/drawing/2014/main" id="{DA74F02B-B8AD-44AB-BCF3-65D18504F6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78350" y="3695700"/>
          <a:ext cx="7591425" cy="717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361950</xdr:colOff>
      <xdr:row>27</xdr:row>
      <xdr:rowOff>114300</xdr:rowOff>
    </xdr:from>
    <xdr:to>
      <xdr:col>22</xdr:col>
      <xdr:colOff>94133</xdr:colOff>
      <xdr:row>36</xdr:row>
      <xdr:rowOff>533855</xdr:rowOff>
    </xdr:to>
    <xdr:pic>
      <xdr:nvPicPr>
        <xdr:cNvPr id="2" name="Image 1">
          <a:extLst>
            <a:ext uri="{FF2B5EF4-FFF2-40B4-BE49-F238E27FC236}">
              <a16:creationId xmlns:a16="http://schemas.microsoft.com/office/drawing/2014/main" id="{B73CFC37-C332-45D3-A77A-78280F3A359D}"/>
            </a:ext>
            <a:ext uri="{147F2762-F138-4A5C-976F-8EAC2B608ADB}">
              <a16:predDERef xmlns:a16="http://schemas.microsoft.com/office/drawing/2014/main" pred="{781FE9BD-0763-6A6B-6A1E-700A6C712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6075" y="5514975"/>
          <a:ext cx="8533283" cy="3238955"/>
        </a:xfrm>
        <a:prstGeom prst="rect">
          <a:avLst/>
        </a:prstGeom>
        <a:solidFill>
          <a:schemeClr val="bg1"/>
        </a:solidFill>
        <a:ln>
          <a:solidFill>
            <a:srgbClr val="FF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PROJETS\P&#244;le_TE\2.%20AAP\EnRR_RCU\Documents%20de%20candidature%20AAP%20ADEME%20R&#233;gion\Docs%20&#224;%20envoyer%20&#224;%20la%20R&#233;gion\AAP%20R&#233;seau%20de%20Chaleur_Dossier%20Technique.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X:\PROJETS\FONDS_CHALEUR\M&#233;thode%20FC\M&#233;thode%20FC%202024\Biomasse\Volet-technique-tableur-biomasse-energie-inf%20&#233;gal%2012GWh-2024.xlsx" TargetMode="External"/><Relationship Id="rId1" Type="http://schemas.openxmlformats.org/officeDocument/2006/relationships/externalLinkPath" Target="/PROJETS/FONDS_CHALEUR/M&#233;thode%20FC/M&#233;thode%20FC%202024/Biomasse/Volet-technique-tableur-biomasse-energie-inf%20&#233;gal%2012GWh-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1. Mix énergétique actuel"/>
      <sheetName val="2. Mix énergétique du projet"/>
      <sheetName val="3. Abonnés"/>
      <sheetName val="4. Impact aide sur prix vente"/>
      <sheetName val="5. Synthèse projet"/>
      <sheetName val="6. Tableau des DN"/>
      <sheetName val="7. Détails des coûts"/>
      <sheetName val="8. CEP modèle ADEME"/>
      <sheetName val="Choix multiple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omasse"/>
      <sheetName val="Biomasse - dossier FC"/>
      <sheetName val="Biomasse - dossier FC (2)"/>
      <sheetName val="Exigence"/>
      <sheetName val="accueil"/>
      <sheetName val="Tableau 1 descript prod RC"/>
      <sheetName val="Tableau 2 besoins"/>
      <sheetName val="Données efficacité energétique"/>
      <sheetName val="Tableau 3 Evolution besoins RC "/>
      <sheetName val="Tableau 4 Impact subvention"/>
      <sheetName val="Tableau 5 plan d'appro"/>
      <sheetName val="Tableau 6 Tableau des DN"/>
      <sheetName val="Tableau 7 couts exploitation"/>
      <sheetName val="Tableau 8 hauteur cheminées"/>
      <sheetName val="9 Déficit de financement"/>
      <sheetName val="Tableau 4 Décomposition métrés"/>
    </sheetNames>
    <sheetDataSet>
      <sheetData sheetId="0"/>
      <sheetData sheetId="1"/>
      <sheetData sheetId="2"/>
      <sheetData sheetId="3"/>
      <sheetData sheetId="4"/>
      <sheetData sheetId="5"/>
      <sheetData sheetId="6">
        <row r="1">
          <cell r="Q1" t="str">
            <v>H1b</v>
          </cell>
        </row>
      </sheetData>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HEITZMANN Mickaël" id="{FA2BC467-49F4-4BD8-BD9D-152A33652E32}" userId="S::mickael.heitzmann@ademe.fr::bbb02407-6f63-450c-b9e2-14c01c132eb9" providerId="AD"/>
  <person displayName="CARDONA MAESTRO Astrid" id="{4E48FFF5-735E-4FAE-8689-DE8A28AD838B}" userId="S::astrid.cardonamaestro@ademe.fr::cd20ed89-e083-4156-8c68-291995a653cf"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9" dT="2023-12-07T12:37:15.88" personId="{4E48FFF5-735E-4FAE-8689-DE8A28AD838B}" id="{9C05F8EC-3F7A-4FD0-B03E-F388EEAD7969}">
    <text>La conso d'élec des auxiliaires n'est plus retranchée pour le calcul des MWh EnR&amp;R valorisés par la PAC</text>
  </threadedComment>
  <threadedComment ref="E81" dT="2023-01-26T16:08:30.39" personId="{4E48FFF5-735E-4FAE-8689-DE8A28AD838B}" id="{E1B2AEF2-05FA-4594-A6FC-3D2D53317C5B}">
    <text>Calcul du froid EnR issu de la PAC géo selon formule Acte Délégué de la CE</text>
  </threadedComment>
</ThreadedComments>
</file>

<file path=xl/threadedComments/threadedComment2.xml><?xml version="1.0" encoding="utf-8"?>
<ThreadedComments xmlns="http://schemas.microsoft.com/office/spreadsheetml/2018/threadedcomments" xmlns:x="http://schemas.openxmlformats.org/spreadsheetml/2006/main">
  <threadedComment ref="L5" dT="2023-08-01T13:46:32.21" personId="{FA2BC467-49F4-4BD8-BD9D-152A33652E32}" id="{D21A39EF-D7E7-4E58-BB7D-988E2704CDE8}">
    <text>Seuil d'efficacité énergétique</text>
  </threadedComment>
  <threadedComment ref="M5" dT="2023-08-09T12:35:54.52" personId="{FA2BC467-49F4-4BD8-BD9D-152A33652E32}" id="{CD42F451-6030-407A-88A1-2C2C23728F2F}">
    <text>Signale "Faible efficacité énergétique" ou "vigilance ECS"</text>
  </threadedComment>
  <threadedComment ref="R21" dT="2023-08-01T13:46:32.21" personId="{FA2BC467-49F4-4BD8-BD9D-152A33652E32}" id="{164D3399-4B58-4D9C-BFC7-8FB2799DFE38}">
    <text>Seuil d'efficacité énergétique</text>
  </threadedComment>
  <threadedComment ref="S21" dT="2023-08-09T12:35:54.52" personId="{FA2BC467-49F4-4BD8-BD9D-152A33652E32}" id="{F3032974-9AD8-4962-BD3E-14816AEAA3E0}">
    <text>Signale "Faible efficacité énergétique" ou "vigilance ECS"</text>
  </threadedComment>
  <threadedComment ref="S30" dT="2023-08-01T13:46:32.21" personId="{FA2BC467-49F4-4BD8-BD9D-152A33652E32}" id="{3FE17876-CB20-48AE-88B8-6D5328273464}">
    <text>Seuil d'efficacité énergétique</text>
  </threadedComment>
  <threadedComment ref="T30" dT="2023-08-09T12:35:54.52" personId="{FA2BC467-49F4-4BD8-BD9D-152A33652E32}" id="{4C8D40A0-9513-4BA4-B096-81B8962ACF6F}">
    <text>Signale "Faible efficacité énergétique" ou "vigilance ECS"</text>
  </threadedComment>
</ThreadedComments>
</file>

<file path=xl/threadedComments/threadedComment3.xml><?xml version="1.0" encoding="utf-8"?>
<ThreadedComments xmlns="http://schemas.microsoft.com/office/spreadsheetml/2018/threadedcomments" xmlns:x="http://schemas.openxmlformats.org/spreadsheetml/2006/main">
  <threadedComment ref="B4" dT="2023-09-22T11:57:16.97" personId="{FA2BC467-49F4-4BD8-BD9D-152A33652E32}" id="{B434D854-B1B3-42BD-944F-DD4D39DB31D8}">
    <text>Sources données: CEREN 2021</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XFC50"/>
  <sheetViews>
    <sheetView showGridLines="0" topLeftCell="B1" workbookViewId="0">
      <selection activeCell="C10" sqref="C10"/>
    </sheetView>
  </sheetViews>
  <sheetFormatPr defaultColWidth="0" defaultRowHeight="12.75" customHeight="1" zeroHeight="1"/>
  <cols>
    <col min="1" max="1" width="21" style="6" hidden="1" customWidth="1"/>
    <col min="2" max="2" width="13.85546875" style="6" customWidth="1"/>
    <col min="3" max="3" width="86.28515625" style="6" customWidth="1"/>
    <col min="4" max="4" width="35.140625" style="6" bestFit="1" customWidth="1"/>
    <col min="5" max="256" width="0" style="6" hidden="1"/>
    <col min="257" max="257" width="0" style="6" hidden="1" customWidth="1"/>
    <col min="258" max="258" width="13.85546875" style="6" hidden="1" customWidth="1"/>
    <col min="259" max="259" width="86.28515625" style="6" hidden="1" customWidth="1"/>
    <col min="260" max="260" width="11.42578125" style="6" hidden="1" customWidth="1"/>
    <col min="261" max="512" width="0" style="6" hidden="1"/>
    <col min="513" max="513" width="0" style="6" hidden="1" customWidth="1"/>
    <col min="514" max="514" width="13.85546875" style="6" hidden="1" customWidth="1"/>
    <col min="515" max="515" width="86.28515625" style="6" hidden="1" customWidth="1"/>
    <col min="516" max="516" width="11.42578125" style="6" hidden="1" customWidth="1"/>
    <col min="517" max="768" width="0" style="6" hidden="1"/>
    <col min="769" max="769" width="0" style="6" hidden="1" customWidth="1"/>
    <col min="770" max="770" width="13.85546875" style="6" hidden="1" customWidth="1"/>
    <col min="771" max="771" width="86.28515625" style="6" hidden="1" customWidth="1"/>
    <col min="772" max="772" width="11.42578125" style="6" hidden="1" customWidth="1"/>
    <col min="773" max="1024" width="0" style="6" hidden="1"/>
    <col min="1025" max="1025" width="0" style="6" hidden="1" customWidth="1"/>
    <col min="1026" max="1026" width="13.85546875" style="6" hidden="1" customWidth="1"/>
    <col min="1027" max="1027" width="86.28515625" style="6" hidden="1" customWidth="1"/>
    <col min="1028" max="1028" width="11.42578125" style="6" hidden="1" customWidth="1"/>
    <col min="1029" max="1280" width="0" style="6" hidden="1"/>
    <col min="1281" max="1281" width="0" style="6" hidden="1" customWidth="1"/>
    <col min="1282" max="1282" width="13.85546875" style="6" hidden="1" customWidth="1"/>
    <col min="1283" max="1283" width="86.28515625" style="6" hidden="1" customWidth="1"/>
    <col min="1284" max="1284" width="11.42578125" style="6" hidden="1" customWidth="1"/>
    <col min="1285" max="1536" width="0" style="6" hidden="1"/>
    <col min="1537" max="1537" width="0" style="6" hidden="1" customWidth="1"/>
    <col min="1538" max="1538" width="13.85546875" style="6" hidden="1" customWidth="1"/>
    <col min="1539" max="1539" width="86.28515625" style="6" hidden="1" customWidth="1"/>
    <col min="1540" max="1540" width="11.42578125" style="6" hidden="1" customWidth="1"/>
    <col min="1541" max="1792" width="0" style="6" hidden="1"/>
    <col min="1793" max="1793" width="0" style="6" hidden="1" customWidth="1"/>
    <col min="1794" max="1794" width="13.85546875" style="6" hidden="1" customWidth="1"/>
    <col min="1795" max="1795" width="86.28515625" style="6" hidden="1" customWidth="1"/>
    <col min="1796" max="1796" width="11.42578125" style="6" hidden="1" customWidth="1"/>
    <col min="1797" max="2048" width="0" style="6" hidden="1"/>
    <col min="2049" max="2049" width="0" style="6" hidden="1" customWidth="1"/>
    <col min="2050" max="2050" width="13.85546875" style="6" hidden="1" customWidth="1"/>
    <col min="2051" max="2051" width="86.28515625" style="6" hidden="1" customWidth="1"/>
    <col min="2052" max="2052" width="11.42578125" style="6" hidden="1" customWidth="1"/>
    <col min="2053" max="2304" width="0" style="6" hidden="1"/>
    <col min="2305" max="2305" width="0" style="6" hidden="1" customWidth="1"/>
    <col min="2306" max="2306" width="13.85546875" style="6" hidden="1" customWidth="1"/>
    <col min="2307" max="2307" width="86.28515625" style="6" hidden="1" customWidth="1"/>
    <col min="2308" max="2308" width="11.42578125" style="6" hidden="1" customWidth="1"/>
    <col min="2309" max="2560" width="0" style="6" hidden="1"/>
    <col min="2561" max="2561" width="0" style="6" hidden="1" customWidth="1"/>
    <col min="2562" max="2562" width="13.85546875" style="6" hidden="1" customWidth="1"/>
    <col min="2563" max="2563" width="86.28515625" style="6" hidden="1" customWidth="1"/>
    <col min="2564" max="2564" width="11.42578125" style="6" hidden="1" customWidth="1"/>
    <col min="2565" max="2816" width="0" style="6" hidden="1"/>
    <col min="2817" max="2817" width="0" style="6" hidden="1" customWidth="1"/>
    <col min="2818" max="2818" width="13.85546875" style="6" hidden="1" customWidth="1"/>
    <col min="2819" max="2819" width="86.28515625" style="6" hidden="1" customWidth="1"/>
    <col min="2820" max="2820" width="11.42578125" style="6" hidden="1" customWidth="1"/>
    <col min="2821" max="3072" width="0" style="6" hidden="1"/>
    <col min="3073" max="3073" width="0" style="6" hidden="1" customWidth="1"/>
    <col min="3074" max="3074" width="13.85546875" style="6" hidden="1" customWidth="1"/>
    <col min="3075" max="3075" width="86.28515625" style="6" hidden="1" customWidth="1"/>
    <col min="3076" max="3076" width="11.42578125" style="6" hidden="1" customWidth="1"/>
    <col min="3077" max="3328" width="0" style="6" hidden="1"/>
    <col min="3329" max="3329" width="0" style="6" hidden="1" customWidth="1"/>
    <col min="3330" max="3330" width="13.85546875" style="6" hidden="1" customWidth="1"/>
    <col min="3331" max="3331" width="86.28515625" style="6" hidden="1" customWidth="1"/>
    <col min="3332" max="3332" width="11.42578125" style="6" hidden="1" customWidth="1"/>
    <col min="3333" max="3584" width="0" style="6" hidden="1"/>
    <col min="3585" max="3585" width="0" style="6" hidden="1" customWidth="1"/>
    <col min="3586" max="3586" width="13.85546875" style="6" hidden="1" customWidth="1"/>
    <col min="3587" max="3587" width="86.28515625" style="6" hidden="1" customWidth="1"/>
    <col min="3588" max="3588" width="11.42578125" style="6" hidden="1" customWidth="1"/>
    <col min="3589" max="3840" width="0" style="6" hidden="1"/>
    <col min="3841" max="3841" width="0" style="6" hidden="1" customWidth="1"/>
    <col min="3842" max="3842" width="13.85546875" style="6" hidden="1" customWidth="1"/>
    <col min="3843" max="3843" width="86.28515625" style="6" hidden="1" customWidth="1"/>
    <col min="3844" max="3844" width="11.42578125" style="6" hidden="1" customWidth="1"/>
    <col min="3845" max="4096" width="0" style="6" hidden="1"/>
    <col min="4097" max="4097" width="0" style="6" hidden="1" customWidth="1"/>
    <col min="4098" max="4098" width="13.85546875" style="6" hidden="1" customWidth="1"/>
    <col min="4099" max="4099" width="86.28515625" style="6" hidden="1" customWidth="1"/>
    <col min="4100" max="4100" width="11.42578125" style="6" hidden="1" customWidth="1"/>
    <col min="4101" max="4352" width="0" style="6" hidden="1"/>
    <col min="4353" max="4353" width="0" style="6" hidden="1" customWidth="1"/>
    <col min="4354" max="4354" width="13.85546875" style="6" hidden="1" customWidth="1"/>
    <col min="4355" max="4355" width="86.28515625" style="6" hidden="1" customWidth="1"/>
    <col min="4356" max="4356" width="11.42578125" style="6" hidden="1" customWidth="1"/>
    <col min="4357" max="4608" width="0" style="6" hidden="1"/>
    <col min="4609" max="4609" width="0" style="6" hidden="1" customWidth="1"/>
    <col min="4610" max="4610" width="13.85546875" style="6" hidden="1" customWidth="1"/>
    <col min="4611" max="4611" width="86.28515625" style="6" hidden="1" customWidth="1"/>
    <col min="4612" max="4612" width="11.42578125" style="6" hidden="1" customWidth="1"/>
    <col min="4613" max="4864" width="0" style="6" hidden="1"/>
    <col min="4865" max="4865" width="0" style="6" hidden="1" customWidth="1"/>
    <col min="4866" max="4866" width="13.85546875" style="6" hidden="1" customWidth="1"/>
    <col min="4867" max="4867" width="86.28515625" style="6" hidden="1" customWidth="1"/>
    <col min="4868" max="4868" width="11.42578125" style="6" hidden="1" customWidth="1"/>
    <col min="4869" max="5120" width="0" style="6" hidden="1"/>
    <col min="5121" max="5121" width="0" style="6" hidden="1" customWidth="1"/>
    <col min="5122" max="5122" width="13.85546875" style="6" hidden="1" customWidth="1"/>
    <col min="5123" max="5123" width="86.28515625" style="6" hidden="1" customWidth="1"/>
    <col min="5124" max="5124" width="11.42578125" style="6" hidden="1" customWidth="1"/>
    <col min="5125" max="5376" width="0" style="6" hidden="1"/>
    <col min="5377" max="5377" width="0" style="6" hidden="1" customWidth="1"/>
    <col min="5378" max="5378" width="13.85546875" style="6" hidden="1" customWidth="1"/>
    <col min="5379" max="5379" width="86.28515625" style="6" hidden="1" customWidth="1"/>
    <col min="5380" max="5380" width="11.42578125" style="6" hidden="1" customWidth="1"/>
    <col min="5381" max="5632" width="0" style="6" hidden="1"/>
    <col min="5633" max="5633" width="0" style="6" hidden="1" customWidth="1"/>
    <col min="5634" max="5634" width="13.85546875" style="6" hidden="1" customWidth="1"/>
    <col min="5635" max="5635" width="86.28515625" style="6" hidden="1" customWidth="1"/>
    <col min="5636" max="5636" width="11.42578125" style="6" hidden="1" customWidth="1"/>
    <col min="5637" max="5888" width="0" style="6" hidden="1"/>
    <col min="5889" max="5889" width="0" style="6" hidden="1" customWidth="1"/>
    <col min="5890" max="5890" width="13.85546875" style="6" hidden="1" customWidth="1"/>
    <col min="5891" max="5891" width="86.28515625" style="6" hidden="1" customWidth="1"/>
    <col min="5892" max="5892" width="11.42578125" style="6" hidden="1" customWidth="1"/>
    <col min="5893" max="6144" width="0" style="6" hidden="1"/>
    <col min="6145" max="6145" width="0" style="6" hidden="1" customWidth="1"/>
    <col min="6146" max="6146" width="13.85546875" style="6" hidden="1" customWidth="1"/>
    <col min="6147" max="6147" width="86.28515625" style="6" hidden="1" customWidth="1"/>
    <col min="6148" max="6148" width="11.42578125" style="6" hidden="1" customWidth="1"/>
    <col min="6149" max="6400" width="0" style="6" hidden="1"/>
    <col min="6401" max="6401" width="0" style="6" hidden="1" customWidth="1"/>
    <col min="6402" max="6402" width="13.85546875" style="6" hidden="1" customWidth="1"/>
    <col min="6403" max="6403" width="86.28515625" style="6" hidden="1" customWidth="1"/>
    <col min="6404" max="6404" width="11.42578125" style="6" hidden="1" customWidth="1"/>
    <col min="6405" max="6656" width="0" style="6" hidden="1"/>
    <col min="6657" max="6657" width="0" style="6" hidden="1" customWidth="1"/>
    <col min="6658" max="6658" width="13.85546875" style="6" hidden="1" customWidth="1"/>
    <col min="6659" max="6659" width="86.28515625" style="6" hidden="1" customWidth="1"/>
    <col min="6660" max="6660" width="11.42578125" style="6" hidden="1" customWidth="1"/>
    <col min="6661" max="6912" width="0" style="6" hidden="1"/>
    <col min="6913" max="6913" width="0" style="6" hidden="1" customWidth="1"/>
    <col min="6914" max="6914" width="13.85546875" style="6" hidden="1" customWidth="1"/>
    <col min="6915" max="6915" width="86.28515625" style="6" hidden="1" customWidth="1"/>
    <col min="6916" max="6916" width="11.42578125" style="6" hidden="1" customWidth="1"/>
    <col min="6917" max="7168" width="0" style="6" hidden="1"/>
    <col min="7169" max="7169" width="0" style="6" hidden="1" customWidth="1"/>
    <col min="7170" max="7170" width="13.85546875" style="6" hidden="1" customWidth="1"/>
    <col min="7171" max="7171" width="86.28515625" style="6" hidden="1" customWidth="1"/>
    <col min="7172" max="7172" width="11.42578125" style="6" hidden="1" customWidth="1"/>
    <col min="7173" max="7424" width="0" style="6" hidden="1"/>
    <col min="7425" max="7425" width="0" style="6" hidden="1" customWidth="1"/>
    <col min="7426" max="7426" width="13.85546875" style="6" hidden="1" customWidth="1"/>
    <col min="7427" max="7427" width="86.28515625" style="6" hidden="1" customWidth="1"/>
    <col min="7428" max="7428" width="11.42578125" style="6" hidden="1" customWidth="1"/>
    <col min="7429" max="7680" width="0" style="6" hidden="1"/>
    <col min="7681" max="7681" width="0" style="6" hidden="1" customWidth="1"/>
    <col min="7682" max="7682" width="13.85546875" style="6" hidden="1" customWidth="1"/>
    <col min="7683" max="7683" width="86.28515625" style="6" hidden="1" customWidth="1"/>
    <col min="7684" max="7684" width="11.42578125" style="6" hidden="1" customWidth="1"/>
    <col min="7685" max="7936" width="0" style="6" hidden="1"/>
    <col min="7937" max="7937" width="0" style="6" hidden="1" customWidth="1"/>
    <col min="7938" max="7938" width="13.85546875" style="6" hidden="1" customWidth="1"/>
    <col min="7939" max="7939" width="86.28515625" style="6" hidden="1" customWidth="1"/>
    <col min="7940" max="7940" width="11.42578125" style="6" hidden="1" customWidth="1"/>
    <col min="7941" max="8192" width="0" style="6" hidden="1"/>
    <col min="8193" max="8193" width="0" style="6" hidden="1" customWidth="1"/>
    <col min="8194" max="8194" width="13.85546875" style="6" hidden="1" customWidth="1"/>
    <col min="8195" max="8195" width="86.28515625" style="6" hidden="1" customWidth="1"/>
    <col min="8196" max="8196" width="11.42578125" style="6" hidden="1" customWidth="1"/>
    <col min="8197" max="8448" width="0" style="6" hidden="1"/>
    <col min="8449" max="8449" width="0" style="6" hidden="1" customWidth="1"/>
    <col min="8450" max="8450" width="13.85546875" style="6" hidden="1" customWidth="1"/>
    <col min="8451" max="8451" width="86.28515625" style="6" hidden="1" customWidth="1"/>
    <col min="8452" max="8452" width="11.42578125" style="6" hidden="1" customWidth="1"/>
    <col min="8453" max="8704" width="0" style="6" hidden="1"/>
    <col min="8705" max="8705" width="0" style="6" hidden="1" customWidth="1"/>
    <col min="8706" max="8706" width="13.85546875" style="6" hidden="1" customWidth="1"/>
    <col min="8707" max="8707" width="86.28515625" style="6" hidden="1" customWidth="1"/>
    <col min="8708" max="8708" width="11.42578125" style="6" hidden="1" customWidth="1"/>
    <col min="8709" max="8960" width="0" style="6" hidden="1"/>
    <col min="8961" max="8961" width="0" style="6" hidden="1" customWidth="1"/>
    <col min="8962" max="8962" width="13.85546875" style="6" hidden="1" customWidth="1"/>
    <col min="8963" max="8963" width="86.28515625" style="6" hidden="1" customWidth="1"/>
    <col min="8964" max="8964" width="11.42578125" style="6" hidden="1" customWidth="1"/>
    <col min="8965" max="9216" width="0" style="6" hidden="1"/>
    <col min="9217" max="9217" width="0" style="6" hidden="1" customWidth="1"/>
    <col min="9218" max="9218" width="13.85546875" style="6" hidden="1" customWidth="1"/>
    <col min="9219" max="9219" width="86.28515625" style="6" hidden="1" customWidth="1"/>
    <col min="9220" max="9220" width="11.42578125" style="6" hidden="1" customWidth="1"/>
    <col min="9221" max="9472" width="0" style="6" hidden="1"/>
    <col min="9473" max="9473" width="0" style="6" hidden="1" customWidth="1"/>
    <col min="9474" max="9474" width="13.85546875" style="6" hidden="1" customWidth="1"/>
    <col min="9475" max="9475" width="86.28515625" style="6" hidden="1" customWidth="1"/>
    <col min="9476" max="9476" width="11.42578125" style="6" hidden="1" customWidth="1"/>
    <col min="9477" max="9728" width="0" style="6" hidden="1"/>
    <col min="9729" max="9729" width="0" style="6" hidden="1" customWidth="1"/>
    <col min="9730" max="9730" width="13.85546875" style="6" hidden="1" customWidth="1"/>
    <col min="9731" max="9731" width="86.28515625" style="6" hidden="1" customWidth="1"/>
    <col min="9732" max="9732" width="11.42578125" style="6" hidden="1" customWidth="1"/>
    <col min="9733" max="9984" width="0" style="6" hidden="1"/>
    <col min="9985" max="9985" width="0" style="6" hidden="1" customWidth="1"/>
    <col min="9986" max="9986" width="13.85546875" style="6" hidden="1" customWidth="1"/>
    <col min="9987" max="9987" width="86.28515625" style="6" hidden="1" customWidth="1"/>
    <col min="9988" max="9988" width="11.42578125" style="6" hidden="1" customWidth="1"/>
    <col min="9989" max="10240" width="0" style="6" hidden="1"/>
    <col min="10241" max="10241" width="0" style="6" hidden="1" customWidth="1"/>
    <col min="10242" max="10242" width="13.85546875" style="6" hidden="1" customWidth="1"/>
    <col min="10243" max="10243" width="86.28515625" style="6" hidden="1" customWidth="1"/>
    <col min="10244" max="10244" width="11.42578125" style="6" hidden="1" customWidth="1"/>
    <col min="10245" max="10496" width="0" style="6" hidden="1"/>
    <col min="10497" max="10497" width="0" style="6" hidden="1" customWidth="1"/>
    <col min="10498" max="10498" width="13.85546875" style="6" hidden="1" customWidth="1"/>
    <col min="10499" max="10499" width="86.28515625" style="6" hidden="1" customWidth="1"/>
    <col min="10500" max="10500" width="11.42578125" style="6" hidden="1" customWidth="1"/>
    <col min="10501" max="10752" width="0" style="6" hidden="1"/>
    <col min="10753" max="10753" width="0" style="6" hidden="1" customWidth="1"/>
    <col min="10754" max="10754" width="13.85546875" style="6" hidden="1" customWidth="1"/>
    <col min="10755" max="10755" width="86.28515625" style="6" hidden="1" customWidth="1"/>
    <col min="10756" max="10756" width="11.42578125" style="6" hidden="1" customWidth="1"/>
    <col min="10757" max="11008" width="0" style="6" hidden="1"/>
    <col min="11009" max="11009" width="0" style="6" hidden="1" customWidth="1"/>
    <col min="11010" max="11010" width="13.85546875" style="6" hidden="1" customWidth="1"/>
    <col min="11011" max="11011" width="86.28515625" style="6" hidden="1" customWidth="1"/>
    <col min="11012" max="11012" width="11.42578125" style="6" hidden="1" customWidth="1"/>
    <col min="11013" max="11264" width="0" style="6" hidden="1"/>
    <col min="11265" max="11265" width="0" style="6" hidden="1" customWidth="1"/>
    <col min="11266" max="11266" width="13.85546875" style="6" hidden="1" customWidth="1"/>
    <col min="11267" max="11267" width="86.28515625" style="6" hidden="1" customWidth="1"/>
    <col min="11268" max="11268" width="11.42578125" style="6" hidden="1" customWidth="1"/>
    <col min="11269" max="11520" width="0" style="6" hidden="1"/>
    <col min="11521" max="11521" width="0" style="6" hidden="1" customWidth="1"/>
    <col min="11522" max="11522" width="13.85546875" style="6" hidden="1" customWidth="1"/>
    <col min="11523" max="11523" width="86.28515625" style="6" hidden="1" customWidth="1"/>
    <col min="11524" max="11524" width="11.42578125" style="6" hidden="1" customWidth="1"/>
    <col min="11525" max="11776" width="0" style="6" hidden="1"/>
    <col min="11777" max="11777" width="0" style="6" hidden="1" customWidth="1"/>
    <col min="11778" max="11778" width="13.85546875" style="6" hidden="1" customWidth="1"/>
    <col min="11779" max="11779" width="86.28515625" style="6" hidden="1" customWidth="1"/>
    <col min="11780" max="11780" width="11.42578125" style="6" hidden="1" customWidth="1"/>
    <col min="11781" max="12032" width="0" style="6" hidden="1"/>
    <col min="12033" max="12033" width="0" style="6" hidden="1" customWidth="1"/>
    <col min="12034" max="12034" width="13.85546875" style="6" hidden="1" customWidth="1"/>
    <col min="12035" max="12035" width="86.28515625" style="6" hidden="1" customWidth="1"/>
    <col min="12036" max="12036" width="11.42578125" style="6" hidden="1" customWidth="1"/>
    <col min="12037" max="12288" width="0" style="6" hidden="1"/>
    <col min="12289" max="12289" width="0" style="6" hidden="1" customWidth="1"/>
    <col min="12290" max="12290" width="13.85546875" style="6" hidden="1" customWidth="1"/>
    <col min="12291" max="12291" width="86.28515625" style="6" hidden="1" customWidth="1"/>
    <col min="12292" max="12292" width="11.42578125" style="6" hidden="1" customWidth="1"/>
    <col min="12293" max="12544" width="0" style="6" hidden="1"/>
    <col min="12545" max="12545" width="0" style="6" hidden="1" customWidth="1"/>
    <col min="12546" max="12546" width="13.85546875" style="6" hidden="1" customWidth="1"/>
    <col min="12547" max="12547" width="86.28515625" style="6" hidden="1" customWidth="1"/>
    <col min="12548" max="12548" width="11.42578125" style="6" hidden="1" customWidth="1"/>
    <col min="12549" max="12800" width="0" style="6" hidden="1"/>
    <col min="12801" max="12801" width="0" style="6" hidden="1" customWidth="1"/>
    <col min="12802" max="12802" width="13.85546875" style="6" hidden="1" customWidth="1"/>
    <col min="12803" max="12803" width="86.28515625" style="6" hidden="1" customWidth="1"/>
    <col min="12804" max="12804" width="11.42578125" style="6" hidden="1" customWidth="1"/>
    <col min="12805" max="13056" width="0" style="6" hidden="1"/>
    <col min="13057" max="13057" width="0" style="6" hidden="1" customWidth="1"/>
    <col min="13058" max="13058" width="13.85546875" style="6" hidden="1" customWidth="1"/>
    <col min="13059" max="13059" width="86.28515625" style="6" hidden="1" customWidth="1"/>
    <col min="13060" max="13060" width="11.42578125" style="6" hidden="1" customWidth="1"/>
    <col min="13061" max="13312" width="0" style="6" hidden="1"/>
    <col min="13313" max="13313" width="0" style="6" hidden="1" customWidth="1"/>
    <col min="13314" max="13314" width="13.85546875" style="6" hidden="1" customWidth="1"/>
    <col min="13315" max="13315" width="86.28515625" style="6" hidden="1" customWidth="1"/>
    <col min="13316" max="13316" width="11.42578125" style="6" hidden="1" customWidth="1"/>
    <col min="13317" max="13568" width="0" style="6" hidden="1"/>
    <col min="13569" max="13569" width="0" style="6" hidden="1" customWidth="1"/>
    <col min="13570" max="13570" width="13.85546875" style="6" hidden="1" customWidth="1"/>
    <col min="13571" max="13571" width="86.28515625" style="6" hidden="1" customWidth="1"/>
    <col min="13572" max="13572" width="11.42578125" style="6" hidden="1" customWidth="1"/>
    <col min="13573" max="13824" width="0" style="6" hidden="1"/>
    <col min="13825" max="13825" width="0" style="6" hidden="1" customWidth="1"/>
    <col min="13826" max="13826" width="13.85546875" style="6" hidden="1" customWidth="1"/>
    <col min="13827" max="13827" width="86.28515625" style="6" hidden="1" customWidth="1"/>
    <col min="13828" max="13828" width="11.42578125" style="6" hidden="1" customWidth="1"/>
    <col min="13829" max="14080" width="0" style="6" hidden="1"/>
    <col min="14081" max="14081" width="0" style="6" hidden="1" customWidth="1"/>
    <col min="14082" max="14082" width="13.85546875" style="6" hidden="1" customWidth="1"/>
    <col min="14083" max="14083" width="86.28515625" style="6" hidden="1" customWidth="1"/>
    <col min="14084" max="14084" width="11.42578125" style="6" hidden="1" customWidth="1"/>
    <col min="14085" max="14336" width="0" style="6" hidden="1"/>
    <col min="14337" max="14337" width="0" style="6" hidden="1" customWidth="1"/>
    <col min="14338" max="14338" width="13.85546875" style="6" hidden="1" customWidth="1"/>
    <col min="14339" max="14339" width="86.28515625" style="6" hidden="1" customWidth="1"/>
    <col min="14340" max="14340" width="11.42578125" style="6" hidden="1" customWidth="1"/>
    <col min="14341" max="14592" width="0" style="6" hidden="1"/>
    <col min="14593" max="14593" width="0" style="6" hidden="1" customWidth="1"/>
    <col min="14594" max="14594" width="13.85546875" style="6" hidden="1" customWidth="1"/>
    <col min="14595" max="14595" width="86.28515625" style="6" hidden="1" customWidth="1"/>
    <col min="14596" max="14596" width="11.42578125" style="6" hidden="1" customWidth="1"/>
    <col min="14597" max="14848" width="0" style="6" hidden="1"/>
    <col min="14849" max="14849" width="0" style="6" hidden="1" customWidth="1"/>
    <col min="14850" max="14850" width="13.85546875" style="6" hidden="1" customWidth="1"/>
    <col min="14851" max="14851" width="86.28515625" style="6" hidden="1" customWidth="1"/>
    <col min="14852" max="14852" width="11.42578125" style="6" hidden="1" customWidth="1"/>
    <col min="14853" max="15104" width="0" style="6" hidden="1"/>
    <col min="15105" max="15105" width="0" style="6" hidden="1" customWidth="1"/>
    <col min="15106" max="15106" width="13.85546875" style="6" hidden="1" customWidth="1"/>
    <col min="15107" max="15107" width="86.28515625" style="6" hidden="1" customWidth="1"/>
    <col min="15108" max="15108" width="11.42578125" style="6" hidden="1" customWidth="1"/>
    <col min="15109" max="15360" width="0" style="6" hidden="1"/>
    <col min="15361" max="15361" width="0" style="6" hidden="1" customWidth="1"/>
    <col min="15362" max="15362" width="13.85546875" style="6" hidden="1" customWidth="1"/>
    <col min="15363" max="15363" width="86.28515625" style="6" hidden="1" customWidth="1"/>
    <col min="15364" max="15364" width="11.42578125" style="6" hidden="1" customWidth="1"/>
    <col min="15365" max="15616" width="0" style="6" hidden="1"/>
    <col min="15617" max="15617" width="0" style="6" hidden="1" customWidth="1"/>
    <col min="15618" max="15618" width="13.85546875" style="6" hidden="1" customWidth="1"/>
    <col min="15619" max="15619" width="86.28515625" style="6" hidden="1" customWidth="1"/>
    <col min="15620" max="15620" width="11.42578125" style="6" hidden="1" customWidth="1"/>
    <col min="15621" max="15872" width="0" style="6" hidden="1"/>
    <col min="15873" max="15873" width="0" style="6" hidden="1" customWidth="1"/>
    <col min="15874" max="15874" width="13.85546875" style="6" hidden="1" customWidth="1"/>
    <col min="15875" max="15875" width="86.28515625" style="6" hidden="1" customWidth="1"/>
    <col min="15876" max="15876" width="11.42578125" style="6" hidden="1" customWidth="1"/>
    <col min="15877" max="16128" width="0" style="6" hidden="1"/>
    <col min="16129" max="16129" width="0" style="6" hidden="1" customWidth="1"/>
    <col min="16130" max="16130" width="13.85546875" style="6" hidden="1" customWidth="1"/>
    <col min="16131" max="16131" width="86.28515625" style="6" hidden="1" customWidth="1"/>
    <col min="16132" max="16132" width="11.42578125" style="6" hidden="1" customWidth="1"/>
    <col min="16133" max="16383" width="0" style="6" hidden="1"/>
    <col min="16384" max="16384" width="7.85546875" style="6" hidden="1" customWidth="1"/>
  </cols>
  <sheetData>
    <row r="1" spans="1:4">
      <c r="A1" s="5"/>
    </row>
    <row r="2" spans="1:4">
      <c r="A2" s="5"/>
    </row>
    <row r="3" spans="1:4">
      <c r="A3" s="5"/>
    </row>
    <row r="4" spans="1:4">
      <c r="A4" s="5"/>
      <c r="B4" s="7"/>
    </row>
    <row r="5" spans="1:4">
      <c r="A5" s="5"/>
    </row>
    <row r="6" spans="1:4" ht="53.25" customHeight="1">
      <c r="A6" s="5"/>
      <c r="C6" s="110" t="s">
        <v>0</v>
      </c>
    </row>
    <row r="7" spans="1:4" ht="54">
      <c r="A7" s="5"/>
      <c r="C7" s="111" t="s">
        <v>1</v>
      </c>
    </row>
    <row r="8" spans="1:4">
      <c r="A8" s="5"/>
    </row>
    <row r="9" spans="1:4" ht="19.5" customHeight="1">
      <c r="A9" s="5" t="s">
        <v>2</v>
      </c>
    </row>
    <row r="10" spans="1:4" ht="19.5" customHeight="1">
      <c r="A10" s="5" t="s">
        <v>3</v>
      </c>
      <c r="C10" s="95" t="s">
        <v>4</v>
      </c>
    </row>
    <row r="11" spans="1:4" ht="19.5" customHeight="1">
      <c r="A11" s="5" t="s">
        <v>5</v>
      </c>
      <c r="C11" s="95" t="s">
        <v>6</v>
      </c>
    </row>
    <row r="12" spans="1:4" ht="19.5" customHeight="1">
      <c r="A12" s="5" t="s">
        <v>7</v>
      </c>
      <c r="C12" s="95" t="s">
        <v>8</v>
      </c>
      <c r="D12" s="112" t="s">
        <v>9</v>
      </c>
    </row>
    <row r="13" spans="1:4" ht="19.5" customHeight="1">
      <c r="A13" s="5" t="s">
        <v>10</v>
      </c>
      <c r="C13" s="95" t="s">
        <v>11</v>
      </c>
      <c r="D13" s="112" t="s">
        <v>9</v>
      </c>
    </row>
    <row r="14" spans="1:4" ht="19.5" customHeight="1">
      <c r="A14" s="5" t="s">
        <v>12</v>
      </c>
      <c r="C14" s="95" t="s">
        <v>13</v>
      </c>
    </row>
    <row r="15" spans="1:4" ht="19.5" customHeight="1">
      <c r="A15" s="5"/>
      <c r="C15" s="95" t="s">
        <v>14</v>
      </c>
      <c r="D15" s="219" t="s">
        <v>15</v>
      </c>
    </row>
    <row r="16" spans="1:4" ht="19.5" customHeight="1">
      <c r="A16" s="5" t="s">
        <v>16</v>
      </c>
      <c r="C16" s="95" t="s">
        <v>17</v>
      </c>
      <c r="D16" s="219" t="s">
        <v>15</v>
      </c>
    </row>
    <row r="17" spans="1:4" ht="19.5" customHeight="1">
      <c r="A17" s="5" t="s">
        <v>18</v>
      </c>
      <c r="C17" s="95" t="s">
        <v>19</v>
      </c>
      <c r="D17" s="112" t="s">
        <v>9</v>
      </c>
    </row>
    <row r="18" spans="1:4" ht="19.5" customHeight="1">
      <c r="A18" s="5" t="s">
        <v>20</v>
      </c>
    </row>
    <row r="19" spans="1:4" ht="19.5" customHeight="1">
      <c r="C19" s="6" t="s">
        <v>21</v>
      </c>
    </row>
    <row r="20" spans="1:4" ht="19.5" customHeight="1"/>
    <row r="21" spans="1:4" ht="19.5" customHeight="1">
      <c r="C21" s="8" t="s">
        <v>22</v>
      </c>
    </row>
    <row r="22" spans="1:4" ht="19.5" customHeight="1"/>
    <row r="23" spans="1:4" ht="19.5" customHeight="1"/>
    <row r="24" spans="1:4" ht="19.5" customHeight="1"/>
    <row r="25" spans="1:4" ht="19.5" customHeight="1"/>
    <row r="26" spans="1:4" ht="19.5" customHeight="1"/>
    <row r="27" spans="1:4" ht="12.75" customHeight="1"/>
    <row r="28" spans="1:4" ht="12.75" customHeight="1"/>
    <row r="29" spans="1:4" ht="12.75" customHeight="1"/>
    <row r="30" spans="1:4" ht="12.75" customHeight="1"/>
    <row r="31" spans="1:4" ht="12.75" customHeight="1"/>
    <row r="32" spans="1:4" ht="12.75" customHeight="1"/>
    <row r="33" s="6" customFormat="1" ht="12.75" customHeight="1"/>
    <row r="34" s="6" customFormat="1" ht="12.75" customHeight="1"/>
    <row r="35" s="6" customFormat="1" ht="12.75" customHeight="1"/>
    <row r="36" s="6" customFormat="1" ht="12.75" customHeight="1"/>
    <row r="37" s="6" customFormat="1" ht="12.75" customHeight="1"/>
    <row r="38" s="6" customFormat="1" ht="12.75" customHeight="1"/>
    <row r="39" s="6" customFormat="1" ht="12.75" customHeight="1"/>
    <row r="40" s="6" customFormat="1" ht="12.75" customHeight="1"/>
    <row r="41" s="6" customFormat="1" ht="12.75" customHeight="1"/>
    <row r="42" s="6" customFormat="1" ht="12.75" customHeight="1"/>
    <row r="43" s="6" customFormat="1" ht="12.75" customHeight="1"/>
    <row r="44" s="6" customFormat="1" ht="12.75" customHeight="1"/>
    <row r="45" s="6" customFormat="1" ht="12.75" customHeight="1"/>
    <row r="46" ht="12.75" customHeight="1"/>
    <row r="47" ht="12.75" customHeight="1"/>
    <row r="48" ht="12.75" customHeight="1"/>
    <row r="49" ht="12.75" customHeight="1"/>
    <row r="50" ht="12.75" customHeight="1"/>
  </sheetData>
  <dataValidations count="1">
    <dataValidation type="list" allowBlank="1" showInputMessage="1" showErrorMessage="1" sqref="WVK983024 WLO983024 WBS983024 VRW983024 VIA983024 UYE983024 UOI983024 UEM983024 TUQ983024 TKU983024 TAY983024 SRC983024 SHG983024 RXK983024 RNO983024 RDS983024 QTW983024 QKA983024 QAE983024 PQI983024 PGM983024 OWQ983024 OMU983024 OCY983024 NTC983024 NJG983024 MZK983024 MPO983024 MFS983024 LVW983024 LMA983024 LCE983024 KSI983024 KIM983024 JYQ983024 JOU983024 JEY983024 IVC983024 ILG983024 IBK983024 HRO983024 HHS983024 GXW983024 GOA983024 GEE983024 FUI983024 FKM983024 FAQ983024 EQU983024 EGY983024 DXC983024 DNG983024 DDK983024 CTO983024 CJS983024 BZW983024 BQA983024 BGE983024 AWI983024 AMM983024 ACQ983024 SU983024 IY983024 C983024 WVK917488 WLO917488 WBS917488 VRW917488 VIA917488 UYE917488 UOI917488 UEM917488 TUQ917488 TKU917488 TAY917488 SRC917488 SHG917488 RXK917488 RNO917488 RDS917488 QTW917488 QKA917488 QAE917488 PQI917488 PGM917488 OWQ917488 OMU917488 OCY917488 NTC917488 NJG917488 MZK917488 MPO917488 MFS917488 LVW917488 LMA917488 LCE917488 KSI917488 KIM917488 JYQ917488 JOU917488 JEY917488 IVC917488 ILG917488 IBK917488 HRO917488 HHS917488 GXW917488 GOA917488 GEE917488 FUI917488 FKM917488 FAQ917488 EQU917488 EGY917488 DXC917488 DNG917488 DDK917488 CTO917488 CJS917488 BZW917488 BQA917488 BGE917488 AWI917488 AMM917488 ACQ917488 SU917488 IY917488 C917488 WVK851952 WLO851952 WBS851952 VRW851952 VIA851952 UYE851952 UOI851952 UEM851952 TUQ851952 TKU851952 TAY851952 SRC851952 SHG851952 RXK851952 RNO851952 RDS851952 QTW851952 QKA851952 QAE851952 PQI851952 PGM851952 OWQ851952 OMU851952 OCY851952 NTC851952 NJG851952 MZK851952 MPO851952 MFS851952 LVW851952 LMA851952 LCE851952 KSI851952 KIM851952 JYQ851952 JOU851952 JEY851952 IVC851952 ILG851952 IBK851952 HRO851952 HHS851952 GXW851952 GOA851952 GEE851952 FUI851952 FKM851952 FAQ851952 EQU851952 EGY851952 DXC851952 DNG851952 DDK851952 CTO851952 CJS851952 BZW851952 BQA851952 BGE851952 AWI851952 AMM851952 ACQ851952 SU851952 IY851952 C851952 WVK786416 WLO786416 WBS786416 VRW786416 VIA786416 UYE786416 UOI786416 UEM786416 TUQ786416 TKU786416 TAY786416 SRC786416 SHG786416 RXK786416 RNO786416 RDS786416 QTW786416 QKA786416 QAE786416 PQI786416 PGM786416 OWQ786416 OMU786416 OCY786416 NTC786416 NJG786416 MZK786416 MPO786416 MFS786416 LVW786416 LMA786416 LCE786416 KSI786416 KIM786416 JYQ786416 JOU786416 JEY786416 IVC786416 ILG786416 IBK786416 HRO786416 HHS786416 GXW786416 GOA786416 GEE786416 FUI786416 FKM786416 FAQ786416 EQU786416 EGY786416 DXC786416 DNG786416 DDK786416 CTO786416 CJS786416 BZW786416 BQA786416 BGE786416 AWI786416 AMM786416 ACQ786416 SU786416 IY786416 C786416 WVK720880 WLO720880 WBS720880 VRW720880 VIA720880 UYE720880 UOI720880 UEM720880 TUQ720880 TKU720880 TAY720880 SRC720880 SHG720880 RXK720880 RNO720880 RDS720880 QTW720880 QKA720880 QAE720880 PQI720880 PGM720880 OWQ720880 OMU720880 OCY720880 NTC720880 NJG720880 MZK720880 MPO720880 MFS720880 LVW720880 LMA720880 LCE720880 KSI720880 KIM720880 JYQ720880 JOU720880 JEY720880 IVC720880 ILG720880 IBK720880 HRO720880 HHS720880 GXW720880 GOA720880 GEE720880 FUI720880 FKM720880 FAQ720880 EQU720880 EGY720880 DXC720880 DNG720880 DDK720880 CTO720880 CJS720880 BZW720880 BQA720880 BGE720880 AWI720880 AMM720880 ACQ720880 SU720880 IY720880 C720880 WVK655344 WLO655344 WBS655344 VRW655344 VIA655344 UYE655344 UOI655344 UEM655344 TUQ655344 TKU655344 TAY655344 SRC655344 SHG655344 RXK655344 RNO655344 RDS655344 QTW655344 QKA655344 QAE655344 PQI655344 PGM655344 OWQ655344 OMU655344 OCY655344 NTC655344 NJG655344 MZK655344 MPO655344 MFS655344 LVW655344 LMA655344 LCE655344 KSI655344 KIM655344 JYQ655344 JOU655344 JEY655344 IVC655344 ILG655344 IBK655344 HRO655344 HHS655344 GXW655344 GOA655344 GEE655344 FUI655344 FKM655344 FAQ655344 EQU655344 EGY655344 DXC655344 DNG655344 DDK655344 CTO655344 CJS655344 BZW655344 BQA655344 BGE655344 AWI655344 AMM655344 ACQ655344 SU655344 IY655344 C655344 WVK589808 WLO589808 WBS589808 VRW589808 VIA589808 UYE589808 UOI589808 UEM589808 TUQ589808 TKU589808 TAY589808 SRC589808 SHG589808 RXK589808 RNO589808 RDS589808 QTW589808 QKA589808 QAE589808 PQI589808 PGM589808 OWQ589808 OMU589808 OCY589808 NTC589808 NJG589808 MZK589808 MPO589808 MFS589808 LVW589808 LMA589808 LCE589808 KSI589808 KIM589808 JYQ589808 JOU589808 JEY589808 IVC589808 ILG589808 IBK589808 HRO589808 HHS589808 GXW589808 GOA589808 GEE589808 FUI589808 FKM589808 FAQ589808 EQU589808 EGY589808 DXC589808 DNG589808 DDK589808 CTO589808 CJS589808 BZW589808 BQA589808 BGE589808 AWI589808 AMM589808 ACQ589808 SU589808 IY589808 C589808 WVK524272 WLO524272 WBS524272 VRW524272 VIA524272 UYE524272 UOI524272 UEM524272 TUQ524272 TKU524272 TAY524272 SRC524272 SHG524272 RXK524272 RNO524272 RDS524272 QTW524272 QKA524272 QAE524272 PQI524272 PGM524272 OWQ524272 OMU524272 OCY524272 NTC524272 NJG524272 MZK524272 MPO524272 MFS524272 LVW524272 LMA524272 LCE524272 KSI524272 KIM524272 JYQ524272 JOU524272 JEY524272 IVC524272 ILG524272 IBK524272 HRO524272 HHS524272 GXW524272 GOA524272 GEE524272 FUI524272 FKM524272 FAQ524272 EQU524272 EGY524272 DXC524272 DNG524272 DDK524272 CTO524272 CJS524272 BZW524272 BQA524272 BGE524272 AWI524272 AMM524272 ACQ524272 SU524272 IY524272 C524272 WVK458736 WLO458736 WBS458736 VRW458736 VIA458736 UYE458736 UOI458736 UEM458736 TUQ458736 TKU458736 TAY458736 SRC458736 SHG458736 RXK458736 RNO458736 RDS458736 QTW458736 QKA458736 QAE458736 PQI458736 PGM458736 OWQ458736 OMU458736 OCY458736 NTC458736 NJG458736 MZK458736 MPO458736 MFS458736 LVW458736 LMA458736 LCE458736 KSI458736 KIM458736 JYQ458736 JOU458736 JEY458736 IVC458736 ILG458736 IBK458736 HRO458736 HHS458736 GXW458736 GOA458736 GEE458736 FUI458736 FKM458736 FAQ458736 EQU458736 EGY458736 DXC458736 DNG458736 DDK458736 CTO458736 CJS458736 BZW458736 BQA458736 BGE458736 AWI458736 AMM458736 ACQ458736 SU458736 IY458736 C458736 WVK393200 WLO393200 WBS393200 VRW393200 VIA393200 UYE393200 UOI393200 UEM393200 TUQ393200 TKU393200 TAY393200 SRC393200 SHG393200 RXK393200 RNO393200 RDS393200 QTW393200 QKA393200 QAE393200 PQI393200 PGM393200 OWQ393200 OMU393200 OCY393200 NTC393200 NJG393200 MZK393200 MPO393200 MFS393200 LVW393200 LMA393200 LCE393200 KSI393200 KIM393200 JYQ393200 JOU393200 JEY393200 IVC393200 ILG393200 IBK393200 HRO393200 HHS393200 GXW393200 GOA393200 GEE393200 FUI393200 FKM393200 FAQ393200 EQU393200 EGY393200 DXC393200 DNG393200 DDK393200 CTO393200 CJS393200 BZW393200 BQA393200 BGE393200 AWI393200 AMM393200 ACQ393200 SU393200 IY393200 C393200 WVK327664 WLO327664 WBS327664 VRW327664 VIA327664 UYE327664 UOI327664 UEM327664 TUQ327664 TKU327664 TAY327664 SRC327664 SHG327664 RXK327664 RNO327664 RDS327664 QTW327664 QKA327664 QAE327664 PQI327664 PGM327664 OWQ327664 OMU327664 OCY327664 NTC327664 NJG327664 MZK327664 MPO327664 MFS327664 LVW327664 LMA327664 LCE327664 KSI327664 KIM327664 JYQ327664 JOU327664 JEY327664 IVC327664 ILG327664 IBK327664 HRO327664 HHS327664 GXW327664 GOA327664 GEE327664 FUI327664 FKM327664 FAQ327664 EQU327664 EGY327664 DXC327664 DNG327664 DDK327664 CTO327664 CJS327664 BZW327664 BQA327664 BGE327664 AWI327664 AMM327664 ACQ327664 SU327664 IY327664 C327664 WVK262128 WLO262128 WBS262128 VRW262128 VIA262128 UYE262128 UOI262128 UEM262128 TUQ262128 TKU262128 TAY262128 SRC262128 SHG262128 RXK262128 RNO262128 RDS262128 QTW262128 QKA262128 QAE262128 PQI262128 PGM262128 OWQ262128 OMU262128 OCY262128 NTC262128 NJG262128 MZK262128 MPO262128 MFS262128 LVW262128 LMA262128 LCE262128 KSI262128 KIM262128 JYQ262128 JOU262128 JEY262128 IVC262128 ILG262128 IBK262128 HRO262128 HHS262128 GXW262128 GOA262128 GEE262128 FUI262128 FKM262128 FAQ262128 EQU262128 EGY262128 DXC262128 DNG262128 DDK262128 CTO262128 CJS262128 BZW262128 BQA262128 BGE262128 AWI262128 AMM262128 ACQ262128 SU262128 IY262128 C262128 WVK196592 WLO196592 WBS196592 VRW196592 VIA196592 UYE196592 UOI196592 UEM196592 TUQ196592 TKU196592 TAY196592 SRC196592 SHG196592 RXK196592 RNO196592 RDS196592 QTW196592 QKA196592 QAE196592 PQI196592 PGM196592 OWQ196592 OMU196592 OCY196592 NTC196592 NJG196592 MZK196592 MPO196592 MFS196592 LVW196592 LMA196592 LCE196592 KSI196592 KIM196592 JYQ196592 JOU196592 JEY196592 IVC196592 ILG196592 IBK196592 HRO196592 HHS196592 GXW196592 GOA196592 GEE196592 FUI196592 FKM196592 FAQ196592 EQU196592 EGY196592 DXC196592 DNG196592 DDK196592 CTO196592 CJS196592 BZW196592 BQA196592 BGE196592 AWI196592 AMM196592 ACQ196592 SU196592 IY196592 C196592 WVK131056 WLO131056 WBS131056 VRW131056 VIA131056 UYE131056 UOI131056 UEM131056 TUQ131056 TKU131056 TAY131056 SRC131056 SHG131056 RXK131056 RNO131056 RDS131056 QTW131056 QKA131056 QAE131056 PQI131056 PGM131056 OWQ131056 OMU131056 OCY131056 NTC131056 NJG131056 MZK131056 MPO131056 MFS131056 LVW131056 LMA131056 LCE131056 KSI131056 KIM131056 JYQ131056 JOU131056 JEY131056 IVC131056 ILG131056 IBK131056 HRO131056 HHS131056 GXW131056 GOA131056 GEE131056 FUI131056 FKM131056 FAQ131056 EQU131056 EGY131056 DXC131056 DNG131056 DDK131056 CTO131056 CJS131056 BZW131056 BQA131056 BGE131056 AWI131056 AMM131056 ACQ131056 SU131056 IY131056 C131056 WVK65520 WLO65520 WBS65520 VRW65520 VIA65520 UYE65520 UOI65520 UEM65520 TUQ65520 TKU65520 TAY65520 SRC65520 SHG65520 RXK65520 RNO65520 RDS65520 QTW65520 QKA65520 QAE65520 PQI65520 PGM65520 OWQ65520 OMU65520 OCY65520 NTC65520 NJG65520 MZK65520 MPO65520 MFS65520 LVW65520 LMA65520 LCE65520 KSI65520 KIM65520 JYQ65520 JOU65520 JEY65520 IVC65520 ILG65520 IBK65520 HRO65520 HHS65520 GXW65520 GOA65520 GEE65520 FUI65520 FKM65520 FAQ65520 EQU65520 EGY65520 DXC65520 DNG65520 DDK65520 CTO65520 CJS65520 BZW65520 BQA65520 BGE65520 AWI65520 AMM65520 ACQ65520 SU65520 IY65520 C65520" xr:uid="{00000000-0002-0000-0000-000000000000}">
      <formula1>$A$9:$A$18</formula1>
    </dataValidation>
  </dataValidations>
  <hyperlinks>
    <hyperlink ref="C10" location="'Tableau 1 Descrip Produc et RC'!A1" display="Tableau 1 : Description Production et réseau de chaleur" xr:uid="{00000000-0004-0000-0000-000000000000}"/>
    <hyperlink ref="C11" location="'Tableau 2 Besoins'!A1" display="Tableau 2 : Besoins" xr:uid="{00000000-0004-0000-0000-000001000000}"/>
    <hyperlink ref="C12" location="'Tableau 3 Evolution besoins RC '!A1" display="Tableau 3 : Evolutions besoins RC" xr:uid="{00000000-0004-0000-0000-000002000000}"/>
    <hyperlink ref="C13" location="'Tableau 4 Décomposition métrés'!A1" display="Tableau 4 : Décomposition métrés" xr:uid="{00000000-0004-0000-0000-000003000000}"/>
    <hyperlink ref="C14" location="'Tableau 5 Coûts exploitation'!A1" display="Tableau 5 : Coûts d'exploitation" xr:uid="{00000000-0004-0000-0000-000004000000}"/>
    <hyperlink ref="C15" location="'Tableau 6 Impact subvention'!A1" display="Tableau 6 : Impact de l'aide sur prix de vente" xr:uid="{00000000-0004-0000-0000-000005000000}"/>
    <hyperlink ref="C16" location="'Tableau 7 CEP modèle ADEME'!A1" display="Tableau 7 : Compte d'Exploitation Prévisionnel" xr:uid="{00000000-0004-0000-0000-000006000000}"/>
    <hyperlink ref="C17" location="'Tableau 8 Déficit financement'!A1" display="Tableau 8 : Déficit de financement" xr:uid="{27BCAEA2-4B24-47C9-BF87-04097170E5E9}"/>
  </hyperlink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E00FC-800E-4D0E-A457-906EA81A32BC}">
  <dimension ref="A1:Z61"/>
  <sheetViews>
    <sheetView topLeftCell="A6" zoomScale="90" zoomScaleNormal="90" workbookViewId="0">
      <selection activeCell="G8" sqref="G8"/>
    </sheetView>
  </sheetViews>
  <sheetFormatPr defaultColWidth="9.140625" defaultRowHeight="15"/>
  <cols>
    <col min="1" max="1" width="57.140625" style="328" customWidth="1"/>
    <col min="2" max="26" width="5.7109375" customWidth="1"/>
  </cols>
  <sheetData>
    <row r="1" spans="1:26" s="13" customFormat="1" ht="15.75">
      <c r="A1" s="13" t="s">
        <v>453</v>
      </c>
    </row>
    <row r="2" spans="1:26">
      <c r="A2" s="10" t="s">
        <v>454</v>
      </c>
      <c r="B2" s="9"/>
      <c r="C2" s="9"/>
      <c r="D2" s="9"/>
      <c r="E2" s="9"/>
      <c r="F2" s="9"/>
      <c r="G2" s="9"/>
      <c r="H2" s="9"/>
      <c r="I2" s="9"/>
      <c r="J2" s="9"/>
      <c r="K2" s="9"/>
      <c r="L2" s="9"/>
      <c r="M2" s="9"/>
      <c r="N2" s="9"/>
      <c r="O2" s="9"/>
      <c r="P2" s="9"/>
      <c r="Q2" s="9"/>
      <c r="R2" s="9"/>
      <c r="S2" s="9"/>
      <c r="T2" s="9"/>
      <c r="U2" s="9"/>
      <c r="V2" s="9"/>
      <c r="W2" s="9"/>
      <c r="X2" s="9"/>
      <c r="Y2" s="9"/>
      <c r="Z2" s="9"/>
    </row>
    <row r="3" spans="1:26">
      <c r="A3" s="10" t="s">
        <v>455</v>
      </c>
      <c r="B3" s="9"/>
      <c r="C3" s="9"/>
      <c r="D3" s="9"/>
      <c r="E3" s="9"/>
      <c r="F3" s="9"/>
      <c r="G3" s="9"/>
      <c r="H3" s="9"/>
      <c r="I3" s="9"/>
      <c r="J3" s="9"/>
      <c r="K3" s="9"/>
      <c r="L3" s="9"/>
      <c r="M3" s="9"/>
      <c r="N3" s="9"/>
      <c r="O3" s="9"/>
      <c r="P3" s="9"/>
      <c r="Q3" s="9"/>
      <c r="R3" s="9"/>
      <c r="S3" s="9"/>
      <c r="T3" s="9"/>
      <c r="U3" s="9"/>
      <c r="V3" s="9"/>
      <c r="W3" s="9"/>
      <c r="X3" s="9"/>
      <c r="Y3" s="9"/>
      <c r="Z3" s="9"/>
    </row>
    <row r="4" spans="1:26">
      <c r="A4" s="10" t="s">
        <v>456</v>
      </c>
      <c r="B4" s="9"/>
      <c r="C4" s="9"/>
      <c r="D4" s="9"/>
      <c r="E4" s="9"/>
      <c r="F4" s="9"/>
      <c r="G4" s="9"/>
      <c r="H4" s="9"/>
      <c r="I4" s="9"/>
      <c r="J4" s="9"/>
      <c r="K4" s="9"/>
      <c r="L4" s="9"/>
      <c r="M4" s="9"/>
      <c r="N4" s="9"/>
      <c r="O4" s="9"/>
      <c r="P4" s="9"/>
      <c r="Q4" s="9"/>
      <c r="R4" s="9"/>
      <c r="S4" s="9"/>
      <c r="T4" s="9"/>
      <c r="U4" s="9"/>
      <c r="V4" s="9"/>
      <c r="W4" s="9"/>
      <c r="X4" s="9"/>
      <c r="Y4" s="9"/>
      <c r="Z4" s="9"/>
    </row>
    <row r="5" spans="1:26">
      <c r="A5" s="10" t="s">
        <v>457</v>
      </c>
      <c r="B5" s="9"/>
      <c r="C5" s="9"/>
      <c r="D5" s="9"/>
      <c r="E5" s="9"/>
      <c r="F5" s="9"/>
      <c r="G5" s="9"/>
      <c r="H5" s="9"/>
      <c r="I5" s="9"/>
      <c r="J5" s="9"/>
      <c r="K5" s="9"/>
      <c r="L5" s="9"/>
      <c r="M5" s="9"/>
      <c r="N5" s="9"/>
      <c r="O5" s="9"/>
      <c r="P5" s="9"/>
      <c r="Q5" s="9"/>
      <c r="R5" s="9"/>
      <c r="S5" s="9"/>
      <c r="T5" s="9"/>
      <c r="U5" s="9"/>
      <c r="V5" s="9"/>
      <c r="W5" s="9"/>
      <c r="X5" s="9"/>
      <c r="Y5" s="9"/>
      <c r="Z5" s="9"/>
    </row>
    <row r="6" spans="1:26">
      <c r="A6" s="294" t="s">
        <v>458</v>
      </c>
      <c r="B6" s="9"/>
      <c r="C6" s="9"/>
      <c r="D6" s="9"/>
      <c r="E6" s="9"/>
      <c r="F6" s="9"/>
      <c r="G6" s="9"/>
      <c r="H6" s="9"/>
      <c r="I6" s="9"/>
      <c r="J6" s="9"/>
      <c r="K6" s="9"/>
      <c r="L6" s="9"/>
      <c r="M6" s="9"/>
      <c r="N6" s="9"/>
      <c r="O6" s="9"/>
      <c r="P6" s="9"/>
      <c r="Q6" s="9"/>
      <c r="R6" s="9"/>
      <c r="S6" s="9"/>
      <c r="T6" s="9"/>
      <c r="U6" s="9"/>
      <c r="V6" s="9"/>
      <c r="W6" s="9"/>
      <c r="X6" s="9"/>
      <c r="Y6" s="9"/>
      <c r="Z6" s="9"/>
    </row>
    <row r="7" spans="1:26">
      <c r="A7" s="295" t="s">
        <v>459</v>
      </c>
      <c r="B7" s="9"/>
      <c r="C7" s="9"/>
      <c r="D7" s="9"/>
      <c r="E7" s="9"/>
      <c r="F7" s="9"/>
      <c r="G7" s="9"/>
      <c r="H7" s="9"/>
      <c r="I7" s="9"/>
      <c r="J7" s="9"/>
      <c r="K7" s="9"/>
      <c r="L7" s="9"/>
      <c r="M7" s="9"/>
      <c r="N7" s="9"/>
      <c r="O7" s="9"/>
      <c r="P7" s="9"/>
      <c r="Q7" s="9"/>
      <c r="R7" s="9"/>
      <c r="S7" s="9"/>
      <c r="T7" s="9"/>
      <c r="U7" s="9"/>
      <c r="V7" s="9"/>
      <c r="W7" s="9"/>
      <c r="X7" s="9"/>
      <c r="Y7" s="9"/>
      <c r="Z7" s="9"/>
    </row>
    <row r="8" spans="1:26">
      <c r="A8" s="296" t="s">
        <v>460</v>
      </c>
      <c r="B8" s="9"/>
      <c r="C8" s="9"/>
      <c r="D8" s="9"/>
      <c r="E8" s="9"/>
      <c r="F8" s="9"/>
      <c r="G8" s="9"/>
      <c r="H8" s="9"/>
      <c r="I8" s="9"/>
      <c r="J8" s="9"/>
      <c r="K8" s="9"/>
      <c r="L8" s="9"/>
      <c r="M8" s="9"/>
      <c r="N8" s="9"/>
      <c r="O8" s="9"/>
      <c r="P8" s="9"/>
      <c r="Q8" s="9"/>
      <c r="R8" s="9"/>
      <c r="S8" s="9"/>
      <c r="T8" s="9"/>
      <c r="U8" s="9"/>
      <c r="V8" s="9"/>
      <c r="W8" s="9"/>
      <c r="X8" s="9"/>
      <c r="Y8" s="9"/>
      <c r="Z8" s="9"/>
    </row>
    <row r="9" spans="1:26" ht="15.75" thickBot="1">
      <c r="A9" s="10"/>
      <c r="B9" s="9"/>
      <c r="C9" s="9"/>
      <c r="D9" s="9"/>
      <c r="E9" s="9"/>
      <c r="F9" s="9"/>
      <c r="G9" s="9"/>
      <c r="H9" s="9"/>
      <c r="I9" s="9"/>
      <c r="J9" s="9"/>
      <c r="K9" s="9"/>
      <c r="L9" s="9"/>
      <c r="M9" s="9"/>
      <c r="N9" s="9"/>
      <c r="O9" s="9"/>
      <c r="P9" s="9"/>
      <c r="Q9" s="9"/>
      <c r="R9" s="9"/>
      <c r="S9" s="9"/>
      <c r="T9" s="9"/>
      <c r="U9" s="9"/>
      <c r="V9" s="9"/>
      <c r="W9" s="9"/>
      <c r="X9" s="9"/>
      <c r="Y9" s="9"/>
      <c r="Z9" s="9"/>
    </row>
    <row r="10" spans="1:26" s="299" customFormat="1" ht="15.75" thickBot="1">
      <c r="A10" s="11" t="s">
        <v>461</v>
      </c>
      <c r="B10" s="297">
        <v>1</v>
      </c>
      <c r="C10" s="297">
        <v>2</v>
      </c>
      <c r="D10" s="297">
        <v>3</v>
      </c>
      <c r="E10" s="297">
        <v>4</v>
      </c>
      <c r="F10" s="297">
        <v>5</v>
      </c>
      <c r="G10" s="297">
        <v>6</v>
      </c>
      <c r="H10" s="297">
        <v>7</v>
      </c>
      <c r="I10" s="297">
        <v>8</v>
      </c>
      <c r="J10" s="297">
        <v>9</v>
      </c>
      <c r="K10" s="297">
        <v>10</v>
      </c>
      <c r="L10" s="297">
        <v>11</v>
      </c>
      <c r="M10" s="297">
        <v>12</v>
      </c>
      <c r="N10" s="297">
        <v>13</v>
      </c>
      <c r="O10" s="297">
        <v>14</v>
      </c>
      <c r="P10" s="297">
        <v>15</v>
      </c>
      <c r="Q10" s="297">
        <v>16</v>
      </c>
      <c r="R10" s="297">
        <v>17</v>
      </c>
      <c r="S10" s="297">
        <v>18</v>
      </c>
      <c r="T10" s="297">
        <v>19</v>
      </c>
      <c r="U10" s="297">
        <v>20</v>
      </c>
      <c r="V10" s="297">
        <v>21</v>
      </c>
      <c r="W10" s="297">
        <v>22</v>
      </c>
      <c r="X10" s="297">
        <v>23</v>
      </c>
      <c r="Y10" s="297">
        <v>24</v>
      </c>
      <c r="Z10" s="298">
        <v>25</v>
      </c>
    </row>
    <row r="11" spans="1:26" s="2" customFormat="1">
      <c r="A11" s="300" t="s">
        <v>462</v>
      </c>
      <c r="B11" s="301"/>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3"/>
    </row>
    <row r="12" spans="1:26" s="2" customFormat="1" ht="72.75" customHeight="1">
      <c r="A12" s="304" t="s">
        <v>463</v>
      </c>
      <c r="B12" s="305"/>
      <c r="C12" s="306"/>
      <c r="D12" s="306"/>
      <c r="E12" s="306"/>
      <c r="F12" s="306"/>
      <c r="G12" s="306"/>
      <c r="H12" s="306"/>
      <c r="I12" s="306"/>
      <c r="J12" s="306"/>
      <c r="K12" s="306"/>
      <c r="L12" s="306"/>
      <c r="M12" s="306"/>
      <c r="N12" s="306"/>
      <c r="O12" s="306"/>
      <c r="P12" s="306"/>
      <c r="Q12" s="306"/>
      <c r="R12" s="306"/>
      <c r="S12" s="306"/>
      <c r="T12" s="306"/>
      <c r="U12" s="306"/>
      <c r="V12" s="306"/>
      <c r="W12" s="306"/>
      <c r="X12" s="306"/>
      <c r="Y12" s="306"/>
      <c r="Z12" s="307"/>
    </row>
    <row r="13" spans="1:26" s="2" customFormat="1">
      <c r="A13" s="304"/>
      <c r="B13" s="305"/>
      <c r="C13" s="306"/>
      <c r="D13" s="306"/>
      <c r="E13" s="306"/>
      <c r="F13" s="306"/>
      <c r="G13" s="306"/>
      <c r="H13" s="306"/>
      <c r="I13" s="306"/>
      <c r="J13" s="306"/>
      <c r="K13" s="306"/>
      <c r="L13" s="306"/>
      <c r="M13" s="306"/>
      <c r="N13" s="306"/>
      <c r="O13" s="306"/>
      <c r="P13" s="306"/>
      <c r="Q13" s="306"/>
      <c r="R13" s="306"/>
      <c r="S13" s="306"/>
      <c r="T13" s="306"/>
      <c r="U13" s="306"/>
      <c r="V13" s="306"/>
      <c r="W13" s="306"/>
      <c r="X13" s="306"/>
      <c r="Y13" s="306"/>
      <c r="Z13" s="307"/>
    </row>
    <row r="14" spans="1:26" s="2" customFormat="1" ht="28.5">
      <c r="A14" s="304" t="s">
        <v>464</v>
      </c>
      <c r="B14" s="305"/>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7"/>
    </row>
    <row r="15" spans="1:26" s="2" customFormat="1">
      <c r="A15" s="304" t="s">
        <v>465</v>
      </c>
      <c r="B15" s="305"/>
      <c r="C15" s="306"/>
      <c r="D15" s="306"/>
      <c r="E15" s="306"/>
      <c r="F15" s="306"/>
      <c r="G15" s="306"/>
      <c r="H15" s="306"/>
      <c r="I15" s="306"/>
      <c r="J15" s="306"/>
      <c r="K15" s="306"/>
      <c r="L15" s="306"/>
      <c r="M15" s="306"/>
      <c r="N15" s="306"/>
      <c r="O15" s="306"/>
      <c r="P15" s="306"/>
      <c r="Q15" s="306"/>
      <c r="R15" s="306"/>
      <c r="S15" s="306"/>
      <c r="T15" s="306"/>
      <c r="U15" s="306"/>
      <c r="V15" s="306"/>
      <c r="W15" s="306"/>
      <c r="X15" s="306"/>
      <c r="Y15" s="306"/>
      <c r="Z15" s="307"/>
    </row>
    <row r="16" spans="1:26" s="2" customFormat="1">
      <c r="A16" s="308" t="s">
        <v>466</v>
      </c>
      <c r="B16" s="306">
        <f t="shared" ref="B16:Z16" si="0">B14*B15</f>
        <v>0</v>
      </c>
      <c r="C16" s="306">
        <f t="shared" si="0"/>
        <v>0</v>
      </c>
      <c r="D16" s="306">
        <f t="shared" si="0"/>
        <v>0</v>
      </c>
      <c r="E16" s="306">
        <f t="shared" si="0"/>
        <v>0</v>
      </c>
      <c r="F16" s="306">
        <f t="shared" si="0"/>
        <v>0</v>
      </c>
      <c r="G16" s="306">
        <f t="shared" si="0"/>
        <v>0</v>
      </c>
      <c r="H16" s="306">
        <f t="shared" si="0"/>
        <v>0</v>
      </c>
      <c r="I16" s="306">
        <f t="shared" si="0"/>
        <v>0</v>
      </c>
      <c r="J16" s="306">
        <f t="shared" si="0"/>
        <v>0</v>
      </c>
      <c r="K16" s="306">
        <f t="shared" si="0"/>
        <v>0</v>
      </c>
      <c r="L16" s="306">
        <f t="shared" si="0"/>
        <v>0</v>
      </c>
      <c r="M16" s="306">
        <f t="shared" si="0"/>
        <v>0</v>
      </c>
      <c r="N16" s="306">
        <f t="shared" si="0"/>
        <v>0</v>
      </c>
      <c r="O16" s="306">
        <f t="shared" si="0"/>
        <v>0</v>
      </c>
      <c r="P16" s="306">
        <f t="shared" si="0"/>
        <v>0</v>
      </c>
      <c r="Q16" s="306">
        <f t="shared" si="0"/>
        <v>0</v>
      </c>
      <c r="R16" s="306">
        <f t="shared" si="0"/>
        <v>0</v>
      </c>
      <c r="S16" s="306">
        <f t="shared" si="0"/>
        <v>0</v>
      </c>
      <c r="T16" s="306">
        <f t="shared" si="0"/>
        <v>0</v>
      </c>
      <c r="U16" s="306">
        <f t="shared" si="0"/>
        <v>0</v>
      </c>
      <c r="V16" s="306">
        <f t="shared" si="0"/>
        <v>0</v>
      </c>
      <c r="W16" s="306">
        <f t="shared" si="0"/>
        <v>0</v>
      </c>
      <c r="X16" s="306">
        <f t="shared" si="0"/>
        <v>0</v>
      </c>
      <c r="Y16" s="306">
        <f t="shared" si="0"/>
        <v>0</v>
      </c>
      <c r="Z16" s="307">
        <f t="shared" si="0"/>
        <v>0</v>
      </c>
    </row>
    <row r="17" spans="1:26" s="2" customFormat="1">
      <c r="A17" s="304"/>
      <c r="B17" s="306"/>
      <c r="C17" s="306"/>
      <c r="D17" s="306"/>
      <c r="E17" s="306"/>
      <c r="F17" s="306"/>
      <c r="G17" s="306"/>
      <c r="H17" s="306"/>
      <c r="I17" s="306"/>
      <c r="J17" s="306"/>
      <c r="K17" s="306"/>
      <c r="L17" s="306"/>
      <c r="M17" s="306"/>
      <c r="N17" s="306"/>
      <c r="O17" s="306"/>
      <c r="P17" s="306"/>
      <c r="Q17" s="306"/>
      <c r="R17" s="306"/>
      <c r="S17" s="306"/>
      <c r="T17" s="306"/>
      <c r="U17" s="306"/>
      <c r="V17" s="306"/>
      <c r="W17" s="306"/>
      <c r="X17" s="306"/>
      <c r="Y17" s="306"/>
      <c r="Z17" s="307"/>
    </row>
    <row r="18" spans="1:26" s="2" customFormat="1">
      <c r="A18" s="304" t="s">
        <v>467</v>
      </c>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7"/>
    </row>
    <row r="19" spans="1:26" s="2" customFormat="1">
      <c r="A19" s="304" t="s">
        <v>468</v>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7"/>
    </row>
    <row r="20" spans="1:26" s="2" customFormat="1">
      <c r="A20" s="304" t="s">
        <v>469</v>
      </c>
      <c r="B20" s="306"/>
      <c r="C20" s="306"/>
      <c r="D20" s="306"/>
      <c r="E20" s="306"/>
      <c r="F20" s="306"/>
      <c r="G20" s="306"/>
      <c r="H20" s="306"/>
      <c r="I20" s="306"/>
      <c r="J20" s="306"/>
      <c r="K20" s="306"/>
      <c r="L20" s="306"/>
      <c r="M20" s="306"/>
      <c r="N20" s="306"/>
      <c r="O20" s="306"/>
      <c r="P20" s="306"/>
      <c r="Q20" s="306"/>
      <c r="R20" s="306"/>
      <c r="S20" s="306"/>
      <c r="T20" s="306"/>
      <c r="U20" s="306"/>
      <c r="V20" s="306"/>
      <c r="W20" s="306"/>
      <c r="X20" s="306"/>
      <c r="Y20" s="306"/>
      <c r="Z20" s="309"/>
    </row>
    <row r="21" spans="1:26" s="2" customFormat="1">
      <c r="A21" s="304" t="s">
        <v>470</v>
      </c>
      <c r="B21" s="306"/>
      <c r="C21" s="306"/>
      <c r="D21" s="306"/>
      <c r="E21" s="306"/>
      <c r="F21" s="306"/>
      <c r="G21" s="306"/>
      <c r="H21" s="306"/>
      <c r="I21" s="306"/>
      <c r="J21" s="306"/>
      <c r="K21" s="306"/>
      <c r="L21" s="306"/>
      <c r="M21" s="306"/>
      <c r="N21" s="306"/>
      <c r="O21" s="306"/>
      <c r="P21" s="306"/>
      <c r="Q21" s="306"/>
      <c r="R21" s="306"/>
      <c r="S21" s="306"/>
      <c r="T21" s="306"/>
      <c r="U21" s="306"/>
      <c r="V21" s="306"/>
      <c r="W21" s="306"/>
      <c r="X21" s="306"/>
      <c r="Y21" s="306"/>
      <c r="Z21" s="309"/>
    </row>
    <row r="22" spans="1:26" s="2" customFormat="1">
      <c r="A22" s="304" t="s">
        <v>471</v>
      </c>
      <c r="B22" s="306"/>
      <c r="C22" s="306"/>
      <c r="D22" s="306"/>
      <c r="E22" s="306"/>
      <c r="F22" s="306"/>
      <c r="G22" s="306"/>
      <c r="H22" s="306"/>
      <c r="I22" s="306"/>
      <c r="J22" s="306"/>
      <c r="K22" s="306"/>
      <c r="L22" s="306"/>
      <c r="M22" s="306"/>
      <c r="N22" s="306"/>
      <c r="O22" s="306"/>
      <c r="P22" s="306"/>
      <c r="Q22" s="306"/>
      <c r="R22" s="306"/>
      <c r="S22" s="306"/>
      <c r="T22" s="306"/>
      <c r="U22" s="306"/>
      <c r="V22" s="306"/>
      <c r="W22" s="306"/>
      <c r="X22" s="306"/>
      <c r="Y22" s="306"/>
      <c r="Z22" s="309"/>
    </row>
    <row r="23" spans="1:26" s="2" customFormat="1">
      <c r="A23" s="304" t="s">
        <v>472</v>
      </c>
      <c r="B23" s="306"/>
      <c r="C23" s="306"/>
      <c r="D23" s="306"/>
      <c r="E23" s="306"/>
      <c r="F23" s="306"/>
      <c r="G23" s="306"/>
      <c r="H23" s="306"/>
      <c r="I23" s="306"/>
      <c r="J23" s="306"/>
      <c r="K23" s="306"/>
      <c r="L23" s="306"/>
      <c r="M23" s="306"/>
      <c r="N23" s="306"/>
      <c r="O23" s="306"/>
      <c r="P23" s="306"/>
      <c r="Q23" s="306"/>
      <c r="R23" s="306"/>
      <c r="S23" s="306"/>
      <c r="T23" s="306"/>
      <c r="U23" s="306"/>
      <c r="V23" s="306"/>
      <c r="W23" s="306"/>
      <c r="X23" s="306"/>
      <c r="Y23" s="306"/>
      <c r="Z23" s="309"/>
    </row>
    <row r="24" spans="1:26" s="2" customFormat="1">
      <c r="A24" s="304" t="s">
        <v>473</v>
      </c>
      <c r="B24" s="306"/>
      <c r="C24" s="306"/>
      <c r="D24" s="306"/>
      <c r="E24" s="306"/>
      <c r="F24" s="306"/>
      <c r="G24" s="306"/>
      <c r="H24" s="306"/>
      <c r="I24" s="306"/>
      <c r="J24" s="306"/>
      <c r="K24" s="306"/>
      <c r="L24" s="306"/>
      <c r="M24" s="306"/>
      <c r="N24" s="306"/>
      <c r="O24" s="306"/>
      <c r="P24" s="306"/>
      <c r="Q24" s="306"/>
      <c r="R24" s="306"/>
      <c r="S24" s="306"/>
      <c r="T24" s="306"/>
      <c r="U24" s="306"/>
      <c r="V24" s="306"/>
      <c r="W24" s="306"/>
      <c r="X24" s="306"/>
      <c r="Y24" s="306"/>
      <c r="Z24" s="309"/>
    </row>
    <row r="25" spans="1:26" s="2" customFormat="1">
      <c r="A25" s="304"/>
      <c r="B25" s="306"/>
      <c r="C25" s="306"/>
      <c r="D25" s="306"/>
      <c r="E25" s="306"/>
      <c r="F25" s="306"/>
      <c r="G25" s="306"/>
      <c r="H25" s="306"/>
      <c r="I25" s="306"/>
      <c r="J25" s="306"/>
      <c r="K25" s="306"/>
      <c r="L25" s="306"/>
      <c r="M25" s="306"/>
      <c r="N25" s="306"/>
      <c r="O25" s="306"/>
      <c r="P25" s="306"/>
      <c r="Q25" s="306"/>
      <c r="R25" s="306"/>
      <c r="S25" s="306"/>
      <c r="T25" s="306"/>
      <c r="U25" s="306"/>
      <c r="V25" s="306"/>
      <c r="W25" s="306"/>
      <c r="X25" s="306"/>
      <c r="Y25" s="306"/>
      <c r="Z25" s="309"/>
    </row>
    <row r="26" spans="1:26" s="2" customFormat="1">
      <c r="A26" s="308" t="s">
        <v>474</v>
      </c>
      <c r="B26" s="306">
        <f>B18*B19</f>
        <v>0</v>
      </c>
      <c r="C26" s="306">
        <f t="shared" ref="C26:Z26" si="1">C18*C19</f>
        <v>0</v>
      </c>
      <c r="D26" s="306">
        <f t="shared" si="1"/>
        <v>0</v>
      </c>
      <c r="E26" s="306">
        <f t="shared" si="1"/>
        <v>0</v>
      </c>
      <c r="F26" s="306">
        <f t="shared" si="1"/>
        <v>0</v>
      </c>
      <c r="G26" s="306">
        <f t="shared" si="1"/>
        <v>0</v>
      </c>
      <c r="H26" s="306">
        <f t="shared" si="1"/>
        <v>0</v>
      </c>
      <c r="I26" s="306">
        <f t="shared" si="1"/>
        <v>0</v>
      </c>
      <c r="J26" s="306">
        <f t="shared" si="1"/>
        <v>0</v>
      </c>
      <c r="K26" s="306">
        <f t="shared" si="1"/>
        <v>0</v>
      </c>
      <c r="L26" s="306">
        <f t="shared" si="1"/>
        <v>0</v>
      </c>
      <c r="M26" s="306">
        <f t="shared" si="1"/>
        <v>0</v>
      </c>
      <c r="N26" s="306">
        <f t="shared" si="1"/>
        <v>0</v>
      </c>
      <c r="O26" s="306">
        <f t="shared" si="1"/>
        <v>0</v>
      </c>
      <c r="P26" s="306">
        <f t="shared" si="1"/>
        <v>0</v>
      </c>
      <c r="Q26" s="306">
        <f t="shared" si="1"/>
        <v>0</v>
      </c>
      <c r="R26" s="306">
        <f t="shared" si="1"/>
        <v>0</v>
      </c>
      <c r="S26" s="306">
        <f t="shared" si="1"/>
        <v>0</v>
      </c>
      <c r="T26" s="306">
        <f t="shared" si="1"/>
        <v>0</v>
      </c>
      <c r="U26" s="306">
        <f t="shared" si="1"/>
        <v>0</v>
      </c>
      <c r="V26" s="306">
        <f t="shared" si="1"/>
        <v>0</v>
      </c>
      <c r="W26" s="306">
        <f t="shared" si="1"/>
        <v>0</v>
      </c>
      <c r="X26" s="306">
        <f t="shared" si="1"/>
        <v>0</v>
      </c>
      <c r="Y26" s="306">
        <f t="shared" si="1"/>
        <v>0</v>
      </c>
      <c r="Z26" s="306">
        <f t="shared" si="1"/>
        <v>0</v>
      </c>
    </row>
    <row r="27" spans="1:26" s="2" customFormat="1" ht="15.75" thickBot="1">
      <c r="A27" s="310" t="s">
        <v>475</v>
      </c>
      <c r="B27" s="311"/>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2"/>
    </row>
    <row r="28" spans="1:26" s="2" customFormat="1" ht="15.75" thickBot="1">
      <c r="A28" s="313" t="s">
        <v>476</v>
      </c>
      <c r="B28" s="314">
        <f>B16+B26+B27</f>
        <v>0</v>
      </c>
      <c r="C28" s="314">
        <f t="shared" ref="C28:Z28" si="2">C16+C26+C27</f>
        <v>0</v>
      </c>
      <c r="D28" s="314">
        <f t="shared" si="2"/>
        <v>0</v>
      </c>
      <c r="E28" s="314">
        <f t="shared" si="2"/>
        <v>0</v>
      </c>
      <c r="F28" s="314">
        <f t="shared" si="2"/>
        <v>0</v>
      </c>
      <c r="G28" s="314">
        <f t="shared" si="2"/>
        <v>0</v>
      </c>
      <c r="H28" s="314">
        <f t="shared" si="2"/>
        <v>0</v>
      </c>
      <c r="I28" s="314">
        <f t="shared" si="2"/>
        <v>0</v>
      </c>
      <c r="J28" s="314">
        <f t="shared" si="2"/>
        <v>0</v>
      </c>
      <c r="K28" s="314">
        <f t="shared" si="2"/>
        <v>0</v>
      </c>
      <c r="L28" s="314">
        <f t="shared" si="2"/>
        <v>0</v>
      </c>
      <c r="M28" s="314">
        <f t="shared" si="2"/>
        <v>0</v>
      </c>
      <c r="N28" s="314">
        <f t="shared" si="2"/>
        <v>0</v>
      </c>
      <c r="O28" s="314">
        <f t="shared" si="2"/>
        <v>0</v>
      </c>
      <c r="P28" s="314">
        <f t="shared" si="2"/>
        <v>0</v>
      </c>
      <c r="Q28" s="314">
        <f t="shared" si="2"/>
        <v>0</v>
      </c>
      <c r="R28" s="314">
        <f t="shared" si="2"/>
        <v>0</v>
      </c>
      <c r="S28" s="314">
        <f t="shared" si="2"/>
        <v>0</v>
      </c>
      <c r="T28" s="314">
        <f t="shared" si="2"/>
        <v>0</v>
      </c>
      <c r="U28" s="314">
        <f t="shared" si="2"/>
        <v>0</v>
      </c>
      <c r="V28" s="314">
        <f t="shared" si="2"/>
        <v>0</v>
      </c>
      <c r="W28" s="314">
        <f t="shared" si="2"/>
        <v>0</v>
      </c>
      <c r="X28" s="314">
        <f t="shared" si="2"/>
        <v>0</v>
      </c>
      <c r="Y28" s="314">
        <f t="shared" si="2"/>
        <v>0</v>
      </c>
      <c r="Z28" s="314">
        <f t="shared" si="2"/>
        <v>0</v>
      </c>
    </row>
    <row r="29" spans="1:26" s="2" customFormat="1">
      <c r="A29" s="315" t="s">
        <v>477</v>
      </c>
      <c r="B29" s="302"/>
      <c r="C29" s="302"/>
      <c r="D29" s="302"/>
      <c r="E29" s="302"/>
      <c r="F29" s="302"/>
      <c r="G29" s="302"/>
      <c r="H29" s="302"/>
      <c r="I29" s="302"/>
      <c r="J29" s="302"/>
      <c r="K29" s="302"/>
      <c r="L29" s="302"/>
      <c r="M29" s="302"/>
      <c r="N29" s="302"/>
      <c r="O29" s="302"/>
      <c r="P29" s="302"/>
      <c r="Q29" s="302"/>
      <c r="R29" s="302"/>
      <c r="S29" s="302"/>
      <c r="T29" s="302"/>
      <c r="U29" s="302"/>
      <c r="V29" s="302"/>
      <c r="W29" s="302"/>
      <c r="X29" s="302"/>
      <c r="Y29" s="302"/>
      <c r="Z29" s="303"/>
    </row>
    <row r="30" spans="1:26" s="2" customFormat="1">
      <c r="A30" s="316" t="s">
        <v>478</v>
      </c>
      <c r="B30" s="306"/>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7"/>
    </row>
    <row r="31" spans="1:26" s="2" customFormat="1">
      <c r="A31" s="304" t="s">
        <v>479</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7"/>
    </row>
    <row r="32" spans="1:26" s="2" customFormat="1">
      <c r="A32" s="304" t="s">
        <v>480</v>
      </c>
      <c r="B32" s="306"/>
      <c r="C32" s="306"/>
      <c r="D32" s="306"/>
      <c r="E32" s="306"/>
      <c r="F32" s="306"/>
      <c r="G32" s="306"/>
      <c r="H32" s="306"/>
      <c r="I32" s="306"/>
      <c r="J32" s="306"/>
      <c r="K32" s="306"/>
      <c r="L32" s="306"/>
      <c r="M32" s="306"/>
      <c r="N32" s="306"/>
      <c r="O32" s="306"/>
      <c r="P32" s="306"/>
      <c r="Q32" s="306"/>
      <c r="R32" s="306"/>
      <c r="S32" s="306"/>
      <c r="T32" s="306"/>
      <c r="U32" s="306"/>
      <c r="V32" s="306"/>
      <c r="W32" s="306"/>
      <c r="X32" s="306"/>
      <c r="Y32" s="306"/>
      <c r="Z32" s="307"/>
    </row>
    <row r="33" spans="1:26" s="2" customFormat="1" ht="38.25">
      <c r="A33" s="337" t="s">
        <v>481</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7"/>
    </row>
    <row r="34" spans="1:26" s="2" customFormat="1">
      <c r="A34" s="317" t="s">
        <v>482</v>
      </c>
      <c r="B34" s="306"/>
      <c r="C34" s="306"/>
      <c r="D34" s="306"/>
      <c r="E34" s="306"/>
      <c r="F34" s="306"/>
      <c r="G34" s="306"/>
      <c r="H34" s="306"/>
      <c r="I34" s="306"/>
      <c r="J34" s="306"/>
      <c r="K34" s="306"/>
      <c r="L34" s="306"/>
      <c r="M34" s="306"/>
      <c r="N34" s="306"/>
      <c r="O34" s="306"/>
      <c r="P34" s="306"/>
      <c r="Q34" s="306"/>
      <c r="R34" s="306"/>
      <c r="S34" s="306"/>
      <c r="T34" s="306"/>
      <c r="U34" s="306"/>
      <c r="V34" s="306"/>
      <c r="W34" s="306"/>
      <c r="X34" s="306"/>
      <c r="Y34" s="306"/>
      <c r="Z34" s="307"/>
    </row>
    <row r="35" spans="1:26" s="2" customFormat="1">
      <c r="A35" s="317"/>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7"/>
    </row>
    <row r="36" spans="1:26" s="2" customFormat="1">
      <c r="A36" s="316" t="s">
        <v>483</v>
      </c>
      <c r="B36" s="318">
        <f t="shared" ref="B36:Z36" si="3">SUM(B31:B35)</f>
        <v>0</v>
      </c>
      <c r="C36" s="318">
        <f t="shared" si="3"/>
        <v>0</v>
      </c>
      <c r="D36" s="318">
        <f t="shared" si="3"/>
        <v>0</v>
      </c>
      <c r="E36" s="318">
        <f t="shared" si="3"/>
        <v>0</v>
      </c>
      <c r="F36" s="318">
        <f t="shared" si="3"/>
        <v>0</v>
      </c>
      <c r="G36" s="318">
        <f t="shared" si="3"/>
        <v>0</v>
      </c>
      <c r="H36" s="318">
        <f t="shared" si="3"/>
        <v>0</v>
      </c>
      <c r="I36" s="318">
        <f t="shared" si="3"/>
        <v>0</v>
      </c>
      <c r="J36" s="318">
        <f t="shared" si="3"/>
        <v>0</v>
      </c>
      <c r="K36" s="318">
        <f t="shared" si="3"/>
        <v>0</v>
      </c>
      <c r="L36" s="318">
        <f t="shared" si="3"/>
        <v>0</v>
      </c>
      <c r="M36" s="318">
        <f t="shared" si="3"/>
        <v>0</v>
      </c>
      <c r="N36" s="318">
        <f t="shared" si="3"/>
        <v>0</v>
      </c>
      <c r="O36" s="318">
        <f t="shared" si="3"/>
        <v>0</v>
      </c>
      <c r="P36" s="318">
        <f t="shared" si="3"/>
        <v>0</v>
      </c>
      <c r="Q36" s="318">
        <f t="shared" si="3"/>
        <v>0</v>
      </c>
      <c r="R36" s="318">
        <f t="shared" si="3"/>
        <v>0</v>
      </c>
      <c r="S36" s="318">
        <f t="shared" si="3"/>
        <v>0</v>
      </c>
      <c r="T36" s="318">
        <f t="shared" si="3"/>
        <v>0</v>
      </c>
      <c r="U36" s="318">
        <f t="shared" si="3"/>
        <v>0</v>
      </c>
      <c r="V36" s="318">
        <f t="shared" si="3"/>
        <v>0</v>
      </c>
      <c r="W36" s="318">
        <f t="shared" si="3"/>
        <v>0</v>
      </c>
      <c r="X36" s="318">
        <f t="shared" si="3"/>
        <v>0</v>
      </c>
      <c r="Y36" s="318">
        <f t="shared" si="3"/>
        <v>0</v>
      </c>
      <c r="Z36" s="318">
        <f t="shared" si="3"/>
        <v>0</v>
      </c>
    </row>
    <row r="37" spans="1:26" s="2" customFormat="1">
      <c r="A37" s="304" t="s">
        <v>484</v>
      </c>
      <c r="B37" s="306"/>
      <c r="C37" s="306"/>
      <c r="D37" s="306"/>
      <c r="E37" s="306"/>
      <c r="F37" s="306"/>
      <c r="G37" s="306"/>
      <c r="H37" s="306"/>
      <c r="I37" s="306"/>
      <c r="J37" s="306"/>
      <c r="K37" s="306"/>
      <c r="L37" s="306"/>
      <c r="M37" s="306"/>
      <c r="N37" s="306"/>
      <c r="O37" s="306"/>
      <c r="P37" s="306"/>
      <c r="Q37" s="306"/>
      <c r="R37" s="306"/>
      <c r="S37" s="306"/>
      <c r="T37" s="306"/>
      <c r="U37" s="306"/>
      <c r="V37" s="306"/>
      <c r="W37" s="306"/>
      <c r="X37" s="306"/>
      <c r="Y37" s="306"/>
      <c r="Z37" s="307"/>
    </row>
    <row r="38" spans="1:26" s="2" customFormat="1">
      <c r="A38" s="317" t="s">
        <v>482</v>
      </c>
      <c r="B38" s="306"/>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7"/>
    </row>
    <row r="39" spans="1:26" s="2" customFormat="1">
      <c r="A39" s="317"/>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7"/>
    </row>
    <row r="40" spans="1:26" s="2" customFormat="1">
      <c r="A40" s="316" t="s">
        <v>485</v>
      </c>
      <c r="B40" s="318">
        <f>SUM(B37:B39)</f>
        <v>0</v>
      </c>
      <c r="C40" s="318">
        <f t="shared" ref="C40:Z40" si="4">SUM(C37:C39)</f>
        <v>0</v>
      </c>
      <c r="D40" s="318">
        <f t="shared" si="4"/>
        <v>0</v>
      </c>
      <c r="E40" s="318">
        <f t="shared" si="4"/>
        <v>0</v>
      </c>
      <c r="F40" s="318">
        <f t="shared" si="4"/>
        <v>0</v>
      </c>
      <c r="G40" s="318">
        <f t="shared" si="4"/>
        <v>0</v>
      </c>
      <c r="H40" s="318">
        <f t="shared" si="4"/>
        <v>0</v>
      </c>
      <c r="I40" s="318">
        <f t="shared" si="4"/>
        <v>0</v>
      </c>
      <c r="J40" s="318">
        <f t="shared" si="4"/>
        <v>0</v>
      </c>
      <c r="K40" s="318">
        <f t="shared" si="4"/>
        <v>0</v>
      </c>
      <c r="L40" s="318">
        <f t="shared" si="4"/>
        <v>0</v>
      </c>
      <c r="M40" s="318">
        <f t="shared" si="4"/>
        <v>0</v>
      </c>
      <c r="N40" s="318">
        <f t="shared" si="4"/>
        <v>0</v>
      </c>
      <c r="O40" s="318">
        <f t="shared" si="4"/>
        <v>0</v>
      </c>
      <c r="P40" s="318">
        <f t="shared" si="4"/>
        <v>0</v>
      </c>
      <c r="Q40" s="318">
        <f t="shared" si="4"/>
        <v>0</v>
      </c>
      <c r="R40" s="318">
        <f t="shared" si="4"/>
        <v>0</v>
      </c>
      <c r="S40" s="318">
        <f t="shared" si="4"/>
        <v>0</v>
      </c>
      <c r="T40" s="318">
        <f t="shared" si="4"/>
        <v>0</v>
      </c>
      <c r="U40" s="318">
        <f t="shared" si="4"/>
        <v>0</v>
      </c>
      <c r="V40" s="318">
        <f t="shared" si="4"/>
        <v>0</v>
      </c>
      <c r="W40" s="318">
        <f t="shared" si="4"/>
        <v>0</v>
      </c>
      <c r="X40" s="318">
        <f t="shared" si="4"/>
        <v>0</v>
      </c>
      <c r="Y40" s="318">
        <f t="shared" si="4"/>
        <v>0</v>
      </c>
      <c r="Z40" s="318">
        <f t="shared" si="4"/>
        <v>0</v>
      </c>
    </row>
    <row r="41" spans="1:26" s="2" customFormat="1">
      <c r="A41" s="317"/>
      <c r="B41" s="306"/>
      <c r="C41" s="306"/>
      <c r="D41" s="306"/>
      <c r="E41" s="306"/>
      <c r="F41" s="306"/>
      <c r="G41" s="306"/>
      <c r="H41" s="306"/>
      <c r="I41" s="306"/>
      <c r="J41" s="306"/>
      <c r="K41" s="306"/>
      <c r="L41" s="306"/>
      <c r="M41" s="306"/>
      <c r="N41" s="306"/>
      <c r="O41" s="306"/>
      <c r="P41" s="306"/>
      <c r="Q41" s="306"/>
      <c r="R41" s="306"/>
      <c r="S41" s="306"/>
      <c r="T41" s="306"/>
      <c r="U41" s="306"/>
      <c r="V41" s="306"/>
      <c r="W41" s="306"/>
      <c r="X41" s="306"/>
      <c r="Y41" s="306"/>
      <c r="Z41" s="307"/>
    </row>
    <row r="42" spans="1:26" s="2" customFormat="1" ht="28.5">
      <c r="A42" s="316" t="s">
        <v>486</v>
      </c>
      <c r="B42" s="318">
        <f>B41</f>
        <v>0</v>
      </c>
      <c r="C42" s="318">
        <f t="shared" ref="C42:Z42" si="5">C41</f>
        <v>0</v>
      </c>
      <c r="D42" s="318">
        <f t="shared" si="5"/>
        <v>0</v>
      </c>
      <c r="E42" s="318">
        <f t="shared" si="5"/>
        <v>0</v>
      </c>
      <c r="F42" s="318">
        <f t="shared" si="5"/>
        <v>0</v>
      </c>
      <c r="G42" s="318">
        <f t="shared" si="5"/>
        <v>0</v>
      </c>
      <c r="H42" s="318">
        <f t="shared" si="5"/>
        <v>0</v>
      </c>
      <c r="I42" s="318">
        <f t="shared" si="5"/>
        <v>0</v>
      </c>
      <c r="J42" s="318">
        <f t="shared" si="5"/>
        <v>0</v>
      </c>
      <c r="K42" s="318">
        <f t="shared" si="5"/>
        <v>0</v>
      </c>
      <c r="L42" s="318">
        <f t="shared" si="5"/>
        <v>0</v>
      </c>
      <c r="M42" s="318">
        <f t="shared" si="5"/>
        <v>0</v>
      </c>
      <c r="N42" s="318">
        <f t="shared" si="5"/>
        <v>0</v>
      </c>
      <c r="O42" s="318">
        <f t="shared" si="5"/>
        <v>0</v>
      </c>
      <c r="P42" s="318">
        <f t="shared" si="5"/>
        <v>0</v>
      </c>
      <c r="Q42" s="318">
        <f t="shared" si="5"/>
        <v>0</v>
      </c>
      <c r="R42" s="318">
        <f t="shared" si="5"/>
        <v>0</v>
      </c>
      <c r="S42" s="318">
        <f t="shared" si="5"/>
        <v>0</v>
      </c>
      <c r="T42" s="318">
        <f t="shared" si="5"/>
        <v>0</v>
      </c>
      <c r="U42" s="318">
        <f t="shared" si="5"/>
        <v>0</v>
      </c>
      <c r="V42" s="318">
        <f t="shared" si="5"/>
        <v>0</v>
      </c>
      <c r="W42" s="318">
        <f t="shared" si="5"/>
        <v>0</v>
      </c>
      <c r="X42" s="318">
        <f t="shared" si="5"/>
        <v>0</v>
      </c>
      <c r="Y42" s="318">
        <f t="shared" si="5"/>
        <v>0</v>
      </c>
      <c r="Z42" s="318">
        <f t="shared" si="5"/>
        <v>0</v>
      </c>
    </row>
    <row r="43" spans="1:26" s="2" customFormat="1">
      <c r="A43" s="317"/>
      <c r="B43" s="306"/>
      <c r="C43" s="306"/>
      <c r="D43" s="306"/>
      <c r="E43" s="306"/>
      <c r="F43" s="306"/>
      <c r="G43" s="306"/>
      <c r="H43" s="306"/>
      <c r="I43" s="306"/>
      <c r="J43" s="306"/>
      <c r="K43" s="306"/>
      <c r="L43" s="306"/>
      <c r="M43" s="306"/>
      <c r="N43" s="306"/>
      <c r="O43" s="306"/>
      <c r="P43" s="306"/>
      <c r="Q43" s="306"/>
      <c r="R43" s="306"/>
      <c r="S43" s="306"/>
      <c r="T43" s="306"/>
      <c r="U43" s="306"/>
      <c r="V43" s="306"/>
      <c r="W43" s="306"/>
      <c r="X43" s="306"/>
      <c r="Y43" s="306"/>
      <c r="Z43" s="307"/>
    </row>
    <row r="44" spans="1:26" s="2" customFormat="1" ht="15.75" thickBot="1">
      <c r="A44" s="319"/>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1"/>
    </row>
    <row r="45" spans="1:26" s="2" customFormat="1">
      <c r="A45" s="315" t="s">
        <v>487</v>
      </c>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3"/>
    </row>
    <row r="46" spans="1:26" s="2" customFormat="1">
      <c r="A46" s="317" t="s">
        <v>488</v>
      </c>
      <c r="B46" s="306"/>
      <c r="C46" s="306"/>
      <c r="D46" s="306"/>
      <c r="E46" s="306"/>
      <c r="F46" s="306"/>
      <c r="G46" s="306"/>
      <c r="H46" s="306"/>
      <c r="I46" s="306"/>
      <c r="J46" s="306"/>
      <c r="K46" s="306"/>
      <c r="L46" s="306"/>
      <c r="M46" s="306"/>
      <c r="N46" s="306"/>
      <c r="O46" s="306"/>
      <c r="P46" s="306"/>
      <c r="Q46" s="306"/>
      <c r="R46" s="306"/>
      <c r="S46" s="306"/>
      <c r="T46" s="306"/>
      <c r="U46" s="306"/>
      <c r="V46" s="306"/>
      <c r="W46" s="306"/>
      <c r="X46" s="306"/>
      <c r="Y46" s="306"/>
      <c r="Z46" s="307"/>
    </row>
    <row r="47" spans="1:26" s="2" customFormat="1">
      <c r="A47" s="322" t="s">
        <v>489</v>
      </c>
      <c r="B47" s="306"/>
      <c r="C47" s="306"/>
      <c r="D47" s="306"/>
      <c r="E47" s="306"/>
      <c r="F47" s="306"/>
      <c r="G47" s="306"/>
      <c r="H47" s="306"/>
      <c r="I47" s="306"/>
      <c r="J47" s="306"/>
      <c r="K47" s="306"/>
      <c r="L47" s="306"/>
      <c r="M47" s="306"/>
      <c r="N47" s="306"/>
      <c r="O47" s="306"/>
      <c r="P47" s="306"/>
      <c r="Q47" s="306"/>
      <c r="R47" s="306"/>
      <c r="S47" s="306"/>
      <c r="T47" s="306"/>
      <c r="U47" s="306"/>
      <c r="V47" s="306"/>
      <c r="W47" s="306"/>
      <c r="X47" s="306"/>
      <c r="Y47" s="306"/>
      <c r="Z47" s="307"/>
    </row>
    <row r="48" spans="1:26" s="2" customFormat="1">
      <c r="A48" s="317" t="s">
        <v>490</v>
      </c>
      <c r="B48" s="306"/>
      <c r="C48" s="306"/>
      <c r="D48" s="306"/>
      <c r="E48" s="306"/>
      <c r="F48" s="306"/>
      <c r="G48" s="306"/>
      <c r="H48" s="306"/>
      <c r="I48" s="306"/>
      <c r="J48" s="306"/>
      <c r="K48" s="306"/>
      <c r="L48" s="306"/>
      <c r="M48" s="306"/>
      <c r="N48" s="306"/>
      <c r="O48" s="306"/>
      <c r="P48" s="306"/>
      <c r="Q48" s="306"/>
      <c r="R48" s="306"/>
      <c r="S48" s="306"/>
      <c r="T48" s="306"/>
      <c r="U48" s="306"/>
      <c r="V48" s="306"/>
      <c r="W48" s="306"/>
      <c r="X48" s="306"/>
      <c r="Y48" s="306"/>
      <c r="Z48" s="307"/>
    </row>
    <row r="49" spans="1:26" s="2" customFormat="1">
      <c r="A49" s="317" t="s">
        <v>491</v>
      </c>
      <c r="B49" s="306"/>
      <c r="C49" s="306"/>
      <c r="D49" s="306"/>
      <c r="E49" s="306"/>
      <c r="F49" s="306"/>
      <c r="G49" s="306"/>
      <c r="H49" s="306"/>
      <c r="I49" s="306"/>
      <c r="J49" s="306"/>
      <c r="K49" s="306"/>
      <c r="L49" s="306"/>
      <c r="M49" s="306"/>
      <c r="N49" s="306"/>
      <c r="O49" s="306"/>
      <c r="P49" s="306"/>
      <c r="Q49" s="306"/>
      <c r="R49" s="306"/>
      <c r="S49" s="306"/>
      <c r="T49" s="306"/>
      <c r="U49" s="306"/>
      <c r="V49" s="306"/>
      <c r="W49" s="306"/>
      <c r="X49" s="306"/>
      <c r="Y49" s="306"/>
      <c r="Z49" s="307"/>
    </row>
    <row r="50" spans="1:26" s="2" customFormat="1">
      <c r="A50" s="316" t="s">
        <v>492</v>
      </c>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23"/>
    </row>
    <row r="51" spans="1:26" s="2" customFormat="1" ht="15.75" thickBot="1">
      <c r="A51" s="324"/>
      <c r="B51" s="311"/>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2"/>
    </row>
    <row r="52" spans="1:26" s="2" customFormat="1" ht="29.25" thickBot="1">
      <c r="A52" s="313" t="s">
        <v>493</v>
      </c>
      <c r="B52" s="314">
        <f t="shared" ref="B52:Z52" si="6">B50+B42+B40+B36</f>
        <v>0</v>
      </c>
      <c r="C52" s="314">
        <f t="shared" si="6"/>
        <v>0</v>
      </c>
      <c r="D52" s="314">
        <f t="shared" si="6"/>
        <v>0</v>
      </c>
      <c r="E52" s="314">
        <f t="shared" si="6"/>
        <v>0</v>
      </c>
      <c r="F52" s="314">
        <f t="shared" si="6"/>
        <v>0</v>
      </c>
      <c r="G52" s="314">
        <f t="shared" si="6"/>
        <v>0</v>
      </c>
      <c r="H52" s="314">
        <f t="shared" si="6"/>
        <v>0</v>
      </c>
      <c r="I52" s="314">
        <f t="shared" si="6"/>
        <v>0</v>
      </c>
      <c r="J52" s="314">
        <f t="shared" si="6"/>
        <v>0</v>
      </c>
      <c r="K52" s="314">
        <f t="shared" si="6"/>
        <v>0</v>
      </c>
      <c r="L52" s="314">
        <f t="shared" si="6"/>
        <v>0</v>
      </c>
      <c r="M52" s="314">
        <f t="shared" si="6"/>
        <v>0</v>
      </c>
      <c r="N52" s="314">
        <f t="shared" si="6"/>
        <v>0</v>
      </c>
      <c r="O52" s="314">
        <f t="shared" si="6"/>
        <v>0</v>
      </c>
      <c r="P52" s="314">
        <f t="shared" si="6"/>
        <v>0</v>
      </c>
      <c r="Q52" s="314">
        <f t="shared" si="6"/>
        <v>0</v>
      </c>
      <c r="R52" s="314">
        <f t="shared" si="6"/>
        <v>0</v>
      </c>
      <c r="S52" s="314">
        <f t="shared" si="6"/>
        <v>0</v>
      </c>
      <c r="T52" s="314">
        <f t="shared" si="6"/>
        <v>0</v>
      </c>
      <c r="U52" s="314">
        <f t="shared" si="6"/>
        <v>0</v>
      </c>
      <c r="V52" s="314">
        <f t="shared" si="6"/>
        <v>0</v>
      </c>
      <c r="W52" s="314">
        <f t="shared" si="6"/>
        <v>0</v>
      </c>
      <c r="X52" s="314">
        <f t="shared" si="6"/>
        <v>0</v>
      </c>
      <c r="Y52" s="314">
        <f t="shared" si="6"/>
        <v>0</v>
      </c>
      <c r="Z52" s="314">
        <f t="shared" si="6"/>
        <v>0</v>
      </c>
    </row>
    <row r="53" spans="1:26" s="2" customFormat="1" ht="15.75" thickBot="1">
      <c r="A53" s="325" t="s">
        <v>494</v>
      </c>
      <c r="B53" s="326">
        <f t="shared" ref="B53:Z53" si="7">B28-B52</f>
        <v>0</v>
      </c>
      <c r="C53" s="326">
        <f t="shared" si="7"/>
        <v>0</v>
      </c>
      <c r="D53" s="326">
        <f t="shared" si="7"/>
        <v>0</v>
      </c>
      <c r="E53" s="326">
        <f t="shared" si="7"/>
        <v>0</v>
      </c>
      <c r="F53" s="326">
        <f t="shared" si="7"/>
        <v>0</v>
      </c>
      <c r="G53" s="326">
        <f t="shared" si="7"/>
        <v>0</v>
      </c>
      <c r="H53" s="326">
        <f t="shared" si="7"/>
        <v>0</v>
      </c>
      <c r="I53" s="326">
        <f t="shared" si="7"/>
        <v>0</v>
      </c>
      <c r="J53" s="326">
        <f t="shared" si="7"/>
        <v>0</v>
      </c>
      <c r="K53" s="326">
        <f t="shared" si="7"/>
        <v>0</v>
      </c>
      <c r="L53" s="326">
        <f t="shared" si="7"/>
        <v>0</v>
      </c>
      <c r="M53" s="326">
        <f t="shared" si="7"/>
        <v>0</v>
      </c>
      <c r="N53" s="326">
        <f t="shared" si="7"/>
        <v>0</v>
      </c>
      <c r="O53" s="326">
        <f t="shared" si="7"/>
        <v>0</v>
      </c>
      <c r="P53" s="326">
        <f t="shared" si="7"/>
        <v>0</v>
      </c>
      <c r="Q53" s="326">
        <f t="shared" si="7"/>
        <v>0</v>
      </c>
      <c r="R53" s="326">
        <f t="shared" si="7"/>
        <v>0</v>
      </c>
      <c r="S53" s="326">
        <f t="shared" si="7"/>
        <v>0</v>
      </c>
      <c r="T53" s="326">
        <f t="shared" si="7"/>
        <v>0</v>
      </c>
      <c r="U53" s="326">
        <f t="shared" si="7"/>
        <v>0</v>
      </c>
      <c r="V53" s="326">
        <f t="shared" si="7"/>
        <v>0</v>
      </c>
      <c r="W53" s="326">
        <f t="shared" si="7"/>
        <v>0</v>
      </c>
      <c r="X53" s="326">
        <f t="shared" si="7"/>
        <v>0</v>
      </c>
      <c r="Y53" s="326">
        <f t="shared" si="7"/>
        <v>0</v>
      </c>
      <c r="Z53" s="326">
        <f t="shared" si="7"/>
        <v>0</v>
      </c>
    </row>
    <row r="54" spans="1:26" s="2" customFormat="1">
      <c r="A54" s="327"/>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c r="A55" s="10"/>
      <c r="B55" s="9"/>
      <c r="C55" s="9"/>
      <c r="D55" s="9"/>
      <c r="E55" s="9"/>
      <c r="F55" s="9"/>
      <c r="G55" s="9"/>
      <c r="H55" s="9"/>
      <c r="I55" s="9"/>
      <c r="J55" s="9"/>
      <c r="K55" s="9"/>
      <c r="L55" s="9"/>
      <c r="M55" s="9"/>
      <c r="N55" s="9"/>
      <c r="O55" s="9"/>
      <c r="P55" s="9"/>
      <c r="Q55" s="9"/>
      <c r="R55" s="9"/>
      <c r="S55" s="9"/>
      <c r="T55" s="9"/>
      <c r="U55" s="9"/>
      <c r="V55" s="9"/>
      <c r="W55" s="9"/>
      <c r="X55" s="9"/>
      <c r="Y55" s="9"/>
      <c r="Z55" s="9"/>
    </row>
    <row r="56" spans="1:26">
      <c r="A56" s="10"/>
      <c r="B56" s="9"/>
      <c r="C56" s="9"/>
      <c r="D56" s="9"/>
      <c r="E56" s="9"/>
      <c r="F56" s="9"/>
      <c r="G56" s="9"/>
      <c r="H56" s="9"/>
      <c r="I56" s="9"/>
      <c r="J56" s="9"/>
      <c r="K56" s="9"/>
      <c r="L56" s="9"/>
      <c r="M56" s="9"/>
      <c r="N56" s="9"/>
      <c r="O56" s="9"/>
      <c r="P56" s="9"/>
      <c r="Q56" s="9"/>
      <c r="R56" s="9"/>
      <c r="S56" s="9"/>
      <c r="T56" s="9"/>
      <c r="U56" s="9"/>
      <c r="V56" s="9"/>
      <c r="W56" s="9"/>
      <c r="X56" s="9"/>
      <c r="Y56" s="9"/>
      <c r="Z56" s="9"/>
    </row>
    <row r="57" spans="1:26">
      <c r="A57" s="10"/>
      <c r="B57" s="9"/>
      <c r="C57" s="9"/>
      <c r="D57" s="9"/>
      <c r="E57" s="9"/>
      <c r="F57" s="9"/>
      <c r="G57" s="9"/>
      <c r="H57" s="9"/>
      <c r="I57" s="9"/>
      <c r="J57" s="9"/>
      <c r="K57" s="9"/>
      <c r="L57" s="9"/>
      <c r="M57" s="9"/>
      <c r="N57" s="9"/>
      <c r="O57" s="9"/>
      <c r="P57" s="9"/>
      <c r="Q57" s="9"/>
      <c r="R57" s="9"/>
      <c r="S57" s="9"/>
      <c r="T57" s="9"/>
      <c r="U57" s="9"/>
      <c r="V57" s="9"/>
      <c r="W57" s="9"/>
      <c r="X57" s="9"/>
      <c r="Y57" s="9"/>
      <c r="Z57" s="9"/>
    </row>
    <row r="58" spans="1:26">
      <c r="A58" s="10"/>
      <c r="B58" s="9"/>
      <c r="C58" s="9"/>
      <c r="D58" s="9"/>
      <c r="E58" s="9"/>
      <c r="F58" s="9"/>
      <c r="G58" s="9"/>
      <c r="H58" s="9"/>
      <c r="I58" s="9"/>
      <c r="J58" s="9"/>
      <c r="K58" s="9"/>
      <c r="L58" s="9"/>
      <c r="M58" s="9"/>
      <c r="N58" s="9"/>
      <c r="O58" s="9"/>
      <c r="P58" s="9"/>
      <c r="Q58" s="9"/>
      <c r="R58" s="9"/>
      <c r="S58" s="9"/>
      <c r="T58" s="9"/>
      <c r="U58" s="9"/>
      <c r="V58" s="9"/>
      <c r="W58" s="9"/>
      <c r="X58" s="9"/>
      <c r="Y58" s="9"/>
      <c r="Z58" s="9"/>
    </row>
    <row r="59" spans="1:26">
      <c r="A59" s="10"/>
      <c r="B59" s="9"/>
      <c r="C59" s="9"/>
      <c r="D59" s="9"/>
      <c r="E59" s="9"/>
      <c r="F59" s="9"/>
      <c r="G59" s="9"/>
      <c r="H59" s="9"/>
      <c r="I59" s="9"/>
      <c r="J59" s="9"/>
      <c r="K59" s="9"/>
      <c r="L59" s="9"/>
      <c r="M59" s="9"/>
      <c r="N59" s="9"/>
      <c r="O59" s="9"/>
      <c r="P59" s="9"/>
      <c r="Q59" s="9"/>
      <c r="R59" s="9"/>
      <c r="S59" s="9"/>
      <c r="T59" s="9"/>
      <c r="U59" s="9"/>
      <c r="V59" s="9"/>
      <c r="W59" s="9"/>
      <c r="X59" s="9"/>
      <c r="Y59" s="9"/>
      <c r="Z59" s="9"/>
    </row>
    <row r="60" spans="1:26">
      <c r="A60" s="10"/>
      <c r="B60" s="9"/>
      <c r="C60" s="9"/>
      <c r="D60" s="9"/>
      <c r="E60" s="9"/>
      <c r="F60" s="9"/>
      <c r="G60" s="9"/>
      <c r="H60" s="9"/>
      <c r="I60" s="9"/>
      <c r="J60" s="9"/>
      <c r="K60" s="9"/>
      <c r="L60" s="9"/>
      <c r="M60" s="9"/>
      <c r="N60" s="9"/>
      <c r="O60" s="9"/>
      <c r="P60" s="9"/>
      <c r="Q60" s="9"/>
      <c r="R60" s="9"/>
      <c r="S60" s="9"/>
      <c r="T60" s="9"/>
      <c r="U60" s="9"/>
      <c r="V60" s="9"/>
      <c r="W60" s="9"/>
      <c r="X60" s="9"/>
      <c r="Y60" s="9"/>
      <c r="Z60" s="9"/>
    </row>
    <row r="61" spans="1:26">
      <c r="A61" s="10"/>
      <c r="B61" s="9"/>
      <c r="C61" s="9"/>
      <c r="D61" s="9"/>
      <c r="E61" s="9"/>
      <c r="F61" s="9"/>
      <c r="G61" s="9"/>
      <c r="H61" s="9"/>
      <c r="I61" s="9"/>
      <c r="J61" s="9"/>
      <c r="K61" s="9"/>
      <c r="L61" s="9"/>
      <c r="M61" s="9"/>
      <c r="N61" s="9"/>
      <c r="O61" s="9"/>
      <c r="P61" s="9"/>
      <c r="Q61" s="9"/>
      <c r="R61" s="9"/>
      <c r="S61" s="9"/>
      <c r="T61" s="9"/>
      <c r="U61" s="9"/>
      <c r="V61" s="9"/>
      <c r="W61" s="9"/>
      <c r="X61" s="9"/>
      <c r="Y61" s="9"/>
      <c r="Z61" s="9"/>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C6501-72E4-4113-B5C6-A7C69182868E}">
  <dimension ref="A1:AF56"/>
  <sheetViews>
    <sheetView topLeftCell="A26" zoomScale="90" zoomScaleNormal="90" workbookViewId="0">
      <selection activeCell="T28" sqref="T28"/>
    </sheetView>
  </sheetViews>
  <sheetFormatPr defaultColWidth="9.140625" defaultRowHeight="14.25"/>
  <cols>
    <col min="1" max="1" width="94.42578125" style="10" customWidth="1"/>
    <col min="2" max="2" width="11" style="10" customWidth="1"/>
    <col min="3" max="3" width="6.7109375" style="10" customWidth="1"/>
    <col min="4" max="8" width="6.140625" style="10" customWidth="1"/>
    <col min="9" max="9" width="6.28515625" style="9" customWidth="1"/>
    <col min="10" max="11" width="7.140625" style="9" customWidth="1"/>
    <col min="12" max="21" width="5.5703125" style="9" customWidth="1"/>
    <col min="22" max="22" width="11.7109375" style="9" customWidth="1"/>
    <col min="23" max="23" width="17.85546875" style="9" customWidth="1"/>
    <col min="24" max="30" width="5.5703125" style="9" customWidth="1"/>
    <col min="31" max="31" width="16.140625" style="9" customWidth="1"/>
    <col min="32" max="32" width="17" style="9" customWidth="1"/>
    <col min="33" max="36" width="5.5703125" style="9" customWidth="1"/>
    <col min="37" max="16384" width="9.140625" style="9"/>
  </cols>
  <sheetData>
    <row r="1" spans="1:32" ht="32.25" customHeight="1" thickBot="1">
      <c r="A1" s="424" t="s">
        <v>495</v>
      </c>
      <c r="B1" s="425"/>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6"/>
    </row>
    <row r="3" spans="1:32" ht="15">
      <c r="A3" s="222" t="s">
        <v>496</v>
      </c>
      <c r="AF3" s="223"/>
    </row>
    <row r="4" spans="1:32" ht="15">
      <c r="A4" s="224" t="s">
        <v>497</v>
      </c>
      <c r="B4" s="225"/>
      <c r="AF4" s="223"/>
    </row>
    <row r="5" spans="1:32" ht="15">
      <c r="A5" s="224" t="s">
        <v>498</v>
      </c>
      <c r="B5" s="226"/>
      <c r="AF5" s="223"/>
    </row>
    <row r="6" spans="1:32" ht="15.75" thickBot="1">
      <c r="A6" s="224"/>
      <c r="AF6" s="223"/>
    </row>
    <row r="7" spans="1:32" ht="20.45" customHeight="1" thickBot="1">
      <c r="A7" s="11" t="s">
        <v>499</v>
      </c>
      <c r="B7" s="9"/>
      <c r="D7" s="9"/>
      <c r="E7" s="9"/>
      <c r="F7" s="9"/>
      <c r="G7" s="9"/>
      <c r="H7" s="9"/>
    </row>
    <row r="8" spans="1:32" ht="18.600000000000001" customHeight="1">
      <c r="A8" s="227"/>
      <c r="B8" s="9"/>
      <c r="D8" s="9"/>
      <c r="E8" s="9"/>
      <c r="F8" s="9"/>
      <c r="G8" s="9"/>
      <c r="H8" s="9"/>
    </row>
    <row r="9" spans="1:32" ht="18.600000000000001" customHeight="1" thickBot="1">
      <c r="A9" s="9"/>
      <c r="B9" s="9"/>
      <c r="D9" s="9"/>
      <c r="E9" s="9"/>
      <c r="F9" s="9"/>
      <c r="G9" s="9"/>
      <c r="H9" s="9"/>
    </row>
    <row r="10" spans="1:32" ht="33" customHeight="1" thickBot="1">
      <c r="A10" s="11" t="s">
        <v>500</v>
      </c>
      <c r="B10" s="9"/>
      <c r="D10" s="9"/>
      <c r="E10" s="9"/>
      <c r="F10" s="9"/>
      <c r="G10" s="9"/>
      <c r="H10" s="9"/>
    </row>
    <row r="11" spans="1:32" ht="18.600000000000001" customHeight="1">
      <c r="A11" s="227"/>
      <c r="B11" s="9"/>
      <c r="D11" s="9"/>
      <c r="E11" s="9"/>
      <c r="F11" s="9"/>
      <c r="G11" s="9"/>
      <c r="H11" s="9"/>
    </row>
    <row r="12" spans="1:32" ht="15" thickBot="1">
      <c r="A12" s="9"/>
      <c r="B12" s="9"/>
      <c r="C12" s="9"/>
      <c r="D12" s="9"/>
      <c r="E12" s="9"/>
      <c r="F12" s="9"/>
      <c r="G12" s="9"/>
      <c r="H12" s="9"/>
    </row>
    <row r="13" spans="1:32" ht="83.1" customHeight="1" thickBot="1">
      <c r="A13" s="427" t="s">
        <v>501</v>
      </c>
      <c r="B13" s="428"/>
      <c r="C13" s="9"/>
      <c r="D13" s="9"/>
      <c r="E13" s="9"/>
      <c r="F13" s="9"/>
      <c r="G13" s="9"/>
      <c r="H13" s="9"/>
    </row>
    <row r="14" spans="1:32" ht="15" thickBot="1">
      <c r="A14" s="228" t="s">
        <v>414</v>
      </c>
      <c r="B14" s="282"/>
      <c r="C14" s="9"/>
      <c r="D14" s="9"/>
      <c r="E14" s="9"/>
      <c r="F14" s="9"/>
      <c r="G14" s="9"/>
      <c r="H14" s="9"/>
    </row>
    <row r="15" spans="1:32" ht="15" thickBot="1">
      <c r="A15" s="228" t="s">
        <v>415</v>
      </c>
      <c r="B15" s="282"/>
      <c r="C15" s="9"/>
      <c r="D15" s="9"/>
      <c r="E15" s="9"/>
      <c r="F15" s="9"/>
      <c r="G15" s="9"/>
      <c r="H15" s="9"/>
    </row>
    <row r="16" spans="1:32" ht="15" thickBot="1">
      <c r="A16" s="228" t="s">
        <v>502</v>
      </c>
      <c r="B16" s="282"/>
      <c r="C16" s="9"/>
      <c r="D16" s="9"/>
      <c r="E16" s="9"/>
      <c r="F16" s="9"/>
      <c r="G16" s="9"/>
      <c r="H16" s="9"/>
    </row>
    <row r="17" spans="1:23" ht="15" thickBot="1">
      <c r="A17" s="228" t="s">
        <v>417</v>
      </c>
      <c r="B17" s="282"/>
      <c r="C17" s="9"/>
      <c r="D17" s="9"/>
      <c r="E17" s="9"/>
      <c r="F17" s="9"/>
      <c r="G17" s="9"/>
      <c r="H17" s="9"/>
    </row>
    <row r="18" spans="1:23">
      <c r="A18" s="229" t="s">
        <v>418</v>
      </c>
      <c r="B18" s="283"/>
      <c r="C18" s="9"/>
      <c r="D18" s="9"/>
      <c r="E18" s="9"/>
      <c r="F18" s="9"/>
      <c r="G18" s="9"/>
      <c r="H18" s="9"/>
    </row>
    <row r="19" spans="1:23">
      <c r="A19" s="229" t="s">
        <v>503</v>
      </c>
      <c r="B19" s="283"/>
      <c r="C19" s="9"/>
      <c r="D19" s="9"/>
      <c r="E19" s="9"/>
      <c r="F19" s="9"/>
      <c r="G19" s="9"/>
      <c r="H19" s="9"/>
    </row>
    <row r="20" spans="1:23">
      <c r="A20" s="229" t="s">
        <v>420</v>
      </c>
      <c r="B20" s="283"/>
      <c r="C20" s="9"/>
      <c r="D20" s="9"/>
      <c r="E20" s="9"/>
      <c r="F20" s="9"/>
      <c r="G20" s="9"/>
      <c r="H20" s="9"/>
    </row>
    <row r="21" spans="1:23" ht="15" thickBot="1">
      <c r="A21" s="229" t="s">
        <v>421</v>
      </c>
      <c r="B21" s="283"/>
      <c r="C21" s="9"/>
      <c r="D21" s="9"/>
      <c r="E21" s="9"/>
      <c r="F21" s="9"/>
      <c r="G21" s="9"/>
      <c r="H21" s="9"/>
    </row>
    <row r="22" spans="1:23" ht="66.599999999999994" customHeight="1" thickBot="1">
      <c r="A22" s="427" t="s">
        <v>504</v>
      </c>
      <c r="B22" s="428"/>
      <c r="C22" s="9"/>
      <c r="D22" s="9"/>
      <c r="E22" s="9"/>
      <c r="F22" s="9"/>
      <c r="G22" s="9"/>
      <c r="H22" s="9"/>
    </row>
    <row r="23" spans="1:23" ht="15.75" thickBot="1">
      <c r="A23" s="228" t="s">
        <v>505</v>
      </c>
      <c r="B23" s="282"/>
      <c r="C23" s="9"/>
      <c r="D23" s="9"/>
      <c r="E23" s="9"/>
      <c r="F23" s="9"/>
      <c r="G23" s="9"/>
      <c r="H23" s="9"/>
    </row>
    <row r="24" spans="1:23" ht="15" thickBot="1">
      <c r="A24" s="228" t="s">
        <v>506</v>
      </c>
      <c r="B24" s="282"/>
      <c r="C24" s="9"/>
      <c r="D24" s="9"/>
      <c r="E24" s="9"/>
      <c r="F24" s="9"/>
      <c r="G24" s="9"/>
      <c r="H24" s="9"/>
    </row>
    <row r="25" spans="1:23" ht="15" thickBot="1">
      <c r="A25" s="9"/>
      <c r="B25" s="9"/>
      <c r="C25" s="9"/>
      <c r="D25" s="9"/>
      <c r="E25" s="9"/>
      <c r="F25" s="9"/>
      <c r="G25" s="9"/>
      <c r="H25" s="9"/>
    </row>
    <row r="26" spans="1:23" ht="104.25" customHeight="1" thickBot="1">
      <c r="A26" s="429" t="s">
        <v>507</v>
      </c>
      <c r="B26" s="430"/>
      <c r="C26" s="430"/>
      <c r="D26" s="430"/>
      <c r="E26" s="430"/>
      <c r="F26" s="430"/>
      <c r="G26" s="430"/>
      <c r="H26" s="430"/>
      <c r="I26" s="430"/>
      <c r="J26" s="430"/>
      <c r="K26" s="430"/>
      <c r="L26" s="430"/>
      <c r="M26" s="430"/>
      <c r="N26" s="430"/>
      <c r="O26" s="430"/>
      <c r="P26" s="430"/>
      <c r="Q26" s="430"/>
      <c r="R26" s="430"/>
      <c r="S26" s="430"/>
      <c r="T26" s="430"/>
      <c r="U26" s="430"/>
      <c r="V26" s="431"/>
    </row>
    <row r="27" spans="1:23" ht="15">
      <c r="A27" s="224"/>
      <c r="B27" s="9"/>
      <c r="C27" s="9"/>
      <c r="D27" s="9"/>
      <c r="E27" s="9"/>
      <c r="F27" s="9"/>
      <c r="G27" s="9"/>
      <c r="H27" s="9"/>
      <c r="W27" s="223"/>
    </row>
    <row r="28" spans="1:23" ht="15" thickBot="1">
      <c r="A28" s="230" t="s">
        <v>461</v>
      </c>
      <c r="B28" s="230">
        <v>2025</v>
      </c>
      <c r="C28" s="230">
        <v>2026</v>
      </c>
      <c r="D28" s="230">
        <v>2027</v>
      </c>
      <c r="E28" s="230">
        <v>2028</v>
      </c>
      <c r="F28" s="230">
        <v>2029</v>
      </c>
      <c r="G28" s="230">
        <v>2030</v>
      </c>
      <c r="H28" s="230">
        <v>2031</v>
      </c>
      <c r="I28" s="230">
        <v>2032</v>
      </c>
      <c r="J28" s="230">
        <v>2033</v>
      </c>
      <c r="K28" s="230">
        <v>2034</v>
      </c>
      <c r="L28" s="230">
        <v>2035</v>
      </c>
      <c r="M28" s="230">
        <v>2036</v>
      </c>
      <c r="N28" s="230">
        <v>2037</v>
      </c>
      <c r="O28" s="230">
        <v>2038</v>
      </c>
      <c r="P28" s="230">
        <v>2039</v>
      </c>
      <c r="Q28" s="230">
        <v>2040</v>
      </c>
      <c r="R28" s="230">
        <v>2041</v>
      </c>
      <c r="S28" s="230">
        <v>2042</v>
      </c>
      <c r="T28" s="230">
        <v>2043</v>
      </c>
      <c r="U28" s="230">
        <v>2044</v>
      </c>
    </row>
    <row r="29" spans="1:23" s="12" customFormat="1" ht="15.75" thickBot="1">
      <c r="A29" s="231" t="s">
        <v>508</v>
      </c>
      <c r="B29" s="232">
        <f>B23+B24-SUM(B14:B17)</f>
        <v>0</v>
      </c>
      <c r="C29" s="233">
        <f t="shared" ref="C29:U29" si="0">$B$23-SUM($B$14:$B$17)</f>
        <v>0</v>
      </c>
      <c r="D29" s="233">
        <f t="shared" si="0"/>
        <v>0</v>
      </c>
      <c r="E29" s="233">
        <f t="shared" si="0"/>
        <v>0</v>
      </c>
      <c r="F29" s="233">
        <f t="shared" si="0"/>
        <v>0</v>
      </c>
      <c r="G29" s="233">
        <f t="shared" si="0"/>
        <v>0</v>
      </c>
      <c r="H29" s="233">
        <f t="shared" si="0"/>
        <v>0</v>
      </c>
      <c r="I29" s="233">
        <f t="shared" si="0"/>
        <v>0</v>
      </c>
      <c r="J29" s="233">
        <f t="shared" si="0"/>
        <v>0</v>
      </c>
      <c r="K29" s="233">
        <f t="shared" si="0"/>
        <v>0</v>
      </c>
      <c r="L29" s="233">
        <f t="shared" si="0"/>
        <v>0</v>
      </c>
      <c r="M29" s="233">
        <f t="shared" si="0"/>
        <v>0</v>
      </c>
      <c r="N29" s="233">
        <f t="shared" si="0"/>
        <v>0</v>
      </c>
      <c r="O29" s="233">
        <f t="shared" si="0"/>
        <v>0</v>
      </c>
      <c r="P29" s="233">
        <f t="shared" si="0"/>
        <v>0</v>
      </c>
      <c r="Q29" s="233">
        <f t="shared" si="0"/>
        <v>0</v>
      </c>
      <c r="R29" s="233">
        <f t="shared" si="0"/>
        <v>0</v>
      </c>
      <c r="S29" s="233">
        <f t="shared" si="0"/>
        <v>0</v>
      </c>
      <c r="T29" s="233">
        <f t="shared" si="0"/>
        <v>0</v>
      </c>
      <c r="U29" s="233">
        <f t="shared" si="0"/>
        <v>0</v>
      </c>
    </row>
    <row r="30" spans="1:23" ht="15">
      <c r="B30" s="9"/>
      <c r="C30" s="9"/>
      <c r="D30" s="9"/>
      <c r="E30" s="9"/>
      <c r="F30" s="9"/>
      <c r="G30" s="9"/>
      <c r="H30" s="9"/>
      <c r="V30" s="223" t="s">
        <v>509</v>
      </c>
    </row>
    <row r="31" spans="1:23" ht="20.45" customHeight="1">
      <c r="A31" s="234" t="s">
        <v>510</v>
      </c>
      <c r="B31" s="235">
        <f>-A8</f>
        <v>0</v>
      </c>
      <c r="C31" s="236"/>
      <c r="D31" s="236"/>
      <c r="E31" s="236"/>
      <c r="F31" s="236"/>
      <c r="G31" s="236"/>
      <c r="H31" s="236"/>
      <c r="I31" s="236"/>
      <c r="J31" s="236"/>
      <c r="K31" s="236"/>
      <c r="L31" s="236"/>
      <c r="M31" s="236"/>
      <c r="N31" s="236"/>
      <c r="O31" s="236"/>
      <c r="P31" s="236"/>
      <c r="Q31" s="236"/>
      <c r="R31" s="236"/>
      <c r="S31" s="236"/>
      <c r="T31" s="236"/>
      <c r="U31" s="236"/>
      <c r="V31" s="237">
        <f>SUM(B31:U31)</f>
        <v>0</v>
      </c>
    </row>
    <row r="32" spans="1:23">
      <c r="B32" s="9"/>
      <c r="C32" s="9"/>
      <c r="D32" s="9"/>
      <c r="E32" s="9"/>
      <c r="F32" s="9"/>
      <c r="G32" s="9"/>
      <c r="H32" s="9"/>
      <c r="V32" s="237"/>
    </row>
    <row r="33" spans="1:22" ht="17.100000000000001" customHeight="1">
      <c r="A33" s="234" t="s">
        <v>511</v>
      </c>
      <c r="B33" s="235">
        <f>-$A$8/20</f>
        <v>0</v>
      </c>
      <c r="C33" s="235">
        <f t="shared" ref="C33:U33" si="1">-$A$8/20</f>
        <v>0</v>
      </c>
      <c r="D33" s="235">
        <f t="shared" si="1"/>
        <v>0</v>
      </c>
      <c r="E33" s="235">
        <f t="shared" si="1"/>
        <v>0</v>
      </c>
      <c r="F33" s="235">
        <f t="shared" si="1"/>
        <v>0</v>
      </c>
      <c r="G33" s="235">
        <f t="shared" si="1"/>
        <v>0</v>
      </c>
      <c r="H33" s="235">
        <f t="shared" si="1"/>
        <v>0</v>
      </c>
      <c r="I33" s="235">
        <f t="shared" si="1"/>
        <v>0</v>
      </c>
      <c r="J33" s="235">
        <f t="shared" si="1"/>
        <v>0</v>
      </c>
      <c r="K33" s="235">
        <f t="shared" si="1"/>
        <v>0</v>
      </c>
      <c r="L33" s="235">
        <f t="shared" si="1"/>
        <v>0</v>
      </c>
      <c r="M33" s="235">
        <f t="shared" si="1"/>
        <v>0</v>
      </c>
      <c r="N33" s="235">
        <f t="shared" si="1"/>
        <v>0</v>
      </c>
      <c r="O33" s="235">
        <f t="shared" si="1"/>
        <v>0</v>
      </c>
      <c r="P33" s="235">
        <f t="shared" si="1"/>
        <v>0</v>
      </c>
      <c r="Q33" s="235">
        <f t="shared" si="1"/>
        <v>0</v>
      </c>
      <c r="R33" s="235">
        <f t="shared" si="1"/>
        <v>0</v>
      </c>
      <c r="S33" s="235">
        <f t="shared" si="1"/>
        <v>0</v>
      </c>
      <c r="T33" s="235">
        <f t="shared" si="1"/>
        <v>0</v>
      </c>
      <c r="U33" s="235">
        <f t="shared" si="1"/>
        <v>0</v>
      </c>
      <c r="V33" s="237">
        <f>SUM(B33:U33)</f>
        <v>0</v>
      </c>
    </row>
    <row r="34" spans="1:22">
      <c r="B34" s="9"/>
      <c r="C34" s="9"/>
      <c r="D34" s="9"/>
      <c r="E34" s="9"/>
      <c r="F34" s="9"/>
      <c r="G34" s="9"/>
      <c r="H34" s="9"/>
      <c r="V34" s="237"/>
    </row>
    <row r="35" spans="1:22" ht="33" customHeight="1">
      <c r="A35" s="238" t="s">
        <v>512</v>
      </c>
      <c r="B35" s="239">
        <f>$A$11/20</f>
        <v>0</v>
      </c>
      <c r="C35" s="239">
        <f t="shared" ref="C35:U35" si="2">$A$11/20</f>
        <v>0</v>
      </c>
      <c r="D35" s="239">
        <f t="shared" si="2"/>
        <v>0</v>
      </c>
      <c r="E35" s="239">
        <f t="shared" si="2"/>
        <v>0</v>
      </c>
      <c r="F35" s="239">
        <f t="shared" si="2"/>
        <v>0</v>
      </c>
      <c r="G35" s="239">
        <f t="shared" si="2"/>
        <v>0</v>
      </c>
      <c r="H35" s="239">
        <f t="shared" si="2"/>
        <v>0</v>
      </c>
      <c r="I35" s="239">
        <f t="shared" si="2"/>
        <v>0</v>
      </c>
      <c r="J35" s="239">
        <f t="shared" si="2"/>
        <v>0</v>
      </c>
      <c r="K35" s="239">
        <f t="shared" si="2"/>
        <v>0</v>
      </c>
      <c r="L35" s="239">
        <f t="shared" si="2"/>
        <v>0</v>
      </c>
      <c r="M35" s="239">
        <f t="shared" si="2"/>
        <v>0</v>
      </c>
      <c r="N35" s="239">
        <f t="shared" si="2"/>
        <v>0</v>
      </c>
      <c r="O35" s="239">
        <f t="shared" si="2"/>
        <v>0</v>
      </c>
      <c r="P35" s="239">
        <f t="shared" si="2"/>
        <v>0</v>
      </c>
      <c r="Q35" s="239">
        <f t="shared" si="2"/>
        <v>0</v>
      </c>
      <c r="R35" s="239">
        <f t="shared" si="2"/>
        <v>0</v>
      </c>
      <c r="S35" s="239">
        <f t="shared" si="2"/>
        <v>0</v>
      </c>
      <c r="T35" s="239">
        <f t="shared" si="2"/>
        <v>0</v>
      </c>
      <c r="U35" s="239">
        <f t="shared" si="2"/>
        <v>0</v>
      </c>
      <c r="V35" s="237">
        <f>SUM(B35:U35)</f>
        <v>0</v>
      </c>
    </row>
    <row r="36" spans="1:22">
      <c r="B36" s="9"/>
      <c r="C36" s="9"/>
      <c r="D36" s="9"/>
      <c r="E36" s="9"/>
      <c r="F36" s="9"/>
      <c r="G36" s="9"/>
      <c r="H36" s="9"/>
      <c r="V36" s="237"/>
    </row>
    <row r="37" spans="1:22">
      <c r="A37" s="238" t="s">
        <v>513</v>
      </c>
      <c r="B37" s="240">
        <f t="shared" ref="B37:U37" si="3">B29+B33+B35</f>
        <v>0</v>
      </c>
      <c r="C37" s="240">
        <f t="shared" si="3"/>
        <v>0</v>
      </c>
      <c r="D37" s="240">
        <f t="shared" si="3"/>
        <v>0</v>
      </c>
      <c r="E37" s="240">
        <f t="shared" si="3"/>
        <v>0</v>
      </c>
      <c r="F37" s="240">
        <f t="shared" si="3"/>
        <v>0</v>
      </c>
      <c r="G37" s="240">
        <f t="shared" si="3"/>
        <v>0</v>
      </c>
      <c r="H37" s="240">
        <f t="shared" si="3"/>
        <v>0</v>
      </c>
      <c r="I37" s="240">
        <f t="shared" si="3"/>
        <v>0</v>
      </c>
      <c r="J37" s="240">
        <f t="shared" si="3"/>
        <v>0</v>
      </c>
      <c r="K37" s="240">
        <f t="shared" si="3"/>
        <v>0</v>
      </c>
      <c r="L37" s="240">
        <f t="shared" si="3"/>
        <v>0</v>
      </c>
      <c r="M37" s="240">
        <f t="shared" si="3"/>
        <v>0</v>
      </c>
      <c r="N37" s="240">
        <f t="shared" si="3"/>
        <v>0</v>
      </c>
      <c r="O37" s="240">
        <f t="shared" si="3"/>
        <v>0</v>
      </c>
      <c r="P37" s="240">
        <f t="shared" si="3"/>
        <v>0</v>
      </c>
      <c r="Q37" s="240">
        <f t="shared" si="3"/>
        <v>0</v>
      </c>
      <c r="R37" s="240">
        <f t="shared" si="3"/>
        <v>0</v>
      </c>
      <c r="S37" s="240">
        <f t="shared" si="3"/>
        <v>0</v>
      </c>
      <c r="T37" s="240">
        <f t="shared" si="3"/>
        <v>0</v>
      </c>
      <c r="U37" s="240">
        <f t="shared" si="3"/>
        <v>0</v>
      </c>
      <c r="V37" s="237">
        <f>SUM(B37:U37)</f>
        <v>0</v>
      </c>
    </row>
    <row r="38" spans="1:22">
      <c r="B38" s="9"/>
      <c r="C38" s="9"/>
      <c r="D38" s="9"/>
      <c r="E38" s="9"/>
      <c r="F38" s="9"/>
      <c r="G38" s="9"/>
      <c r="H38" s="9"/>
      <c r="V38" s="237"/>
    </row>
    <row r="39" spans="1:22">
      <c r="A39" s="238" t="s">
        <v>514</v>
      </c>
      <c r="B39" s="239">
        <f>-IF(B37&gt;0,B37*0.25,0)</f>
        <v>0</v>
      </c>
      <c r="C39" s="239">
        <f t="shared" ref="C39:U39" si="4">-IF(C37&gt;0,C37*0.25,0)</f>
        <v>0</v>
      </c>
      <c r="D39" s="239">
        <f t="shared" si="4"/>
        <v>0</v>
      </c>
      <c r="E39" s="239">
        <f t="shared" si="4"/>
        <v>0</v>
      </c>
      <c r="F39" s="239">
        <f t="shared" si="4"/>
        <v>0</v>
      </c>
      <c r="G39" s="239">
        <f t="shared" si="4"/>
        <v>0</v>
      </c>
      <c r="H39" s="239">
        <f t="shared" si="4"/>
        <v>0</v>
      </c>
      <c r="I39" s="239">
        <f t="shared" si="4"/>
        <v>0</v>
      </c>
      <c r="J39" s="239">
        <f t="shared" si="4"/>
        <v>0</v>
      </c>
      <c r="K39" s="239">
        <f t="shared" si="4"/>
        <v>0</v>
      </c>
      <c r="L39" s="239">
        <f t="shared" si="4"/>
        <v>0</v>
      </c>
      <c r="M39" s="239">
        <f t="shared" si="4"/>
        <v>0</v>
      </c>
      <c r="N39" s="239">
        <f t="shared" si="4"/>
        <v>0</v>
      </c>
      <c r="O39" s="239">
        <f t="shared" si="4"/>
        <v>0</v>
      </c>
      <c r="P39" s="239">
        <f t="shared" si="4"/>
        <v>0</v>
      </c>
      <c r="Q39" s="239">
        <f t="shared" si="4"/>
        <v>0</v>
      </c>
      <c r="R39" s="239">
        <f t="shared" si="4"/>
        <v>0</v>
      </c>
      <c r="S39" s="239">
        <f t="shared" si="4"/>
        <v>0</v>
      </c>
      <c r="T39" s="239">
        <f t="shared" si="4"/>
        <v>0</v>
      </c>
      <c r="U39" s="239">
        <f t="shared" si="4"/>
        <v>0</v>
      </c>
      <c r="V39" s="237">
        <f>SUM(B39:U39)</f>
        <v>0</v>
      </c>
    </row>
    <row r="40" spans="1:22">
      <c r="B40" s="9"/>
      <c r="C40" s="9"/>
      <c r="D40" s="9"/>
      <c r="E40" s="9"/>
      <c r="F40" s="9"/>
      <c r="G40" s="9"/>
      <c r="H40" s="9"/>
      <c r="V40" s="237"/>
    </row>
    <row r="41" spans="1:22" ht="30.6" customHeight="1">
      <c r="A41" s="238" t="s">
        <v>515</v>
      </c>
      <c r="B41" s="235">
        <f>A11</f>
        <v>0</v>
      </c>
      <c r="C41" s="236"/>
      <c r="D41" s="236"/>
      <c r="E41" s="236"/>
      <c r="F41" s="236"/>
      <c r="G41" s="236"/>
      <c r="H41" s="236"/>
      <c r="I41" s="236"/>
      <c r="J41" s="236"/>
      <c r="K41" s="236"/>
      <c r="L41" s="236"/>
      <c r="M41" s="236"/>
      <c r="N41" s="236"/>
      <c r="O41" s="236"/>
      <c r="P41" s="236"/>
      <c r="Q41" s="236"/>
      <c r="R41" s="236"/>
      <c r="S41" s="236"/>
      <c r="T41" s="236"/>
      <c r="U41" s="236"/>
      <c r="V41" s="237">
        <f>SUM(B41:U41)</f>
        <v>0</v>
      </c>
    </row>
    <row r="42" spans="1:22">
      <c r="B42" s="9"/>
      <c r="C42" s="9"/>
      <c r="D42" s="9"/>
      <c r="E42" s="9"/>
      <c r="F42" s="9"/>
      <c r="G42" s="9"/>
      <c r="H42" s="9"/>
      <c r="V42" s="237"/>
    </row>
    <row r="43" spans="1:22">
      <c r="A43" s="238" t="s">
        <v>516</v>
      </c>
      <c r="B43" s="240">
        <f t="shared" ref="B43:U43" si="5">B29+B31+B39</f>
        <v>0</v>
      </c>
      <c r="C43" s="240">
        <f t="shared" si="5"/>
        <v>0</v>
      </c>
      <c r="D43" s="240">
        <f t="shared" si="5"/>
        <v>0</v>
      </c>
      <c r="E43" s="240">
        <f t="shared" si="5"/>
        <v>0</v>
      </c>
      <c r="F43" s="240">
        <f t="shared" si="5"/>
        <v>0</v>
      </c>
      <c r="G43" s="240">
        <f t="shared" si="5"/>
        <v>0</v>
      </c>
      <c r="H43" s="240">
        <f t="shared" si="5"/>
        <v>0</v>
      </c>
      <c r="I43" s="240">
        <f t="shared" si="5"/>
        <v>0</v>
      </c>
      <c r="J43" s="240">
        <f t="shared" si="5"/>
        <v>0</v>
      </c>
      <c r="K43" s="240">
        <f t="shared" si="5"/>
        <v>0</v>
      </c>
      <c r="L43" s="240">
        <f t="shared" si="5"/>
        <v>0</v>
      </c>
      <c r="M43" s="240">
        <f t="shared" si="5"/>
        <v>0</v>
      </c>
      <c r="N43" s="240">
        <f t="shared" si="5"/>
        <v>0</v>
      </c>
      <c r="O43" s="240">
        <f t="shared" si="5"/>
        <v>0</v>
      </c>
      <c r="P43" s="240">
        <f t="shared" si="5"/>
        <v>0</v>
      </c>
      <c r="Q43" s="240">
        <f t="shared" si="5"/>
        <v>0</v>
      </c>
      <c r="R43" s="240">
        <f t="shared" si="5"/>
        <v>0</v>
      </c>
      <c r="S43" s="240">
        <f t="shared" si="5"/>
        <v>0</v>
      </c>
      <c r="T43" s="240">
        <f t="shared" si="5"/>
        <v>0</v>
      </c>
      <c r="U43" s="240">
        <f t="shared" si="5"/>
        <v>0</v>
      </c>
      <c r="V43" s="237">
        <f>SUM(B43:U43)</f>
        <v>0</v>
      </c>
    </row>
    <row r="44" spans="1:22">
      <c r="A44" s="238" t="s">
        <v>517</v>
      </c>
      <c r="B44" s="240">
        <f>B43+B41</f>
        <v>0</v>
      </c>
      <c r="C44" s="240">
        <f t="shared" ref="C44" si="6">C43+C41</f>
        <v>0</v>
      </c>
      <c r="D44" s="240">
        <f>D43+D41</f>
        <v>0</v>
      </c>
      <c r="E44" s="240">
        <f t="shared" ref="E44:U44" si="7">E43+E41</f>
        <v>0</v>
      </c>
      <c r="F44" s="240">
        <f t="shared" si="7"/>
        <v>0</v>
      </c>
      <c r="G44" s="240">
        <f t="shared" si="7"/>
        <v>0</v>
      </c>
      <c r="H44" s="240">
        <f t="shared" si="7"/>
        <v>0</v>
      </c>
      <c r="I44" s="240">
        <f t="shared" si="7"/>
        <v>0</v>
      </c>
      <c r="J44" s="240">
        <f t="shared" si="7"/>
        <v>0</v>
      </c>
      <c r="K44" s="240">
        <f t="shared" si="7"/>
        <v>0</v>
      </c>
      <c r="L44" s="240">
        <f t="shared" si="7"/>
        <v>0</v>
      </c>
      <c r="M44" s="240">
        <f t="shared" si="7"/>
        <v>0</v>
      </c>
      <c r="N44" s="240">
        <f t="shared" si="7"/>
        <v>0</v>
      </c>
      <c r="O44" s="240">
        <f t="shared" si="7"/>
        <v>0</v>
      </c>
      <c r="P44" s="240">
        <f t="shared" si="7"/>
        <v>0</v>
      </c>
      <c r="Q44" s="240">
        <f t="shared" si="7"/>
        <v>0</v>
      </c>
      <c r="R44" s="240">
        <f t="shared" si="7"/>
        <v>0</v>
      </c>
      <c r="S44" s="240">
        <f t="shared" si="7"/>
        <v>0</v>
      </c>
      <c r="T44" s="240">
        <f t="shared" si="7"/>
        <v>0</v>
      </c>
      <c r="U44" s="240">
        <f t="shared" si="7"/>
        <v>0</v>
      </c>
      <c r="V44" s="237">
        <f>SUM(B44:U44)</f>
        <v>0</v>
      </c>
    </row>
    <row r="45" spans="1:22">
      <c r="B45" s="9"/>
      <c r="C45" s="9"/>
      <c r="D45" s="9"/>
      <c r="E45" s="9"/>
      <c r="F45" s="9"/>
      <c r="G45" s="9"/>
      <c r="H45" s="9"/>
    </row>
    <row r="46" spans="1:22" ht="30">
      <c r="A46" s="241" t="s">
        <v>518</v>
      </c>
      <c r="B46" s="9"/>
      <c r="C46" s="9"/>
      <c r="D46" s="9"/>
      <c r="E46" s="9"/>
      <c r="F46" s="9"/>
      <c r="G46" s="9"/>
      <c r="H46" s="9"/>
    </row>
    <row r="47" spans="1:22" ht="15">
      <c r="A47" s="242">
        <f>-NPV(0.0747,B43:U43)</f>
        <v>0</v>
      </c>
      <c r="B47" s="9"/>
      <c r="C47" s="9"/>
      <c r="D47" s="9"/>
      <c r="E47" s="9"/>
      <c r="F47" s="9"/>
      <c r="G47" s="9"/>
      <c r="H47" s="9"/>
    </row>
    <row r="48" spans="1:22" ht="15">
      <c r="A48" s="241" t="s">
        <v>519</v>
      </c>
      <c r="B48" s="9"/>
      <c r="C48" s="9"/>
      <c r="D48" s="9"/>
      <c r="E48" s="9"/>
      <c r="F48" s="9"/>
      <c r="G48" s="9"/>
      <c r="H48" s="9"/>
    </row>
    <row r="49" spans="1:8" ht="15">
      <c r="A49" s="243" t="e">
        <f>IRR(B44:U44)</f>
        <v>#NUM!</v>
      </c>
      <c r="B49" s="9"/>
      <c r="C49" s="9"/>
      <c r="D49" s="9"/>
      <c r="E49" s="9"/>
      <c r="F49" s="9"/>
      <c r="G49" s="9"/>
      <c r="H49" s="9"/>
    </row>
    <row r="50" spans="1:8">
      <c r="B50" s="9"/>
      <c r="C50" s="9"/>
      <c r="D50" s="9"/>
      <c r="E50" s="9"/>
      <c r="F50" s="9"/>
      <c r="G50" s="9"/>
      <c r="H50" s="9"/>
    </row>
    <row r="51" spans="1:8">
      <c r="B51" s="9"/>
      <c r="C51" s="9"/>
      <c r="D51" s="9"/>
      <c r="E51" s="9"/>
      <c r="F51" s="9"/>
      <c r="G51" s="9"/>
      <c r="H51" s="9"/>
    </row>
    <row r="52" spans="1:8">
      <c r="B52" s="9"/>
      <c r="C52" s="9"/>
      <c r="D52" s="9"/>
      <c r="E52" s="9"/>
      <c r="F52" s="9"/>
      <c r="G52" s="9"/>
      <c r="H52" s="9"/>
    </row>
    <row r="53" spans="1:8">
      <c r="B53" s="9"/>
      <c r="C53" s="9"/>
      <c r="D53" s="9"/>
      <c r="E53" s="9"/>
      <c r="F53" s="9"/>
      <c r="G53" s="9"/>
      <c r="H53" s="9"/>
    </row>
    <row r="54" spans="1:8">
      <c r="B54" s="9"/>
      <c r="C54" s="9"/>
      <c r="D54" s="9"/>
      <c r="E54" s="9"/>
      <c r="F54" s="9"/>
      <c r="G54" s="9"/>
      <c r="H54" s="9"/>
    </row>
    <row r="55" spans="1:8">
      <c r="B55" s="9"/>
      <c r="C55" s="9"/>
      <c r="D55" s="9"/>
      <c r="E55" s="9"/>
      <c r="F55" s="9"/>
      <c r="G55" s="9"/>
      <c r="H55" s="9"/>
    </row>
    <row r="56" spans="1:8">
      <c r="B56" s="9"/>
      <c r="C56" s="9"/>
      <c r="D56" s="9"/>
      <c r="E56" s="9"/>
      <c r="F56" s="9"/>
      <c r="G56" s="9"/>
      <c r="H56" s="9"/>
    </row>
  </sheetData>
  <mergeCells count="4">
    <mergeCell ref="A1:AE1"/>
    <mergeCell ref="A13:B13"/>
    <mergeCell ref="A22:B22"/>
    <mergeCell ref="A26:V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4:B9"/>
  <sheetViews>
    <sheetView workbookViewId="0">
      <selection activeCell="B5" sqref="B5:B9"/>
    </sheetView>
  </sheetViews>
  <sheetFormatPr defaultColWidth="11.42578125" defaultRowHeight="15"/>
  <cols>
    <col min="2" max="2" width="24" customWidth="1"/>
  </cols>
  <sheetData>
    <row r="4" spans="2:2">
      <c r="B4" s="1" t="s">
        <v>520</v>
      </c>
    </row>
    <row r="5" spans="2:2">
      <c r="B5" t="s">
        <v>521</v>
      </c>
    </row>
    <row r="6" spans="2:2">
      <c r="B6" t="s">
        <v>522</v>
      </c>
    </row>
    <row r="7" spans="2:2">
      <c r="B7" t="s">
        <v>523</v>
      </c>
    </row>
    <row r="8" spans="2:2">
      <c r="B8" t="s">
        <v>524</v>
      </c>
    </row>
    <row r="9" spans="2:2">
      <c r="B9" t="s">
        <v>525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6"/>
  <sheetViews>
    <sheetView topLeftCell="A134" zoomScale="108" zoomScaleNormal="80" workbookViewId="0">
      <selection activeCell="H139" sqref="H139"/>
    </sheetView>
  </sheetViews>
  <sheetFormatPr defaultColWidth="11.42578125" defaultRowHeight="15"/>
  <cols>
    <col min="2" max="2" width="2.7109375" customWidth="1"/>
    <col min="3" max="3" width="37.85546875" customWidth="1"/>
    <col min="4" max="5" width="20.85546875" customWidth="1"/>
    <col min="6" max="6" width="29.140625" customWidth="1"/>
  </cols>
  <sheetData>
    <row r="1" spans="1:6" s="9" customFormat="1" ht="15.75">
      <c r="A1" s="13" t="s">
        <v>23</v>
      </c>
    </row>
    <row r="2" spans="1:6" s="9" customFormat="1" ht="14.25">
      <c r="A2" s="9" t="s">
        <v>24</v>
      </c>
    </row>
    <row r="3" spans="1:6" s="154" customFormat="1" ht="48.75" customHeight="1">
      <c r="A3" s="380" t="s">
        <v>25</v>
      </c>
      <c r="B3" s="380"/>
      <c r="C3" s="380"/>
      <c r="D3" s="380"/>
      <c r="E3" s="380"/>
      <c r="F3" s="380"/>
    </row>
    <row r="4" spans="1:6" s="154" customFormat="1">
      <c r="A4" s="286"/>
      <c r="B4" s="286"/>
      <c r="C4" s="286"/>
      <c r="D4" s="286"/>
      <c r="E4" s="286"/>
      <c r="F4" s="286"/>
    </row>
    <row r="5" spans="1:6" s="154" customFormat="1" ht="18">
      <c r="B5" s="286"/>
      <c r="C5" s="289" t="s">
        <v>26</v>
      </c>
      <c r="D5" s="290"/>
      <c r="E5" s="290"/>
      <c r="F5" s="290"/>
    </row>
    <row r="6" spans="1:6" s="154" customFormat="1">
      <c r="A6" s="113"/>
      <c r="B6" s="286"/>
      <c r="C6" s="292" t="s">
        <v>27</v>
      </c>
      <c r="D6" s="291">
        <f>E29+E55+E117</f>
        <v>571.05263157894728</v>
      </c>
      <c r="E6" s="288"/>
      <c r="F6" s="288"/>
    </row>
    <row r="7" spans="1:6" s="154" customFormat="1">
      <c r="A7" s="113"/>
      <c r="B7" s="286"/>
      <c r="C7" s="292" t="s">
        <v>28</v>
      </c>
      <c r="D7" s="291">
        <f>E81+E118</f>
        <v>401.28959353491081</v>
      </c>
      <c r="E7" s="288"/>
      <c r="F7" s="288"/>
    </row>
    <row r="8" spans="1:6" s="154" customFormat="1">
      <c r="A8" s="113"/>
      <c r="B8" s="286"/>
      <c r="C8" s="286"/>
      <c r="D8" s="286"/>
      <c r="E8" s="286"/>
      <c r="F8" s="286"/>
    </row>
    <row r="9" spans="1:6" s="9" customFormat="1" ht="15.75">
      <c r="A9" s="13"/>
    </row>
    <row r="10" spans="1:6" ht="16.5" thickBot="1">
      <c r="A10" s="13" t="s">
        <v>29</v>
      </c>
      <c r="B10" s="9"/>
      <c r="C10" s="9"/>
      <c r="D10" s="9"/>
      <c r="E10" s="9"/>
      <c r="F10" s="9"/>
    </row>
    <row r="11" spans="1:6" ht="39" customHeight="1" thickBot="1">
      <c r="A11" s="143"/>
      <c r="B11" s="144"/>
      <c r="C11" s="145" t="s">
        <v>30</v>
      </c>
      <c r="D11" s="146" t="s">
        <v>31</v>
      </c>
      <c r="E11" s="146" t="s">
        <v>32</v>
      </c>
      <c r="F11" s="147" t="s">
        <v>33</v>
      </c>
    </row>
    <row r="12" spans="1:6">
      <c r="A12" s="369" t="s">
        <v>34</v>
      </c>
      <c r="B12" s="371" t="s">
        <v>35</v>
      </c>
      <c r="C12" s="140" t="s">
        <v>36</v>
      </c>
      <c r="D12" s="169"/>
      <c r="E12" s="217">
        <v>100</v>
      </c>
      <c r="F12" s="218">
        <f>E12-D12</f>
        <v>100</v>
      </c>
    </row>
    <row r="13" spans="1:6">
      <c r="A13" s="369"/>
      <c r="B13" s="371"/>
      <c r="C13" s="55" t="s">
        <v>37</v>
      </c>
      <c r="D13" s="170"/>
      <c r="E13" s="161">
        <v>50</v>
      </c>
      <c r="F13" s="162">
        <f t="shared" ref="F13:F15" si="0">E13-D13</f>
        <v>50</v>
      </c>
    </row>
    <row r="14" spans="1:6" ht="22.5">
      <c r="A14" s="369"/>
      <c r="B14" s="371"/>
      <c r="C14" s="133" t="s">
        <v>38</v>
      </c>
      <c r="D14" s="171"/>
      <c r="E14" s="163">
        <v>25</v>
      </c>
      <c r="F14" s="164">
        <f t="shared" si="0"/>
        <v>25</v>
      </c>
    </row>
    <row r="15" spans="1:6" ht="15" customHeight="1">
      <c r="A15" s="369"/>
      <c r="B15" s="371"/>
      <c r="C15" s="133" t="s">
        <v>39</v>
      </c>
      <c r="D15" s="171"/>
      <c r="E15" s="135">
        <v>5</v>
      </c>
      <c r="F15" s="137">
        <f t="shared" si="0"/>
        <v>5</v>
      </c>
    </row>
    <row r="16" spans="1:6">
      <c r="A16" s="369"/>
      <c r="B16" s="371"/>
      <c r="C16" s="58" t="s">
        <v>40</v>
      </c>
      <c r="D16" s="172"/>
      <c r="E16" s="165">
        <f>E12/$E$28</f>
        <v>0.83333333333333337</v>
      </c>
      <c r="F16" s="176"/>
    </row>
    <row r="17" spans="1:11">
      <c r="A17" s="369"/>
      <c r="B17" s="371"/>
      <c r="C17" s="58" t="s">
        <v>41</v>
      </c>
      <c r="D17" s="173"/>
      <c r="E17" s="166">
        <f>E12/(E14+E15)</f>
        <v>3.3333333333333335</v>
      </c>
      <c r="F17" s="177"/>
    </row>
    <row r="18" spans="1:11" ht="15.75" thickBot="1">
      <c r="A18" s="369"/>
      <c r="B18" s="371"/>
      <c r="C18" s="58" t="s">
        <v>42</v>
      </c>
      <c r="D18" s="174"/>
      <c r="E18" s="167">
        <f>E12/(E13/1000)</f>
        <v>2000</v>
      </c>
      <c r="F18" s="178"/>
    </row>
    <row r="19" spans="1:11">
      <c r="A19" s="369"/>
      <c r="B19" s="353" t="s">
        <v>43</v>
      </c>
      <c r="C19" s="61" t="s">
        <v>44</v>
      </c>
      <c r="D19" s="215">
        <v>120</v>
      </c>
      <c r="E19" s="215">
        <v>20</v>
      </c>
      <c r="F19" s="216">
        <f>E19-D19</f>
        <v>-100</v>
      </c>
    </row>
    <row r="20" spans="1:11">
      <c r="A20" s="369"/>
      <c r="B20" s="354"/>
      <c r="C20" s="62" t="s">
        <v>45</v>
      </c>
      <c r="D20" s="161">
        <v>130</v>
      </c>
      <c r="E20" s="161">
        <v>22</v>
      </c>
      <c r="F20" s="64">
        <f>E20-D20</f>
        <v>-108</v>
      </c>
    </row>
    <row r="21" spans="1:11">
      <c r="A21" s="369"/>
      <c r="B21" s="354"/>
      <c r="C21" s="62" t="s">
        <v>46</v>
      </c>
      <c r="D21" s="168">
        <f>D19/D20</f>
        <v>0.92307692307692313</v>
      </c>
      <c r="E21" s="168">
        <f>E19/E20</f>
        <v>0.90909090909090906</v>
      </c>
      <c r="F21" s="175"/>
    </row>
    <row r="22" spans="1:11">
      <c r="A22" s="369"/>
      <c r="B22" s="354"/>
      <c r="C22" s="62" t="s">
        <v>47</v>
      </c>
      <c r="D22" s="161">
        <v>30</v>
      </c>
      <c r="E22" s="161">
        <v>10</v>
      </c>
      <c r="F22" s="64">
        <f>E22-D22</f>
        <v>-20</v>
      </c>
    </row>
    <row r="23" spans="1:11" ht="15.75" thickBot="1">
      <c r="A23" s="369"/>
      <c r="B23" s="354"/>
      <c r="C23" s="62" t="s">
        <v>48</v>
      </c>
      <c r="D23" s="168">
        <f>D19/$D$28</f>
        <v>1</v>
      </c>
      <c r="E23" s="168">
        <f>E19/$E$28</f>
        <v>0.16666666666666666</v>
      </c>
      <c r="F23" s="66"/>
    </row>
    <row r="24" spans="1:11">
      <c r="A24" s="369"/>
      <c r="B24" s="353" t="s">
        <v>49</v>
      </c>
      <c r="C24" s="52" t="s">
        <v>50</v>
      </c>
      <c r="D24" s="53"/>
      <c r="E24" s="53"/>
      <c r="F24" s="54">
        <f>E24-D24</f>
        <v>0</v>
      </c>
    </row>
    <row r="25" spans="1:11">
      <c r="A25" s="369"/>
      <c r="B25" s="354"/>
      <c r="C25" s="55" t="s">
        <v>51</v>
      </c>
      <c r="D25" s="56"/>
      <c r="E25" s="56"/>
      <c r="F25" s="142">
        <f>E25-D25</f>
        <v>0</v>
      </c>
    </row>
    <row r="26" spans="1:11">
      <c r="A26" s="369"/>
      <c r="B26" s="354"/>
      <c r="C26" s="58" t="s">
        <v>52</v>
      </c>
      <c r="D26" s="59"/>
      <c r="E26" s="59"/>
      <c r="F26" s="139">
        <f>E26-D26</f>
        <v>0</v>
      </c>
    </row>
    <row r="27" spans="1:11" ht="15.75" thickBot="1">
      <c r="A27" s="369"/>
      <c r="B27" s="354"/>
      <c r="C27" s="58" t="s">
        <v>48</v>
      </c>
      <c r="D27" s="60">
        <f>D24/$D$28</f>
        <v>0</v>
      </c>
      <c r="E27" s="60">
        <f>E24/$E$28</f>
        <v>0</v>
      </c>
      <c r="F27" s="179"/>
    </row>
    <row r="28" spans="1:11" ht="27" customHeight="1">
      <c r="A28" s="369"/>
      <c r="B28" s="355" t="s">
        <v>53</v>
      </c>
      <c r="C28" s="67" t="s">
        <v>54</v>
      </c>
      <c r="D28" s="68">
        <f>D12+D19+D24</f>
        <v>120</v>
      </c>
      <c r="E28" s="68">
        <f>E12+E19+E24</f>
        <v>120</v>
      </c>
      <c r="F28" s="69">
        <f>E28-D28</f>
        <v>0</v>
      </c>
    </row>
    <row r="29" spans="1:11">
      <c r="A29" s="369"/>
      <c r="B29" s="356"/>
      <c r="C29" s="211" t="s">
        <v>55</v>
      </c>
      <c r="D29" s="84">
        <f>D12-D14-D15</f>
        <v>0</v>
      </c>
      <c r="E29" s="210">
        <f>IF(E17&gt;=3,E12-E14,0)</f>
        <v>75</v>
      </c>
      <c r="F29" s="184">
        <f>E29-D29</f>
        <v>75</v>
      </c>
      <c r="G29" s="220"/>
    </row>
    <row r="30" spans="1:11">
      <c r="A30" s="369"/>
      <c r="B30" s="356"/>
      <c r="C30" s="70" t="s">
        <v>56</v>
      </c>
      <c r="D30" s="132">
        <f>D13+D22+D25</f>
        <v>30</v>
      </c>
      <c r="E30" s="132">
        <f>E13+E22+E25</f>
        <v>60</v>
      </c>
      <c r="F30" s="193"/>
    </row>
    <row r="31" spans="1:11" ht="25.5" customHeight="1">
      <c r="A31" s="369"/>
      <c r="B31" s="356"/>
      <c r="C31" s="72" t="s">
        <v>57</v>
      </c>
      <c r="D31" s="185">
        <f>D29/$D$28</f>
        <v>0</v>
      </c>
      <c r="E31" s="185">
        <f>E29/$E$28</f>
        <v>0.625</v>
      </c>
      <c r="F31" s="191">
        <f>E31</f>
        <v>0.625</v>
      </c>
    </row>
    <row r="32" spans="1:11" ht="33" customHeight="1">
      <c r="A32" s="369"/>
      <c r="B32" s="356"/>
      <c r="C32" s="358" t="s">
        <v>58</v>
      </c>
      <c r="D32" s="374">
        <f>(D12/0.9*0.201*$I$33)+(D12/0.9*0.272*$J$33)+(D12/0.9*0.345*$K$33)</f>
        <v>0</v>
      </c>
      <c r="E32" s="376">
        <f>(E12/0.9*0.201*$I$33)+(E12/0.9*0.272*$J$33)+(E12/0.9*0.345*$K$33)-((E14+E15)*0.0394)</f>
        <v>21.151333333333337</v>
      </c>
      <c r="F32" s="378">
        <f>E32-D33</f>
        <v>21.151333333333337</v>
      </c>
      <c r="G32" s="329" t="s">
        <v>59</v>
      </c>
      <c r="H32" s="330" t="s">
        <v>60</v>
      </c>
      <c r="I32" s="331" t="s">
        <v>61</v>
      </c>
      <c r="J32" s="331" t="s">
        <v>62</v>
      </c>
      <c r="K32" s="331" t="s">
        <v>63</v>
      </c>
    </row>
    <row r="33" spans="1:11" ht="33" customHeight="1">
      <c r="A33" s="369"/>
      <c r="B33" s="356"/>
      <c r="C33" s="359"/>
      <c r="D33" s="375"/>
      <c r="E33" s="377"/>
      <c r="F33" s="379"/>
      <c r="G33" s="332"/>
      <c r="H33" s="330" t="s">
        <v>64</v>
      </c>
      <c r="I33" s="333">
        <v>1</v>
      </c>
      <c r="J33" s="333">
        <v>0</v>
      </c>
      <c r="K33" s="333">
        <v>0</v>
      </c>
    </row>
    <row r="34" spans="1:11" ht="24" customHeight="1" thickBot="1">
      <c r="A34" s="370"/>
      <c r="B34" s="357"/>
      <c r="C34" s="76" t="s">
        <v>65</v>
      </c>
      <c r="D34" s="77"/>
      <c r="E34" s="78"/>
      <c r="F34" s="79"/>
    </row>
    <row r="35" spans="1:11" ht="9.75" customHeight="1">
      <c r="A35" s="9"/>
      <c r="B35" s="9"/>
      <c r="C35" s="9"/>
      <c r="D35" s="9"/>
      <c r="E35" s="9"/>
      <c r="F35" s="9"/>
    </row>
    <row r="36" spans="1:11" ht="16.5" thickBot="1">
      <c r="A36" s="13" t="s">
        <v>66</v>
      </c>
      <c r="B36" s="9"/>
      <c r="C36" s="9"/>
      <c r="D36" s="9"/>
      <c r="E36" s="9"/>
      <c r="F36" s="9"/>
    </row>
    <row r="37" spans="1:11" ht="36" customHeight="1" thickBot="1">
      <c r="A37" s="143"/>
      <c r="B37" s="144"/>
      <c r="C37" s="145" t="s">
        <v>30</v>
      </c>
      <c r="D37" s="146" t="s">
        <v>31</v>
      </c>
      <c r="E37" s="146" t="s">
        <v>32</v>
      </c>
      <c r="F37" s="147" t="s">
        <v>33</v>
      </c>
      <c r="G37" s="96" t="s">
        <v>67</v>
      </c>
    </row>
    <row r="38" spans="1:11">
      <c r="A38" s="369" t="s">
        <v>68</v>
      </c>
      <c r="B38" s="371" t="s">
        <v>35</v>
      </c>
      <c r="C38" s="140" t="s">
        <v>69</v>
      </c>
      <c r="D38" s="169"/>
      <c r="E38" s="141">
        <v>100</v>
      </c>
      <c r="F38" s="142">
        <f>E38-D38</f>
        <v>100</v>
      </c>
    </row>
    <row r="39" spans="1:11">
      <c r="A39" s="369"/>
      <c r="B39" s="371"/>
      <c r="C39" s="55" t="s">
        <v>37</v>
      </c>
      <c r="D39" s="170"/>
      <c r="E39" s="63">
        <v>50</v>
      </c>
      <c r="F39" s="64">
        <f t="shared" ref="F39:F41" si="1">E39-D39</f>
        <v>50</v>
      </c>
    </row>
    <row r="40" spans="1:11" ht="23.25" customHeight="1">
      <c r="A40" s="369"/>
      <c r="B40" s="371"/>
      <c r="C40" s="133" t="s">
        <v>38</v>
      </c>
      <c r="D40" s="171"/>
      <c r="E40" s="135">
        <v>25</v>
      </c>
      <c r="F40" s="137">
        <f t="shared" si="1"/>
        <v>25</v>
      </c>
    </row>
    <row r="41" spans="1:11">
      <c r="A41" s="369"/>
      <c r="B41" s="371"/>
      <c r="C41" s="133" t="s">
        <v>39</v>
      </c>
      <c r="D41" s="171"/>
      <c r="E41" s="135">
        <v>5</v>
      </c>
      <c r="F41" s="137">
        <f t="shared" si="1"/>
        <v>5</v>
      </c>
    </row>
    <row r="42" spans="1:11">
      <c r="A42" s="369"/>
      <c r="B42" s="371"/>
      <c r="C42" s="58" t="s">
        <v>40</v>
      </c>
      <c r="D42" s="172"/>
      <c r="E42" s="189">
        <f>E38/$E$54</f>
        <v>1</v>
      </c>
      <c r="F42" s="176"/>
    </row>
    <row r="43" spans="1:11">
      <c r="A43" s="369"/>
      <c r="B43" s="371"/>
      <c r="C43" s="58" t="s">
        <v>41</v>
      </c>
      <c r="D43" s="173"/>
      <c r="E43" s="136">
        <f>E38/(E40+E41)</f>
        <v>3.3333333333333335</v>
      </c>
      <c r="F43" s="177"/>
    </row>
    <row r="44" spans="1:11" ht="15.75" thickBot="1">
      <c r="A44" s="369"/>
      <c r="B44" s="371"/>
      <c r="C44" s="58" t="s">
        <v>70</v>
      </c>
      <c r="D44" s="174"/>
      <c r="E44" s="134">
        <f>E38/(E39/1000)</f>
        <v>2000</v>
      </c>
      <c r="F44" s="178"/>
    </row>
    <row r="45" spans="1:11">
      <c r="A45" s="369"/>
      <c r="B45" s="353" t="s">
        <v>43</v>
      </c>
      <c r="C45" s="61" t="s">
        <v>71</v>
      </c>
      <c r="D45" s="53"/>
      <c r="E45" s="53"/>
      <c r="F45" s="54">
        <f>E45-D45</f>
        <v>0</v>
      </c>
    </row>
    <row r="46" spans="1:11">
      <c r="A46" s="369"/>
      <c r="B46" s="354"/>
      <c r="C46" s="62" t="s">
        <v>45</v>
      </c>
      <c r="D46" s="63"/>
      <c r="E46" s="63"/>
      <c r="F46" s="64">
        <f>E46-D46</f>
        <v>0</v>
      </c>
    </row>
    <row r="47" spans="1:11">
      <c r="A47" s="369"/>
      <c r="B47" s="354"/>
      <c r="C47" s="62" t="s">
        <v>46</v>
      </c>
      <c r="D47" s="65" t="e">
        <f>D45/D46</f>
        <v>#DIV/0!</v>
      </c>
      <c r="E47" s="65" t="e">
        <f>E45/E46</f>
        <v>#DIV/0!</v>
      </c>
      <c r="F47" s="175"/>
    </row>
    <row r="48" spans="1:11">
      <c r="A48" s="369"/>
      <c r="B48" s="354"/>
      <c r="C48" s="62" t="s">
        <v>47</v>
      </c>
      <c r="D48" s="56"/>
      <c r="E48" s="56"/>
      <c r="F48" s="64">
        <f>E48-D48</f>
        <v>0</v>
      </c>
    </row>
    <row r="49" spans="1:7" ht="15.75" thickBot="1">
      <c r="A49" s="369"/>
      <c r="B49" s="354"/>
      <c r="C49" s="62" t="s">
        <v>48</v>
      </c>
      <c r="D49" s="65" t="e">
        <f>D45/$D$54</f>
        <v>#DIV/0!</v>
      </c>
      <c r="E49" s="65">
        <f>E45/$E$54</f>
        <v>0</v>
      </c>
      <c r="F49" s="66"/>
    </row>
    <row r="50" spans="1:7">
      <c r="A50" s="369"/>
      <c r="B50" s="353" t="s">
        <v>49</v>
      </c>
      <c r="C50" s="52" t="s">
        <v>72</v>
      </c>
      <c r="D50" s="53"/>
      <c r="E50" s="53"/>
      <c r="F50" s="54">
        <f>E50-D50</f>
        <v>0</v>
      </c>
    </row>
    <row r="51" spans="1:7">
      <c r="A51" s="369"/>
      <c r="B51" s="354"/>
      <c r="C51" s="55" t="s">
        <v>51</v>
      </c>
      <c r="D51" s="56"/>
      <c r="E51" s="56"/>
      <c r="F51" s="190">
        <f>E51-D51</f>
        <v>0</v>
      </c>
    </row>
    <row r="52" spans="1:7">
      <c r="A52" s="369"/>
      <c r="B52" s="354"/>
      <c r="C52" s="58" t="s">
        <v>52</v>
      </c>
      <c r="D52" s="59"/>
      <c r="E52" s="59"/>
      <c r="F52" s="190">
        <f>E52-D52</f>
        <v>0</v>
      </c>
    </row>
    <row r="53" spans="1:7" ht="15.75" thickBot="1">
      <c r="A53" s="369"/>
      <c r="B53" s="354"/>
      <c r="C53" s="58" t="s">
        <v>48</v>
      </c>
      <c r="D53" s="60" t="e">
        <f>D50/$D$54</f>
        <v>#DIV/0!</v>
      </c>
      <c r="E53" s="189">
        <f>E50/$E$54</f>
        <v>0</v>
      </c>
      <c r="F53" s="179"/>
    </row>
    <row r="54" spans="1:7" ht="24.75" customHeight="1">
      <c r="A54" s="369"/>
      <c r="B54" s="355" t="s">
        <v>53</v>
      </c>
      <c r="C54" s="67" t="s">
        <v>73</v>
      </c>
      <c r="D54" s="68">
        <f>D38+D45+D50</f>
        <v>0</v>
      </c>
      <c r="E54" s="68">
        <f>E38+E45+E50</f>
        <v>100</v>
      </c>
      <c r="F54" s="69">
        <f>E54-D54</f>
        <v>100</v>
      </c>
    </row>
    <row r="55" spans="1:7">
      <c r="A55" s="369"/>
      <c r="B55" s="356"/>
      <c r="C55" s="211" t="s">
        <v>74</v>
      </c>
      <c r="D55" s="84">
        <f>D38-D40</f>
        <v>0</v>
      </c>
      <c r="E55" s="210">
        <f>IF(E43&gt;=2.8,E38-E40,0)</f>
        <v>75</v>
      </c>
      <c r="F55" s="184">
        <f>E55-D55</f>
        <v>75</v>
      </c>
      <c r="G55" s="220" t="s">
        <v>75</v>
      </c>
    </row>
    <row r="56" spans="1:7">
      <c r="A56" s="369"/>
      <c r="B56" s="356"/>
      <c r="C56" s="70" t="s">
        <v>56</v>
      </c>
      <c r="D56" s="132">
        <f>D39+D48+D51</f>
        <v>0</v>
      </c>
      <c r="E56" s="132">
        <f>E39+E48+E51</f>
        <v>50</v>
      </c>
      <c r="F56" s="193"/>
    </row>
    <row r="57" spans="1:7" ht="20.25">
      <c r="A57" s="369"/>
      <c r="B57" s="356"/>
      <c r="C57" s="72" t="s">
        <v>57</v>
      </c>
      <c r="D57" s="185" t="e">
        <f>D55/$D$54</f>
        <v>#DIV/0!</v>
      </c>
      <c r="E57" s="185">
        <f>E55/E54</f>
        <v>0.75</v>
      </c>
      <c r="F57" s="191">
        <f>E57</f>
        <v>0.75</v>
      </c>
    </row>
    <row r="58" spans="1:7" ht="32.1" customHeight="1">
      <c r="A58" s="369"/>
      <c r="B58" s="356"/>
      <c r="C58" s="352" t="s">
        <v>76</v>
      </c>
      <c r="D58" s="335">
        <f>(D38/0.9*0.201*$I$33)+(D38/0.9*0.272*$J$33)+(D38/0.9*0.345*$K$33)</f>
        <v>0</v>
      </c>
      <c r="E58" s="334">
        <f>(E38/0.9*0.201*$I$33)+(E38/0.9*0.272*$J$33)+(E38/0.9*0.345*$K$33)-((E40+E41)*0.0394)</f>
        <v>21.151333333333337</v>
      </c>
      <c r="F58" s="75">
        <f>E58-D58</f>
        <v>21.151333333333337</v>
      </c>
    </row>
    <row r="59" spans="1:7" ht="15.75" thickBot="1">
      <c r="A59" s="370"/>
      <c r="B59" s="357"/>
      <c r="C59" s="76" t="s">
        <v>65</v>
      </c>
      <c r="D59" s="77"/>
      <c r="E59" s="78"/>
      <c r="F59" s="79"/>
    </row>
    <row r="60" spans="1:7" ht="10.5" customHeight="1">
      <c r="A60" s="155"/>
      <c r="B60" s="156"/>
      <c r="C60" s="157"/>
      <c r="D60" s="158"/>
      <c r="E60" s="159"/>
      <c r="F60" s="158"/>
    </row>
    <row r="61" spans="1:7" s="160" customFormat="1" ht="16.5" thickBot="1">
      <c r="A61" s="13" t="s">
        <v>77</v>
      </c>
      <c r="B61" s="152"/>
      <c r="C61" s="152"/>
      <c r="D61" s="152"/>
      <c r="E61" s="152"/>
      <c r="F61" s="152"/>
    </row>
    <row r="62" spans="1:7" ht="35.25" customHeight="1" thickBot="1">
      <c r="A62" s="143"/>
      <c r="B62" s="144"/>
      <c r="C62" s="145" t="s">
        <v>30</v>
      </c>
      <c r="D62" s="146" t="s">
        <v>31</v>
      </c>
      <c r="E62" s="146" t="s">
        <v>32</v>
      </c>
      <c r="F62" s="147" t="s">
        <v>33</v>
      </c>
      <c r="G62" s="109" t="s">
        <v>78</v>
      </c>
    </row>
    <row r="63" spans="1:7">
      <c r="A63" s="369" t="s">
        <v>79</v>
      </c>
      <c r="B63" s="389" t="s">
        <v>80</v>
      </c>
      <c r="C63" s="52" t="s">
        <v>81</v>
      </c>
      <c r="D63" s="186"/>
      <c r="E63" s="213">
        <v>100</v>
      </c>
      <c r="F63" s="214">
        <f>E63-D63</f>
        <v>100</v>
      </c>
    </row>
    <row r="64" spans="1:7">
      <c r="A64" s="369"/>
      <c r="B64" s="371"/>
      <c r="C64" s="55" t="s">
        <v>82</v>
      </c>
      <c r="D64" s="170"/>
      <c r="E64" s="63">
        <v>50</v>
      </c>
      <c r="F64" s="64">
        <f t="shared" ref="F64:F66" si="2">E64-D64</f>
        <v>50</v>
      </c>
    </row>
    <row r="65" spans="1:18" ht="15" customHeight="1">
      <c r="A65" s="369"/>
      <c r="B65" s="371"/>
      <c r="C65" s="133" t="s">
        <v>38</v>
      </c>
      <c r="D65" s="171"/>
      <c r="E65" s="135">
        <v>25</v>
      </c>
      <c r="F65" s="137">
        <f t="shared" si="2"/>
        <v>25</v>
      </c>
    </row>
    <row r="66" spans="1:18">
      <c r="A66" s="369"/>
      <c r="B66" s="371"/>
      <c r="C66" s="133" t="s">
        <v>39</v>
      </c>
      <c r="D66" s="171"/>
      <c r="E66" s="135">
        <v>4</v>
      </c>
      <c r="F66" s="137">
        <f t="shared" si="2"/>
        <v>4</v>
      </c>
    </row>
    <row r="67" spans="1:18">
      <c r="A67" s="369"/>
      <c r="B67" s="371"/>
      <c r="C67" s="58" t="s">
        <v>40</v>
      </c>
      <c r="D67" s="172"/>
      <c r="E67" s="189">
        <f>E63/E$80</f>
        <v>0.83333333333333337</v>
      </c>
      <c r="F67" s="176"/>
    </row>
    <row r="68" spans="1:18">
      <c r="A68" s="369"/>
      <c r="B68" s="371"/>
      <c r="C68" s="58" t="s">
        <v>83</v>
      </c>
      <c r="D68" s="173"/>
      <c r="E68" s="136">
        <f>E63/(E65+E66)</f>
        <v>3.4482758620689653</v>
      </c>
      <c r="F68" s="177"/>
    </row>
    <row r="69" spans="1:18" ht="15.75" thickBot="1">
      <c r="A69" s="369"/>
      <c r="B69" s="371"/>
      <c r="C69" s="58" t="s">
        <v>70</v>
      </c>
      <c r="D69" s="174"/>
      <c r="E69" s="134">
        <f>E63/(E64/1000)</f>
        <v>2000</v>
      </c>
      <c r="F69" s="178"/>
    </row>
    <row r="70" spans="1:18">
      <c r="A70" s="369"/>
      <c r="B70" s="392" t="s">
        <v>84</v>
      </c>
      <c r="C70" s="52" t="s">
        <v>85</v>
      </c>
      <c r="D70" s="187"/>
      <c r="E70" s="149">
        <v>20</v>
      </c>
      <c r="F70" s="54">
        <f>E70-D70</f>
        <v>20</v>
      </c>
    </row>
    <row r="71" spans="1:18">
      <c r="A71" s="369"/>
      <c r="B71" s="371"/>
      <c r="C71" s="133" t="s">
        <v>39</v>
      </c>
      <c r="D71" s="170"/>
      <c r="E71" s="148">
        <v>1</v>
      </c>
      <c r="F71" s="64">
        <f>E71-D71</f>
        <v>1</v>
      </c>
    </row>
    <row r="72" spans="1:18">
      <c r="A72" s="369"/>
      <c r="B72" s="371"/>
      <c r="C72" s="58" t="s">
        <v>48</v>
      </c>
      <c r="D72" s="171"/>
      <c r="E72" s="212">
        <f>E70/$E$80</f>
        <v>0.16666666666666666</v>
      </c>
      <c r="F72" s="192"/>
    </row>
    <row r="73" spans="1:18" ht="15.75" thickBot="1">
      <c r="A73" s="369"/>
      <c r="B73" s="393"/>
      <c r="C73" s="57" t="s">
        <v>83</v>
      </c>
      <c r="D73" s="188"/>
      <c r="E73" s="150">
        <f>E70/E71</f>
        <v>20</v>
      </c>
      <c r="F73" s="205"/>
      <c r="G73" s="287" t="s">
        <v>86</v>
      </c>
      <c r="H73" s="287"/>
      <c r="I73" s="287"/>
      <c r="J73" s="287"/>
      <c r="K73" s="287"/>
      <c r="L73" s="287"/>
      <c r="M73" s="287"/>
      <c r="N73" s="287"/>
      <c r="O73" s="287"/>
      <c r="P73" s="287"/>
      <c r="Q73" s="287"/>
      <c r="R73" s="287"/>
    </row>
    <row r="74" spans="1:18">
      <c r="A74" s="369"/>
      <c r="B74" s="390" t="s">
        <v>49</v>
      </c>
      <c r="C74" s="140" t="s">
        <v>87</v>
      </c>
      <c r="D74" s="141"/>
      <c r="E74" s="141"/>
      <c r="F74" s="142">
        <f>E74-D74</f>
        <v>0</v>
      </c>
    </row>
    <row r="75" spans="1:18">
      <c r="A75" s="369"/>
      <c r="B75" s="391"/>
      <c r="C75" s="55" t="s">
        <v>82</v>
      </c>
      <c r="D75" s="56"/>
      <c r="E75" s="56"/>
      <c r="F75" s="64">
        <f>E75-D75</f>
        <v>0</v>
      </c>
    </row>
    <row r="76" spans="1:18" ht="22.5">
      <c r="A76" s="369"/>
      <c r="B76" s="391"/>
      <c r="C76" s="133" t="s">
        <v>38</v>
      </c>
      <c r="D76" s="59"/>
      <c r="E76" s="59"/>
      <c r="F76" s="137"/>
    </row>
    <row r="77" spans="1:18">
      <c r="A77" s="369"/>
      <c r="B77" s="391"/>
      <c r="C77" s="133" t="s">
        <v>39</v>
      </c>
      <c r="D77" s="59">
        <v>50</v>
      </c>
      <c r="E77" s="59"/>
      <c r="F77" s="137">
        <f>E77-D77</f>
        <v>-50</v>
      </c>
    </row>
    <row r="78" spans="1:18">
      <c r="A78" s="369"/>
      <c r="B78" s="391"/>
      <c r="C78" s="58" t="s">
        <v>83</v>
      </c>
      <c r="D78" s="59">
        <f>D74/(D76+D77)</f>
        <v>0</v>
      </c>
      <c r="E78" s="59" t="e">
        <f>E74/(E76+E77)</f>
        <v>#DIV/0!</v>
      </c>
      <c r="F78" s="192"/>
    </row>
    <row r="79" spans="1:18" ht="15.75" thickBot="1">
      <c r="A79" s="369"/>
      <c r="B79" s="391"/>
      <c r="C79" s="58" t="s">
        <v>48</v>
      </c>
      <c r="D79" s="60" t="e">
        <f>D74/D$80</f>
        <v>#DIV/0!</v>
      </c>
      <c r="E79" s="189">
        <f>E74/E$80</f>
        <v>0</v>
      </c>
      <c r="F79" s="179"/>
    </row>
    <row r="80" spans="1:18" ht="29.25" customHeight="1">
      <c r="A80" s="369"/>
      <c r="B80" s="355" t="s">
        <v>53</v>
      </c>
      <c r="C80" s="67" t="s">
        <v>88</v>
      </c>
      <c r="D80" s="68">
        <f>D63+D70+D74</f>
        <v>0</v>
      </c>
      <c r="E80" s="68">
        <f>E63+E70+E74</f>
        <v>120</v>
      </c>
      <c r="F80" s="69">
        <f>E80-D80</f>
        <v>120</v>
      </c>
    </row>
    <row r="81" spans="1:9">
      <c r="A81" s="369"/>
      <c r="B81" s="356"/>
      <c r="C81" s="211" t="s">
        <v>89</v>
      </c>
      <c r="D81" s="84"/>
      <c r="E81" s="210">
        <f>E70+IF(E68&gt;=3.3,E63*(E68-3.2)/10.6,0)</f>
        <v>22.342225113858163</v>
      </c>
      <c r="F81" s="183">
        <f>E81-D81</f>
        <v>22.342225113858163</v>
      </c>
      <c r="G81" s="221" t="s">
        <v>90</v>
      </c>
    </row>
    <row r="82" spans="1:9">
      <c r="A82" s="369"/>
      <c r="B82" s="356"/>
      <c r="C82" s="70" t="s">
        <v>56</v>
      </c>
      <c r="D82" s="132">
        <f>D64+D75</f>
        <v>0</v>
      </c>
      <c r="E82" s="132">
        <f>E64+E75</f>
        <v>50</v>
      </c>
      <c r="F82" s="193"/>
    </row>
    <row r="83" spans="1:9">
      <c r="A83" s="369"/>
      <c r="B83" s="356"/>
      <c r="C83" s="72" t="s">
        <v>91</v>
      </c>
      <c r="D83" s="185" t="e">
        <f>D81/D80</f>
        <v>#DIV/0!</v>
      </c>
      <c r="E83" s="185">
        <f>E81/E80</f>
        <v>0.18618520928215135</v>
      </c>
      <c r="F83" s="191">
        <f>E83</f>
        <v>0.18618520928215135</v>
      </c>
      <c r="G83" s="221"/>
    </row>
    <row r="84" spans="1:9" ht="30.6" customHeight="1">
      <c r="A84" s="369"/>
      <c r="B84" s="356"/>
      <c r="C84" s="73" t="s">
        <v>92</v>
      </c>
      <c r="D84" s="335">
        <f>(D63/0.9*0.201*$I$33)+(D63/0.9*0.272*$J$33)+(D63/0.9*0.345*$K$33)</f>
        <v>0</v>
      </c>
      <c r="E84" s="334">
        <f>(E63/0.9*0.201*$I$33)+(E63/0.9*0.272*$J$33)+(E63/0.9*0.345*$K$33)-((E65+E66)*0.0394)</f>
        <v>21.190733333333334</v>
      </c>
      <c r="F84" s="75">
        <f>E84-D84</f>
        <v>21.190733333333334</v>
      </c>
    </row>
    <row r="85" spans="1:9" ht="15.75" thickBot="1">
      <c r="A85" s="370"/>
      <c r="B85" s="357"/>
      <c r="C85" s="76" t="s">
        <v>65</v>
      </c>
      <c r="D85" s="77"/>
      <c r="E85" s="78"/>
      <c r="F85" s="79"/>
    </row>
    <row r="86" spans="1:9" ht="9.75" customHeight="1">
      <c r="A86" s="9"/>
      <c r="B86" s="9"/>
      <c r="C86" s="9"/>
      <c r="D86" s="9"/>
      <c r="E86" s="9"/>
      <c r="F86" s="9"/>
    </row>
    <row r="87" spans="1:9" s="160" customFormat="1" ht="16.5" thickBot="1">
      <c r="A87" s="13" t="s">
        <v>93</v>
      </c>
      <c r="B87" s="152"/>
      <c r="C87" s="152"/>
      <c r="D87" s="152"/>
      <c r="E87" s="152"/>
      <c r="F87" s="152"/>
    </row>
    <row r="88" spans="1:9" ht="35.25" customHeight="1" thickBot="1">
      <c r="A88" s="143"/>
      <c r="B88" s="144"/>
      <c r="C88" s="145" t="s">
        <v>30</v>
      </c>
      <c r="D88" s="146" t="s">
        <v>31</v>
      </c>
      <c r="E88" s="146" t="s">
        <v>32</v>
      </c>
      <c r="F88" s="147" t="s">
        <v>33</v>
      </c>
    </row>
    <row r="89" spans="1:9">
      <c r="A89" s="369" t="s">
        <v>94</v>
      </c>
      <c r="B89" s="371" t="s">
        <v>95</v>
      </c>
      <c r="C89" s="140" t="s">
        <v>96</v>
      </c>
      <c r="D89" s="169"/>
      <c r="E89" s="202">
        <v>500</v>
      </c>
      <c r="F89" s="203">
        <f>E89-D89</f>
        <v>500</v>
      </c>
    </row>
    <row r="90" spans="1:9">
      <c r="A90" s="369"/>
      <c r="B90" s="371"/>
      <c r="C90" s="55" t="s">
        <v>37</v>
      </c>
      <c r="D90" s="170"/>
      <c r="E90" s="63">
        <v>200</v>
      </c>
      <c r="F90" s="64">
        <f t="shared" ref="F90:F98" si="3">E90-D90</f>
        <v>200</v>
      </c>
    </row>
    <row r="91" spans="1:9" s="182" customFormat="1">
      <c r="A91" s="369"/>
      <c r="B91" s="371"/>
      <c r="C91" s="180" t="s">
        <v>97</v>
      </c>
      <c r="D91" s="201"/>
      <c r="E91" s="181">
        <v>450</v>
      </c>
      <c r="F91" s="64">
        <f t="shared" si="3"/>
        <v>450</v>
      </c>
    </row>
    <row r="92" spans="1:9">
      <c r="A92" s="369"/>
      <c r="B92" s="371"/>
      <c r="C92" s="55" t="s">
        <v>82</v>
      </c>
      <c r="D92" s="171"/>
      <c r="E92" s="135">
        <v>190</v>
      </c>
      <c r="F92" s="64">
        <f t="shared" si="3"/>
        <v>190</v>
      </c>
    </row>
    <row r="93" spans="1:9" ht="22.5">
      <c r="A93" s="369"/>
      <c r="B93" s="371"/>
      <c r="C93" s="133" t="s">
        <v>38</v>
      </c>
      <c r="D93" s="171"/>
      <c r="E93" s="135">
        <v>150</v>
      </c>
      <c r="F93" s="137"/>
    </row>
    <row r="94" spans="1:9">
      <c r="A94" s="369"/>
      <c r="B94" s="371"/>
      <c r="C94" s="133" t="s">
        <v>39</v>
      </c>
      <c r="D94" s="171"/>
      <c r="E94" s="284"/>
      <c r="F94" s="137">
        <f>E93-D94</f>
        <v>150</v>
      </c>
      <c r="I94" s="336"/>
    </row>
    <row r="95" spans="1:9" ht="22.5">
      <c r="A95" s="369"/>
      <c r="B95" s="371"/>
      <c r="C95" s="133" t="s">
        <v>98</v>
      </c>
      <c r="D95" s="172"/>
      <c r="E95" s="189">
        <f>E89/$E$114</f>
        <v>1</v>
      </c>
      <c r="F95" s="138"/>
    </row>
    <row r="96" spans="1:9" ht="22.5">
      <c r="A96" s="369"/>
      <c r="B96" s="371"/>
      <c r="C96" s="133" t="s">
        <v>99</v>
      </c>
      <c r="D96" s="172"/>
      <c r="E96" s="189">
        <f>E91/$E$115</f>
        <v>1</v>
      </c>
      <c r="F96" s="138"/>
    </row>
    <row r="97" spans="1:6">
      <c r="A97" s="369"/>
      <c r="B97" s="371"/>
      <c r="C97" s="58" t="s">
        <v>100</v>
      </c>
      <c r="D97" s="173"/>
      <c r="E97" s="136">
        <f>(E89+E91)/(E93+E94)</f>
        <v>6.333333333333333</v>
      </c>
      <c r="F97" s="137">
        <f t="shared" si="3"/>
        <v>6.333333333333333</v>
      </c>
    </row>
    <row r="98" spans="1:6" ht="15.75" thickBot="1">
      <c r="A98" s="369"/>
      <c r="B98" s="371"/>
      <c r="C98" s="58" t="s">
        <v>42</v>
      </c>
      <c r="D98" s="174"/>
      <c r="E98" s="134">
        <f>(E89/(E90/1000))+(E91/(E92*1000))</f>
        <v>2500.0023684210528</v>
      </c>
      <c r="F98" s="137">
        <f t="shared" si="3"/>
        <v>2500.0023684210528</v>
      </c>
    </row>
    <row r="99" spans="1:6">
      <c r="A99" s="369"/>
      <c r="B99" s="353" t="s">
        <v>43</v>
      </c>
      <c r="C99" s="61" t="s">
        <v>101</v>
      </c>
      <c r="D99" s="53"/>
      <c r="E99" s="53"/>
      <c r="F99" s="54">
        <f>E99-D99</f>
        <v>0</v>
      </c>
    </row>
    <row r="100" spans="1:6">
      <c r="A100" s="369"/>
      <c r="B100" s="354"/>
      <c r="C100" s="62" t="s">
        <v>45</v>
      </c>
      <c r="D100" s="63"/>
      <c r="E100" s="63"/>
      <c r="F100" s="64">
        <f>E100-D100</f>
        <v>0</v>
      </c>
    </row>
    <row r="101" spans="1:6">
      <c r="A101" s="369"/>
      <c r="B101" s="354"/>
      <c r="C101" s="62" t="s">
        <v>46</v>
      </c>
      <c r="D101" s="65" t="e">
        <f>D99/D100</f>
        <v>#DIV/0!</v>
      </c>
      <c r="E101" s="65" t="e">
        <f>E99/E100</f>
        <v>#DIV/0!</v>
      </c>
      <c r="F101" s="175"/>
    </row>
    <row r="102" spans="1:6">
      <c r="A102" s="369"/>
      <c r="B102" s="354"/>
      <c r="C102" s="62" t="s">
        <v>47</v>
      </c>
      <c r="D102" s="56"/>
      <c r="E102" s="56"/>
      <c r="F102" s="64">
        <f>E102-D102</f>
        <v>0</v>
      </c>
    </row>
    <row r="103" spans="1:6" ht="15.75" thickBot="1">
      <c r="A103" s="369"/>
      <c r="B103" s="354"/>
      <c r="C103" s="62" t="s">
        <v>102</v>
      </c>
      <c r="D103" s="65">
        <f>D99/$D$28</f>
        <v>0</v>
      </c>
      <c r="E103" s="65">
        <f>E99/$E$28</f>
        <v>0</v>
      </c>
      <c r="F103" s="66"/>
    </row>
    <row r="104" spans="1:6">
      <c r="A104" s="369"/>
      <c r="B104" s="353" t="s">
        <v>49</v>
      </c>
      <c r="C104" s="52" t="s">
        <v>103</v>
      </c>
      <c r="D104" s="53"/>
      <c r="E104" s="53"/>
      <c r="F104" s="54">
        <f>E104-D104</f>
        <v>0</v>
      </c>
    </row>
    <row r="105" spans="1:6">
      <c r="A105" s="369"/>
      <c r="B105" s="354"/>
      <c r="C105" s="55" t="s">
        <v>37</v>
      </c>
      <c r="D105" s="56"/>
      <c r="E105" s="56"/>
      <c r="F105" s="142">
        <f t="shared" ref="F105:F107" si="4">E105-D105</f>
        <v>0</v>
      </c>
    </row>
    <row r="106" spans="1:6" ht="22.5">
      <c r="A106" s="369"/>
      <c r="B106" s="354"/>
      <c r="C106" s="133" t="s">
        <v>38</v>
      </c>
      <c r="D106" s="59"/>
      <c r="E106" s="59"/>
      <c r="F106" s="142"/>
    </row>
    <row r="107" spans="1:6">
      <c r="A107" s="369"/>
      <c r="B107" s="354"/>
      <c r="C107" s="133" t="s">
        <v>39</v>
      </c>
      <c r="D107" s="59"/>
      <c r="E107" s="59"/>
      <c r="F107" s="142">
        <f t="shared" si="4"/>
        <v>0</v>
      </c>
    </row>
    <row r="108" spans="1:6" ht="15.75" thickBot="1">
      <c r="A108" s="369"/>
      <c r="B108" s="372"/>
      <c r="C108" s="57" t="s">
        <v>102</v>
      </c>
      <c r="D108" s="65">
        <f>D104/$D$28</f>
        <v>0</v>
      </c>
      <c r="E108" s="209">
        <f>E104/$E$114</f>
        <v>0</v>
      </c>
      <c r="F108" s="205"/>
    </row>
    <row r="109" spans="1:6">
      <c r="A109" s="369"/>
      <c r="B109" s="353" t="s">
        <v>49</v>
      </c>
      <c r="C109" s="52" t="s">
        <v>87</v>
      </c>
      <c r="D109" s="195"/>
      <c r="E109" s="195"/>
      <c r="F109" s="54">
        <f>E109-D109</f>
        <v>0</v>
      </c>
    </row>
    <row r="110" spans="1:6">
      <c r="A110" s="369"/>
      <c r="B110" s="354"/>
      <c r="C110" s="55" t="s">
        <v>82</v>
      </c>
      <c r="D110" s="194"/>
      <c r="E110" s="194"/>
      <c r="F110" s="142">
        <f t="shared" ref="F110:F112" si="5">E110-D110</f>
        <v>0</v>
      </c>
    </row>
    <row r="111" spans="1:6" ht="22.5">
      <c r="A111" s="369"/>
      <c r="B111" s="354"/>
      <c r="C111" s="133" t="s">
        <v>38</v>
      </c>
      <c r="D111" s="194"/>
      <c r="E111" s="194"/>
      <c r="F111" s="142"/>
    </row>
    <row r="112" spans="1:6">
      <c r="A112" s="369"/>
      <c r="B112" s="354"/>
      <c r="C112" s="133" t="s">
        <v>39</v>
      </c>
      <c r="D112" s="194"/>
      <c r="E112" s="194"/>
      <c r="F112" s="142">
        <f t="shared" si="5"/>
        <v>0</v>
      </c>
    </row>
    <row r="113" spans="1:6" ht="15.75" thickBot="1">
      <c r="A113" s="369"/>
      <c r="B113" s="372"/>
      <c r="C113" s="57" t="s">
        <v>104</v>
      </c>
      <c r="D113" s="196" t="e">
        <f>D109/$D$115</f>
        <v>#DIV/0!</v>
      </c>
      <c r="E113" s="206">
        <f>E109/$E$115</f>
        <v>0</v>
      </c>
      <c r="F113" s="204"/>
    </row>
    <row r="114" spans="1:6" ht="23.25" thickBot="1">
      <c r="A114" s="369"/>
      <c r="B114" s="355" t="s">
        <v>53</v>
      </c>
      <c r="C114" s="197" t="s">
        <v>105</v>
      </c>
      <c r="D114" s="198">
        <f>D89+D99</f>
        <v>0</v>
      </c>
      <c r="E114" s="198">
        <f>E89+E99+E104</f>
        <v>500</v>
      </c>
      <c r="F114" s="199">
        <f>E114-D114</f>
        <v>500</v>
      </c>
    </row>
    <row r="115" spans="1:6" ht="23.25" thickBot="1">
      <c r="A115" s="369"/>
      <c r="B115" s="373"/>
      <c r="C115" s="197" t="s">
        <v>106</v>
      </c>
      <c r="D115" s="198">
        <f>D109</f>
        <v>0</v>
      </c>
      <c r="E115" s="198">
        <f>E91+E109</f>
        <v>450</v>
      </c>
      <c r="F115" s="199"/>
    </row>
    <row r="116" spans="1:6">
      <c r="A116" s="369"/>
      <c r="B116" s="356"/>
      <c r="C116" s="339" t="s">
        <v>107</v>
      </c>
      <c r="D116" s="68"/>
      <c r="E116" s="340">
        <f>E89+E91-E93</f>
        <v>800</v>
      </c>
      <c r="F116" s="341">
        <f>E116-D116</f>
        <v>800</v>
      </c>
    </row>
    <row r="117" spans="1:6">
      <c r="A117" s="369"/>
      <c r="B117" s="356"/>
      <c r="C117" s="293" t="s">
        <v>108</v>
      </c>
      <c r="D117" s="132"/>
      <c r="E117" s="207">
        <f>E116*E89/(E89+E91)</f>
        <v>421.05263157894734</v>
      </c>
      <c r="F117" s="342"/>
    </row>
    <row r="118" spans="1:6">
      <c r="A118" s="369"/>
      <c r="B118" s="356"/>
      <c r="C118" s="293" t="s">
        <v>109</v>
      </c>
      <c r="D118" s="132"/>
      <c r="E118" s="207">
        <f>E116*E91/(E89+E91)</f>
        <v>378.94736842105266</v>
      </c>
      <c r="F118" s="200"/>
    </row>
    <row r="119" spans="1:6">
      <c r="A119" s="369"/>
      <c r="B119" s="356"/>
      <c r="C119" s="70" t="s">
        <v>110</v>
      </c>
      <c r="D119" s="132">
        <f>D90+D102+D105</f>
        <v>0</v>
      </c>
      <c r="E119" s="132">
        <f>E90+E102+E105</f>
        <v>200</v>
      </c>
      <c r="F119" s="208"/>
    </row>
    <row r="120" spans="1:6">
      <c r="A120" s="369"/>
      <c r="B120" s="356"/>
      <c r="C120" s="70" t="s">
        <v>111</v>
      </c>
      <c r="D120" s="132">
        <f>D92+D110</f>
        <v>0</v>
      </c>
      <c r="E120" s="132">
        <f>E92+E110</f>
        <v>190</v>
      </c>
      <c r="F120" s="208"/>
    </row>
    <row r="121" spans="1:6" ht="20.25">
      <c r="A121" s="369"/>
      <c r="B121" s="356"/>
      <c r="C121" s="72" t="s">
        <v>112</v>
      </c>
      <c r="D121" s="185">
        <f>D116/$D$28</f>
        <v>0</v>
      </c>
      <c r="E121" s="185">
        <f>E116/(E114+E115)</f>
        <v>0.84210526315789469</v>
      </c>
      <c r="F121" s="191">
        <f>E121</f>
        <v>0.84210526315789469</v>
      </c>
    </row>
    <row r="122" spans="1:6" ht="34.5" customHeight="1">
      <c r="A122" s="369"/>
      <c r="B122" s="356"/>
      <c r="C122" s="73" t="s">
        <v>113</v>
      </c>
      <c r="D122" s="74"/>
      <c r="E122" s="334">
        <f>((E89+E91)/0.9*0.201*$I$33)+((E89+E91)/0.9*0.272*$J$33)+((E89+E91)/0.9*0.345*$K$33)-((H96+E93)*0.0394)</f>
        <v>206.25666666666666</v>
      </c>
      <c r="F122" s="75">
        <f>E122-D122</f>
        <v>206.25666666666666</v>
      </c>
    </row>
    <row r="123" spans="1:6" ht="15.75" thickBot="1">
      <c r="A123" s="370"/>
      <c r="B123" s="357"/>
      <c r="C123" s="76" t="s">
        <v>65</v>
      </c>
      <c r="D123" s="77"/>
      <c r="E123" s="78"/>
      <c r="F123" s="79"/>
    </row>
    <row r="124" spans="1:6" ht="9.75" customHeight="1">
      <c r="A124" s="9"/>
      <c r="B124" s="9"/>
      <c r="C124" s="9"/>
      <c r="D124" s="9"/>
      <c r="E124" s="9"/>
      <c r="F124" s="9"/>
    </row>
    <row r="125" spans="1:6" ht="9.75" customHeight="1">
      <c r="A125" s="9"/>
      <c r="B125" s="9"/>
      <c r="C125" s="9"/>
      <c r="D125" s="9"/>
      <c r="E125" s="9"/>
      <c r="F125" s="9"/>
    </row>
    <row r="126" spans="1:6" ht="9.75" customHeight="1">
      <c r="A126" s="9"/>
      <c r="B126" s="9"/>
      <c r="C126" s="9"/>
      <c r="D126" s="9"/>
      <c r="E126" s="9"/>
      <c r="F126" s="9"/>
    </row>
    <row r="127" spans="1:6" ht="15.75">
      <c r="A127" s="96" t="s">
        <v>114</v>
      </c>
      <c r="B127" s="9"/>
      <c r="C127" s="9"/>
      <c r="D127" s="9"/>
      <c r="E127" s="9"/>
      <c r="F127" s="9"/>
    </row>
    <row r="128" spans="1:6" ht="9.75" customHeight="1" thickBot="1">
      <c r="B128" s="9"/>
      <c r="C128" s="9"/>
      <c r="D128" s="9"/>
      <c r="E128" s="9"/>
      <c r="F128" s="9"/>
    </row>
    <row r="129" spans="1:6" ht="21">
      <c r="A129" s="363" t="s">
        <v>115</v>
      </c>
      <c r="B129" s="364"/>
      <c r="C129" s="80"/>
      <c r="D129" s="50" t="s">
        <v>31</v>
      </c>
      <c r="E129" s="50" t="s">
        <v>116</v>
      </c>
      <c r="F129" s="51" t="s">
        <v>117</v>
      </c>
    </row>
    <row r="130" spans="1:6">
      <c r="A130" s="365"/>
      <c r="B130" s="366"/>
      <c r="C130" s="73" t="s">
        <v>118</v>
      </c>
      <c r="D130" s="81"/>
      <c r="E130" s="81"/>
      <c r="F130" s="82"/>
    </row>
    <row r="131" spans="1:6">
      <c r="A131" s="365"/>
      <c r="B131" s="366"/>
      <c r="C131" s="83" t="s">
        <v>119</v>
      </c>
      <c r="D131" s="84"/>
      <c r="E131" s="84"/>
      <c r="F131" s="85">
        <f>E131-D131</f>
        <v>0</v>
      </c>
    </row>
    <row r="132" spans="1:6">
      <c r="A132" s="365"/>
      <c r="B132" s="366"/>
      <c r="C132" s="86" t="s">
        <v>120</v>
      </c>
      <c r="D132" s="87"/>
      <c r="E132" s="87"/>
      <c r="F132" s="71"/>
    </row>
    <row r="133" spans="1:6">
      <c r="A133" s="365"/>
      <c r="B133" s="366"/>
      <c r="C133" s="86" t="s">
        <v>121</v>
      </c>
      <c r="D133" s="87"/>
      <c r="E133" s="87"/>
      <c r="F133" s="71"/>
    </row>
    <row r="134" spans="1:6">
      <c r="A134" s="365"/>
      <c r="B134" s="366"/>
      <c r="C134" s="86" t="s">
        <v>122</v>
      </c>
      <c r="D134" s="87"/>
      <c r="E134" s="87"/>
      <c r="F134" s="71"/>
    </row>
    <row r="135" spans="1:6">
      <c r="A135" s="365"/>
      <c r="B135" s="366"/>
      <c r="C135" s="83" t="s">
        <v>123</v>
      </c>
      <c r="D135" s="88"/>
      <c r="E135" s="88"/>
      <c r="F135" s="71">
        <f>E135-D135</f>
        <v>0</v>
      </c>
    </row>
    <row r="136" spans="1:6" hidden="1">
      <c r="A136" s="365"/>
      <c r="B136" s="366"/>
      <c r="C136" s="83"/>
      <c r="D136" s="88"/>
      <c r="E136" s="88"/>
      <c r="F136" s="71"/>
    </row>
    <row r="137" spans="1:6">
      <c r="A137" s="365"/>
      <c r="B137" s="366"/>
      <c r="C137" s="83" t="s">
        <v>124</v>
      </c>
      <c r="D137" s="88"/>
      <c r="E137" s="88"/>
      <c r="F137" s="71">
        <f>E137-D137</f>
        <v>0</v>
      </c>
    </row>
    <row r="138" spans="1:6">
      <c r="A138" s="365"/>
      <c r="B138" s="366"/>
      <c r="C138" s="83" t="s">
        <v>125</v>
      </c>
      <c r="D138" s="84"/>
      <c r="E138" s="84"/>
      <c r="F138" s="89" t="str">
        <f>E138-D138&amp;" sous stations supplémentaires"</f>
        <v>0 sous stations supplémentaires</v>
      </c>
    </row>
    <row r="139" spans="1:6">
      <c r="A139" s="365"/>
      <c r="B139" s="366"/>
      <c r="C139" s="83" t="s">
        <v>126</v>
      </c>
      <c r="D139" s="87"/>
      <c r="E139" s="87"/>
      <c r="F139" s="71"/>
    </row>
    <row r="140" spans="1:6">
      <c r="A140" s="365"/>
      <c r="B140" s="366"/>
      <c r="C140" s="83" t="s">
        <v>127</v>
      </c>
      <c r="D140" s="87"/>
      <c r="E140" s="87"/>
      <c r="F140" s="71" t="str">
        <f>E140-D140&amp;" eq logts supplémentaires"</f>
        <v>0 eq logts supplémentaires</v>
      </c>
    </row>
    <row r="141" spans="1:6">
      <c r="A141" s="365"/>
      <c r="B141" s="366"/>
      <c r="C141" s="381" t="s">
        <v>128</v>
      </c>
      <c r="D141" s="90" t="e">
        <f>D135/D131</f>
        <v>#DIV/0!</v>
      </c>
      <c r="E141" s="90" t="e">
        <f>E135/E131</f>
        <v>#DIV/0!</v>
      </c>
      <c r="F141" s="91" t="e">
        <f>F135/F131</f>
        <v>#DIV/0!</v>
      </c>
    </row>
    <row r="142" spans="1:6">
      <c r="A142" s="365"/>
      <c r="B142" s="366"/>
      <c r="C142" s="382"/>
      <c r="D142" s="383" t="s">
        <v>129</v>
      </c>
      <c r="E142" s="384"/>
      <c r="F142" s="385"/>
    </row>
    <row r="143" spans="1:6" ht="22.5">
      <c r="A143" s="365"/>
      <c r="B143" s="366"/>
      <c r="C143" s="72" t="s">
        <v>130</v>
      </c>
      <c r="D143" s="90" t="e">
        <f>D137/D131</f>
        <v>#DIV/0!</v>
      </c>
      <c r="E143" s="90" t="e">
        <f>E137/E131</f>
        <v>#DIV/0!</v>
      </c>
      <c r="F143" s="91" t="e">
        <f>E143-D143</f>
        <v>#DIV/0!</v>
      </c>
    </row>
    <row r="144" spans="1:6">
      <c r="A144" s="365"/>
      <c r="B144" s="366"/>
      <c r="C144" s="83" t="s">
        <v>131</v>
      </c>
      <c r="D144" s="92">
        <f>D135/D28</f>
        <v>0</v>
      </c>
      <c r="E144" s="92">
        <f>E135/E28</f>
        <v>0</v>
      </c>
      <c r="F144" s="93"/>
    </row>
    <row r="145" spans="1:6">
      <c r="A145" s="365"/>
      <c r="B145" s="366"/>
      <c r="C145" s="94" t="s">
        <v>132</v>
      </c>
      <c r="D145" s="386">
        <v>2016</v>
      </c>
      <c r="E145" s="387"/>
      <c r="F145" s="388"/>
    </row>
    <row r="146" spans="1:6" ht="24.75" customHeight="1" thickBot="1">
      <c r="A146" s="367"/>
      <c r="B146" s="368"/>
      <c r="C146" s="76" t="s">
        <v>133</v>
      </c>
      <c r="D146" s="360"/>
      <c r="E146" s="361"/>
      <c r="F146" s="362"/>
    </row>
  </sheetData>
  <mergeCells count="31">
    <mergeCell ref="A3:F3"/>
    <mergeCell ref="B109:B113"/>
    <mergeCell ref="C141:C142"/>
    <mergeCell ref="D142:F142"/>
    <mergeCell ref="D145:F145"/>
    <mergeCell ref="B63:B69"/>
    <mergeCell ref="B74:B79"/>
    <mergeCell ref="B80:B85"/>
    <mergeCell ref="B12:B18"/>
    <mergeCell ref="A12:A34"/>
    <mergeCell ref="B19:B23"/>
    <mergeCell ref="B28:B34"/>
    <mergeCell ref="A38:A59"/>
    <mergeCell ref="A63:A85"/>
    <mergeCell ref="B70:B73"/>
    <mergeCell ref="B24:B27"/>
    <mergeCell ref="B50:B53"/>
    <mergeCell ref="B54:B59"/>
    <mergeCell ref="C32:C33"/>
    <mergeCell ref="D146:F146"/>
    <mergeCell ref="A129:B146"/>
    <mergeCell ref="A89:A123"/>
    <mergeCell ref="B89:B98"/>
    <mergeCell ref="B99:B103"/>
    <mergeCell ref="B104:B108"/>
    <mergeCell ref="B114:B123"/>
    <mergeCell ref="D32:D33"/>
    <mergeCell ref="E32:E33"/>
    <mergeCell ref="F32:F33"/>
    <mergeCell ref="B38:B44"/>
    <mergeCell ref="B45:B49"/>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JQ192"/>
  <sheetViews>
    <sheetView topLeftCell="A24" zoomScale="110" zoomScaleNormal="110" workbookViewId="0">
      <selection activeCell="J5" sqref="J5"/>
    </sheetView>
  </sheetViews>
  <sheetFormatPr defaultColWidth="11.42578125" defaultRowHeight="14.25"/>
  <cols>
    <col min="1" max="1" width="10.5703125" style="9" customWidth="1"/>
    <col min="2" max="2" width="10.85546875" style="9" customWidth="1"/>
    <col min="3" max="3" width="10.42578125" style="9" customWidth="1"/>
    <col min="4" max="4" width="9.28515625" style="9" customWidth="1"/>
    <col min="5" max="5" width="8.28515625" style="9" customWidth="1"/>
    <col min="6" max="6" width="9.7109375" style="9" customWidth="1"/>
    <col min="7" max="7" width="7.5703125" style="9" customWidth="1"/>
    <col min="8" max="8" width="8" style="9" customWidth="1"/>
    <col min="9" max="9" width="10" style="9" customWidth="1"/>
    <col min="10" max="10" width="12.28515625" style="9" customWidth="1"/>
    <col min="11" max="11" width="11.85546875" style="9" customWidth="1"/>
    <col min="12" max="12" width="9.42578125" style="9" customWidth="1"/>
    <col min="13" max="13" width="6.42578125" style="9" customWidth="1"/>
    <col min="14" max="14" width="8.140625" style="9" customWidth="1"/>
    <col min="15" max="15" width="8.85546875" style="9" customWidth="1"/>
    <col min="16" max="16" width="36" style="9" customWidth="1"/>
    <col min="17" max="16384" width="11.42578125" style="9"/>
  </cols>
  <sheetData>
    <row r="1" spans="1:277" s="151" customFormat="1" ht="15.75">
      <c r="A1" s="13" t="s">
        <v>134</v>
      </c>
      <c r="P1" s="351" t="s">
        <v>135</v>
      </c>
      <c r="Q1" s="284" t="s">
        <v>136</v>
      </c>
      <c r="R1" s="2"/>
    </row>
    <row r="2" spans="1:277" s="13" customFormat="1" ht="15.75">
      <c r="P2" s="350" t="s">
        <v>137</v>
      </c>
      <c r="Q2" s="285" t="str">
        <f>VLOOKUP(Q1,'zones climatiques'!B3:C99,2,FALSE)</f>
        <v>H1c</v>
      </c>
      <c r="R2"/>
    </row>
    <row r="3" spans="1:277" s="13" customFormat="1" ht="15.75">
      <c r="A3" s="13" t="s">
        <v>138</v>
      </c>
      <c r="P3" s="351" t="s">
        <v>139</v>
      </c>
      <c r="Q3" s="285" t="s">
        <v>140</v>
      </c>
    </row>
    <row r="4" spans="1:277" s="152" customFormat="1" ht="15">
      <c r="A4" s="152" t="s">
        <v>141</v>
      </c>
    </row>
    <row r="5" spans="1:277" ht="114.75" customHeight="1">
      <c r="B5" s="265" t="s">
        <v>142</v>
      </c>
      <c r="C5" s="265" t="s">
        <v>143</v>
      </c>
      <c r="D5" s="266" t="s">
        <v>144</v>
      </c>
      <c r="E5" s="267" t="s">
        <v>145</v>
      </c>
      <c r="F5" s="268" t="s">
        <v>146</v>
      </c>
      <c r="G5" s="268" t="s">
        <v>147</v>
      </c>
      <c r="H5" s="265" t="s">
        <v>148</v>
      </c>
      <c r="I5" s="265" t="s">
        <v>149</v>
      </c>
      <c r="J5" s="278" t="s">
        <v>150</v>
      </c>
      <c r="K5" s="278" t="s">
        <v>151</v>
      </c>
      <c r="L5" s="343" t="s">
        <v>152</v>
      </c>
      <c r="M5" s="279" t="s">
        <v>153</v>
      </c>
      <c r="N5" s="13"/>
      <c r="O5" s="13"/>
      <c r="P5" s="13"/>
      <c r="Q5" s="13"/>
      <c r="R5" s="13"/>
      <c r="S5" s="13"/>
      <c r="T5" s="13"/>
      <c r="U5" s="13"/>
      <c r="V5" s="13"/>
      <c r="W5" s="13"/>
      <c r="X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c r="IW5" s="13"/>
      <c r="IX5" s="13"/>
      <c r="IY5" s="13"/>
      <c r="IZ5" s="13"/>
      <c r="JA5" s="13"/>
      <c r="JB5" s="13"/>
      <c r="JC5" s="13"/>
      <c r="JD5" s="13"/>
      <c r="JE5" s="13"/>
      <c r="JF5" s="13"/>
      <c r="JG5" s="13"/>
      <c r="JH5" s="13"/>
      <c r="JI5" s="13"/>
      <c r="JJ5" s="13"/>
      <c r="JK5" s="13"/>
      <c r="JL5" s="13"/>
      <c r="JM5" s="13"/>
      <c r="JN5" s="13"/>
      <c r="JO5" s="13"/>
      <c r="JP5" s="13"/>
      <c r="JQ5" s="13"/>
    </row>
    <row r="6" spans="1:277" ht="15" customHeight="1">
      <c r="B6" s="269" t="s">
        <v>154</v>
      </c>
      <c r="C6" s="269">
        <v>500</v>
      </c>
      <c r="D6" s="269"/>
      <c r="E6" s="269"/>
      <c r="F6" s="270"/>
      <c r="G6" s="270"/>
      <c r="H6" s="269">
        <f>E6/C6</f>
        <v>0</v>
      </c>
      <c r="I6" s="269"/>
      <c r="J6" s="98"/>
      <c r="K6" s="97"/>
      <c r="L6" s="280">
        <f>VLOOKUP(B6,'Données efficacité energétique'!$A$5:$M$13,2,FALSE)*(VLOOKUP(B6,'Données efficacité energétique'!$A$5:$M$13,HLOOKUP('Tableau 2 Besoins'!$Q$2,'Données efficacité energétique'!$C$2:$M$3,2,FALSE),FALSE)+VLOOKUP(B6,'Données efficacité energétique'!$A$5:$M$13,HLOOKUP('Tableau 2 Besoins'!$Q$3,'Données efficacité energétique'!$C$2:$M$3,2,FALSE),FALSE))*C6/1000</f>
        <v>52.199999999999996</v>
      </c>
      <c r="M6" s="281" t="str">
        <f>IFERROR(IF(G6/F6&gt;0.3,"Vigilance ECS ","")&amp; IF(F6&gt;L6,"faible efficacité énergétique",""), IF(F6&gt;L6,"faible efficacité énergétique",""))</f>
        <v/>
      </c>
      <c r="N6" s="13"/>
      <c r="O6" s="13"/>
      <c r="P6" s="13"/>
      <c r="Q6" s="13"/>
      <c r="R6" s="13"/>
      <c r="S6" s="13"/>
      <c r="T6" s="13"/>
      <c r="U6" s="13"/>
      <c r="V6" s="13"/>
      <c r="W6" s="13"/>
      <c r="X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row>
    <row r="7" spans="1:277" ht="20.25">
      <c r="B7" s="269" t="s">
        <v>155</v>
      </c>
      <c r="C7" s="269">
        <v>300</v>
      </c>
      <c r="D7" s="269"/>
      <c r="E7" s="269"/>
      <c r="F7" s="270"/>
      <c r="G7" s="270"/>
      <c r="H7" s="269">
        <f>E7/C7</f>
        <v>0</v>
      </c>
      <c r="I7" s="269"/>
      <c r="J7" s="98"/>
      <c r="K7" s="97"/>
      <c r="L7" s="280">
        <f>VLOOKUP(B7,'Données efficacité energétique'!$A$5:$M$13,2,FALSE)*(VLOOKUP(B7,'Données efficacité energétique'!$A$5:$M$13,HLOOKUP('Tableau 2 Besoins'!$Q$2,'Données efficacité energétique'!$C$2:$M$3,2,FALSE),FALSE)+VLOOKUP(B7,'Données efficacité energétique'!$A$5:$M$13,HLOOKUP('Tableau 2 Besoins'!$Q$3,'Données efficacité energétique'!$C$2:$M$3,2,FALSE),FALSE))*C7/1000</f>
        <v>34.32</v>
      </c>
      <c r="M7" s="281" t="str">
        <f>IFERROR(IF(G7/F7&gt;0.3,"Vigilance ECS ","")&amp; IF(F7&gt;L7,"faible efficacité énergétique",""), IF(F7&gt;L7,"faible efficacité énergétique",""))</f>
        <v/>
      </c>
      <c r="N7" s="13"/>
      <c r="O7" s="13"/>
      <c r="P7" s="13"/>
      <c r="Q7" s="13"/>
      <c r="R7" s="13"/>
      <c r="S7" s="13"/>
      <c r="T7" s="13"/>
      <c r="U7" s="13"/>
      <c r="V7" s="13"/>
      <c r="W7" s="13"/>
      <c r="X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c r="IW7" s="13"/>
      <c r="IX7" s="13"/>
      <c r="IY7" s="13"/>
      <c r="IZ7" s="13"/>
      <c r="JA7" s="13"/>
      <c r="JB7" s="13"/>
      <c r="JC7" s="13"/>
      <c r="JD7" s="13"/>
      <c r="JE7" s="13"/>
      <c r="JF7" s="13"/>
      <c r="JG7" s="13"/>
      <c r="JH7" s="13"/>
      <c r="JI7" s="13"/>
      <c r="JJ7" s="13"/>
      <c r="JK7" s="13"/>
      <c r="JL7" s="13"/>
      <c r="JM7" s="13"/>
      <c r="JN7" s="13"/>
      <c r="JO7" s="13"/>
      <c r="JP7" s="13"/>
      <c r="JQ7" s="13"/>
    </row>
    <row r="8" spans="1:277" ht="15" customHeight="1">
      <c r="B8" s="271" t="s">
        <v>156</v>
      </c>
      <c r="C8" s="265"/>
      <c r="D8" s="272"/>
      <c r="E8" s="273"/>
      <c r="F8" s="268"/>
      <c r="G8" s="268"/>
      <c r="H8" s="265"/>
      <c r="I8" s="265"/>
      <c r="J8" s="13"/>
      <c r="K8" s="13"/>
      <c r="L8" s="13"/>
      <c r="M8" s="13"/>
      <c r="N8" s="13"/>
      <c r="O8" s="13"/>
      <c r="P8" s="13"/>
      <c r="Q8" s="13"/>
      <c r="R8" s="13"/>
      <c r="S8" s="13"/>
      <c r="T8" s="13"/>
      <c r="U8" s="13"/>
      <c r="V8" s="13"/>
      <c r="W8" s="13"/>
      <c r="X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row>
    <row r="9" spans="1:277" s="13" customFormat="1" ht="15.75"/>
    <row r="10" spans="1:277" s="13" customFormat="1" ht="15.75">
      <c r="A10" s="13" t="s">
        <v>157</v>
      </c>
    </row>
    <row r="11" spans="1:277" s="113" customFormat="1" ht="15">
      <c r="A11" s="113" t="s">
        <v>158</v>
      </c>
    </row>
    <row r="12" spans="1:277" s="13" customFormat="1" ht="128.25">
      <c r="B12" s="265" t="s">
        <v>142</v>
      </c>
      <c r="C12" s="265" t="s">
        <v>159</v>
      </c>
      <c r="D12" s="266" t="s">
        <v>160</v>
      </c>
      <c r="E12" s="267" t="s">
        <v>161</v>
      </c>
      <c r="F12" s="268" t="s">
        <v>162</v>
      </c>
      <c r="G12" s="268" t="s">
        <v>163</v>
      </c>
      <c r="H12" s="265" t="s">
        <v>164</v>
      </c>
    </row>
    <row r="13" spans="1:277" s="13" customFormat="1" ht="15">
      <c r="B13" s="269"/>
      <c r="C13" s="269"/>
      <c r="D13" s="269"/>
      <c r="E13" s="269"/>
      <c r="F13" s="270"/>
      <c r="G13" s="270"/>
      <c r="H13" s="269" t="e">
        <f>E13/C13</f>
        <v>#DIV/0!</v>
      </c>
    </row>
    <row r="14" spans="1:277" s="13" customFormat="1" ht="15">
      <c r="B14" s="269"/>
      <c r="C14" s="269"/>
      <c r="D14" s="269"/>
      <c r="E14" s="269"/>
      <c r="F14" s="270"/>
      <c r="G14" s="270"/>
      <c r="H14" s="269" t="e">
        <f>E14/C14</f>
        <v>#DIV/0!</v>
      </c>
    </row>
    <row r="15" spans="1:277" s="13" customFormat="1" ht="15.75">
      <c r="B15" s="271" t="s">
        <v>156</v>
      </c>
      <c r="C15" s="265"/>
      <c r="D15" s="272"/>
      <c r="E15" s="273"/>
      <c r="F15" s="268"/>
      <c r="G15" s="268"/>
      <c r="H15" s="265"/>
    </row>
    <row r="16" spans="1:277" s="13" customFormat="1" ht="15.75"/>
    <row r="17" spans="1:29" s="13" customFormat="1" ht="15.75"/>
    <row r="18" spans="1:29" s="13" customFormat="1" ht="15.75">
      <c r="A18" s="13" t="s">
        <v>165</v>
      </c>
    </row>
    <row r="19" spans="1:29" s="13" customFormat="1" ht="15.75"/>
    <row r="20" spans="1:29" s="153" customFormat="1">
      <c r="A20" s="153" t="s">
        <v>166</v>
      </c>
    </row>
    <row r="21" spans="1:29" ht="138">
      <c r="A21" s="265" t="s">
        <v>167</v>
      </c>
      <c r="B21" s="265" t="s">
        <v>168</v>
      </c>
      <c r="C21" s="265" t="s">
        <v>169</v>
      </c>
      <c r="D21" s="265" t="s">
        <v>170</v>
      </c>
      <c r="E21" s="265" t="s">
        <v>171</v>
      </c>
      <c r="F21" s="265" t="s">
        <v>172</v>
      </c>
      <c r="G21" s="265" t="s">
        <v>173</v>
      </c>
      <c r="H21" s="265" t="s">
        <v>143</v>
      </c>
      <c r="I21" s="266" t="s">
        <v>174</v>
      </c>
      <c r="J21" s="267" t="s">
        <v>175</v>
      </c>
      <c r="K21" s="268" t="s">
        <v>146</v>
      </c>
      <c r="L21" s="268" t="s">
        <v>147</v>
      </c>
      <c r="M21" s="265" t="s">
        <v>176</v>
      </c>
      <c r="N21" s="265" t="s">
        <v>177</v>
      </c>
      <c r="O21" s="265" t="s">
        <v>149</v>
      </c>
      <c r="P21" s="278" t="s">
        <v>150</v>
      </c>
      <c r="Q21" s="278" t="s">
        <v>151</v>
      </c>
      <c r="R21" s="343" t="s">
        <v>152</v>
      </c>
      <c r="S21" s="279" t="s">
        <v>153</v>
      </c>
      <c r="T21" s="12"/>
      <c r="U21" s="12"/>
      <c r="V21" s="12"/>
      <c r="W21" s="12"/>
      <c r="X21" s="12"/>
      <c r="AA21" s="12"/>
      <c r="AB21" s="12"/>
      <c r="AC21" s="12"/>
    </row>
    <row r="22" spans="1:29">
      <c r="A22" s="269" t="s">
        <v>178</v>
      </c>
      <c r="B22" s="269" t="s">
        <v>179</v>
      </c>
      <c r="C22" s="269" t="s">
        <v>180</v>
      </c>
      <c r="D22" s="269" t="s">
        <v>181</v>
      </c>
      <c r="E22" s="274">
        <v>2012</v>
      </c>
      <c r="F22" s="269" t="s">
        <v>154</v>
      </c>
      <c r="G22" s="269"/>
      <c r="H22" s="269"/>
      <c r="I22" s="269"/>
      <c r="J22" s="269"/>
      <c r="K22" s="270"/>
      <c r="L22" s="270"/>
      <c r="M22" s="269"/>
      <c r="N22" s="269" t="e">
        <f>J22/H22</f>
        <v>#DIV/0!</v>
      </c>
      <c r="O22" s="269"/>
      <c r="P22" s="98"/>
      <c r="Q22" s="97"/>
      <c r="R22" s="280">
        <f>VLOOKUP(F22,'Données efficacité energétique'!$A$5:$M$13,2,FALSE)*(VLOOKUP(F22,'Données efficacité energétique'!$A$5:$M$13,HLOOKUP('Tableau 2 Besoins'!$Q$2,'Données efficacité energétique'!$C$2:$M$3,2,FALSE),FALSE)+VLOOKUP(F22,'Données efficacité energétique'!$A$5:$M$13,HLOOKUP('Tableau 2 Besoins'!$Q$3,'Données efficacité energétique'!$C$2:$M$3,2,FALSE),FALSE))*H22/1000</f>
        <v>0</v>
      </c>
      <c r="S22" s="281" t="str">
        <f>IFERROR(IF(M22/L22&gt;0.3,"Vigilance ECS ","")&amp; IF(L22&gt;R22,"faible efficacité énergétique",""), IF(L22&gt;R22,"faible efficacité énergétique",""))</f>
        <v/>
      </c>
      <c r="T22" s="12"/>
      <c r="U22" s="12"/>
      <c r="V22" s="12"/>
      <c r="W22" s="12"/>
      <c r="X22" s="12"/>
      <c r="AA22" s="12"/>
      <c r="AB22" s="12"/>
      <c r="AC22" s="12"/>
    </row>
    <row r="23" spans="1:29" ht="11.25" customHeight="1">
      <c r="A23" s="269" t="s">
        <v>182</v>
      </c>
      <c r="B23" s="269"/>
      <c r="C23" s="269"/>
      <c r="D23" s="269"/>
      <c r="E23" s="269"/>
      <c r="F23" s="269"/>
      <c r="G23" s="269"/>
      <c r="H23" s="269"/>
      <c r="I23" s="269"/>
      <c r="J23" s="269"/>
      <c r="K23" s="270"/>
      <c r="L23" s="270"/>
      <c r="M23" s="269"/>
      <c r="N23" s="269" t="e">
        <f>J23/H23</f>
        <v>#DIV/0!</v>
      </c>
      <c r="O23" s="269"/>
      <c r="P23" s="98"/>
      <c r="Q23" s="97"/>
      <c r="R23" s="280" t="e">
        <f>VLOOKUP(F23,'Données efficacité energétique'!$A$5:$M$13,2,FALSE)*(VLOOKUP(F23,'Données efficacité energétique'!$A$5:$M$13,HLOOKUP('Tableau 2 Besoins'!$Q$2,'Données efficacité energétique'!$C$2:$M$3,2,FALSE),FALSE)+VLOOKUP(F23,'Données efficacité energétique'!$A$5:$M$13,HLOOKUP('Tableau 2 Besoins'!$Q$3,'Données efficacité energétique'!$C$2:$M$3,2,FALSE),FALSE))*H23/1000</f>
        <v>#N/A</v>
      </c>
      <c r="S23" s="281" t="e">
        <f>IFERROR(IF(M23/L23&gt;0.3,"Vigilance ECS ","")&amp; IF(L23&gt;R23,"faible efficacité énergétique",""), IF(L23&gt;R23,"faible efficacité énergétique",""))</f>
        <v>#N/A</v>
      </c>
      <c r="T23" s="12"/>
      <c r="U23" s="12"/>
      <c r="V23" s="12"/>
      <c r="W23" s="12"/>
      <c r="X23" s="12"/>
      <c r="AA23" s="12"/>
      <c r="AB23" s="12"/>
      <c r="AC23" s="12"/>
    </row>
    <row r="24" spans="1:29" ht="113.25" customHeight="1">
      <c r="A24" s="269" t="s">
        <v>183</v>
      </c>
      <c r="B24" s="269" t="s">
        <v>184</v>
      </c>
      <c r="C24" s="269" t="s">
        <v>185</v>
      </c>
      <c r="D24" s="269" t="s">
        <v>181</v>
      </c>
      <c r="E24" s="274">
        <v>2014</v>
      </c>
      <c r="F24" s="269" t="s">
        <v>186</v>
      </c>
      <c r="G24" s="270"/>
      <c r="H24" s="270"/>
      <c r="I24" s="269"/>
      <c r="J24" s="269"/>
      <c r="K24" s="270"/>
      <c r="L24" s="270"/>
      <c r="M24" s="269"/>
      <c r="N24" s="269" t="e">
        <f>J24/H24</f>
        <v>#DIV/0!</v>
      </c>
      <c r="O24" s="269"/>
      <c r="P24" s="98"/>
      <c r="Q24" s="97"/>
      <c r="R24" s="280" t="e">
        <f>VLOOKUP(F24,'Données efficacité energétique'!$A$5:$M$13,2,FALSE)*(VLOOKUP(F24,'Données efficacité energétique'!$A$5:$M$13,HLOOKUP('Tableau 2 Besoins'!$Q$2,'Données efficacité energétique'!$C$2:$M$3,2,FALSE),FALSE)+VLOOKUP(F24,'Données efficacité energétique'!$A$5:$M$13,HLOOKUP('Tableau 2 Besoins'!$Q$3,'Données efficacité energétique'!$C$2:$M$3,2,FALSE),FALSE))*H24/1000</f>
        <v>#N/A</v>
      </c>
      <c r="S24" s="281" t="e">
        <f>IFERROR(IF(M24/L24&gt;0.3,"Vigilance ECS ","")&amp; IF(L24&gt;R24,"faible efficacité énergétique",""), IF(L24&gt;R24,"faible efficacité énergétique",""))</f>
        <v>#N/A</v>
      </c>
      <c r="T24" s="12"/>
      <c r="U24" s="12"/>
      <c r="V24" s="12"/>
      <c r="W24" s="12"/>
      <c r="X24" s="12"/>
      <c r="AA24" s="12"/>
      <c r="AB24" s="12"/>
      <c r="AC24" s="12"/>
    </row>
    <row r="25" spans="1:29" ht="24.75" customHeight="1">
      <c r="A25" s="269"/>
      <c r="B25" s="269" t="s">
        <v>187</v>
      </c>
      <c r="C25" s="269" t="s">
        <v>188</v>
      </c>
      <c r="D25" s="269" t="s">
        <v>189</v>
      </c>
      <c r="E25" s="274">
        <v>2014</v>
      </c>
      <c r="F25" s="269" t="s">
        <v>190</v>
      </c>
      <c r="G25" s="269"/>
      <c r="H25" s="269"/>
      <c r="I25" s="269"/>
      <c r="J25" s="269"/>
      <c r="K25" s="270"/>
      <c r="L25" s="270"/>
      <c r="M25" s="269"/>
      <c r="N25" s="269" t="e">
        <f>J25/H25</f>
        <v>#DIV/0!</v>
      </c>
      <c r="O25" s="269"/>
      <c r="P25" s="98"/>
      <c r="Q25" s="97"/>
      <c r="R25" s="280" t="e">
        <f>VLOOKUP(F25,'Données efficacité energétique'!$A$5:$M$13,2,FALSE)*(VLOOKUP(F25,'Données efficacité energétique'!$A$5:$M$13,HLOOKUP('Tableau 2 Besoins'!$Q$2,'Données efficacité energétique'!$C$2:$M$3,2,FALSE),FALSE)+VLOOKUP(F25,'Données efficacité energétique'!$A$5:$M$13,HLOOKUP('Tableau 2 Besoins'!$Q$3,'Données efficacité energétique'!$C$2:$M$3,2,FALSE),FALSE))*H25/1000</f>
        <v>#N/A</v>
      </c>
      <c r="S25" s="281" t="e">
        <f>IFERROR(IF(M25/L25&gt;0.3,"Vigilance ECS ","")&amp; IF(L25&gt;R25,"faible efficacité énergétique",""), IF(L25&gt;R25,"faible efficacité énergétique",""))</f>
        <v>#N/A</v>
      </c>
      <c r="T25" s="12"/>
      <c r="U25" s="12"/>
      <c r="V25" s="12"/>
      <c r="W25" s="12"/>
      <c r="X25" s="12"/>
      <c r="AA25" s="12"/>
      <c r="AB25" s="12"/>
      <c r="AC25" s="12"/>
    </row>
    <row r="26" spans="1:29" ht="24.75" customHeight="1">
      <c r="A26" s="269"/>
      <c r="B26" s="269"/>
      <c r="C26" s="269"/>
      <c r="D26" s="269"/>
      <c r="E26" s="274"/>
      <c r="F26" s="269"/>
      <c r="G26" s="269"/>
      <c r="H26" s="269"/>
      <c r="I26" s="269"/>
      <c r="J26" s="269"/>
      <c r="K26" s="270"/>
      <c r="L26" s="270"/>
      <c r="M26" s="269"/>
      <c r="N26" s="269" t="e">
        <f>J26/H26</f>
        <v>#DIV/0!</v>
      </c>
      <c r="O26" s="269"/>
      <c r="P26" s="98"/>
      <c r="Q26" s="97"/>
      <c r="R26" s="280" t="e">
        <f>VLOOKUP(F26,'Données efficacité energétique'!$A$5:$M$13,2,FALSE)*(VLOOKUP(F26,'Données efficacité energétique'!$A$5:$M$13,HLOOKUP('Tableau 2 Besoins'!$Q$2,'Données efficacité energétique'!$C$2:$M$3,2,FALSE),FALSE)+VLOOKUP(F26,'Données efficacité energétique'!$A$5:$M$13,HLOOKUP('Tableau 2 Besoins'!$Q$3,'Données efficacité energétique'!$C$2:$M$3,2,FALSE),FALSE))*H26/1000</f>
        <v>#N/A</v>
      </c>
      <c r="S26" s="281" t="e">
        <f>IFERROR(IF(M26/L26&gt;0.3,"Vigilance ECS ","")&amp; IF(L26&gt;R26,"faible efficacité énergétique",""), IF(L26&gt;R26,"faible efficacité énergétique",""))</f>
        <v>#N/A</v>
      </c>
      <c r="T26" s="12"/>
      <c r="U26" s="12"/>
      <c r="V26" s="12"/>
      <c r="W26" s="12"/>
      <c r="X26" s="12"/>
      <c r="AA26" s="12"/>
      <c r="AB26" s="12"/>
      <c r="AC26" s="12"/>
    </row>
    <row r="27" spans="1:29">
      <c r="A27" s="265" t="s">
        <v>156</v>
      </c>
      <c r="B27" s="265"/>
      <c r="C27" s="265"/>
      <c r="D27" s="265"/>
      <c r="E27" s="265"/>
      <c r="F27" s="265"/>
      <c r="G27" s="265"/>
      <c r="H27" s="265"/>
      <c r="I27" s="266"/>
      <c r="J27" s="275"/>
      <c r="K27" s="268"/>
      <c r="L27" s="268"/>
      <c r="M27" s="265"/>
      <c r="N27" s="265"/>
      <c r="O27" s="265"/>
      <c r="P27" s="12"/>
      <c r="Q27" s="12"/>
      <c r="R27" s="12"/>
      <c r="S27" s="12"/>
      <c r="T27" s="12"/>
      <c r="U27" s="12"/>
      <c r="V27" s="12"/>
      <c r="W27" s="12"/>
      <c r="X27" s="12"/>
      <c r="AA27" s="12"/>
      <c r="AB27" s="12"/>
      <c r="AC27" s="12"/>
    </row>
    <row r="28" spans="1:29">
      <c r="A28" s="276"/>
      <c r="B28" s="276"/>
      <c r="C28" s="276"/>
      <c r="D28" s="276"/>
      <c r="E28" s="276"/>
      <c r="F28" s="276"/>
      <c r="G28" s="276"/>
      <c r="H28" s="276"/>
      <c r="I28" s="276"/>
      <c r="J28" s="276"/>
      <c r="K28" s="276"/>
      <c r="L28" s="276"/>
      <c r="M28" s="276"/>
      <c r="N28" s="276"/>
      <c r="O28" s="276"/>
      <c r="P28" s="12"/>
      <c r="Q28" s="12"/>
      <c r="R28" s="12"/>
      <c r="S28" s="12"/>
      <c r="T28" s="12"/>
      <c r="U28" s="12"/>
      <c r="V28" s="12"/>
      <c r="W28" s="12"/>
      <c r="X28" s="12"/>
      <c r="AA28" s="12"/>
      <c r="AB28" s="12"/>
      <c r="AC28" s="12"/>
    </row>
    <row r="29" spans="1:29" ht="15">
      <c r="A29" s="277" t="s">
        <v>191</v>
      </c>
      <c r="B29" s="12"/>
      <c r="C29" s="12"/>
      <c r="D29" s="12"/>
      <c r="E29" s="12"/>
      <c r="F29" s="12"/>
      <c r="G29" s="12"/>
      <c r="H29" s="12"/>
      <c r="I29" s="12"/>
      <c r="J29" s="12"/>
      <c r="K29" s="12"/>
      <c r="L29" s="12"/>
      <c r="M29" s="12"/>
      <c r="N29" s="12"/>
      <c r="O29" s="12"/>
      <c r="P29" s="12"/>
      <c r="Q29" s="12"/>
      <c r="R29" s="12"/>
      <c r="S29" s="12"/>
      <c r="T29" s="12"/>
      <c r="U29" s="12"/>
      <c r="V29" s="12"/>
      <c r="W29" s="12"/>
      <c r="X29" s="12"/>
      <c r="AA29" s="12"/>
      <c r="AB29" s="12"/>
      <c r="AC29" s="12"/>
    </row>
    <row r="30" spans="1:29" ht="138">
      <c r="A30" s="265" t="s">
        <v>192</v>
      </c>
      <c r="B30" s="265" t="s">
        <v>167</v>
      </c>
      <c r="C30" s="265" t="s">
        <v>168</v>
      </c>
      <c r="D30" s="265" t="s">
        <v>169</v>
      </c>
      <c r="E30" s="265" t="s">
        <v>170</v>
      </c>
      <c r="F30" s="265" t="s">
        <v>171</v>
      </c>
      <c r="G30" s="265" t="s">
        <v>172</v>
      </c>
      <c r="H30" s="265" t="s">
        <v>173</v>
      </c>
      <c r="I30" s="265" t="s">
        <v>143</v>
      </c>
      <c r="J30" s="266" t="s">
        <v>174</v>
      </c>
      <c r="K30" s="267" t="s">
        <v>175</v>
      </c>
      <c r="L30" s="268" t="s">
        <v>146</v>
      </c>
      <c r="M30" s="268" t="s">
        <v>147</v>
      </c>
      <c r="N30" s="265" t="s">
        <v>176</v>
      </c>
      <c r="O30" s="265" t="s">
        <v>177</v>
      </c>
      <c r="P30" s="265" t="s">
        <v>149</v>
      </c>
      <c r="Q30" s="278" t="s">
        <v>150</v>
      </c>
      <c r="R30" s="278" t="s">
        <v>151</v>
      </c>
      <c r="S30" s="343" t="s">
        <v>193</v>
      </c>
      <c r="T30" s="279" t="s">
        <v>153</v>
      </c>
      <c r="U30" s="12"/>
      <c r="V30" s="12"/>
      <c r="W30" s="12"/>
      <c r="X30" s="12"/>
      <c r="AA30" s="12"/>
      <c r="AB30" s="12"/>
      <c r="AC30" s="12"/>
    </row>
    <row r="31" spans="1:29" ht="20.25">
      <c r="A31" s="98" t="s">
        <v>194</v>
      </c>
      <c r="B31" s="98" t="s">
        <v>178</v>
      </c>
      <c r="C31" s="98" t="s">
        <v>179</v>
      </c>
      <c r="D31" s="98" t="s">
        <v>180</v>
      </c>
      <c r="E31" s="98" t="s">
        <v>181</v>
      </c>
      <c r="F31" s="99">
        <v>2023</v>
      </c>
      <c r="G31" s="98" t="s">
        <v>154</v>
      </c>
      <c r="H31" s="98"/>
      <c r="I31" s="98"/>
      <c r="J31" s="98"/>
      <c r="K31" s="98"/>
      <c r="L31" s="100"/>
      <c r="M31" s="100"/>
      <c r="N31" s="98"/>
      <c r="O31" s="98" t="e">
        <f>K31/I31</f>
        <v>#DIV/0!</v>
      </c>
      <c r="P31" s="98"/>
      <c r="Q31" s="98"/>
      <c r="R31" s="97"/>
      <c r="S31" s="280">
        <f>VLOOKUP(G31,'Données efficacité energétique'!$A$5:$M$13,2,FALSE)*(VLOOKUP(G31,'Données efficacité energétique'!$A$5:$M$13,HLOOKUP('Tableau 2 Besoins'!$Q$2,'Données efficacité energétique'!$C$2:$M$3,2,FALSE),FALSE)+VLOOKUP(G31,'Données efficacité energétique'!$A$5:$M$13,HLOOKUP('Tableau 2 Besoins'!$Q$3,'Données efficacité energétique'!$C$2:$M$3,2,FALSE),FALSE))*I31/1000</f>
        <v>0</v>
      </c>
      <c r="T31" s="281" t="str">
        <f>IFERROR(IF(N31/M31&gt;0.3,"Vigilance ECS ","")&amp; IF(M31&gt;S31,"faible efficacité énergétique",""), IF(M31&gt;S31,"faible efficacité énergétique",""))</f>
        <v/>
      </c>
      <c r="U31" s="12"/>
      <c r="V31" s="12"/>
      <c r="W31" s="12"/>
      <c r="X31" s="12"/>
      <c r="AA31" s="12"/>
      <c r="AB31" s="12"/>
      <c r="AC31" s="12"/>
    </row>
    <row r="32" spans="1:29" ht="20.25">
      <c r="A32" s="98" t="s">
        <v>194</v>
      </c>
      <c r="B32" s="98" t="s">
        <v>182</v>
      </c>
      <c r="C32" s="98"/>
      <c r="D32" s="98"/>
      <c r="E32" s="98"/>
      <c r="F32" s="98"/>
      <c r="G32" s="98"/>
      <c r="H32" s="98"/>
      <c r="I32" s="98"/>
      <c r="J32" s="98"/>
      <c r="K32" s="98"/>
      <c r="L32" s="100"/>
      <c r="M32" s="100"/>
      <c r="N32" s="98"/>
      <c r="O32" s="98" t="e">
        <f>K32/I32</f>
        <v>#DIV/0!</v>
      </c>
      <c r="P32" s="98"/>
      <c r="Q32" s="98"/>
      <c r="R32" s="97"/>
      <c r="S32" s="280" t="e">
        <f>VLOOKUP(G32,'Données efficacité energétique'!$A$5:$M$13,2,FALSE)*(VLOOKUP(G32,'Données efficacité energétique'!$A$5:$M$13,HLOOKUP('Tableau 2 Besoins'!$Q$2,'Données efficacité energétique'!$C$2:$M$3,2,FALSE),FALSE)+VLOOKUP(G32,'Données efficacité energétique'!$A$5:$M$13,HLOOKUP('Tableau 2 Besoins'!$Q$3,'Données efficacité energétique'!$C$2:$M$3,2,FALSE),FALSE))*I32/1000</f>
        <v>#N/A</v>
      </c>
      <c r="T32" s="281" t="e">
        <f>IFERROR(IF(N32/M32&gt;0.3,"Vigilance ECS ","")&amp; IF(M32&gt;S32,"faible efficacité énergétique",""), IF(M32&gt;S32,"faible efficacité énergétique",""))</f>
        <v>#N/A</v>
      </c>
      <c r="U32" s="12"/>
      <c r="V32" s="12"/>
      <c r="W32" s="12"/>
      <c r="X32" s="12"/>
      <c r="AA32" s="12"/>
      <c r="AB32" s="12"/>
      <c r="AC32" s="12"/>
    </row>
    <row r="33" spans="1:29" ht="30">
      <c r="A33" s="101" t="s">
        <v>195</v>
      </c>
      <c r="B33" s="101"/>
      <c r="C33" s="101"/>
      <c r="D33" s="101"/>
      <c r="E33" s="101"/>
      <c r="F33" s="101"/>
      <c r="G33" s="101"/>
      <c r="H33" s="101">
        <f>SUM(H31:H32)</f>
        <v>0</v>
      </c>
      <c r="I33" s="101">
        <f>SUM(I31:I32)</f>
        <v>0</v>
      </c>
      <c r="J33" s="102">
        <f>SUM(J31:J32)</f>
        <v>0</v>
      </c>
      <c r="K33" s="103">
        <f>SUM(K31:K32)</f>
        <v>0</v>
      </c>
      <c r="L33" s="101">
        <f>SUM(L31:L32)</f>
        <v>0</v>
      </c>
      <c r="M33" s="101">
        <f>SUM(M31:M32)</f>
        <v>0</v>
      </c>
      <c r="N33" s="101">
        <f>SUM(N31:N32)</f>
        <v>0</v>
      </c>
      <c r="O33" s="104" t="e">
        <f>K33/I33</f>
        <v>#DIV/0!</v>
      </c>
      <c r="P33" s="101"/>
      <c r="Q33" s="101">
        <f>SUM(Q31:Q32)</f>
        <v>0</v>
      </c>
      <c r="R33" s="101">
        <f>SUM(R31:R32)</f>
        <v>0</v>
      </c>
      <c r="S33" s="280" t="e">
        <f>VLOOKUP(G33,'Données efficacité energétique'!$A$5:$M$13,2,FALSE)*(VLOOKUP(G33,'Données efficacité energétique'!$A$5:$M$13,HLOOKUP('Tableau 2 Besoins'!$Q$2,'Données efficacité energétique'!$C$2:$M$3,2,FALSE),FALSE)+VLOOKUP(G33,'Données efficacité energétique'!$A$5:$M$13,HLOOKUP('Tableau 2 Besoins'!$Q$3,'Données efficacité energétique'!$C$2:$M$3,2,FALSE),FALSE))*I33/1000</f>
        <v>#N/A</v>
      </c>
      <c r="T33" s="281" t="e">
        <f>IFERROR(IF(N33/M33&gt;0.3,"Vigilance ECS ","")&amp; IF(M33&gt;S33,"faible efficacité énergétique",""), IF(M33&gt;S33,"faible efficacité énergétique",""))</f>
        <v>#N/A</v>
      </c>
      <c r="U33" s="12"/>
      <c r="V33" s="12"/>
      <c r="W33" s="12"/>
      <c r="X33" s="12"/>
      <c r="AA33" s="12"/>
      <c r="AB33" s="12"/>
      <c r="AC33" s="12"/>
    </row>
    <row r="34" spans="1:29" ht="20.25">
      <c r="A34" s="98" t="s">
        <v>196</v>
      </c>
      <c r="B34" s="98" t="s">
        <v>183</v>
      </c>
      <c r="C34" s="98" t="s">
        <v>184</v>
      </c>
      <c r="D34" s="98" t="s">
        <v>185</v>
      </c>
      <c r="E34" s="98" t="s">
        <v>181</v>
      </c>
      <c r="F34" s="99">
        <v>2024</v>
      </c>
      <c r="G34" s="98" t="s">
        <v>186</v>
      </c>
      <c r="H34" s="100"/>
      <c r="I34" s="100"/>
      <c r="J34" s="98"/>
      <c r="K34" s="98"/>
      <c r="L34" s="100"/>
      <c r="M34" s="100"/>
      <c r="N34" s="98"/>
      <c r="O34" s="98" t="e">
        <f>K34/I34</f>
        <v>#DIV/0!</v>
      </c>
      <c r="P34" s="98"/>
      <c r="Q34" s="98"/>
      <c r="R34" s="97"/>
      <c r="S34" s="280" t="e">
        <f>VLOOKUP(G34,'Données efficacité energétique'!$A$5:$M$13,2,FALSE)*(VLOOKUP(G34,'Données efficacité energétique'!$A$5:$M$13,HLOOKUP('Tableau 2 Besoins'!$Q$2,'Données efficacité energétique'!$C$2:$M$3,2,FALSE),FALSE)+VLOOKUP(G34,'Données efficacité energétique'!$A$5:$M$13,HLOOKUP('Tableau 2 Besoins'!$Q$3,'Données efficacité energétique'!$C$2:$M$3,2,FALSE),FALSE))*I34/1000</f>
        <v>#N/A</v>
      </c>
      <c r="T34" s="281" t="e">
        <f>IFERROR(IF(N34/M34&gt;0.3,"Vigilance ECS ","")&amp; IF(M34&gt;S34,"faible efficacité énergétique",""), IF(M34&gt;S34,"faible efficacité énergétique",""))</f>
        <v>#N/A</v>
      </c>
      <c r="U34" s="12"/>
      <c r="V34" s="12"/>
      <c r="W34" s="12"/>
      <c r="X34" s="12"/>
      <c r="AA34" s="12"/>
      <c r="AB34" s="12"/>
      <c r="AC34" s="12"/>
    </row>
    <row r="35" spans="1:29" ht="20.25">
      <c r="A35" s="98" t="s">
        <v>197</v>
      </c>
      <c r="B35" s="98"/>
      <c r="C35" s="98" t="s">
        <v>187</v>
      </c>
      <c r="D35" s="98" t="s">
        <v>188</v>
      </c>
      <c r="E35" s="98" t="s">
        <v>189</v>
      </c>
      <c r="F35" s="99">
        <v>2024</v>
      </c>
      <c r="G35" s="98" t="s">
        <v>190</v>
      </c>
      <c r="H35" s="98"/>
      <c r="I35" s="98"/>
      <c r="J35" s="98"/>
      <c r="K35" s="98"/>
      <c r="L35" s="100"/>
      <c r="M35" s="100"/>
      <c r="N35" s="98"/>
      <c r="O35" s="98" t="e">
        <f>K35/I35</f>
        <v>#DIV/0!</v>
      </c>
      <c r="P35" s="98"/>
      <c r="Q35" s="98"/>
      <c r="R35" s="97"/>
      <c r="S35" s="280" t="e">
        <f>VLOOKUP(G35,'Données efficacité energétique'!$A$5:$M$13,2,FALSE)*(VLOOKUP(G35,'Données efficacité energétique'!$A$5:$M$13,HLOOKUP('Tableau 2 Besoins'!$Q$2,'Données efficacité energétique'!$C$2:$M$3,2,FALSE),FALSE)+VLOOKUP(G35,'Données efficacité energétique'!$A$5:$M$13,HLOOKUP('Tableau 2 Besoins'!$Q$3,'Données efficacité energétique'!$C$2:$M$3,2,FALSE),FALSE))*I35/1000</f>
        <v>#N/A</v>
      </c>
      <c r="T35" s="281" t="e">
        <f>IFERROR(IF(N35/M35&gt;0.3,"Vigilance ECS ","")&amp; IF(M35&gt;S35,"faible efficacité énergétique",""), IF(M35&gt;S35,"faible efficacité énergétique",""))</f>
        <v>#N/A</v>
      </c>
      <c r="U35" s="12"/>
      <c r="V35" s="12"/>
      <c r="W35" s="12"/>
      <c r="X35" s="12"/>
      <c r="AA35" s="12"/>
      <c r="AB35" s="12"/>
      <c r="AC35" s="12"/>
    </row>
    <row r="36" spans="1:29" ht="20.25">
      <c r="A36" s="98" t="s">
        <v>198</v>
      </c>
      <c r="B36" s="98"/>
      <c r="C36" s="98"/>
      <c r="D36" s="98"/>
      <c r="E36" s="98"/>
      <c r="F36" s="98"/>
      <c r="G36" s="98"/>
      <c r="H36" s="98"/>
      <c r="I36" s="98"/>
      <c r="J36" s="98"/>
      <c r="K36" s="98"/>
      <c r="L36" s="100"/>
      <c r="M36" s="100"/>
      <c r="N36" s="98"/>
      <c r="O36" s="98" t="e">
        <f>K36/I36</f>
        <v>#DIV/0!</v>
      </c>
      <c r="P36" s="98"/>
      <c r="Q36" s="98"/>
      <c r="R36" s="97"/>
      <c r="S36" s="280" t="e">
        <f>VLOOKUP(G36,'Données efficacité energétique'!$A$5:$M$13,2,FALSE)*(VLOOKUP(G36,'Données efficacité energétique'!$A$5:$M$13,HLOOKUP('Tableau 2 Besoins'!$Q$2,'Données efficacité energétique'!$C$2:$M$3,2,FALSE),FALSE)+VLOOKUP(G36,'Données efficacité energétique'!$A$5:$M$13,HLOOKUP('Tableau 2 Besoins'!$Q$3,'Données efficacité energétique'!$C$2:$M$3,2,FALSE),FALSE))*I36/1000</f>
        <v>#N/A</v>
      </c>
      <c r="T36" s="281" t="e">
        <f>IFERROR(IF(N36/M36&gt;0.3,"Vigilance ECS ","")&amp; IF(M36&gt;S36,"faible efficacité énergétique",""), IF(M36&gt;S36,"faible efficacité énergétique",""))</f>
        <v>#N/A</v>
      </c>
      <c r="U36" s="12"/>
      <c r="V36" s="12"/>
      <c r="W36" s="12"/>
      <c r="X36" s="12"/>
      <c r="AA36" s="12"/>
      <c r="AB36" s="12"/>
      <c r="AC36" s="12"/>
    </row>
    <row r="37" spans="1:29" ht="20.25">
      <c r="A37" s="101" t="s">
        <v>199</v>
      </c>
      <c r="B37" s="101"/>
      <c r="C37" s="101"/>
      <c r="D37" s="101"/>
      <c r="E37" s="101"/>
      <c r="F37" s="101"/>
      <c r="G37" s="101"/>
      <c r="H37" s="101">
        <f>SUM(H34:H36)</f>
        <v>0</v>
      </c>
      <c r="I37" s="101">
        <f>SUM(I34:I36)</f>
        <v>0</v>
      </c>
      <c r="J37" s="102">
        <f>SUM(J34:J36)</f>
        <v>0</v>
      </c>
      <c r="K37" s="103">
        <f>SUM(K34:K36)</f>
        <v>0</v>
      </c>
      <c r="L37" s="101">
        <f>SUM(L34:L36)</f>
        <v>0</v>
      </c>
      <c r="M37" s="101">
        <f>SUM(M34:M36)</f>
        <v>0</v>
      </c>
      <c r="N37" s="101">
        <f>SUM(N34:N36)</f>
        <v>0</v>
      </c>
      <c r="O37" s="104" t="e">
        <f>K37/I37</f>
        <v>#DIV/0!</v>
      </c>
      <c r="P37" s="101"/>
      <c r="Q37" s="101">
        <f>SUM(Q35:Q36)</f>
        <v>0</v>
      </c>
      <c r="R37" s="101">
        <f>SUM(R35:R36)</f>
        <v>0</v>
      </c>
      <c r="S37" s="280" t="e">
        <f>VLOOKUP(G37,'Données efficacité energétique'!$A$5:$M$13,2,FALSE)*(VLOOKUP(G37,'Données efficacité energétique'!$A$5:$M$13,HLOOKUP('Tableau 2 Besoins'!$Q$2,'Données efficacité energétique'!$C$2:$M$3,2,FALSE),FALSE)+VLOOKUP(G37,'Données efficacité energétique'!$A$5:$M$13,HLOOKUP('Tableau 2 Besoins'!$Q$3,'Données efficacité energétique'!$C$2:$M$3,2,FALSE),FALSE))*I37/1000</f>
        <v>#N/A</v>
      </c>
      <c r="T37" s="281" t="e">
        <f>IFERROR(IF(N37/M37&gt;0.3,"Vigilance ECS ","")&amp; IF(M37&gt;S37,"faible efficacité énergétique",""), IF(M37&gt;S37,"faible efficacité énergétique",""))</f>
        <v>#N/A</v>
      </c>
      <c r="U37" s="12"/>
      <c r="V37" s="12"/>
      <c r="W37" s="12"/>
      <c r="X37" s="12"/>
      <c r="AA37" s="12"/>
      <c r="AB37" s="12"/>
      <c r="AC37" s="12"/>
    </row>
    <row r="38" spans="1:29">
      <c r="A38" s="101" t="s">
        <v>156</v>
      </c>
      <c r="B38" s="101"/>
      <c r="C38" s="101"/>
      <c r="D38" s="101"/>
      <c r="E38" s="101"/>
      <c r="F38" s="101"/>
      <c r="G38" s="101"/>
      <c r="H38" s="101">
        <f>H37+H33</f>
        <v>0</v>
      </c>
      <c r="I38" s="101">
        <f>I37+I33</f>
        <v>0</v>
      </c>
      <c r="J38" s="102">
        <f>J37+J33</f>
        <v>0</v>
      </c>
      <c r="K38" s="103">
        <f>K37+K33</f>
        <v>0</v>
      </c>
      <c r="L38" s="101">
        <f>L37+L33</f>
        <v>0</v>
      </c>
      <c r="M38" s="101">
        <f>M37+M33</f>
        <v>0</v>
      </c>
      <c r="N38" s="101">
        <f>N37+N33</f>
        <v>0</v>
      </c>
      <c r="O38" s="104" t="e">
        <f>K38/I38</f>
        <v>#DIV/0!</v>
      </c>
      <c r="P38" s="101"/>
      <c r="Q38" s="12"/>
      <c r="R38" s="12"/>
      <c r="S38" s="12"/>
      <c r="T38" s="12"/>
      <c r="U38" s="12"/>
      <c r="V38" s="12"/>
      <c r="W38" s="12"/>
      <c r="X38" s="12"/>
      <c r="AA38" s="12"/>
      <c r="AB38" s="12"/>
      <c r="AC38" s="12"/>
    </row>
    <row r="39" spans="1:29">
      <c r="A39" s="12"/>
      <c r="B39" s="12"/>
      <c r="C39" s="12"/>
      <c r="D39" s="12"/>
      <c r="E39" s="12"/>
      <c r="F39" s="12"/>
      <c r="G39" s="12"/>
      <c r="H39" s="12"/>
      <c r="I39" s="12"/>
      <c r="J39" s="12"/>
      <c r="K39" s="12"/>
      <c r="L39" s="12"/>
      <c r="M39" s="12"/>
      <c r="N39" s="12"/>
      <c r="O39" s="12"/>
      <c r="P39" s="12"/>
      <c r="Q39" s="12"/>
      <c r="R39" s="12"/>
      <c r="S39" s="12"/>
      <c r="T39" s="12"/>
      <c r="U39" s="12"/>
      <c r="V39" s="12"/>
      <c r="W39" s="12"/>
      <c r="X39" s="12"/>
      <c r="AA39" s="12"/>
      <c r="AB39" s="12"/>
      <c r="AC39" s="12"/>
    </row>
    <row r="40" spans="1:29">
      <c r="A40" s="12"/>
      <c r="B40" s="12"/>
      <c r="C40" s="12"/>
      <c r="D40" s="12"/>
      <c r="E40" s="12"/>
      <c r="F40" s="12"/>
      <c r="G40" s="12"/>
      <c r="H40" s="12"/>
      <c r="I40" s="12"/>
      <c r="J40" s="12"/>
      <c r="K40" s="12"/>
      <c r="L40" s="12"/>
      <c r="M40" s="12"/>
      <c r="N40" s="12"/>
      <c r="O40" s="12"/>
      <c r="P40" s="12"/>
      <c r="Q40" s="12"/>
      <c r="R40" s="12"/>
      <c r="S40" s="12"/>
      <c r="T40" s="12"/>
      <c r="U40" s="12"/>
      <c r="V40" s="12"/>
      <c r="W40" s="12"/>
      <c r="X40" s="12"/>
      <c r="AA40" s="12"/>
      <c r="AB40" s="12"/>
      <c r="AC40" s="12"/>
    </row>
    <row r="47" spans="1:29">
      <c r="A47" s="12"/>
      <c r="B47" s="12"/>
      <c r="C47" s="12"/>
      <c r="D47" s="12"/>
      <c r="E47" s="12"/>
      <c r="F47" s="12"/>
      <c r="G47" s="12"/>
      <c r="H47" s="12"/>
      <c r="I47" s="12"/>
      <c r="J47" s="12"/>
      <c r="K47" s="12"/>
      <c r="L47" s="12"/>
      <c r="M47" s="12"/>
      <c r="N47" s="12"/>
      <c r="O47" s="12"/>
      <c r="P47" s="12"/>
      <c r="Q47" s="12"/>
      <c r="R47" s="12"/>
      <c r="S47" s="12"/>
      <c r="T47" s="12"/>
      <c r="U47" s="12"/>
      <c r="V47" s="12"/>
      <c r="W47" s="12"/>
      <c r="X47" s="12"/>
      <c r="AA47" s="12"/>
      <c r="AB47" s="12"/>
      <c r="AC47" s="12"/>
    </row>
    <row r="48" spans="1:29">
      <c r="A48" s="12"/>
      <c r="B48" s="12"/>
      <c r="C48" s="12"/>
      <c r="D48" s="12"/>
      <c r="E48" s="12"/>
      <c r="F48" s="12"/>
      <c r="G48" s="12"/>
      <c r="H48" s="12"/>
      <c r="I48" s="12"/>
      <c r="J48" s="12"/>
      <c r="K48" s="12"/>
      <c r="L48" s="12"/>
      <c r="M48" s="12"/>
      <c r="N48" s="12"/>
      <c r="O48" s="12"/>
      <c r="P48" s="12"/>
      <c r="Q48" s="12"/>
      <c r="R48" s="12"/>
      <c r="S48" s="12"/>
      <c r="T48" s="12"/>
      <c r="U48" s="12"/>
      <c r="V48" s="12"/>
      <c r="W48" s="12"/>
      <c r="X48" s="12"/>
      <c r="AA48" s="12"/>
      <c r="AB48" s="12"/>
      <c r="AC48" s="12"/>
    </row>
    <row r="49" spans="1:29">
      <c r="A49" s="12"/>
      <c r="B49" s="12"/>
      <c r="C49" s="12"/>
      <c r="D49" s="12"/>
      <c r="E49" s="12"/>
      <c r="F49" s="12"/>
      <c r="G49" s="12"/>
      <c r="H49" s="12"/>
      <c r="I49" s="12"/>
      <c r="J49" s="12"/>
      <c r="K49" s="12"/>
      <c r="L49" s="12"/>
      <c r="M49" s="12"/>
      <c r="N49" s="12"/>
      <c r="O49" s="12"/>
      <c r="P49" s="12"/>
      <c r="Q49" s="12"/>
      <c r="R49" s="12"/>
      <c r="S49" s="12"/>
      <c r="T49" s="12"/>
      <c r="U49" s="12"/>
      <c r="V49" s="12"/>
      <c r="W49" s="12"/>
      <c r="X49" s="12"/>
      <c r="AA49" s="12"/>
      <c r="AB49" s="12"/>
      <c r="AC49" s="12"/>
    </row>
    <row r="50" spans="1:29">
      <c r="A50" s="12"/>
      <c r="B50" s="12"/>
      <c r="C50" s="12"/>
      <c r="D50" s="12"/>
      <c r="E50" s="12"/>
      <c r="F50" s="12"/>
      <c r="G50" s="12"/>
      <c r="H50" s="12"/>
      <c r="I50" s="12"/>
      <c r="J50" s="12"/>
      <c r="K50" s="12"/>
      <c r="L50" s="12"/>
      <c r="M50" s="12"/>
      <c r="N50" s="12"/>
      <c r="O50" s="12"/>
      <c r="P50" s="12"/>
      <c r="Q50" s="12"/>
      <c r="R50" s="12"/>
      <c r="S50" s="12"/>
      <c r="T50" s="12"/>
      <c r="U50" s="12"/>
      <c r="V50" s="12"/>
      <c r="W50" s="12"/>
      <c r="X50" s="12"/>
      <c r="AA50" s="12"/>
      <c r="AB50" s="12"/>
      <c r="AC50" s="12"/>
    </row>
    <row r="51" spans="1:29">
      <c r="A51" s="12"/>
      <c r="B51" s="12"/>
      <c r="C51" s="12"/>
      <c r="D51" s="12"/>
      <c r="E51" s="12"/>
      <c r="F51" s="12"/>
      <c r="G51" s="12"/>
      <c r="H51" s="12"/>
      <c r="I51" s="12"/>
      <c r="J51" s="12"/>
      <c r="K51" s="12"/>
      <c r="L51" s="12"/>
      <c r="M51" s="12"/>
      <c r="N51" s="12"/>
      <c r="O51" s="12"/>
      <c r="P51" s="12"/>
      <c r="Q51" s="12"/>
      <c r="R51" s="12"/>
      <c r="S51" s="12"/>
      <c r="T51" s="12"/>
      <c r="U51" s="12"/>
      <c r="V51" s="12"/>
      <c r="W51" s="12"/>
      <c r="X51" s="12"/>
      <c r="AA51" s="12"/>
      <c r="AB51" s="12"/>
      <c r="AC51" s="12"/>
    </row>
    <row r="52" spans="1:29">
      <c r="A52" s="12"/>
      <c r="B52" s="12"/>
      <c r="C52" s="12"/>
      <c r="D52" s="12"/>
      <c r="E52" s="12"/>
      <c r="F52" s="12"/>
      <c r="G52" s="12"/>
      <c r="H52" s="12"/>
      <c r="I52" s="12"/>
      <c r="J52" s="12"/>
      <c r="K52" s="12"/>
      <c r="L52" s="12"/>
      <c r="M52" s="12"/>
      <c r="N52" s="12"/>
      <c r="O52" s="12"/>
      <c r="P52" s="12"/>
      <c r="Q52" s="12"/>
      <c r="R52" s="12"/>
      <c r="S52" s="12"/>
      <c r="T52" s="12"/>
      <c r="U52" s="12"/>
      <c r="V52" s="12"/>
      <c r="W52" s="12"/>
      <c r="X52" s="12"/>
      <c r="AA52" s="12"/>
      <c r="AB52" s="12"/>
      <c r="AC52" s="12"/>
    </row>
    <row r="53" spans="1:29">
      <c r="A53" s="12"/>
      <c r="B53" s="12"/>
      <c r="C53" s="12"/>
      <c r="D53" s="12"/>
      <c r="E53" s="12"/>
      <c r="F53" s="12"/>
      <c r="G53" s="12"/>
      <c r="H53" s="12"/>
      <c r="I53" s="12"/>
      <c r="J53" s="12"/>
      <c r="K53" s="12"/>
      <c r="L53" s="12"/>
      <c r="M53" s="12"/>
      <c r="N53" s="12"/>
      <c r="O53" s="12"/>
      <c r="P53" s="12"/>
      <c r="Q53" s="12"/>
      <c r="R53" s="12"/>
      <c r="S53" s="12"/>
      <c r="T53" s="12"/>
      <c r="U53" s="12"/>
      <c r="V53" s="12"/>
      <c r="W53" s="12"/>
      <c r="X53" s="12"/>
      <c r="AA53" s="12"/>
      <c r="AB53" s="12"/>
      <c r="AC53" s="12"/>
    </row>
    <row r="54" spans="1:29">
      <c r="A54" s="12"/>
      <c r="B54" s="12"/>
      <c r="C54" s="12"/>
      <c r="D54" s="12"/>
      <c r="E54" s="12"/>
      <c r="F54" s="12"/>
      <c r="G54" s="12"/>
      <c r="H54" s="12"/>
      <c r="I54" s="12"/>
      <c r="J54" s="12"/>
      <c r="K54" s="12"/>
      <c r="L54" s="12"/>
      <c r="M54" s="12"/>
      <c r="N54" s="12"/>
      <c r="O54" s="12"/>
      <c r="P54" s="12"/>
      <c r="Q54" s="12"/>
      <c r="R54" s="12"/>
      <c r="S54" s="12"/>
      <c r="T54" s="12"/>
      <c r="U54" s="12"/>
      <c r="V54" s="12"/>
      <c r="W54" s="12"/>
      <c r="X54" s="12"/>
      <c r="AA54" s="12"/>
      <c r="AB54" s="12"/>
      <c r="AC54" s="12"/>
    </row>
    <row r="55" spans="1:29">
      <c r="A55" s="12"/>
      <c r="B55" s="12"/>
      <c r="C55" s="12"/>
      <c r="D55" s="12"/>
      <c r="E55" s="12"/>
      <c r="F55" s="12"/>
      <c r="G55" s="12"/>
      <c r="H55" s="12"/>
      <c r="I55" s="12"/>
      <c r="J55" s="12"/>
      <c r="K55" s="12"/>
      <c r="L55" s="12"/>
      <c r="M55" s="12"/>
      <c r="N55" s="12"/>
      <c r="O55" s="12"/>
      <c r="P55" s="12"/>
      <c r="Q55" s="12"/>
      <c r="R55" s="12"/>
      <c r="S55" s="12"/>
      <c r="T55" s="12"/>
      <c r="U55" s="12"/>
      <c r="V55" s="12"/>
      <c r="W55" s="12"/>
      <c r="X55" s="12"/>
      <c r="AA55" s="12"/>
      <c r="AB55" s="12"/>
      <c r="AC55" s="12"/>
    </row>
    <row r="56" spans="1:29">
      <c r="A56" s="12"/>
      <c r="B56" s="12"/>
      <c r="C56" s="12"/>
      <c r="D56" s="12"/>
      <c r="E56" s="12"/>
      <c r="F56" s="12"/>
      <c r="G56" s="12"/>
      <c r="H56" s="12"/>
      <c r="I56" s="12"/>
      <c r="J56" s="12"/>
      <c r="K56" s="12"/>
      <c r="L56" s="12"/>
      <c r="M56" s="12"/>
      <c r="N56" s="12"/>
      <c r="O56" s="12"/>
      <c r="P56" s="12"/>
      <c r="Q56" s="12"/>
      <c r="R56" s="12"/>
      <c r="S56" s="12"/>
      <c r="T56" s="12"/>
      <c r="U56" s="12"/>
      <c r="V56" s="12"/>
      <c r="W56" s="12"/>
      <c r="X56" s="12"/>
      <c r="AA56" s="12"/>
      <c r="AB56" s="12"/>
      <c r="AC56" s="12"/>
    </row>
    <row r="57" spans="1:29">
      <c r="A57" s="12"/>
      <c r="B57" s="12"/>
      <c r="C57" s="12"/>
      <c r="D57" s="12"/>
      <c r="E57" s="12"/>
      <c r="F57" s="12"/>
      <c r="G57" s="12"/>
      <c r="H57" s="12"/>
      <c r="I57" s="12"/>
      <c r="J57" s="12"/>
      <c r="K57" s="12"/>
      <c r="L57" s="12"/>
      <c r="M57" s="12"/>
      <c r="N57" s="12"/>
      <c r="O57" s="12"/>
      <c r="P57" s="12"/>
      <c r="Q57" s="12"/>
      <c r="R57" s="12"/>
      <c r="S57" s="12"/>
      <c r="T57" s="12"/>
      <c r="U57" s="12"/>
      <c r="V57" s="12"/>
      <c r="W57" s="12"/>
      <c r="X57" s="12"/>
      <c r="AA57" s="12"/>
      <c r="AB57" s="12"/>
      <c r="AC57" s="12"/>
    </row>
    <row r="58" spans="1:29">
      <c r="A58" s="12"/>
      <c r="B58" s="12"/>
      <c r="C58" s="12"/>
      <c r="D58" s="12"/>
      <c r="E58" s="12"/>
      <c r="F58" s="12"/>
      <c r="G58" s="12"/>
      <c r="H58" s="12"/>
      <c r="I58" s="12"/>
      <c r="J58" s="12"/>
      <c r="K58" s="12"/>
      <c r="L58" s="12"/>
      <c r="M58" s="12"/>
      <c r="N58" s="12"/>
      <c r="O58" s="12"/>
      <c r="P58" s="12"/>
      <c r="Q58" s="12"/>
      <c r="R58" s="12"/>
      <c r="S58" s="12"/>
      <c r="T58" s="12"/>
      <c r="U58" s="12"/>
      <c r="V58" s="12"/>
      <c r="W58" s="12"/>
      <c r="X58" s="12"/>
      <c r="AA58" s="12"/>
      <c r="AB58" s="12"/>
      <c r="AC58" s="12"/>
    </row>
    <row r="59" spans="1:29">
      <c r="A59" s="12"/>
      <c r="B59" s="12"/>
      <c r="C59" s="12"/>
      <c r="D59" s="12"/>
      <c r="E59" s="12"/>
      <c r="F59" s="12"/>
      <c r="G59" s="12"/>
      <c r="H59" s="12"/>
      <c r="I59" s="12"/>
      <c r="J59" s="12"/>
      <c r="K59" s="12"/>
      <c r="L59" s="12"/>
      <c r="M59" s="12"/>
      <c r="N59" s="12"/>
      <c r="O59" s="12"/>
      <c r="P59" s="12"/>
      <c r="Q59" s="12"/>
      <c r="R59" s="12"/>
      <c r="S59" s="12"/>
      <c r="T59" s="12"/>
      <c r="U59" s="12"/>
      <c r="V59" s="12"/>
      <c r="W59" s="12"/>
      <c r="X59" s="12"/>
      <c r="AA59" s="12"/>
      <c r="AB59" s="12"/>
      <c r="AC59" s="12"/>
    </row>
    <row r="60" spans="1:29">
      <c r="A60" s="12"/>
      <c r="B60" s="12"/>
      <c r="C60" s="12"/>
      <c r="D60" s="12"/>
      <c r="E60" s="12"/>
      <c r="F60" s="12"/>
      <c r="G60" s="12"/>
      <c r="H60" s="12"/>
      <c r="I60" s="12"/>
      <c r="J60" s="12"/>
      <c r="K60" s="12"/>
      <c r="L60" s="12"/>
      <c r="M60" s="12"/>
      <c r="N60" s="12"/>
      <c r="O60" s="12"/>
      <c r="P60" s="12"/>
      <c r="Q60" s="12"/>
      <c r="R60" s="12"/>
      <c r="S60" s="12"/>
      <c r="T60" s="12"/>
      <c r="U60" s="12"/>
      <c r="V60" s="12"/>
      <c r="W60" s="12"/>
      <c r="X60" s="12"/>
      <c r="AA60" s="12"/>
      <c r="AB60" s="12"/>
      <c r="AC60" s="12"/>
    </row>
    <row r="61" spans="1:29">
      <c r="A61" s="12"/>
      <c r="B61" s="12"/>
      <c r="C61" s="12"/>
      <c r="D61" s="12"/>
      <c r="E61" s="12"/>
      <c r="F61" s="12"/>
      <c r="G61" s="12"/>
      <c r="H61" s="12"/>
      <c r="I61" s="12"/>
      <c r="J61" s="12"/>
      <c r="K61" s="12"/>
      <c r="L61" s="12"/>
      <c r="M61" s="12"/>
      <c r="N61" s="12"/>
      <c r="O61" s="12"/>
      <c r="P61" s="12"/>
      <c r="Q61" s="12"/>
      <c r="R61" s="12"/>
      <c r="S61" s="12"/>
      <c r="T61" s="12"/>
      <c r="U61" s="12"/>
      <c r="V61" s="12"/>
      <c r="W61" s="12"/>
      <c r="X61" s="12"/>
      <c r="AA61" s="12"/>
      <c r="AB61" s="12"/>
      <c r="AC61" s="12"/>
    </row>
    <row r="62" spans="1:29">
      <c r="A62" s="12"/>
      <c r="B62" s="12"/>
      <c r="C62" s="12"/>
      <c r="D62" s="12"/>
      <c r="E62" s="12"/>
      <c r="F62" s="12"/>
      <c r="G62" s="12"/>
      <c r="H62" s="12"/>
      <c r="I62" s="12"/>
      <c r="J62" s="12"/>
      <c r="K62" s="12"/>
      <c r="L62" s="12"/>
      <c r="M62" s="12"/>
      <c r="N62" s="12"/>
      <c r="O62" s="12"/>
      <c r="P62" s="12"/>
      <c r="Q62" s="12"/>
      <c r="R62" s="12"/>
      <c r="S62" s="12"/>
      <c r="T62" s="12"/>
      <c r="U62" s="12"/>
      <c r="V62" s="12"/>
      <c r="W62" s="12"/>
      <c r="X62" s="12"/>
      <c r="AA62" s="12"/>
      <c r="AB62" s="12"/>
      <c r="AC62" s="12"/>
    </row>
    <row r="63" spans="1:29">
      <c r="A63" s="12"/>
      <c r="B63" s="12"/>
      <c r="C63" s="12"/>
      <c r="D63" s="12"/>
      <c r="E63" s="12"/>
      <c r="F63" s="12"/>
      <c r="G63" s="12"/>
      <c r="H63" s="12"/>
      <c r="I63" s="12"/>
      <c r="J63" s="12"/>
      <c r="K63" s="12"/>
      <c r="L63" s="12"/>
      <c r="M63" s="12"/>
      <c r="N63" s="12"/>
      <c r="O63" s="12"/>
      <c r="P63" s="12"/>
      <c r="Q63" s="12"/>
      <c r="R63" s="12"/>
      <c r="S63" s="12"/>
      <c r="T63" s="12"/>
      <c r="U63" s="12"/>
      <c r="V63" s="12"/>
      <c r="W63" s="12"/>
      <c r="X63" s="12"/>
      <c r="AA63" s="12"/>
      <c r="AB63" s="12"/>
      <c r="AC63" s="12"/>
    </row>
    <row r="64" spans="1:29">
      <c r="A64" s="12"/>
      <c r="B64" s="12"/>
      <c r="C64" s="12"/>
      <c r="D64" s="12"/>
      <c r="E64" s="12"/>
      <c r="F64" s="12"/>
      <c r="G64" s="12"/>
      <c r="H64" s="12"/>
      <c r="I64" s="12"/>
      <c r="J64" s="12"/>
      <c r="K64" s="12"/>
      <c r="L64" s="12"/>
      <c r="M64" s="12"/>
      <c r="N64" s="12"/>
      <c r="O64" s="12"/>
      <c r="P64" s="12"/>
      <c r="Q64" s="12"/>
      <c r="R64" s="12"/>
      <c r="S64" s="12"/>
      <c r="T64" s="12"/>
      <c r="U64" s="12"/>
      <c r="V64" s="12"/>
      <c r="W64" s="12"/>
      <c r="X64" s="12"/>
      <c r="AA64" s="12"/>
      <c r="AB64" s="12"/>
      <c r="AC64" s="12"/>
    </row>
    <row r="65" spans="1:29">
      <c r="A65" s="12"/>
      <c r="B65" s="12"/>
      <c r="C65" s="12"/>
      <c r="D65" s="12"/>
      <c r="E65" s="12"/>
      <c r="F65" s="12"/>
      <c r="G65" s="12"/>
      <c r="H65" s="12"/>
      <c r="I65" s="12"/>
      <c r="J65" s="12"/>
      <c r="K65" s="12"/>
      <c r="L65" s="12"/>
      <c r="M65" s="12"/>
      <c r="N65" s="12"/>
      <c r="O65" s="12"/>
      <c r="P65" s="12"/>
      <c r="Q65" s="12"/>
      <c r="R65" s="12"/>
      <c r="S65" s="12"/>
      <c r="T65" s="12"/>
      <c r="U65" s="12"/>
      <c r="V65" s="12"/>
      <c r="W65" s="12"/>
      <c r="X65" s="12"/>
      <c r="AA65" s="12"/>
      <c r="AB65" s="12"/>
      <c r="AC65" s="12"/>
    </row>
    <row r="66" spans="1:29">
      <c r="A66" s="12"/>
      <c r="B66" s="12"/>
      <c r="C66" s="12"/>
      <c r="D66" s="12"/>
      <c r="E66" s="12"/>
      <c r="F66" s="12"/>
      <c r="G66" s="12"/>
      <c r="H66" s="12"/>
      <c r="I66" s="12"/>
      <c r="J66" s="12"/>
      <c r="K66" s="12"/>
      <c r="L66" s="12"/>
      <c r="M66" s="12"/>
      <c r="N66" s="12"/>
      <c r="O66" s="12"/>
      <c r="P66" s="12"/>
      <c r="Q66" s="12"/>
      <c r="R66" s="12"/>
      <c r="S66" s="12"/>
      <c r="T66" s="12"/>
      <c r="U66" s="12"/>
      <c r="V66" s="12"/>
      <c r="W66" s="12"/>
      <c r="X66" s="12"/>
      <c r="AA66" s="12"/>
      <c r="AB66" s="12"/>
      <c r="AC66" s="12"/>
    </row>
    <row r="67" spans="1:29">
      <c r="A67" s="12"/>
      <c r="B67" s="12"/>
      <c r="C67" s="12"/>
      <c r="D67" s="12"/>
      <c r="E67" s="12"/>
      <c r="F67" s="12"/>
      <c r="G67" s="12"/>
      <c r="H67" s="12"/>
      <c r="I67" s="12"/>
      <c r="J67" s="12"/>
      <c r="K67" s="12"/>
      <c r="L67" s="12"/>
      <c r="M67" s="12"/>
      <c r="N67" s="12"/>
      <c r="O67" s="12"/>
      <c r="P67" s="12"/>
      <c r="Q67" s="12"/>
      <c r="R67" s="12"/>
      <c r="S67" s="12"/>
      <c r="T67" s="12"/>
      <c r="U67" s="12"/>
      <c r="V67" s="12"/>
      <c r="W67" s="12"/>
      <c r="X67" s="12"/>
      <c r="AA67" s="12"/>
      <c r="AB67" s="12"/>
      <c r="AC67" s="12"/>
    </row>
    <row r="68" spans="1:29">
      <c r="A68" s="12"/>
      <c r="B68" s="12"/>
      <c r="C68" s="12"/>
      <c r="D68" s="12"/>
      <c r="E68" s="12"/>
      <c r="F68" s="12"/>
      <c r="G68" s="12"/>
      <c r="H68" s="12"/>
      <c r="I68" s="12"/>
      <c r="J68" s="12"/>
      <c r="K68" s="12"/>
      <c r="L68" s="12"/>
      <c r="M68" s="12"/>
      <c r="N68" s="12"/>
      <c r="O68" s="12"/>
      <c r="P68" s="12"/>
      <c r="Q68" s="12"/>
      <c r="R68" s="12"/>
      <c r="S68" s="12"/>
      <c r="T68" s="12"/>
      <c r="U68" s="12"/>
      <c r="V68" s="12"/>
      <c r="W68" s="12"/>
      <c r="X68" s="12"/>
      <c r="AA68" s="12"/>
      <c r="AB68" s="12"/>
      <c r="AC68" s="12"/>
    </row>
    <row r="69" spans="1:29">
      <c r="A69" s="12"/>
      <c r="B69" s="12"/>
      <c r="C69" s="12"/>
      <c r="D69" s="12"/>
      <c r="E69" s="12"/>
      <c r="F69" s="12"/>
      <c r="G69" s="12"/>
      <c r="H69" s="12"/>
      <c r="I69" s="12"/>
      <c r="J69" s="12"/>
      <c r="K69" s="12"/>
      <c r="L69" s="12"/>
      <c r="M69" s="12"/>
      <c r="N69" s="12"/>
      <c r="O69" s="12"/>
      <c r="P69" s="12"/>
      <c r="Q69" s="12"/>
      <c r="R69" s="12"/>
      <c r="S69" s="12"/>
      <c r="T69" s="12"/>
      <c r="U69" s="12"/>
      <c r="V69" s="12"/>
      <c r="W69" s="12"/>
      <c r="X69" s="12"/>
      <c r="AA69" s="12"/>
      <c r="AB69" s="12"/>
      <c r="AC69" s="12"/>
    </row>
    <row r="70" spans="1:29">
      <c r="A70" s="12"/>
      <c r="B70" s="12"/>
      <c r="C70" s="12"/>
      <c r="D70" s="12"/>
      <c r="E70" s="12"/>
      <c r="F70" s="12"/>
      <c r="G70" s="12"/>
      <c r="H70" s="12"/>
      <c r="I70" s="12"/>
      <c r="J70" s="12"/>
      <c r="K70" s="12"/>
      <c r="L70" s="12"/>
      <c r="M70" s="12"/>
      <c r="N70" s="12"/>
      <c r="O70" s="12"/>
      <c r="P70" s="12"/>
      <c r="Q70" s="12"/>
      <c r="R70" s="12"/>
      <c r="S70" s="12"/>
      <c r="T70" s="12"/>
      <c r="U70" s="12"/>
      <c r="V70" s="12"/>
      <c r="W70" s="12"/>
      <c r="X70" s="12"/>
      <c r="AA70" s="12"/>
      <c r="AB70" s="12"/>
      <c r="AC70" s="12"/>
    </row>
    <row r="71" spans="1:29">
      <c r="A71" s="12"/>
      <c r="B71" s="12"/>
      <c r="C71" s="12"/>
      <c r="D71" s="12"/>
      <c r="E71" s="12"/>
      <c r="F71" s="12"/>
      <c r="G71" s="12"/>
      <c r="H71" s="12"/>
      <c r="I71" s="12"/>
      <c r="J71" s="12"/>
      <c r="K71" s="12"/>
      <c r="L71" s="12"/>
      <c r="M71" s="12"/>
      <c r="N71" s="12"/>
      <c r="O71" s="12"/>
      <c r="P71" s="12"/>
      <c r="Q71" s="12"/>
      <c r="R71" s="12"/>
      <c r="S71" s="12"/>
      <c r="T71" s="12"/>
      <c r="U71" s="12"/>
      <c r="V71" s="12"/>
      <c r="W71" s="12"/>
      <c r="X71" s="12"/>
      <c r="AA71" s="12"/>
      <c r="AB71" s="12"/>
      <c r="AC71" s="12"/>
    </row>
    <row r="72" spans="1:29">
      <c r="A72" s="12"/>
      <c r="B72" s="12"/>
      <c r="C72" s="12"/>
      <c r="D72" s="12"/>
      <c r="E72" s="12"/>
      <c r="F72" s="12"/>
      <c r="G72" s="12"/>
      <c r="H72" s="12"/>
      <c r="I72" s="12"/>
      <c r="J72" s="12"/>
      <c r="K72" s="12"/>
      <c r="L72" s="12"/>
      <c r="M72" s="12"/>
      <c r="N72" s="12"/>
      <c r="O72" s="12"/>
      <c r="P72" s="12"/>
      <c r="Q72" s="12"/>
      <c r="R72" s="12"/>
      <c r="S72" s="12"/>
      <c r="T72" s="12"/>
      <c r="U72" s="12"/>
      <c r="V72" s="12"/>
      <c r="W72" s="12"/>
      <c r="X72" s="12"/>
      <c r="AA72" s="12"/>
      <c r="AB72" s="12"/>
      <c r="AC72" s="12"/>
    </row>
    <row r="73" spans="1:29">
      <c r="A73" s="12"/>
      <c r="B73" s="12"/>
      <c r="C73" s="12"/>
      <c r="D73" s="12"/>
      <c r="E73" s="12"/>
      <c r="F73" s="12"/>
      <c r="G73" s="12"/>
      <c r="H73" s="12"/>
      <c r="I73" s="12"/>
      <c r="J73" s="12"/>
      <c r="K73" s="12"/>
      <c r="L73" s="12"/>
      <c r="M73" s="12"/>
      <c r="N73" s="12"/>
      <c r="O73" s="12"/>
      <c r="P73" s="12"/>
      <c r="Q73" s="12"/>
      <c r="R73" s="12"/>
      <c r="S73" s="12"/>
      <c r="T73" s="12"/>
      <c r="U73" s="12"/>
      <c r="V73" s="12"/>
      <c r="W73" s="12"/>
      <c r="X73" s="12"/>
      <c r="AA73" s="12"/>
      <c r="AB73" s="12"/>
      <c r="AC73" s="12"/>
    </row>
    <row r="74" spans="1:29">
      <c r="A74" s="12"/>
      <c r="B74" s="12"/>
      <c r="C74" s="12"/>
      <c r="D74" s="12"/>
      <c r="E74" s="12"/>
      <c r="F74" s="12"/>
      <c r="G74" s="12"/>
      <c r="H74" s="12"/>
      <c r="I74" s="12"/>
      <c r="J74" s="12"/>
      <c r="K74" s="12"/>
      <c r="L74" s="12"/>
      <c r="M74" s="12"/>
      <c r="N74" s="12"/>
      <c r="O74" s="12"/>
      <c r="P74" s="12"/>
      <c r="Q74" s="12"/>
      <c r="R74" s="12"/>
      <c r="S74" s="12"/>
      <c r="T74" s="12"/>
      <c r="U74" s="12"/>
      <c r="V74" s="12"/>
      <c r="W74" s="12"/>
      <c r="X74" s="12"/>
      <c r="AA74" s="12"/>
      <c r="AB74" s="12"/>
      <c r="AC74" s="12"/>
    </row>
    <row r="75" spans="1:29">
      <c r="A75" s="12"/>
      <c r="B75" s="12"/>
      <c r="C75" s="12"/>
      <c r="D75" s="12"/>
      <c r="E75" s="12"/>
      <c r="F75" s="12"/>
      <c r="G75" s="12"/>
      <c r="H75" s="12"/>
      <c r="I75" s="12"/>
      <c r="J75" s="12"/>
      <c r="K75" s="12"/>
      <c r="L75" s="12"/>
      <c r="M75" s="12"/>
      <c r="N75" s="12"/>
      <c r="O75" s="12"/>
      <c r="P75" s="12"/>
      <c r="Q75" s="12"/>
      <c r="R75" s="12"/>
      <c r="S75" s="12"/>
      <c r="T75" s="12"/>
      <c r="U75" s="12"/>
      <c r="V75" s="12"/>
      <c r="W75" s="12"/>
      <c r="X75" s="12"/>
      <c r="AA75" s="12"/>
      <c r="AB75" s="12"/>
      <c r="AC75" s="12"/>
    </row>
    <row r="76" spans="1:29">
      <c r="A76" s="12"/>
      <c r="B76" s="12"/>
      <c r="C76" s="12"/>
      <c r="D76" s="12"/>
      <c r="E76" s="12"/>
      <c r="F76" s="12"/>
      <c r="G76" s="12"/>
      <c r="H76" s="12"/>
      <c r="I76" s="12"/>
      <c r="J76" s="12"/>
      <c r="K76" s="12"/>
      <c r="L76" s="12"/>
      <c r="M76" s="12"/>
      <c r="N76" s="12"/>
      <c r="O76" s="12"/>
      <c r="P76" s="12"/>
      <c r="Q76" s="12"/>
      <c r="R76" s="12"/>
      <c r="S76" s="12"/>
      <c r="T76" s="12"/>
      <c r="U76" s="12"/>
      <c r="V76" s="12"/>
      <c r="W76" s="12"/>
      <c r="X76" s="12"/>
      <c r="AA76" s="12"/>
      <c r="AB76" s="12"/>
      <c r="AC76" s="12"/>
    </row>
    <row r="77" spans="1:29">
      <c r="A77" s="12"/>
      <c r="B77" s="12"/>
      <c r="C77" s="12"/>
      <c r="D77" s="12"/>
      <c r="E77" s="12"/>
      <c r="F77" s="12"/>
      <c r="G77" s="12"/>
      <c r="H77" s="12"/>
      <c r="I77" s="12"/>
      <c r="J77" s="12"/>
      <c r="K77" s="12"/>
      <c r="L77" s="12"/>
      <c r="M77" s="12"/>
      <c r="N77" s="12"/>
      <c r="O77" s="12"/>
      <c r="P77" s="12"/>
      <c r="Q77" s="12"/>
      <c r="R77" s="12"/>
      <c r="S77" s="12"/>
      <c r="T77" s="12"/>
      <c r="U77" s="12"/>
      <c r="V77" s="12"/>
      <c r="W77" s="12"/>
      <c r="X77" s="12"/>
      <c r="AA77" s="12"/>
      <c r="AB77" s="12"/>
      <c r="AC77" s="12"/>
    </row>
    <row r="78" spans="1:29">
      <c r="A78" s="12"/>
      <c r="B78" s="12"/>
      <c r="C78" s="12"/>
      <c r="D78" s="12"/>
      <c r="E78" s="12"/>
      <c r="F78" s="12"/>
      <c r="G78" s="12"/>
      <c r="H78" s="12"/>
      <c r="I78" s="12"/>
      <c r="J78" s="12"/>
      <c r="K78" s="12"/>
      <c r="L78" s="12"/>
      <c r="M78" s="12"/>
      <c r="N78" s="12"/>
      <c r="O78" s="12"/>
      <c r="P78" s="12"/>
      <c r="Q78" s="12"/>
      <c r="R78" s="12"/>
      <c r="S78" s="12"/>
      <c r="T78" s="12"/>
      <c r="U78" s="12"/>
      <c r="V78" s="12"/>
      <c r="W78" s="12"/>
      <c r="X78" s="12"/>
      <c r="AA78" s="12"/>
      <c r="AB78" s="12"/>
      <c r="AC78" s="12"/>
    </row>
    <row r="79" spans="1:29">
      <c r="A79" s="12"/>
      <c r="B79" s="12"/>
      <c r="C79" s="12"/>
      <c r="D79" s="12"/>
      <c r="E79" s="12"/>
      <c r="F79" s="12"/>
      <c r="G79" s="12"/>
      <c r="H79" s="12"/>
      <c r="I79" s="12"/>
      <c r="J79" s="12"/>
      <c r="K79" s="12"/>
      <c r="L79" s="12"/>
      <c r="M79" s="12"/>
      <c r="N79" s="12"/>
      <c r="O79" s="12"/>
      <c r="P79" s="12"/>
      <c r="Q79" s="12"/>
      <c r="R79" s="12"/>
      <c r="S79" s="12"/>
      <c r="T79" s="12"/>
      <c r="U79" s="12"/>
      <c r="V79" s="12"/>
      <c r="W79" s="12"/>
      <c r="X79" s="12"/>
      <c r="AA79" s="12"/>
      <c r="AB79" s="12"/>
      <c r="AC79" s="12"/>
    </row>
    <row r="80" spans="1:29">
      <c r="A80" s="12"/>
      <c r="B80" s="12"/>
      <c r="C80" s="12"/>
      <c r="D80" s="12"/>
      <c r="E80" s="12"/>
      <c r="F80" s="12"/>
      <c r="G80" s="12"/>
      <c r="H80" s="12"/>
      <c r="I80" s="12"/>
      <c r="J80" s="12"/>
      <c r="K80" s="12"/>
      <c r="L80" s="12"/>
      <c r="M80" s="12"/>
      <c r="N80" s="12"/>
      <c r="O80" s="12"/>
      <c r="P80" s="12"/>
      <c r="Q80" s="12"/>
      <c r="R80" s="12"/>
      <c r="S80" s="12"/>
      <c r="T80" s="12"/>
      <c r="U80" s="12"/>
      <c r="V80" s="12"/>
      <c r="W80" s="12"/>
      <c r="X80" s="12"/>
      <c r="AA80" s="12"/>
      <c r="AB80" s="12"/>
      <c r="AC80" s="12"/>
    </row>
    <row r="81" spans="1:29">
      <c r="A81" s="12"/>
      <c r="B81" s="12"/>
      <c r="C81" s="12"/>
      <c r="D81" s="12"/>
      <c r="E81" s="12"/>
      <c r="F81" s="12"/>
      <c r="G81" s="12"/>
      <c r="H81" s="12"/>
      <c r="I81" s="12"/>
      <c r="J81" s="12"/>
      <c r="K81" s="12"/>
      <c r="L81" s="12"/>
      <c r="M81" s="12"/>
      <c r="N81" s="12"/>
      <c r="O81" s="12"/>
      <c r="P81" s="12"/>
      <c r="Q81" s="12"/>
      <c r="R81" s="12"/>
      <c r="S81" s="12"/>
      <c r="T81" s="12"/>
      <c r="U81" s="12"/>
      <c r="V81" s="12"/>
      <c r="W81" s="12"/>
      <c r="X81" s="12"/>
      <c r="AA81" s="12"/>
      <c r="AB81" s="12"/>
      <c r="AC81" s="12"/>
    </row>
    <row r="82" spans="1:29">
      <c r="A82" s="12"/>
      <c r="B82" s="12"/>
      <c r="C82" s="12"/>
      <c r="D82" s="12"/>
      <c r="E82" s="12"/>
      <c r="F82" s="12"/>
      <c r="G82" s="12"/>
      <c r="H82" s="12"/>
      <c r="I82" s="12"/>
      <c r="J82" s="12"/>
      <c r="K82" s="12"/>
      <c r="L82" s="12"/>
      <c r="M82" s="12"/>
      <c r="N82" s="12"/>
      <c r="O82" s="12"/>
      <c r="P82" s="12"/>
      <c r="Q82" s="12"/>
      <c r="R82" s="12"/>
      <c r="S82" s="12"/>
      <c r="T82" s="12"/>
      <c r="U82" s="12"/>
      <c r="V82" s="12"/>
      <c r="W82" s="12"/>
      <c r="X82" s="12"/>
      <c r="AA82" s="12"/>
      <c r="AB82" s="12"/>
      <c r="AC82" s="12"/>
    </row>
    <row r="83" spans="1:29">
      <c r="A83" s="12"/>
      <c r="B83" s="12"/>
      <c r="C83" s="12"/>
      <c r="D83" s="12"/>
      <c r="E83" s="12"/>
      <c r="F83" s="12"/>
      <c r="G83" s="12"/>
      <c r="H83" s="12"/>
      <c r="I83" s="12"/>
      <c r="J83" s="12"/>
      <c r="K83" s="12"/>
      <c r="L83" s="12"/>
      <c r="M83" s="12"/>
      <c r="N83" s="12"/>
      <c r="O83" s="12"/>
      <c r="P83" s="12"/>
      <c r="Q83" s="12"/>
      <c r="R83" s="12"/>
      <c r="S83" s="12"/>
      <c r="T83" s="12"/>
      <c r="U83" s="12"/>
      <c r="V83" s="12"/>
      <c r="W83" s="12"/>
      <c r="X83" s="12"/>
      <c r="AA83" s="12"/>
      <c r="AB83" s="12"/>
      <c r="AC83" s="12"/>
    </row>
    <row r="84" spans="1:29">
      <c r="A84" s="12"/>
      <c r="B84" s="12"/>
      <c r="C84" s="12"/>
      <c r="D84" s="12"/>
      <c r="E84" s="12"/>
      <c r="F84" s="12"/>
      <c r="G84" s="12"/>
      <c r="H84" s="12"/>
      <c r="I84" s="12"/>
      <c r="J84" s="12"/>
      <c r="K84" s="12"/>
      <c r="L84" s="12"/>
      <c r="M84" s="12"/>
      <c r="N84" s="12"/>
      <c r="O84" s="12"/>
      <c r="P84" s="12"/>
      <c r="Q84" s="12"/>
      <c r="R84" s="12"/>
      <c r="S84" s="12"/>
      <c r="T84" s="12"/>
      <c r="U84" s="12"/>
      <c r="V84" s="12"/>
      <c r="W84" s="12"/>
      <c r="X84" s="12"/>
      <c r="AA84" s="12"/>
      <c r="AB84" s="12"/>
      <c r="AC84" s="12"/>
    </row>
    <row r="85" spans="1:29">
      <c r="A85" s="12"/>
      <c r="B85" s="12"/>
      <c r="C85" s="12"/>
      <c r="D85" s="12"/>
      <c r="E85" s="12"/>
      <c r="F85" s="12"/>
      <c r="G85" s="12"/>
      <c r="H85" s="12"/>
      <c r="I85" s="12"/>
      <c r="J85" s="12"/>
      <c r="K85" s="12"/>
      <c r="L85" s="12"/>
      <c r="M85" s="12"/>
      <c r="N85" s="12"/>
      <c r="O85" s="12"/>
      <c r="P85" s="12"/>
      <c r="Q85" s="12"/>
      <c r="R85" s="12"/>
      <c r="S85" s="12"/>
      <c r="T85" s="12"/>
      <c r="U85" s="12"/>
      <c r="V85" s="12"/>
      <c r="W85" s="12"/>
      <c r="X85" s="12"/>
      <c r="AA85" s="12"/>
      <c r="AB85" s="12"/>
      <c r="AC85" s="12"/>
    </row>
    <row r="86" spans="1:29">
      <c r="A86" s="12"/>
      <c r="B86" s="12"/>
      <c r="C86" s="12"/>
      <c r="D86" s="12"/>
      <c r="E86" s="12"/>
      <c r="F86" s="12"/>
      <c r="G86" s="12"/>
      <c r="H86" s="12"/>
      <c r="I86" s="12"/>
      <c r="J86" s="12"/>
      <c r="K86" s="12"/>
      <c r="L86" s="12"/>
      <c r="M86" s="12"/>
      <c r="N86" s="12"/>
      <c r="O86" s="12"/>
      <c r="P86" s="12"/>
      <c r="Q86" s="12"/>
      <c r="R86" s="12"/>
      <c r="S86" s="12"/>
      <c r="T86" s="12"/>
      <c r="U86" s="12"/>
      <c r="V86" s="12"/>
      <c r="W86" s="12"/>
      <c r="X86" s="12"/>
      <c r="AA86" s="12"/>
      <c r="AB86" s="12"/>
      <c r="AC86" s="12"/>
    </row>
    <row r="87" spans="1:29">
      <c r="A87" s="12"/>
      <c r="B87" s="12"/>
      <c r="C87" s="12"/>
      <c r="D87" s="12"/>
      <c r="E87" s="12"/>
      <c r="F87" s="12"/>
      <c r="G87" s="12"/>
      <c r="H87" s="12"/>
      <c r="I87" s="12"/>
      <c r="J87" s="12"/>
      <c r="K87" s="12"/>
      <c r="L87" s="12"/>
      <c r="M87" s="12"/>
      <c r="N87" s="12"/>
      <c r="O87" s="12"/>
      <c r="P87" s="12"/>
      <c r="Q87" s="12"/>
      <c r="R87" s="12"/>
      <c r="S87" s="12"/>
      <c r="T87" s="12"/>
      <c r="U87" s="12"/>
      <c r="V87" s="12"/>
      <c r="W87" s="12"/>
      <c r="X87" s="12"/>
      <c r="AA87" s="12"/>
      <c r="AB87" s="12"/>
      <c r="AC87" s="12"/>
    </row>
    <row r="88" spans="1:29">
      <c r="A88" s="12"/>
      <c r="B88" s="12"/>
      <c r="C88" s="12"/>
      <c r="D88" s="12"/>
      <c r="E88" s="12"/>
      <c r="F88" s="12"/>
      <c r="G88" s="12"/>
      <c r="H88" s="12"/>
      <c r="I88" s="12"/>
      <c r="J88" s="12"/>
      <c r="K88" s="12"/>
      <c r="L88" s="12"/>
      <c r="M88" s="12"/>
      <c r="N88" s="12"/>
      <c r="O88" s="12"/>
      <c r="P88" s="12"/>
      <c r="Q88" s="12"/>
      <c r="R88" s="12"/>
      <c r="S88" s="12"/>
      <c r="T88" s="12"/>
      <c r="U88" s="12"/>
      <c r="V88" s="12"/>
      <c r="W88" s="12"/>
      <c r="X88" s="12"/>
      <c r="AA88" s="12"/>
      <c r="AB88" s="12"/>
      <c r="AC88" s="12"/>
    </row>
    <row r="89" spans="1:29">
      <c r="A89" s="12"/>
      <c r="B89" s="12"/>
      <c r="C89" s="12"/>
      <c r="D89" s="12"/>
      <c r="E89" s="12"/>
      <c r="F89" s="12"/>
      <c r="G89" s="12"/>
      <c r="H89" s="12"/>
      <c r="I89" s="12"/>
      <c r="J89" s="12"/>
      <c r="K89" s="12"/>
      <c r="L89" s="12"/>
      <c r="M89" s="12"/>
      <c r="N89" s="12"/>
      <c r="O89" s="12"/>
      <c r="P89" s="12"/>
      <c r="Q89" s="12"/>
      <c r="R89" s="12"/>
      <c r="S89" s="12"/>
      <c r="T89" s="12"/>
      <c r="U89" s="12"/>
      <c r="V89" s="12"/>
      <c r="W89" s="12"/>
      <c r="X89" s="12"/>
      <c r="AA89" s="12"/>
      <c r="AB89" s="12"/>
      <c r="AC89" s="12"/>
    </row>
    <row r="90" spans="1:29">
      <c r="A90" s="12"/>
      <c r="B90" s="12"/>
      <c r="C90" s="12"/>
      <c r="D90" s="12"/>
      <c r="E90" s="12"/>
      <c r="F90" s="12"/>
      <c r="G90" s="12"/>
      <c r="H90" s="12"/>
      <c r="I90" s="12"/>
      <c r="J90" s="12"/>
      <c r="K90" s="12"/>
      <c r="L90" s="12"/>
      <c r="M90" s="12"/>
      <c r="N90" s="12"/>
      <c r="O90" s="12"/>
      <c r="P90" s="12"/>
      <c r="Q90" s="12"/>
      <c r="R90" s="12"/>
      <c r="S90" s="12"/>
      <c r="T90" s="12"/>
      <c r="U90" s="12"/>
      <c r="V90" s="12"/>
      <c r="W90" s="12"/>
      <c r="X90" s="12"/>
      <c r="AA90" s="12"/>
      <c r="AB90" s="12"/>
      <c r="AC90" s="12"/>
    </row>
    <row r="91" spans="1:29">
      <c r="A91" s="12"/>
      <c r="B91" s="12"/>
      <c r="C91" s="12"/>
      <c r="D91" s="12"/>
      <c r="E91" s="12"/>
      <c r="F91" s="12"/>
      <c r="G91" s="12"/>
      <c r="H91" s="12"/>
      <c r="I91" s="12"/>
      <c r="J91" s="12"/>
      <c r="K91" s="12"/>
      <c r="L91" s="12"/>
      <c r="M91" s="12"/>
      <c r="N91" s="12"/>
      <c r="O91" s="12"/>
      <c r="P91" s="12"/>
      <c r="Q91" s="12"/>
      <c r="R91" s="12"/>
      <c r="S91" s="12"/>
      <c r="T91" s="12"/>
      <c r="U91" s="12"/>
      <c r="V91" s="12"/>
      <c r="W91" s="12"/>
      <c r="X91" s="12"/>
      <c r="AA91" s="12"/>
      <c r="AB91" s="12"/>
      <c r="AC91" s="12"/>
    </row>
    <row r="92" spans="1:29">
      <c r="A92" s="12"/>
      <c r="B92" s="12"/>
      <c r="C92" s="12"/>
      <c r="D92" s="12"/>
      <c r="E92" s="12"/>
      <c r="F92" s="12"/>
      <c r="G92" s="12"/>
      <c r="H92" s="12"/>
      <c r="I92" s="12"/>
      <c r="J92" s="12"/>
      <c r="K92" s="12"/>
      <c r="L92" s="12"/>
      <c r="M92" s="12"/>
      <c r="N92" s="12"/>
      <c r="O92" s="12"/>
      <c r="P92" s="12"/>
      <c r="Q92" s="12"/>
      <c r="R92" s="12"/>
      <c r="S92" s="12"/>
      <c r="T92" s="12"/>
      <c r="U92" s="12"/>
      <c r="V92" s="12"/>
      <c r="W92" s="12"/>
      <c r="X92" s="12"/>
      <c r="AA92" s="12"/>
      <c r="AB92" s="12"/>
      <c r="AC92" s="12"/>
    </row>
    <row r="93" spans="1:29">
      <c r="A93" s="12"/>
      <c r="B93" s="12"/>
      <c r="C93" s="12"/>
      <c r="D93" s="12"/>
      <c r="E93" s="12"/>
      <c r="F93" s="12"/>
      <c r="G93" s="12"/>
      <c r="H93" s="12"/>
      <c r="I93" s="12"/>
      <c r="J93" s="12"/>
      <c r="K93" s="12"/>
      <c r="L93" s="12"/>
      <c r="M93" s="12"/>
      <c r="N93" s="12"/>
      <c r="O93" s="12"/>
      <c r="P93" s="12"/>
      <c r="Q93" s="12"/>
      <c r="R93" s="12"/>
      <c r="S93" s="12"/>
      <c r="T93" s="12"/>
      <c r="U93" s="12"/>
      <c r="V93" s="12"/>
      <c r="W93" s="12"/>
      <c r="X93" s="12"/>
      <c r="AA93" s="12"/>
      <c r="AB93" s="12"/>
      <c r="AC93" s="12"/>
    </row>
    <row r="94" spans="1:29">
      <c r="A94" s="12"/>
      <c r="B94" s="12"/>
      <c r="C94" s="12"/>
      <c r="D94" s="12"/>
      <c r="E94" s="12"/>
      <c r="F94" s="12"/>
      <c r="G94" s="12"/>
      <c r="H94" s="12"/>
      <c r="I94" s="12"/>
      <c r="J94" s="12"/>
      <c r="K94" s="12"/>
      <c r="L94" s="12"/>
      <c r="M94" s="12"/>
      <c r="N94" s="12"/>
      <c r="O94" s="12"/>
      <c r="P94" s="12"/>
      <c r="Q94" s="12"/>
      <c r="R94" s="12"/>
      <c r="S94" s="12"/>
      <c r="T94" s="12"/>
      <c r="U94" s="12"/>
      <c r="V94" s="12"/>
      <c r="W94" s="12"/>
      <c r="X94" s="12"/>
      <c r="AA94" s="12"/>
      <c r="AB94" s="12"/>
      <c r="AC94" s="12"/>
    </row>
    <row r="95" spans="1:29">
      <c r="A95" s="12"/>
      <c r="B95" s="12"/>
      <c r="C95" s="12"/>
      <c r="D95" s="12"/>
      <c r="E95" s="12"/>
      <c r="F95" s="12"/>
      <c r="G95" s="12"/>
      <c r="H95" s="12"/>
      <c r="I95" s="12"/>
      <c r="J95" s="12"/>
      <c r="K95" s="12"/>
      <c r="L95" s="12"/>
      <c r="M95" s="12"/>
      <c r="N95" s="12"/>
      <c r="O95" s="12"/>
      <c r="P95" s="12"/>
      <c r="Q95" s="12"/>
      <c r="R95" s="12"/>
      <c r="S95" s="12"/>
      <c r="T95" s="12"/>
      <c r="U95" s="12"/>
      <c r="V95" s="12"/>
      <c r="W95" s="12"/>
      <c r="X95" s="12"/>
      <c r="AA95" s="12"/>
      <c r="AB95" s="12"/>
      <c r="AC95" s="12"/>
    </row>
    <row r="96" spans="1:29">
      <c r="A96" s="12"/>
      <c r="B96" s="12"/>
      <c r="C96" s="12"/>
      <c r="D96" s="12"/>
      <c r="E96" s="12"/>
      <c r="F96" s="12"/>
      <c r="G96" s="12"/>
      <c r="H96" s="12"/>
      <c r="I96" s="12"/>
      <c r="J96" s="12"/>
      <c r="K96" s="12"/>
      <c r="L96" s="12"/>
      <c r="M96" s="12"/>
      <c r="N96" s="12"/>
      <c r="O96" s="12"/>
      <c r="P96" s="12"/>
      <c r="Q96" s="12"/>
      <c r="R96" s="12"/>
      <c r="S96" s="12"/>
      <c r="T96" s="12"/>
      <c r="U96" s="12"/>
      <c r="V96" s="12"/>
      <c r="W96" s="12"/>
      <c r="X96" s="12"/>
      <c r="AA96" s="12"/>
      <c r="AB96" s="12"/>
      <c r="AC96" s="12"/>
    </row>
    <row r="97" spans="1:29">
      <c r="A97" s="12"/>
      <c r="B97" s="12"/>
      <c r="C97" s="12"/>
      <c r="D97" s="12"/>
      <c r="E97" s="12"/>
      <c r="F97" s="12"/>
      <c r="G97" s="12"/>
      <c r="H97" s="12"/>
      <c r="I97" s="12"/>
      <c r="J97" s="12"/>
      <c r="K97" s="12"/>
      <c r="L97" s="12"/>
      <c r="M97" s="12"/>
      <c r="N97" s="12"/>
      <c r="O97" s="12"/>
      <c r="P97" s="12"/>
      <c r="Q97" s="12"/>
      <c r="R97" s="12"/>
      <c r="S97" s="12"/>
      <c r="T97" s="12"/>
      <c r="U97" s="12"/>
      <c r="V97" s="12"/>
      <c r="W97" s="12"/>
      <c r="X97" s="12"/>
      <c r="AA97" s="12"/>
      <c r="AB97" s="12"/>
      <c r="AC97" s="12"/>
    </row>
    <row r="98" spans="1:29">
      <c r="A98" s="12"/>
      <c r="B98" s="12"/>
      <c r="C98" s="12"/>
      <c r="D98" s="12"/>
      <c r="E98" s="12"/>
      <c r="F98" s="12"/>
      <c r="G98" s="12"/>
      <c r="H98" s="12"/>
      <c r="I98" s="12"/>
      <c r="J98" s="12"/>
      <c r="K98" s="12"/>
      <c r="L98" s="12"/>
      <c r="M98" s="12"/>
      <c r="N98" s="12"/>
      <c r="O98" s="12"/>
      <c r="P98" s="12"/>
      <c r="Q98" s="12"/>
      <c r="R98" s="12"/>
      <c r="S98" s="12"/>
      <c r="T98" s="12"/>
      <c r="U98" s="12"/>
      <c r="V98" s="12"/>
      <c r="W98" s="12"/>
      <c r="X98" s="12"/>
      <c r="AA98" s="12"/>
      <c r="AB98" s="12"/>
      <c r="AC98" s="12"/>
    </row>
    <row r="99" spans="1:29">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row>
    <row r="100" spans="1:29">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row>
    <row r="101" spans="1:29">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row>
    <row r="102" spans="1:29">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row>
    <row r="103" spans="1:29">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row>
    <row r="104" spans="1:29">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row>
    <row r="105" spans="1:29">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row>
    <row r="106" spans="1:29">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row>
    <row r="107" spans="1:29">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row>
    <row r="108" spans="1:29">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row>
    <row r="109" spans="1:29">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row>
    <row r="110" spans="1:29">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row>
    <row r="111" spans="1:29">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row>
    <row r="112" spans="1:29">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row>
    <row r="113" spans="1:29">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row>
    <row r="114" spans="1:29">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row>
    <row r="115" spans="1:29">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row>
    <row r="116" spans="1:29">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row>
    <row r="117" spans="1:29">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row>
    <row r="118" spans="1:29">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row>
    <row r="119" spans="1:29">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row>
    <row r="120" spans="1:29">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row>
    <row r="121" spans="1:29">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row>
    <row r="122" spans="1:29">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row>
    <row r="123" spans="1:29">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row>
    <row r="124" spans="1:29">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row>
    <row r="125" spans="1:29">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row>
    <row r="126" spans="1:29">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row>
    <row r="127" spans="1:29">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row>
    <row r="128" spans="1:29">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row>
    <row r="129" spans="1:29">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row>
    <row r="130" spans="1:29">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row>
    <row r="131" spans="1:29">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row>
    <row r="132" spans="1:29">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row>
    <row r="133" spans="1:29">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row>
    <row r="134" spans="1:29">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row>
    <row r="135" spans="1:29">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row>
    <row r="136" spans="1:29">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row>
    <row r="137" spans="1:29">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row>
    <row r="138" spans="1:29">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row>
    <row r="139" spans="1:29">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row>
    <row r="140" spans="1:29">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row>
    <row r="141" spans="1:29">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row>
    <row r="142" spans="1:29">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row>
    <row r="143" spans="1:29">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row>
    <row r="144" spans="1:29">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row>
    <row r="145" spans="1:29">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row>
    <row r="146" spans="1:29">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row>
    <row r="147" spans="1:29">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row>
    <row r="148" spans="1:29">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row>
    <row r="149" spans="1:29">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row>
    <row r="150" spans="1:29">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row>
    <row r="151" spans="1:29">
      <c r="Q151" s="12"/>
      <c r="R151" s="12"/>
      <c r="S151" s="12"/>
      <c r="T151" s="12"/>
      <c r="U151" s="12"/>
      <c r="V151" s="12"/>
      <c r="W151" s="12"/>
      <c r="X151" s="12"/>
      <c r="Y151" s="12"/>
      <c r="Z151" s="12"/>
      <c r="AA151" s="12"/>
      <c r="AB151" s="12"/>
      <c r="AC151" s="12"/>
    </row>
    <row r="152" spans="1:29">
      <c r="Q152" s="12"/>
      <c r="R152" s="12"/>
      <c r="S152" s="12"/>
      <c r="T152" s="12"/>
      <c r="U152" s="12"/>
      <c r="V152" s="12"/>
      <c r="W152" s="12"/>
      <c r="X152" s="12"/>
      <c r="Y152" s="12"/>
      <c r="Z152" s="12"/>
      <c r="AA152" s="12"/>
      <c r="AB152" s="12"/>
      <c r="AC152" s="12"/>
    </row>
    <row r="153" spans="1:29">
      <c r="Q153" s="12"/>
      <c r="R153" s="12"/>
      <c r="S153" s="12"/>
      <c r="T153" s="12"/>
      <c r="U153" s="12"/>
      <c r="V153" s="12"/>
      <c r="W153" s="12"/>
      <c r="X153" s="12"/>
      <c r="Y153" s="12"/>
      <c r="Z153" s="12"/>
      <c r="AA153" s="12"/>
      <c r="AB153" s="12"/>
      <c r="AC153" s="12"/>
    </row>
    <row r="154" spans="1:29">
      <c r="Q154" s="12"/>
      <c r="R154" s="12"/>
      <c r="S154" s="12"/>
      <c r="T154" s="12"/>
      <c r="U154" s="12"/>
      <c r="V154" s="12"/>
      <c r="W154" s="12"/>
      <c r="X154" s="12"/>
      <c r="Y154" s="12"/>
      <c r="Z154" s="12"/>
      <c r="AA154" s="12"/>
      <c r="AB154" s="12"/>
      <c r="AC154" s="12"/>
    </row>
    <row r="155" spans="1:29">
      <c r="Q155" s="12"/>
      <c r="R155" s="12"/>
      <c r="S155" s="12"/>
      <c r="T155" s="12"/>
      <c r="U155" s="12"/>
      <c r="V155" s="12"/>
      <c r="W155" s="12"/>
      <c r="X155" s="12"/>
      <c r="Y155" s="12"/>
      <c r="Z155" s="12"/>
      <c r="AA155" s="12"/>
      <c r="AB155" s="12"/>
      <c r="AC155" s="12"/>
    </row>
    <row r="156" spans="1:29">
      <c r="Q156" s="12"/>
      <c r="R156" s="12"/>
      <c r="S156" s="12"/>
      <c r="T156" s="12"/>
      <c r="U156" s="12"/>
      <c r="V156" s="12"/>
      <c r="W156" s="12"/>
      <c r="X156" s="12"/>
      <c r="Y156" s="12"/>
      <c r="Z156" s="12"/>
      <c r="AA156" s="12"/>
      <c r="AB156" s="12"/>
      <c r="AC156" s="12"/>
    </row>
    <row r="157" spans="1:29">
      <c r="Q157" s="12"/>
      <c r="R157" s="12"/>
      <c r="S157" s="12"/>
      <c r="T157" s="12"/>
      <c r="U157" s="12"/>
      <c r="V157" s="12"/>
      <c r="W157" s="12"/>
      <c r="X157" s="12"/>
      <c r="Y157" s="12"/>
      <c r="Z157" s="12"/>
      <c r="AA157" s="12"/>
      <c r="AB157" s="12"/>
      <c r="AC157" s="12"/>
    </row>
    <row r="158" spans="1:29">
      <c r="Q158" s="12"/>
      <c r="R158" s="12"/>
      <c r="S158" s="12"/>
      <c r="T158" s="12"/>
      <c r="U158" s="12"/>
      <c r="V158" s="12"/>
      <c r="W158" s="12"/>
      <c r="X158" s="12"/>
      <c r="Y158" s="12"/>
      <c r="Z158" s="12"/>
      <c r="AA158" s="12"/>
      <c r="AB158" s="12"/>
      <c r="AC158" s="12"/>
    </row>
    <row r="159" spans="1:29">
      <c r="Q159" s="12"/>
      <c r="R159" s="12"/>
      <c r="S159" s="12"/>
      <c r="T159" s="12"/>
      <c r="U159" s="12"/>
      <c r="V159" s="12"/>
      <c r="W159" s="12"/>
      <c r="X159" s="12"/>
      <c r="Y159" s="12"/>
      <c r="Z159" s="12"/>
      <c r="AA159" s="12"/>
      <c r="AB159" s="12"/>
      <c r="AC159" s="12"/>
    </row>
    <row r="160" spans="1:29">
      <c r="Q160" s="12"/>
      <c r="R160" s="12"/>
      <c r="S160" s="12"/>
      <c r="T160" s="12"/>
      <c r="U160" s="12"/>
      <c r="V160" s="12"/>
      <c r="W160" s="12"/>
      <c r="X160" s="12"/>
      <c r="Y160" s="12"/>
      <c r="Z160" s="12"/>
      <c r="AA160" s="12"/>
      <c r="AB160" s="12"/>
      <c r="AC160" s="12"/>
    </row>
    <row r="161" spans="17:29">
      <c r="Q161" s="12"/>
      <c r="R161" s="12"/>
      <c r="S161" s="12"/>
      <c r="T161" s="12"/>
      <c r="U161" s="12"/>
      <c r="V161" s="12"/>
      <c r="W161" s="12"/>
      <c r="X161" s="12"/>
      <c r="Y161" s="12"/>
      <c r="Z161" s="12"/>
      <c r="AA161" s="12"/>
      <c r="AB161" s="12"/>
      <c r="AC161" s="12"/>
    </row>
    <row r="162" spans="17:29">
      <c r="Q162" s="12"/>
      <c r="R162" s="12"/>
      <c r="S162" s="12"/>
      <c r="T162" s="12"/>
      <c r="U162" s="12"/>
      <c r="V162" s="12"/>
      <c r="W162" s="12"/>
      <c r="X162" s="12"/>
      <c r="Y162" s="12"/>
      <c r="Z162" s="12"/>
      <c r="AA162" s="12"/>
      <c r="AB162" s="12"/>
      <c r="AC162" s="12"/>
    </row>
    <row r="163" spans="17:29">
      <c r="Q163" s="12"/>
      <c r="R163" s="12"/>
      <c r="S163" s="12"/>
      <c r="T163" s="12"/>
      <c r="U163" s="12"/>
      <c r="V163" s="12"/>
      <c r="W163" s="12"/>
      <c r="X163" s="12"/>
      <c r="Y163" s="12"/>
      <c r="Z163" s="12"/>
      <c r="AA163" s="12"/>
      <c r="AB163" s="12"/>
      <c r="AC163" s="12"/>
    </row>
    <row r="164" spans="17:29">
      <c r="Q164" s="12"/>
      <c r="R164" s="12"/>
      <c r="S164" s="12"/>
      <c r="T164" s="12"/>
      <c r="U164" s="12"/>
      <c r="V164" s="12"/>
      <c r="W164" s="12"/>
      <c r="X164" s="12"/>
      <c r="Y164" s="12"/>
      <c r="Z164" s="12"/>
      <c r="AA164" s="12"/>
      <c r="AB164" s="12"/>
      <c r="AC164" s="12"/>
    </row>
    <row r="165" spans="17:29">
      <c r="Q165" s="12"/>
      <c r="R165" s="12"/>
      <c r="S165" s="12"/>
      <c r="T165" s="12"/>
      <c r="U165" s="12"/>
      <c r="V165" s="12"/>
      <c r="W165" s="12"/>
      <c r="X165" s="12"/>
      <c r="Y165" s="12"/>
      <c r="Z165" s="12"/>
      <c r="AA165" s="12"/>
      <c r="AB165" s="12"/>
      <c r="AC165" s="12"/>
    </row>
    <row r="166" spans="17:29">
      <c r="Q166" s="12"/>
      <c r="R166" s="12"/>
      <c r="S166" s="12"/>
      <c r="T166" s="12"/>
      <c r="U166" s="12"/>
      <c r="V166" s="12"/>
      <c r="W166" s="12"/>
      <c r="X166" s="12"/>
      <c r="Y166" s="12"/>
      <c r="Z166" s="12"/>
      <c r="AA166" s="12"/>
      <c r="AB166" s="12"/>
      <c r="AC166" s="12"/>
    </row>
    <row r="167" spans="17:29">
      <c r="Q167" s="12"/>
      <c r="R167" s="12"/>
      <c r="S167" s="12"/>
      <c r="T167" s="12"/>
      <c r="U167" s="12"/>
      <c r="V167" s="12"/>
      <c r="W167" s="12"/>
      <c r="X167" s="12"/>
      <c r="Y167" s="12"/>
      <c r="Z167" s="12"/>
      <c r="AA167" s="12"/>
      <c r="AB167" s="12"/>
      <c r="AC167" s="12"/>
    </row>
    <row r="168" spans="17:29">
      <c r="Q168" s="12"/>
      <c r="R168" s="12"/>
      <c r="S168" s="12"/>
      <c r="T168" s="12"/>
      <c r="U168" s="12"/>
      <c r="V168" s="12"/>
      <c r="W168" s="12"/>
      <c r="X168" s="12"/>
      <c r="Y168" s="12"/>
      <c r="Z168" s="12"/>
      <c r="AA168" s="12"/>
      <c r="AB168" s="12"/>
      <c r="AC168" s="12"/>
    </row>
    <row r="169" spans="17:29">
      <c r="Q169" s="12"/>
      <c r="R169" s="12"/>
      <c r="S169" s="12"/>
      <c r="T169" s="12"/>
      <c r="U169" s="12"/>
      <c r="V169" s="12"/>
      <c r="W169" s="12"/>
      <c r="X169" s="12"/>
      <c r="Y169" s="12"/>
      <c r="Z169" s="12"/>
      <c r="AA169" s="12"/>
      <c r="AB169" s="12"/>
      <c r="AC169" s="12"/>
    </row>
    <row r="170" spans="17:29">
      <c r="Q170" s="12"/>
      <c r="R170" s="12"/>
      <c r="S170" s="12"/>
      <c r="T170" s="12"/>
      <c r="U170" s="12"/>
      <c r="V170" s="12"/>
      <c r="W170" s="12"/>
      <c r="X170" s="12"/>
      <c r="Y170" s="12"/>
      <c r="Z170" s="12"/>
      <c r="AA170" s="12"/>
      <c r="AB170" s="12"/>
      <c r="AC170" s="12"/>
    </row>
    <row r="171" spans="17:29">
      <c r="Q171" s="12"/>
      <c r="R171" s="12"/>
      <c r="S171" s="12"/>
      <c r="T171" s="12"/>
      <c r="U171" s="12"/>
      <c r="V171" s="12"/>
      <c r="W171" s="12"/>
      <c r="X171" s="12"/>
      <c r="Y171" s="12"/>
      <c r="Z171" s="12"/>
      <c r="AA171" s="12"/>
      <c r="AB171" s="12"/>
      <c r="AC171" s="12"/>
    </row>
    <row r="172" spans="17:29">
      <c r="Q172" s="12"/>
      <c r="R172" s="12"/>
      <c r="S172" s="12"/>
      <c r="T172" s="12"/>
      <c r="U172" s="12"/>
      <c r="V172" s="12"/>
      <c r="W172" s="12"/>
      <c r="X172" s="12"/>
      <c r="Y172" s="12"/>
      <c r="Z172" s="12"/>
      <c r="AA172" s="12"/>
      <c r="AB172" s="12"/>
      <c r="AC172" s="12"/>
    </row>
    <row r="173" spans="17:29">
      <c r="Q173" s="12"/>
      <c r="R173" s="12"/>
      <c r="S173" s="12"/>
      <c r="T173" s="12"/>
      <c r="U173" s="12"/>
      <c r="V173" s="12"/>
      <c r="W173" s="12"/>
      <c r="X173" s="12"/>
      <c r="Y173" s="12"/>
      <c r="Z173" s="12"/>
      <c r="AA173" s="12"/>
      <c r="AB173" s="12"/>
      <c r="AC173" s="12"/>
    </row>
    <row r="174" spans="17:29">
      <c r="Q174" s="12"/>
      <c r="R174" s="12"/>
      <c r="S174" s="12"/>
      <c r="T174" s="12"/>
      <c r="U174" s="12"/>
      <c r="V174" s="12"/>
      <c r="W174" s="12"/>
      <c r="X174" s="12"/>
      <c r="Y174" s="12"/>
      <c r="Z174" s="12"/>
      <c r="AA174" s="12"/>
      <c r="AB174" s="12"/>
      <c r="AC174" s="12"/>
    </row>
    <row r="175" spans="17:29">
      <c r="Q175" s="12"/>
      <c r="R175" s="12"/>
      <c r="S175" s="12"/>
      <c r="T175" s="12"/>
      <c r="U175" s="12"/>
      <c r="V175" s="12"/>
      <c r="W175" s="12"/>
      <c r="X175" s="12"/>
      <c r="Y175" s="12"/>
      <c r="Z175" s="12"/>
      <c r="AA175" s="12"/>
      <c r="AB175" s="12"/>
      <c r="AC175" s="12"/>
    </row>
    <row r="176" spans="17:29">
      <c r="Q176" s="12"/>
      <c r="R176" s="12"/>
      <c r="S176" s="12"/>
      <c r="T176" s="12"/>
      <c r="U176" s="12"/>
      <c r="V176" s="12"/>
      <c r="W176" s="12"/>
      <c r="X176" s="12"/>
      <c r="Y176" s="12"/>
      <c r="Z176" s="12"/>
      <c r="AA176" s="12"/>
      <c r="AB176" s="12"/>
      <c r="AC176" s="12"/>
    </row>
    <row r="177" spans="17:29">
      <c r="Q177" s="12"/>
      <c r="R177" s="12"/>
      <c r="S177" s="12"/>
      <c r="T177" s="12"/>
      <c r="U177" s="12"/>
      <c r="V177" s="12"/>
      <c r="W177" s="12"/>
      <c r="X177" s="12"/>
      <c r="Y177" s="12"/>
      <c r="Z177" s="12"/>
      <c r="AA177" s="12"/>
      <c r="AB177" s="12"/>
      <c r="AC177" s="12"/>
    </row>
    <row r="178" spans="17:29">
      <c r="Q178" s="12"/>
      <c r="R178" s="12"/>
      <c r="S178" s="12"/>
      <c r="T178" s="12"/>
      <c r="U178" s="12"/>
      <c r="V178" s="12"/>
      <c r="W178" s="12"/>
      <c r="X178" s="12"/>
      <c r="Y178" s="12"/>
      <c r="Z178" s="12"/>
      <c r="AA178" s="12"/>
      <c r="AB178" s="12"/>
      <c r="AC178" s="12"/>
    </row>
    <row r="179" spans="17:29">
      <c r="Q179" s="12"/>
      <c r="R179" s="12"/>
      <c r="S179" s="12"/>
      <c r="T179" s="12"/>
      <c r="U179" s="12"/>
      <c r="V179" s="12"/>
      <c r="W179" s="12"/>
      <c r="X179" s="12"/>
      <c r="Y179" s="12"/>
      <c r="Z179" s="12"/>
      <c r="AA179" s="12"/>
      <c r="AB179" s="12"/>
      <c r="AC179" s="12"/>
    </row>
    <row r="180" spans="17:29">
      <c r="Q180" s="12"/>
      <c r="R180" s="12"/>
      <c r="S180" s="12"/>
      <c r="T180" s="12"/>
      <c r="U180" s="12"/>
      <c r="V180" s="12"/>
      <c r="W180" s="12"/>
      <c r="X180" s="12"/>
      <c r="Y180" s="12"/>
      <c r="Z180" s="12"/>
      <c r="AA180" s="12"/>
      <c r="AB180" s="12"/>
      <c r="AC180" s="12"/>
    </row>
    <row r="181" spans="17:29">
      <c r="Q181" s="12"/>
      <c r="R181" s="12"/>
      <c r="S181" s="12"/>
      <c r="T181" s="12"/>
      <c r="U181" s="12"/>
      <c r="V181" s="12"/>
      <c r="W181" s="12"/>
      <c r="X181" s="12"/>
      <c r="Y181" s="12"/>
      <c r="Z181" s="12"/>
      <c r="AA181" s="12"/>
      <c r="AB181" s="12"/>
      <c r="AC181" s="12"/>
    </row>
    <row r="182" spans="17:29">
      <c r="Q182" s="12"/>
      <c r="R182" s="12"/>
      <c r="S182" s="12"/>
      <c r="T182" s="12"/>
      <c r="U182" s="12"/>
      <c r="V182" s="12"/>
      <c r="W182" s="12"/>
      <c r="X182" s="12"/>
      <c r="Y182" s="12"/>
      <c r="Z182" s="12"/>
      <c r="AA182" s="12"/>
      <c r="AB182" s="12"/>
      <c r="AC182" s="12"/>
    </row>
    <row r="183" spans="17:29">
      <c r="Q183" s="12"/>
      <c r="R183" s="12"/>
      <c r="S183" s="12"/>
      <c r="T183" s="12"/>
      <c r="U183" s="12"/>
      <c r="V183" s="12"/>
      <c r="W183" s="12"/>
      <c r="X183" s="12"/>
      <c r="Y183" s="12"/>
      <c r="Z183" s="12"/>
      <c r="AA183" s="12"/>
      <c r="AB183" s="12"/>
      <c r="AC183" s="12"/>
    </row>
    <row r="184" spans="17:29">
      <c r="Q184" s="12"/>
      <c r="R184" s="12"/>
      <c r="S184" s="12"/>
      <c r="T184" s="12"/>
      <c r="U184" s="12"/>
      <c r="V184" s="12"/>
      <c r="W184" s="12"/>
      <c r="X184" s="12"/>
      <c r="Y184" s="12"/>
      <c r="Z184" s="12"/>
      <c r="AA184" s="12"/>
      <c r="AB184" s="12"/>
      <c r="AC184" s="12"/>
    </row>
    <row r="185" spans="17:29">
      <c r="Q185" s="12"/>
      <c r="R185" s="12"/>
      <c r="S185" s="12"/>
      <c r="T185" s="12"/>
      <c r="U185" s="12"/>
      <c r="V185" s="12"/>
      <c r="W185" s="12"/>
      <c r="X185" s="12"/>
      <c r="Y185" s="12"/>
      <c r="Z185" s="12"/>
      <c r="AA185" s="12"/>
      <c r="AB185" s="12"/>
      <c r="AC185" s="12"/>
    </row>
    <row r="186" spans="17:29">
      <c r="Q186" s="12"/>
      <c r="R186" s="12"/>
      <c r="S186" s="12"/>
      <c r="T186" s="12"/>
      <c r="U186" s="12"/>
      <c r="V186" s="12"/>
      <c r="W186" s="12"/>
      <c r="X186" s="12"/>
      <c r="Y186" s="12"/>
      <c r="Z186" s="12"/>
      <c r="AA186" s="12"/>
      <c r="AB186" s="12"/>
      <c r="AC186" s="12"/>
    </row>
    <row r="187" spans="17:29">
      <c r="Q187" s="12"/>
      <c r="R187" s="12"/>
      <c r="S187" s="12"/>
      <c r="T187" s="12"/>
      <c r="U187" s="12"/>
      <c r="V187" s="12"/>
      <c r="W187" s="12"/>
      <c r="X187" s="12"/>
      <c r="Y187" s="12"/>
      <c r="Z187" s="12"/>
      <c r="AA187" s="12"/>
      <c r="AB187" s="12"/>
      <c r="AC187" s="12"/>
    </row>
    <row r="188" spans="17:29">
      <c r="Q188" s="12"/>
      <c r="R188" s="12"/>
      <c r="S188" s="12"/>
      <c r="T188" s="12"/>
      <c r="U188" s="12"/>
      <c r="V188" s="12"/>
      <c r="W188" s="12"/>
      <c r="X188" s="12"/>
      <c r="Y188" s="12"/>
      <c r="Z188" s="12"/>
      <c r="AA188" s="12"/>
      <c r="AB188" s="12"/>
      <c r="AC188" s="12"/>
    </row>
    <row r="189" spans="17:29">
      <c r="Q189" s="12"/>
      <c r="R189" s="12"/>
      <c r="S189" s="12"/>
      <c r="T189" s="12"/>
      <c r="U189" s="12"/>
      <c r="V189" s="12"/>
      <c r="W189" s="12"/>
      <c r="X189" s="12"/>
      <c r="Y189" s="12"/>
      <c r="Z189" s="12"/>
      <c r="AA189" s="12"/>
      <c r="AB189" s="12"/>
      <c r="AC189" s="12"/>
    </row>
    <row r="190" spans="17:29">
      <c r="Q190" s="12"/>
      <c r="R190" s="12"/>
      <c r="S190" s="12"/>
      <c r="T190" s="12"/>
      <c r="U190" s="12"/>
      <c r="V190" s="12"/>
      <c r="W190" s="12"/>
      <c r="X190" s="12"/>
      <c r="Y190" s="12"/>
      <c r="Z190" s="12"/>
      <c r="AA190" s="12"/>
      <c r="AB190" s="12"/>
      <c r="AC190" s="12"/>
    </row>
    <row r="191" spans="17:29">
      <c r="Q191" s="12"/>
      <c r="R191" s="12"/>
      <c r="S191" s="12"/>
      <c r="T191" s="12"/>
      <c r="U191" s="12"/>
      <c r="V191" s="12"/>
      <c r="W191" s="12"/>
      <c r="X191" s="12"/>
      <c r="Y191" s="12"/>
      <c r="Z191" s="12"/>
      <c r="AA191" s="12"/>
      <c r="AB191" s="12"/>
      <c r="AC191" s="12"/>
    </row>
    <row r="192" spans="17:29">
      <c r="Q192" s="12"/>
      <c r="R192" s="12"/>
      <c r="S192" s="12"/>
      <c r="T192" s="12"/>
      <c r="U192" s="12"/>
      <c r="V192" s="12"/>
      <c r="W192" s="12"/>
      <c r="X192" s="12"/>
      <c r="Y192" s="12"/>
      <c r="Z192" s="12"/>
      <c r="AA192" s="12"/>
      <c r="AB192" s="12"/>
      <c r="AC192" s="12"/>
    </row>
  </sheetData>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A1E528F-052A-4681-89E6-3849CB6D7673}">
          <x14:formula1>
            <xm:f>'Données efficacité energétique'!$A$5:$A$16</xm:f>
          </x14:formula1>
          <xm:sqref>B6:B7 F22:F26</xm:sqref>
        </x14:dataValidation>
        <x14:dataValidation type="list" allowBlank="1" showInputMessage="1" showErrorMessage="1" xr:uid="{42A5483E-3F55-4D98-9140-3AFED97F8723}">
          <x14:formula1>
            <xm:f>'zones climatiques'!$B$4:$B$99</xm:f>
          </x14:formula1>
          <xm:sqref>Q1</xm:sqref>
        </x14:dataValidation>
        <x14:dataValidation type="list" allowBlank="1" showInputMessage="1" showErrorMessage="1" xr:uid="{5DBDDD18-6BC4-4A6C-A6BE-9E0B7C30D12E}">
          <x14:formula1>
            <xm:f>'Données efficacité energétique'!$K$2:$M$2</xm:f>
          </x14:formula1>
          <xm:sqref>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178A0-01CC-456D-8A79-0ADCD11E6924}">
  <dimension ref="B2:C99"/>
  <sheetViews>
    <sheetView topLeftCell="C3" workbookViewId="0">
      <selection activeCell="C3" sqref="C3"/>
    </sheetView>
  </sheetViews>
  <sheetFormatPr defaultRowHeight="15"/>
  <cols>
    <col min="1" max="1" width="28.42578125" bestFit="1" customWidth="1"/>
    <col min="2" max="2" width="15" bestFit="1" customWidth="1"/>
  </cols>
  <sheetData>
    <row r="2" spans="2:3">
      <c r="B2" s="344" t="s">
        <v>200</v>
      </c>
      <c r="C2" s="345" t="s">
        <v>201</v>
      </c>
    </row>
    <row r="3" spans="2:3">
      <c r="B3" s="346"/>
      <c r="C3" s="347"/>
    </row>
    <row r="4" spans="2:3">
      <c r="B4" s="348" t="s">
        <v>136</v>
      </c>
      <c r="C4" s="347" t="s">
        <v>202</v>
      </c>
    </row>
    <row r="5" spans="2:3">
      <c r="B5" s="349" t="s">
        <v>203</v>
      </c>
      <c r="C5" s="347" t="s">
        <v>204</v>
      </c>
    </row>
    <row r="6" spans="2:3">
      <c r="B6" s="349" t="s">
        <v>205</v>
      </c>
      <c r="C6" s="347" t="s">
        <v>202</v>
      </c>
    </row>
    <row r="7" spans="2:3">
      <c r="B7" s="349" t="s">
        <v>206</v>
      </c>
      <c r="C7" s="347" t="s">
        <v>207</v>
      </c>
    </row>
    <row r="8" spans="2:3">
      <c r="B8" s="349" t="s">
        <v>208</v>
      </c>
      <c r="C8" s="347" t="s">
        <v>202</v>
      </c>
    </row>
    <row r="9" spans="2:3">
      <c r="B9" s="349" t="s">
        <v>209</v>
      </c>
      <c r="C9" s="347" t="s">
        <v>210</v>
      </c>
    </row>
    <row r="10" spans="2:3">
      <c r="B10" s="349" t="s">
        <v>211</v>
      </c>
      <c r="C10" s="347" t="s">
        <v>207</v>
      </c>
    </row>
    <row r="11" spans="2:3">
      <c r="B11" s="349" t="s">
        <v>212</v>
      </c>
      <c r="C11" s="347" t="s">
        <v>213</v>
      </c>
    </row>
    <row r="12" spans="2:3">
      <c r="B12" s="349" t="s">
        <v>214</v>
      </c>
      <c r="C12" s="347" t="s">
        <v>215</v>
      </c>
    </row>
    <row r="13" spans="2:3">
      <c r="B13" s="349" t="s">
        <v>216</v>
      </c>
      <c r="C13" s="347" t="s">
        <v>213</v>
      </c>
    </row>
    <row r="14" spans="2:3">
      <c r="B14" s="349" t="s">
        <v>217</v>
      </c>
      <c r="C14" s="347" t="s">
        <v>210</v>
      </c>
    </row>
    <row r="15" spans="2:3">
      <c r="B15" s="349" t="s">
        <v>218</v>
      </c>
      <c r="C15" s="347" t="s">
        <v>215</v>
      </c>
    </row>
    <row r="16" spans="2:3">
      <c r="B16" s="349" t="s">
        <v>219</v>
      </c>
      <c r="C16" s="347" t="s">
        <v>210</v>
      </c>
    </row>
    <row r="17" spans="2:3">
      <c r="B17" s="349" t="s">
        <v>220</v>
      </c>
      <c r="C17" s="347" t="s">
        <v>204</v>
      </c>
    </row>
    <row r="18" spans="2:3">
      <c r="B18" s="349" t="s">
        <v>221</v>
      </c>
      <c r="C18" s="347" t="s">
        <v>202</v>
      </c>
    </row>
    <row r="19" spans="2:3">
      <c r="B19" s="349" t="s">
        <v>222</v>
      </c>
      <c r="C19" s="347" t="s">
        <v>223</v>
      </c>
    </row>
    <row r="20" spans="2:3">
      <c r="B20" s="349" t="s">
        <v>224</v>
      </c>
      <c r="C20" s="347" t="s">
        <v>223</v>
      </c>
    </row>
    <row r="21" spans="2:3">
      <c r="B21" s="349" t="s">
        <v>225</v>
      </c>
      <c r="C21" s="347" t="s">
        <v>223</v>
      </c>
    </row>
    <row r="22" spans="2:3">
      <c r="B22" s="349" t="s">
        <v>226</v>
      </c>
      <c r="C22" s="347" t="s">
        <v>202</v>
      </c>
    </row>
    <row r="23" spans="2:3">
      <c r="B23" s="349" t="s">
        <v>227</v>
      </c>
      <c r="C23" s="347" t="s">
        <v>210</v>
      </c>
    </row>
    <row r="24" spans="2:3">
      <c r="B24" s="349" t="s">
        <v>228</v>
      </c>
      <c r="C24" s="347" t="s">
        <v>210</v>
      </c>
    </row>
    <row r="25" spans="2:3">
      <c r="B25" s="349" t="s">
        <v>229</v>
      </c>
      <c r="C25" s="347" t="s">
        <v>202</v>
      </c>
    </row>
    <row r="26" spans="2:3">
      <c r="B26" s="349" t="s">
        <v>230</v>
      </c>
      <c r="C26" s="347" t="s">
        <v>231</v>
      </c>
    </row>
    <row r="27" spans="2:3">
      <c r="B27" s="349" t="s">
        <v>232</v>
      </c>
      <c r="C27" s="347" t="s">
        <v>202</v>
      </c>
    </row>
    <row r="28" spans="2:3">
      <c r="B28" s="349" t="s">
        <v>233</v>
      </c>
      <c r="C28" s="347" t="s">
        <v>215</v>
      </c>
    </row>
    <row r="29" spans="2:3">
      <c r="B29" s="349" t="s">
        <v>234</v>
      </c>
      <c r="C29" s="347" t="s">
        <v>202</v>
      </c>
    </row>
    <row r="30" spans="2:3">
      <c r="B30" s="349" t="s">
        <v>235</v>
      </c>
      <c r="C30" s="347" t="s">
        <v>207</v>
      </c>
    </row>
    <row r="31" spans="2:3">
      <c r="B31" s="349" t="s">
        <v>236</v>
      </c>
      <c r="C31" s="347" t="s">
        <v>204</v>
      </c>
    </row>
    <row r="32" spans="2:3">
      <c r="B32" s="349" t="s">
        <v>237</v>
      </c>
      <c r="C32" s="347" t="s">
        <v>204</v>
      </c>
    </row>
    <row r="33" spans="2:3">
      <c r="B33" s="349" t="s">
        <v>238</v>
      </c>
      <c r="C33" s="347" t="s">
        <v>231</v>
      </c>
    </row>
    <row r="34" spans="2:3">
      <c r="B34" s="349" t="s">
        <v>239</v>
      </c>
      <c r="C34" s="347" t="s">
        <v>210</v>
      </c>
    </row>
    <row r="35" spans="2:3">
      <c r="B35" s="349" t="s">
        <v>240</v>
      </c>
      <c r="C35" s="347" t="s">
        <v>215</v>
      </c>
    </row>
    <row r="36" spans="2:3">
      <c r="B36" s="349" t="s">
        <v>241</v>
      </c>
      <c r="C36" s="347" t="s">
        <v>215</v>
      </c>
    </row>
    <row r="37" spans="2:3">
      <c r="B37" s="349" t="s">
        <v>242</v>
      </c>
      <c r="C37" s="347" t="s">
        <v>215</v>
      </c>
    </row>
    <row r="38" spans="2:3">
      <c r="B38" s="349" t="s">
        <v>243</v>
      </c>
      <c r="C38" s="347" t="s">
        <v>210</v>
      </c>
    </row>
    <row r="39" spans="2:3">
      <c r="B39" s="349" t="s">
        <v>244</v>
      </c>
      <c r="C39" s="347" t="s">
        <v>231</v>
      </c>
    </row>
    <row r="40" spans="2:3">
      <c r="B40" s="349" t="s">
        <v>245</v>
      </c>
      <c r="C40" s="347" t="s">
        <v>223</v>
      </c>
    </row>
    <row r="41" spans="2:3">
      <c r="B41" s="349" t="s">
        <v>246</v>
      </c>
      <c r="C41" s="347" t="s">
        <v>223</v>
      </c>
    </row>
    <row r="42" spans="2:3">
      <c r="B42" s="349" t="s">
        <v>247</v>
      </c>
      <c r="C42" s="347" t="s">
        <v>202</v>
      </c>
    </row>
    <row r="43" spans="2:3">
      <c r="B43" s="349" t="s">
        <v>248</v>
      </c>
      <c r="C43" s="347" t="s">
        <v>202</v>
      </c>
    </row>
    <row r="44" spans="2:3">
      <c r="B44" s="349" t="s">
        <v>249</v>
      </c>
      <c r="C44" s="347" t="s">
        <v>215</v>
      </c>
    </row>
    <row r="45" spans="2:3">
      <c r="B45" s="349" t="s">
        <v>250</v>
      </c>
      <c r="C45" s="347" t="s">
        <v>223</v>
      </c>
    </row>
    <row r="46" spans="2:3">
      <c r="B46" s="349" t="s">
        <v>251</v>
      </c>
      <c r="C46" s="347" t="s">
        <v>202</v>
      </c>
    </row>
    <row r="47" spans="2:3">
      <c r="B47" s="349" t="s">
        <v>252</v>
      </c>
      <c r="C47" s="347" t="s">
        <v>202</v>
      </c>
    </row>
    <row r="48" spans="2:3">
      <c r="B48" s="349" t="s">
        <v>253</v>
      </c>
      <c r="C48" s="347" t="s">
        <v>223</v>
      </c>
    </row>
    <row r="49" spans="2:3">
      <c r="B49" s="349" t="s">
        <v>254</v>
      </c>
      <c r="C49" s="347" t="s">
        <v>213</v>
      </c>
    </row>
    <row r="50" spans="2:3">
      <c r="B50" s="349" t="s">
        <v>255</v>
      </c>
      <c r="C50" s="347" t="s">
        <v>215</v>
      </c>
    </row>
    <row r="51" spans="2:3">
      <c r="B51" s="349" t="s">
        <v>256</v>
      </c>
      <c r="C51" s="347" t="s">
        <v>215</v>
      </c>
    </row>
    <row r="52" spans="2:3">
      <c r="B52" s="349" t="s">
        <v>257</v>
      </c>
      <c r="C52" s="347" t="s">
        <v>207</v>
      </c>
    </row>
    <row r="53" spans="2:3">
      <c r="B53" s="349" t="s">
        <v>258</v>
      </c>
      <c r="C53" s="347" t="s">
        <v>223</v>
      </c>
    </row>
    <row r="54" spans="2:3">
      <c r="B54" s="349" t="s">
        <v>259</v>
      </c>
      <c r="C54" s="347" t="s">
        <v>231</v>
      </c>
    </row>
    <row r="55" spans="2:3">
      <c r="B55" s="349" t="s">
        <v>260</v>
      </c>
      <c r="C55" s="347" t="s">
        <v>213</v>
      </c>
    </row>
    <row r="56" spans="2:3">
      <c r="B56" s="349" t="s">
        <v>261</v>
      </c>
      <c r="C56" s="347" t="s">
        <v>213</v>
      </c>
    </row>
    <row r="57" spans="2:3">
      <c r="B57" s="349" t="s">
        <v>262</v>
      </c>
      <c r="C57" s="347" t="s">
        <v>223</v>
      </c>
    </row>
    <row r="58" spans="2:3">
      <c r="B58" s="349" t="s">
        <v>263</v>
      </c>
      <c r="C58" s="347" t="s">
        <v>213</v>
      </c>
    </row>
    <row r="59" spans="2:3">
      <c r="B59" s="349" t="s">
        <v>264</v>
      </c>
      <c r="C59" s="347" t="s">
        <v>213</v>
      </c>
    </row>
    <row r="60" spans="2:3">
      <c r="B60" s="349" t="s">
        <v>265</v>
      </c>
      <c r="C60" s="347" t="s">
        <v>231</v>
      </c>
    </row>
    <row r="61" spans="2:3">
      <c r="B61" s="349" t="s">
        <v>266</v>
      </c>
      <c r="C61" s="347" t="s">
        <v>213</v>
      </c>
    </row>
    <row r="62" spans="2:3">
      <c r="B62" s="349" t="s">
        <v>267</v>
      </c>
      <c r="C62" s="347" t="s">
        <v>213</v>
      </c>
    </row>
    <row r="63" spans="2:3">
      <c r="B63" s="349" t="s">
        <v>268</v>
      </c>
      <c r="C63" s="347" t="s">
        <v>204</v>
      </c>
    </row>
    <row r="64" spans="2:3">
      <c r="B64" s="349" t="s">
        <v>269</v>
      </c>
      <c r="C64" s="347" t="s">
        <v>204</v>
      </c>
    </row>
    <row r="65" spans="2:3">
      <c r="B65" s="349" t="s">
        <v>270</v>
      </c>
      <c r="C65" s="347" t="s">
        <v>204</v>
      </c>
    </row>
    <row r="66" spans="2:3">
      <c r="B66" s="349" t="s">
        <v>271</v>
      </c>
      <c r="C66" s="347" t="s">
        <v>204</v>
      </c>
    </row>
    <row r="67" spans="2:3">
      <c r="B67" s="349" t="s">
        <v>272</v>
      </c>
      <c r="C67" s="347" t="s">
        <v>202</v>
      </c>
    </row>
    <row r="68" spans="2:3">
      <c r="B68" s="349" t="s">
        <v>273</v>
      </c>
      <c r="C68" s="347" t="s">
        <v>215</v>
      </c>
    </row>
    <row r="69" spans="2:3">
      <c r="B69" s="349" t="s">
        <v>274</v>
      </c>
      <c r="C69" s="347" t="s">
        <v>215</v>
      </c>
    </row>
    <row r="70" spans="2:3">
      <c r="B70" s="349" t="s">
        <v>275</v>
      </c>
      <c r="C70" s="347" t="s">
        <v>210</v>
      </c>
    </row>
    <row r="71" spans="2:3">
      <c r="B71" s="349" t="s">
        <v>276</v>
      </c>
      <c r="C71" s="347" t="s">
        <v>213</v>
      </c>
    </row>
    <row r="72" spans="2:3">
      <c r="B72" s="349" t="s">
        <v>277</v>
      </c>
      <c r="C72" s="347" t="s">
        <v>213</v>
      </c>
    </row>
    <row r="73" spans="2:3">
      <c r="B73" s="349" t="s">
        <v>278</v>
      </c>
      <c r="C73" s="347" t="s">
        <v>202</v>
      </c>
    </row>
    <row r="74" spans="2:3">
      <c r="B74" s="349" t="s">
        <v>279</v>
      </c>
      <c r="C74" s="347" t="s">
        <v>213</v>
      </c>
    </row>
    <row r="75" spans="2:3">
      <c r="B75" s="349" t="s">
        <v>280</v>
      </c>
      <c r="C75" s="347" t="s">
        <v>202</v>
      </c>
    </row>
    <row r="76" spans="2:3">
      <c r="B76" s="349" t="s">
        <v>281</v>
      </c>
      <c r="C76" s="347" t="s">
        <v>223</v>
      </c>
    </row>
    <row r="77" spans="2:3">
      <c r="B77" s="349" t="s">
        <v>282</v>
      </c>
      <c r="C77" s="347" t="s">
        <v>202</v>
      </c>
    </row>
    <row r="78" spans="2:3">
      <c r="B78" s="349" t="s">
        <v>283</v>
      </c>
      <c r="C78" s="347" t="s">
        <v>202</v>
      </c>
    </row>
    <row r="79" spans="2:3">
      <c r="B79" s="349" t="s">
        <v>284</v>
      </c>
      <c r="C79" s="347" t="s">
        <v>204</v>
      </c>
    </row>
    <row r="80" spans="2:3">
      <c r="B80" s="349" t="s">
        <v>285</v>
      </c>
      <c r="C80" s="347" t="s">
        <v>204</v>
      </c>
    </row>
    <row r="81" spans="2:3">
      <c r="B81" s="349" t="s">
        <v>286</v>
      </c>
      <c r="C81" s="347" t="s">
        <v>204</v>
      </c>
    </row>
    <row r="82" spans="2:3">
      <c r="B82" s="349" t="s">
        <v>287</v>
      </c>
      <c r="C82" s="347" t="s">
        <v>204</v>
      </c>
    </row>
    <row r="83" spans="2:3">
      <c r="B83" s="349" t="s">
        <v>288</v>
      </c>
      <c r="C83" s="347" t="s">
        <v>223</v>
      </c>
    </row>
    <row r="84" spans="2:3">
      <c r="B84" s="349" t="s">
        <v>289</v>
      </c>
      <c r="C84" s="347" t="s">
        <v>204</v>
      </c>
    </row>
    <row r="85" spans="2:3">
      <c r="B85" s="349" t="s">
        <v>290</v>
      </c>
      <c r="C85" s="347" t="s">
        <v>215</v>
      </c>
    </row>
    <row r="86" spans="2:3">
      <c r="B86" s="349" t="s">
        <v>291</v>
      </c>
      <c r="C86" s="347" t="s">
        <v>215</v>
      </c>
    </row>
    <row r="87" spans="2:3">
      <c r="B87" s="349" t="s">
        <v>292</v>
      </c>
      <c r="C87" s="347" t="s">
        <v>210</v>
      </c>
    </row>
    <row r="88" spans="2:3">
      <c r="B88" s="349" t="s">
        <v>293</v>
      </c>
      <c r="C88" s="347" t="s">
        <v>207</v>
      </c>
    </row>
    <row r="89" spans="2:3">
      <c r="B89" s="349" t="s">
        <v>294</v>
      </c>
      <c r="C89" s="347" t="s">
        <v>223</v>
      </c>
    </row>
    <row r="90" spans="2:3">
      <c r="B90" s="349" t="s">
        <v>295</v>
      </c>
      <c r="C90" s="347" t="s">
        <v>223</v>
      </c>
    </row>
    <row r="91" spans="2:3">
      <c r="B91" s="349" t="s">
        <v>296</v>
      </c>
      <c r="C91" s="347" t="s">
        <v>202</v>
      </c>
    </row>
    <row r="92" spans="2:3">
      <c r="B92" s="349" t="s">
        <v>297</v>
      </c>
      <c r="C92" s="347" t="s">
        <v>213</v>
      </c>
    </row>
    <row r="93" spans="2:3">
      <c r="B93" s="349" t="s">
        <v>298</v>
      </c>
      <c r="C93" s="347" t="s">
        <v>213</v>
      </c>
    </row>
    <row r="94" spans="2:3">
      <c r="B94" s="349" t="s">
        <v>299</v>
      </c>
      <c r="C94" s="347" t="s">
        <v>213</v>
      </c>
    </row>
    <row r="95" spans="2:3">
      <c r="B95" s="349" t="s">
        <v>300</v>
      </c>
      <c r="C95" s="347" t="s">
        <v>204</v>
      </c>
    </row>
    <row r="96" spans="2:3">
      <c r="B96" s="349" t="s">
        <v>301</v>
      </c>
      <c r="C96" s="347" t="s">
        <v>204</v>
      </c>
    </row>
    <row r="97" spans="2:3">
      <c r="B97" s="349" t="s">
        <v>302</v>
      </c>
      <c r="C97" s="347" t="s">
        <v>204</v>
      </c>
    </row>
    <row r="98" spans="2:3">
      <c r="B98" s="349" t="s">
        <v>303</v>
      </c>
      <c r="C98" s="347" t="s">
        <v>204</v>
      </c>
    </row>
    <row r="99" spans="2:3">
      <c r="B99" s="349" t="s">
        <v>304</v>
      </c>
      <c r="C99" s="347"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34F9A-FFD7-4CC4-A22A-64362D42FF4D}">
  <sheetPr>
    <tabColor theme="5"/>
  </sheetPr>
  <dimension ref="A2:AY388"/>
  <sheetViews>
    <sheetView topLeftCell="A3" zoomScale="72" workbookViewId="0">
      <selection activeCell="C9" sqref="C9"/>
    </sheetView>
  </sheetViews>
  <sheetFormatPr defaultColWidth="11.42578125" defaultRowHeight="14.25"/>
  <cols>
    <col min="1" max="1" width="28.5703125" style="9" bestFit="1" customWidth="1"/>
    <col min="2" max="2" width="24.5703125" style="9" customWidth="1"/>
    <col min="3" max="3" width="11.42578125" style="9"/>
    <col min="4" max="4" width="12.140625" style="9" customWidth="1"/>
    <col min="5" max="5" width="13.42578125" style="9" customWidth="1"/>
    <col min="6" max="7" width="11.42578125" style="9"/>
    <col min="8" max="8" width="14.5703125" style="9" bestFit="1" customWidth="1"/>
    <col min="9" max="9" width="11.42578125" style="9"/>
    <col min="10" max="10" width="15.7109375" style="9" customWidth="1"/>
    <col min="11" max="12" width="11.42578125" style="9"/>
    <col min="13" max="14" width="9.140625" style="9" customWidth="1"/>
    <col min="15" max="15" width="11.42578125" style="9"/>
    <col min="16" max="16" width="18" style="9" customWidth="1"/>
    <col min="17" max="17" width="11.42578125" style="9"/>
    <col min="18" max="20" width="10.85546875" style="9" customWidth="1"/>
    <col min="21" max="27" width="11.42578125" style="9"/>
    <col min="28" max="35" width="11.28515625" style="9" bestFit="1" customWidth="1"/>
    <col min="36" max="38" width="11.42578125" style="9"/>
    <col min="39" max="39" width="33.5703125" style="9" customWidth="1"/>
    <col min="40" max="16384" width="11.42578125" style="9"/>
  </cols>
  <sheetData>
    <row r="2" spans="1:51">
      <c r="A2" s="244"/>
      <c r="B2" s="244"/>
      <c r="C2" s="244" t="s">
        <v>204</v>
      </c>
      <c r="D2" s="244" t="s">
        <v>213</v>
      </c>
      <c r="E2" s="244" t="s">
        <v>202</v>
      </c>
      <c r="F2" s="244" t="s">
        <v>231</v>
      </c>
      <c r="G2" s="9" t="s">
        <v>223</v>
      </c>
      <c r="H2" s="9" t="s">
        <v>215</v>
      </c>
      <c r="I2" s="9" t="s">
        <v>207</v>
      </c>
      <c r="J2" s="9" t="s">
        <v>210</v>
      </c>
      <c r="K2" s="9" t="s">
        <v>140</v>
      </c>
      <c r="L2" s="9" t="s">
        <v>305</v>
      </c>
      <c r="M2" s="9" t="s">
        <v>306</v>
      </c>
    </row>
    <row r="3" spans="1:51">
      <c r="A3" s="244">
        <v>1</v>
      </c>
      <c r="B3" s="244">
        <v>2</v>
      </c>
      <c r="C3" s="244">
        <v>3</v>
      </c>
      <c r="D3" s="244">
        <v>4</v>
      </c>
      <c r="E3" s="244">
        <v>5</v>
      </c>
      <c r="F3" s="244">
        <v>6</v>
      </c>
      <c r="G3" s="244">
        <v>7</v>
      </c>
      <c r="H3" s="244">
        <v>8</v>
      </c>
      <c r="I3" s="244">
        <v>9</v>
      </c>
      <c r="J3" s="244">
        <v>10</v>
      </c>
      <c r="K3" s="244">
        <v>11</v>
      </c>
      <c r="L3" s="244">
        <v>12</v>
      </c>
      <c r="M3" s="244">
        <v>13</v>
      </c>
      <c r="Y3" s="9" t="s">
        <v>204</v>
      </c>
      <c r="Z3" s="9" t="s">
        <v>140</v>
      </c>
      <c r="AA3" s="245" t="s">
        <v>154</v>
      </c>
    </row>
    <row r="4" spans="1:51" ht="36">
      <c r="A4" s="251" t="s">
        <v>307</v>
      </c>
      <c r="B4" s="251" t="s">
        <v>308</v>
      </c>
      <c r="C4" s="246" t="s">
        <v>204</v>
      </c>
      <c r="D4" s="246" t="s">
        <v>213</v>
      </c>
      <c r="E4" s="246" t="s">
        <v>202</v>
      </c>
      <c r="F4" s="246" t="s">
        <v>231</v>
      </c>
      <c r="G4" s="246" t="s">
        <v>223</v>
      </c>
      <c r="H4" s="246" t="s">
        <v>215</v>
      </c>
      <c r="I4" s="246" t="s">
        <v>207</v>
      </c>
      <c r="J4" s="246" t="s">
        <v>210</v>
      </c>
      <c r="K4" s="246" t="s">
        <v>309</v>
      </c>
      <c r="L4" s="246" t="s">
        <v>310</v>
      </c>
      <c r="M4" s="246" t="s">
        <v>311</v>
      </c>
      <c r="Y4" s="9" t="s">
        <v>213</v>
      </c>
      <c r="Z4" s="9" t="s">
        <v>305</v>
      </c>
      <c r="AA4" s="98" t="s">
        <v>312</v>
      </c>
      <c r="AN4" s="9" t="s">
        <v>313</v>
      </c>
    </row>
    <row r="5" spans="1:51" ht="20.25">
      <c r="A5" s="245" t="s">
        <v>154</v>
      </c>
      <c r="B5" s="252">
        <v>87</v>
      </c>
      <c r="C5" s="253">
        <v>1.2</v>
      </c>
      <c r="D5" s="253">
        <v>1.3</v>
      </c>
      <c r="E5" s="253">
        <v>1.2</v>
      </c>
      <c r="F5" s="253">
        <v>1.1000000000000001</v>
      </c>
      <c r="G5" s="253">
        <v>1</v>
      </c>
      <c r="H5" s="253">
        <v>0.9</v>
      </c>
      <c r="I5" s="253">
        <v>0.9</v>
      </c>
      <c r="J5" s="253">
        <v>0.8</v>
      </c>
      <c r="K5" s="253">
        <v>0</v>
      </c>
      <c r="L5" s="253">
        <v>0.2</v>
      </c>
      <c r="M5" s="253">
        <v>0.4</v>
      </c>
      <c r="N5" s="9" t="s">
        <v>314</v>
      </c>
      <c r="S5" s="254"/>
      <c r="T5" s="254"/>
      <c r="Y5" s="9" t="s">
        <v>202</v>
      </c>
      <c r="Z5" s="9" t="s">
        <v>306</v>
      </c>
      <c r="AA5" s="98" t="s">
        <v>155</v>
      </c>
      <c r="AN5" s="247" t="s">
        <v>315</v>
      </c>
    </row>
    <row r="6" spans="1:51" ht="14.45" customHeight="1">
      <c r="A6" s="98" t="s">
        <v>312</v>
      </c>
      <c r="B6" s="252">
        <v>87</v>
      </c>
      <c r="C6" s="253">
        <v>1.2</v>
      </c>
      <c r="D6" s="253">
        <v>1.3</v>
      </c>
      <c r="E6" s="253">
        <v>1.2</v>
      </c>
      <c r="F6" s="253">
        <v>1.1000000000000001</v>
      </c>
      <c r="G6" s="253">
        <v>1</v>
      </c>
      <c r="H6" s="253">
        <v>0.9</v>
      </c>
      <c r="I6" s="253">
        <v>0.9</v>
      </c>
      <c r="J6" s="253">
        <v>0.8</v>
      </c>
      <c r="K6" s="253">
        <v>0</v>
      </c>
      <c r="L6" s="253">
        <v>0.2</v>
      </c>
      <c r="M6" s="253">
        <v>0.4</v>
      </c>
      <c r="N6" s="9" t="s">
        <v>314</v>
      </c>
      <c r="S6" s="254"/>
      <c r="T6" s="254"/>
      <c r="Y6" s="9" t="s">
        <v>231</v>
      </c>
      <c r="AA6" s="98" t="s">
        <v>316</v>
      </c>
      <c r="AN6" s="404" t="s">
        <v>204</v>
      </c>
      <c r="AO6" s="394" t="s">
        <v>213</v>
      </c>
      <c r="AP6" s="394" t="s">
        <v>202</v>
      </c>
      <c r="AQ6" s="394" t="s">
        <v>231</v>
      </c>
      <c r="AR6" s="394" t="s">
        <v>223</v>
      </c>
      <c r="AS6" s="394" t="s">
        <v>215</v>
      </c>
      <c r="AT6" s="394" t="s">
        <v>207</v>
      </c>
      <c r="AU6" s="396" t="s">
        <v>210</v>
      </c>
    </row>
    <row r="7" spans="1:51" ht="20.25">
      <c r="A7" s="98" t="s">
        <v>155</v>
      </c>
      <c r="B7" s="252">
        <v>104</v>
      </c>
      <c r="C7" s="253">
        <v>1.1000000000000001</v>
      </c>
      <c r="D7" s="253">
        <v>1.2</v>
      </c>
      <c r="E7" s="253">
        <v>1.1000000000000001</v>
      </c>
      <c r="F7" s="253">
        <v>1.1000000000000001</v>
      </c>
      <c r="G7" s="253">
        <v>1</v>
      </c>
      <c r="H7" s="253">
        <v>0.9</v>
      </c>
      <c r="I7" s="253">
        <v>0.8</v>
      </c>
      <c r="J7" s="253">
        <v>0.8</v>
      </c>
      <c r="K7" s="253">
        <v>0</v>
      </c>
      <c r="L7" s="253">
        <v>0.1</v>
      </c>
      <c r="M7" s="253">
        <v>0.2</v>
      </c>
      <c r="N7" s="9" t="s">
        <v>317</v>
      </c>
      <c r="T7" s="254"/>
      <c r="Y7" s="9" t="s">
        <v>223</v>
      </c>
      <c r="AA7" s="98" t="s">
        <v>318</v>
      </c>
      <c r="AN7" s="405"/>
      <c r="AO7" s="395"/>
      <c r="AP7" s="395"/>
      <c r="AQ7" s="395"/>
      <c r="AR7" s="395"/>
      <c r="AS7" s="395"/>
      <c r="AT7" s="395"/>
      <c r="AU7" s="397"/>
      <c r="AV7" s="248" t="s">
        <v>309</v>
      </c>
      <c r="AW7" s="248" t="s">
        <v>310</v>
      </c>
      <c r="AX7" s="398" t="s">
        <v>311</v>
      </c>
      <c r="AY7" s="399"/>
    </row>
    <row r="8" spans="1:51" ht="20.25">
      <c r="A8" s="98" t="s">
        <v>316</v>
      </c>
      <c r="B8" s="252">
        <v>81</v>
      </c>
      <c r="C8" s="253">
        <v>1</v>
      </c>
      <c r="D8" s="253">
        <v>1</v>
      </c>
      <c r="E8" s="253">
        <v>1</v>
      </c>
      <c r="F8" s="253">
        <v>1</v>
      </c>
      <c r="G8" s="253">
        <v>1</v>
      </c>
      <c r="H8" s="253">
        <v>1</v>
      </c>
      <c r="I8" s="253">
        <v>1</v>
      </c>
      <c r="J8" s="253">
        <v>1</v>
      </c>
      <c r="K8" s="253">
        <v>0</v>
      </c>
      <c r="L8" s="253">
        <v>0</v>
      </c>
      <c r="M8" s="253">
        <v>0</v>
      </c>
      <c r="N8" s="9" t="s">
        <v>319</v>
      </c>
      <c r="T8" s="254"/>
      <c r="Y8" s="9" t="s">
        <v>215</v>
      </c>
      <c r="AA8" s="98" t="s">
        <v>320</v>
      </c>
      <c r="AM8" s="10"/>
      <c r="AN8" s="400">
        <v>1.1000000000000001</v>
      </c>
      <c r="AO8" s="402">
        <v>1.3</v>
      </c>
      <c r="AP8" s="402">
        <v>1.2</v>
      </c>
      <c r="AQ8" s="402">
        <v>1.1000000000000001</v>
      </c>
      <c r="AR8" s="402">
        <v>1</v>
      </c>
      <c r="AS8" s="402">
        <v>1</v>
      </c>
      <c r="AT8" s="402">
        <v>0.9</v>
      </c>
      <c r="AU8" s="406">
        <v>0.8</v>
      </c>
      <c r="AV8" s="400">
        <v>0</v>
      </c>
      <c r="AW8" s="402">
        <v>0.3</v>
      </c>
      <c r="AX8" s="406">
        <v>0.5</v>
      </c>
    </row>
    <row r="9" spans="1:51" ht="30">
      <c r="A9" s="98" t="s">
        <v>318</v>
      </c>
      <c r="B9" s="252">
        <v>79</v>
      </c>
      <c r="C9" s="253">
        <v>1.1000000000000001</v>
      </c>
      <c r="D9" s="253">
        <v>1.2</v>
      </c>
      <c r="E9" s="253">
        <v>1.1000000000000001</v>
      </c>
      <c r="F9" s="253">
        <v>1.1000000000000001</v>
      </c>
      <c r="G9" s="253">
        <v>1</v>
      </c>
      <c r="H9" s="253">
        <v>1</v>
      </c>
      <c r="I9" s="253">
        <v>0.9</v>
      </c>
      <c r="J9" s="253">
        <v>0.8</v>
      </c>
      <c r="K9" s="253">
        <v>0</v>
      </c>
      <c r="L9" s="253">
        <v>0.2</v>
      </c>
      <c r="M9" s="253">
        <v>0.4</v>
      </c>
      <c r="N9" s="9" t="s">
        <v>319</v>
      </c>
      <c r="T9" s="254"/>
      <c r="Y9" s="9" t="s">
        <v>207</v>
      </c>
      <c r="AA9" s="98" t="s">
        <v>321</v>
      </c>
      <c r="AM9" s="249" t="s">
        <v>322</v>
      </c>
      <c r="AN9" s="401"/>
      <c r="AO9" s="403"/>
      <c r="AP9" s="403"/>
      <c r="AQ9" s="403"/>
      <c r="AR9" s="403"/>
      <c r="AS9" s="403"/>
      <c r="AT9" s="403"/>
      <c r="AU9" s="407"/>
      <c r="AV9" s="401"/>
      <c r="AW9" s="403"/>
      <c r="AX9" s="407"/>
    </row>
    <row r="10" spans="1:51" ht="20.25">
      <c r="A10" s="98" t="s">
        <v>323</v>
      </c>
      <c r="B10" s="252">
        <v>95</v>
      </c>
      <c r="C10" s="253">
        <v>1.1000000000000001</v>
      </c>
      <c r="D10" s="253">
        <v>1.2</v>
      </c>
      <c r="E10" s="253">
        <v>1.1000000000000001</v>
      </c>
      <c r="F10" s="253">
        <v>1.1000000000000001</v>
      </c>
      <c r="G10" s="253">
        <v>1</v>
      </c>
      <c r="H10" s="253">
        <v>1</v>
      </c>
      <c r="I10" s="253">
        <v>0.9</v>
      </c>
      <c r="J10" s="253">
        <v>0.8</v>
      </c>
      <c r="K10" s="253">
        <v>0</v>
      </c>
      <c r="L10" s="253">
        <v>0.1</v>
      </c>
      <c r="M10" s="253">
        <v>0.2</v>
      </c>
      <c r="N10" s="9" t="s">
        <v>319</v>
      </c>
      <c r="T10" s="254"/>
      <c r="Y10" s="9" t="s">
        <v>210</v>
      </c>
      <c r="AA10" s="98" t="s">
        <v>324</v>
      </c>
      <c r="AM10" s="249" t="s">
        <v>325</v>
      </c>
      <c r="AN10" s="400">
        <v>0.9</v>
      </c>
      <c r="AO10" s="402">
        <v>1.1000000000000001</v>
      </c>
      <c r="AP10" s="402">
        <v>1.1000000000000001</v>
      </c>
      <c r="AQ10" s="402">
        <v>0.9</v>
      </c>
      <c r="AR10" s="402">
        <v>1</v>
      </c>
      <c r="AS10" s="402">
        <v>1</v>
      </c>
      <c r="AT10" s="402">
        <v>1.2</v>
      </c>
      <c r="AU10" s="406">
        <v>1.2</v>
      </c>
      <c r="AV10" s="400">
        <v>0</v>
      </c>
      <c r="AW10" s="402">
        <v>0</v>
      </c>
      <c r="AX10" s="406">
        <v>0.1</v>
      </c>
    </row>
    <row r="11" spans="1:51" ht="20.25">
      <c r="A11" s="98" t="s">
        <v>321</v>
      </c>
      <c r="B11" s="252">
        <v>99</v>
      </c>
      <c r="C11" s="253">
        <v>1.1000000000000001</v>
      </c>
      <c r="D11" s="253">
        <v>1.2</v>
      </c>
      <c r="E11" s="253">
        <v>1.1000000000000001</v>
      </c>
      <c r="F11" s="253">
        <v>1.1000000000000001</v>
      </c>
      <c r="G11" s="253">
        <v>1</v>
      </c>
      <c r="H11" s="253">
        <v>1</v>
      </c>
      <c r="I11" s="253">
        <v>0.9</v>
      </c>
      <c r="J11" s="253">
        <v>0.8</v>
      </c>
      <c r="K11" s="253">
        <v>0</v>
      </c>
      <c r="L11" s="253">
        <v>0.1</v>
      </c>
      <c r="M11" s="253">
        <v>0.3</v>
      </c>
      <c r="N11" s="9" t="s">
        <v>319</v>
      </c>
      <c r="T11" s="254"/>
      <c r="AA11" s="98" t="s">
        <v>326</v>
      </c>
      <c r="AN11" s="401"/>
      <c r="AO11" s="403"/>
      <c r="AP11" s="403"/>
      <c r="AQ11" s="403"/>
      <c r="AR11" s="403"/>
      <c r="AS11" s="403"/>
      <c r="AT11" s="403"/>
      <c r="AU11" s="407"/>
      <c r="AV11" s="401"/>
      <c r="AW11" s="403"/>
      <c r="AX11" s="407"/>
    </row>
    <row r="12" spans="1:51" ht="28.5">
      <c r="A12" s="98" t="s">
        <v>324</v>
      </c>
      <c r="B12" s="252">
        <v>92</v>
      </c>
      <c r="C12" s="253">
        <v>1.1000000000000001</v>
      </c>
      <c r="D12" s="253">
        <v>1.2</v>
      </c>
      <c r="E12" s="253">
        <v>1.1000000000000001</v>
      </c>
      <c r="F12" s="253">
        <v>1.05</v>
      </c>
      <c r="G12" s="253">
        <v>1</v>
      </c>
      <c r="H12" s="253">
        <v>1</v>
      </c>
      <c r="I12" s="253">
        <v>0.95</v>
      </c>
      <c r="J12" s="253">
        <v>0.85</v>
      </c>
      <c r="K12" s="253">
        <v>0</v>
      </c>
      <c r="L12" s="253">
        <v>0.1</v>
      </c>
      <c r="M12" s="253">
        <v>0.25</v>
      </c>
      <c r="N12" s="9" t="s">
        <v>319</v>
      </c>
      <c r="T12" s="254"/>
      <c r="AA12" s="98" t="s">
        <v>327</v>
      </c>
      <c r="AM12" s="10" t="s">
        <v>328</v>
      </c>
      <c r="AN12" s="400">
        <v>1.1000000000000001</v>
      </c>
      <c r="AO12" s="402">
        <v>1.3</v>
      </c>
      <c r="AP12" s="402">
        <v>1.1000000000000001</v>
      </c>
      <c r="AQ12" s="402">
        <v>1.1000000000000001</v>
      </c>
      <c r="AR12" s="402">
        <v>1</v>
      </c>
      <c r="AS12" s="402">
        <v>1</v>
      </c>
      <c r="AT12" s="402">
        <v>0.9</v>
      </c>
      <c r="AU12" s="406">
        <v>0.8</v>
      </c>
      <c r="AV12" s="400">
        <v>0</v>
      </c>
      <c r="AW12" s="402">
        <v>0.1</v>
      </c>
      <c r="AX12" s="406">
        <v>0.2</v>
      </c>
    </row>
    <row r="13" spans="1:51">
      <c r="A13" s="98" t="s">
        <v>326</v>
      </c>
      <c r="B13" s="252">
        <v>92</v>
      </c>
      <c r="C13" s="253">
        <v>1.1000000000000001</v>
      </c>
      <c r="D13" s="253">
        <v>1.2</v>
      </c>
      <c r="E13" s="253">
        <v>1.1000000000000001</v>
      </c>
      <c r="F13" s="253">
        <v>1.1000000000000001</v>
      </c>
      <c r="G13" s="253">
        <f t="shared" ref="G13:K13" si="0">MIN(G7:G12)</f>
        <v>1</v>
      </c>
      <c r="H13" s="253">
        <v>1</v>
      </c>
      <c r="I13" s="253">
        <v>0.9</v>
      </c>
      <c r="J13" s="253">
        <v>0.8</v>
      </c>
      <c r="K13" s="253">
        <f t="shared" si="0"/>
        <v>0</v>
      </c>
      <c r="L13" s="253">
        <v>0.2</v>
      </c>
      <c r="M13" s="253">
        <v>0.4</v>
      </c>
      <c r="N13" s="9" t="s">
        <v>329</v>
      </c>
      <c r="T13" s="254"/>
      <c r="AA13" s="98" t="s">
        <v>330</v>
      </c>
      <c r="AN13" s="401"/>
      <c r="AO13" s="403"/>
      <c r="AP13" s="403"/>
      <c r="AQ13" s="403"/>
      <c r="AR13" s="403"/>
      <c r="AS13" s="403"/>
      <c r="AT13" s="403"/>
      <c r="AU13" s="407"/>
      <c r="AV13" s="401"/>
      <c r="AW13" s="403"/>
      <c r="AX13" s="407"/>
    </row>
    <row r="14" spans="1:51" ht="14.45" customHeight="1">
      <c r="A14" s="98" t="s">
        <v>331</v>
      </c>
      <c r="B14" s="253"/>
      <c r="C14" s="253"/>
      <c r="D14" s="253"/>
      <c r="E14" s="253"/>
      <c r="F14" s="253"/>
      <c r="G14" s="253"/>
      <c r="H14" s="253"/>
      <c r="I14" s="253"/>
      <c r="J14" s="253"/>
      <c r="K14" s="253"/>
      <c r="L14" s="253"/>
      <c r="M14" s="253"/>
      <c r="AM14" s="10" t="s">
        <v>332</v>
      </c>
      <c r="AN14" s="400">
        <v>1</v>
      </c>
      <c r="AO14" s="402">
        <v>1.2</v>
      </c>
      <c r="AP14" s="402">
        <v>1.2</v>
      </c>
      <c r="AQ14" s="402">
        <v>1</v>
      </c>
      <c r="AR14" s="402">
        <v>1</v>
      </c>
      <c r="AS14" s="402">
        <v>1</v>
      </c>
      <c r="AT14" s="402">
        <v>1.2</v>
      </c>
      <c r="AU14" s="406">
        <v>1</v>
      </c>
      <c r="AV14" s="400">
        <v>0</v>
      </c>
      <c r="AW14" s="402">
        <v>0.1</v>
      </c>
      <c r="AX14" s="406">
        <v>0.2</v>
      </c>
    </row>
    <row r="15" spans="1:51">
      <c r="A15" s="98" t="s">
        <v>333</v>
      </c>
      <c r="B15" s="253"/>
      <c r="C15" s="253"/>
      <c r="D15" s="253"/>
      <c r="E15" s="253"/>
      <c r="F15" s="253"/>
      <c r="G15" s="253"/>
      <c r="H15" s="253"/>
      <c r="I15" s="253"/>
      <c r="J15" s="253"/>
      <c r="K15" s="253"/>
      <c r="L15" s="253"/>
      <c r="M15" s="253"/>
      <c r="AM15" s="10"/>
      <c r="AN15" s="401"/>
      <c r="AO15" s="403"/>
      <c r="AP15" s="403"/>
      <c r="AQ15" s="403"/>
      <c r="AR15" s="403"/>
      <c r="AS15" s="403"/>
      <c r="AT15" s="403"/>
      <c r="AU15" s="407"/>
      <c r="AV15" s="401"/>
      <c r="AW15" s="403"/>
      <c r="AX15" s="407"/>
    </row>
    <row r="16" spans="1:51">
      <c r="A16" s="98" t="s">
        <v>330</v>
      </c>
      <c r="B16" s="253"/>
      <c r="C16" s="253"/>
      <c r="D16" s="253"/>
      <c r="E16" s="253"/>
      <c r="F16" s="253"/>
      <c r="G16" s="253"/>
      <c r="H16" s="253"/>
      <c r="I16" s="253"/>
      <c r="J16" s="253"/>
      <c r="K16" s="253"/>
      <c r="L16" s="253"/>
      <c r="M16" s="253"/>
      <c r="AM16" s="10" t="s">
        <v>334</v>
      </c>
      <c r="AN16" s="400">
        <v>1.2</v>
      </c>
      <c r="AO16" s="402">
        <v>1.3</v>
      </c>
      <c r="AP16" s="402">
        <v>1.2</v>
      </c>
      <c r="AQ16" s="402">
        <v>1.1000000000000001</v>
      </c>
      <c r="AR16" s="402">
        <v>1</v>
      </c>
      <c r="AS16" s="402">
        <v>1</v>
      </c>
      <c r="AT16" s="402">
        <v>0.9</v>
      </c>
      <c r="AU16" s="406">
        <v>0.7</v>
      </c>
      <c r="AV16" s="400">
        <v>0</v>
      </c>
      <c r="AW16" s="402">
        <v>0.1</v>
      </c>
      <c r="AX16" s="406">
        <v>0.2</v>
      </c>
    </row>
    <row r="17" spans="1:50">
      <c r="A17" s="98"/>
      <c r="B17" s="253"/>
      <c r="C17" s="253"/>
      <c r="D17" s="253"/>
      <c r="E17" s="253"/>
      <c r="F17" s="253"/>
      <c r="G17" s="253"/>
      <c r="H17" s="253"/>
      <c r="I17" s="253"/>
      <c r="J17" s="253"/>
      <c r="K17" s="253"/>
      <c r="L17" s="253"/>
      <c r="M17" s="253"/>
      <c r="AN17" s="401"/>
      <c r="AO17" s="403"/>
      <c r="AP17" s="403"/>
      <c r="AQ17" s="403"/>
      <c r="AR17" s="403"/>
      <c r="AS17" s="403"/>
      <c r="AT17" s="403"/>
      <c r="AU17" s="407"/>
      <c r="AV17" s="401"/>
      <c r="AW17" s="403"/>
      <c r="AX17" s="407"/>
    </row>
    <row r="18" spans="1:50">
      <c r="B18" s="10"/>
      <c r="AM18" s="10" t="s">
        <v>335</v>
      </c>
      <c r="AN18" s="400">
        <v>1.2</v>
      </c>
      <c r="AO18" s="402">
        <v>1.3</v>
      </c>
      <c r="AP18" s="402">
        <v>1.2</v>
      </c>
      <c r="AQ18" s="402">
        <v>1.1000000000000001</v>
      </c>
      <c r="AR18" s="402">
        <v>1</v>
      </c>
      <c r="AS18" s="402">
        <v>1</v>
      </c>
      <c r="AT18" s="402">
        <v>1.1000000000000001</v>
      </c>
      <c r="AU18" s="406">
        <v>0.9</v>
      </c>
      <c r="AV18" s="400">
        <v>0</v>
      </c>
      <c r="AW18" s="402">
        <v>0.1</v>
      </c>
      <c r="AX18" s="406">
        <v>0.2</v>
      </c>
    </row>
    <row r="19" spans="1:50">
      <c r="AM19" s="10"/>
      <c r="AN19" s="410"/>
      <c r="AO19" s="411"/>
      <c r="AP19" s="411"/>
      <c r="AQ19" s="411"/>
      <c r="AR19" s="411"/>
      <c r="AS19" s="411"/>
      <c r="AT19" s="411"/>
      <c r="AU19" s="408"/>
      <c r="AV19" s="410"/>
      <c r="AW19" s="411"/>
      <c r="AX19" s="408"/>
    </row>
    <row r="20" spans="1:50">
      <c r="AM20" s="10"/>
      <c r="AN20" s="410"/>
      <c r="AO20" s="411"/>
      <c r="AP20" s="411"/>
      <c r="AQ20" s="411"/>
      <c r="AR20" s="411"/>
      <c r="AS20" s="411"/>
      <c r="AT20" s="411"/>
      <c r="AU20" s="408"/>
      <c r="AV20" s="410"/>
      <c r="AW20" s="411"/>
      <c r="AX20" s="408"/>
    </row>
    <row r="21" spans="1:50">
      <c r="AM21" s="10"/>
      <c r="AN21" s="410"/>
      <c r="AO21" s="411"/>
      <c r="AP21" s="411"/>
      <c r="AQ21" s="411"/>
      <c r="AR21" s="411"/>
      <c r="AS21" s="411"/>
      <c r="AT21" s="411"/>
      <c r="AU21" s="408"/>
      <c r="AV21" s="410"/>
      <c r="AW21" s="411"/>
      <c r="AX21" s="408"/>
    </row>
    <row r="22" spans="1:50">
      <c r="AM22" s="10"/>
      <c r="AN22" s="410"/>
      <c r="AO22" s="411"/>
      <c r="AP22" s="411"/>
      <c r="AQ22" s="411"/>
      <c r="AR22" s="411"/>
      <c r="AS22" s="411"/>
      <c r="AT22" s="411"/>
      <c r="AU22" s="408"/>
      <c r="AV22" s="410"/>
      <c r="AW22" s="411"/>
      <c r="AX22" s="408"/>
    </row>
    <row r="23" spans="1:50" ht="15">
      <c r="A23" s="244"/>
      <c r="B23" s="244"/>
      <c r="C23" s="244"/>
      <c r="D23" s="113"/>
      <c r="E23" s="113"/>
      <c r="F23" s="113"/>
      <c r="G23" s="113"/>
      <c r="H23" s="113"/>
      <c r="I23" s="113"/>
      <c r="J23" s="113"/>
      <c r="K23" s="113"/>
      <c r="L23" s="113"/>
      <c r="M23" s="113"/>
      <c r="N23" s="113"/>
      <c r="O23" s="113"/>
      <c r="P23" s="113"/>
      <c r="Q23" s="113"/>
      <c r="AN23" s="401"/>
      <c r="AO23" s="403"/>
      <c r="AP23" s="403"/>
      <c r="AQ23" s="403"/>
      <c r="AR23" s="403"/>
      <c r="AS23" s="403"/>
      <c r="AT23" s="403"/>
      <c r="AU23" s="407"/>
      <c r="AV23" s="401"/>
      <c r="AW23" s="403"/>
      <c r="AX23" s="407"/>
    </row>
    <row r="24" spans="1:50" ht="42.75">
      <c r="A24" s="244"/>
      <c r="D24" s="98" t="s">
        <v>336</v>
      </c>
      <c r="E24" s="98" t="s">
        <v>337</v>
      </c>
      <c r="F24" s="98" t="s">
        <v>338</v>
      </c>
      <c r="G24" s="244"/>
      <c r="H24" s="409"/>
      <c r="I24" s="409"/>
      <c r="J24" s="409"/>
      <c r="K24" s="409"/>
      <c r="O24" s="253" t="s">
        <v>339</v>
      </c>
      <c r="P24" s="255" t="s">
        <v>340</v>
      </c>
      <c r="Q24" s="9" t="s">
        <v>341</v>
      </c>
      <c r="AM24" s="10" t="s">
        <v>342</v>
      </c>
      <c r="AN24" s="400">
        <v>1.2</v>
      </c>
      <c r="AO24" s="402">
        <v>1.3</v>
      </c>
      <c r="AP24" s="402">
        <v>1.2</v>
      </c>
      <c r="AQ24" s="402">
        <v>1.1000000000000001</v>
      </c>
      <c r="AR24" s="402">
        <v>1</v>
      </c>
      <c r="AS24" s="402">
        <v>1</v>
      </c>
      <c r="AT24" s="402">
        <v>0.9</v>
      </c>
      <c r="AU24" s="406">
        <v>0.7</v>
      </c>
      <c r="AV24" s="400">
        <v>0</v>
      </c>
      <c r="AW24" s="402">
        <v>0.1</v>
      </c>
      <c r="AX24" s="406">
        <v>0.2</v>
      </c>
    </row>
    <row r="25" spans="1:50">
      <c r="A25" s="244"/>
      <c r="D25" s="98" t="s">
        <v>343</v>
      </c>
      <c r="E25" s="250">
        <f>B5*J5</f>
        <v>69.600000000000009</v>
      </c>
      <c r="F25" s="250">
        <f>B5*(D5+M5)</f>
        <v>147.9</v>
      </c>
      <c r="G25" s="244"/>
      <c r="H25" s="256"/>
      <c r="I25" s="256"/>
      <c r="J25" s="256"/>
      <c r="K25" s="256"/>
      <c r="L25" s="257" t="s">
        <v>344</v>
      </c>
      <c r="M25" s="258"/>
      <c r="N25" s="258"/>
      <c r="O25" s="258"/>
      <c r="P25" s="259"/>
      <c r="AN25" s="401"/>
      <c r="AO25" s="403"/>
      <c r="AP25" s="403"/>
      <c r="AQ25" s="403"/>
      <c r="AR25" s="403"/>
      <c r="AS25" s="403"/>
      <c r="AT25" s="403"/>
      <c r="AU25" s="407"/>
      <c r="AV25" s="401"/>
      <c r="AW25" s="403"/>
      <c r="AX25" s="407"/>
    </row>
    <row r="26" spans="1:50" ht="33.75">
      <c r="A26" s="244"/>
      <c r="D26" s="98" t="s">
        <v>345</v>
      </c>
      <c r="E26" s="250">
        <f>MIN(B12,B9,B11)*J10</f>
        <v>63.2</v>
      </c>
      <c r="F26" s="250">
        <f>MAX(B12,B9,B11)*(D9+M9)</f>
        <v>158.4</v>
      </c>
      <c r="G26" s="244"/>
      <c r="H26" s="244"/>
      <c r="I26" s="244"/>
      <c r="J26" s="244"/>
      <c r="K26" s="244"/>
      <c r="L26" s="253"/>
      <c r="M26" s="253" t="s">
        <v>346</v>
      </c>
      <c r="N26" s="253" t="s">
        <v>347</v>
      </c>
      <c r="O26" s="260" t="s">
        <v>348</v>
      </c>
      <c r="P26" s="261"/>
      <c r="AM26" s="10" t="s">
        <v>349</v>
      </c>
      <c r="AN26" s="400">
        <v>1.1000000000000001</v>
      </c>
      <c r="AO26" s="402">
        <v>1.2</v>
      </c>
      <c r="AP26" s="402">
        <v>1.1000000000000001</v>
      </c>
      <c r="AQ26" s="402">
        <v>1</v>
      </c>
      <c r="AR26" s="402">
        <v>1</v>
      </c>
      <c r="AS26" s="402">
        <v>1</v>
      </c>
      <c r="AT26" s="402">
        <v>1.1000000000000001</v>
      </c>
      <c r="AU26" s="406">
        <v>0.9</v>
      </c>
      <c r="AV26" s="400">
        <v>0</v>
      </c>
      <c r="AW26" s="402">
        <v>0.1</v>
      </c>
      <c r="AX26" s="406">
        <v>0.2</v>
      </c>
    </row>
    <row r="27" spans="1:50" ht="45">
      <c r="A27" s="244"/>
      <c r="D27" s="98" t="s">
        <v>350</v>
      </c>
      <c r="E27" s="250">
        <f>MIN(B7,B8,B10)*J10</f>
        <v>64.8</v>
      </c>
      <c r="F27" s="250">
        <f>MAX(B7,B8,B10)*(D7+M7)</f>
        <v>145.6</v>
      </c>
      <c r="G27" s="244"/>
      <c r="H27" s="244"/>
      <c r="I27" s="244"/>
      <c r="J27" s="244"/>
      <c r="K27" s="244"/>
      <c r="L27" s="253" t="s">
        <v>351</v>
      </c>
      <c r="M27" s="253">
        <v>70</v>
      </c>
      <c r="N27" s="253">
        <v>70</v>
      </c>
      <c r="O27" s="252">
        <f>0.85*N27</f>
        <v>59.5</v>
      </c>
      <c r="P27" s="252"/>
      <c r="AN27" s="401"/>
      <c r="AO27" s="403"/>
      <c r="AP27" s="403"/>
      <c r="AQ27" s="403"/>
      <c r="AR27" s="403"/>
      <c r="AS27" s="403"/>
      <c r="AT27" s="403"/>
      <c r="AU27" s="407"/>
      <c r="AV27" s="401"/>
      <c r="AW27" s="403"/>
      <c r="AX27" s="407"/>
    </row>
    <row r="28" spans="1:50" ht="20.100000000000001" customHeight="1">
      <c r="A28" s="244"/>
      <c r="D28" s="244"/>
      <c r="E28" s="244"/>
      <c r="F28" s="244"/>
      <c r="G28" s="244"/>
      <c r="H28" s="244"/>
      <c r="I28" s="244"/>
      <c r="J28" s="244"/>
      <c r="K28" s="244"/>
      <c r="L28" s="253" t="s">
        <v>352</v>
      </c>
      <c r="M28" s="253">
        <v>110</v>
      </c>
      <c r="N28" s="253">
        <v>110</v>
      </c>
      <c r="O28" s="252">
        <f t="shared" ref="O28:O32" si="1">0.85*N28</f>
        <v>93.5</v>
      </c>
      <c r="P28" s="252"/>
      <c r="AM28" s="10" t="s">
        <v>353</v>
      </c>
      <c r="AN28" s="400">
        <v>1.2</v>
      </c>
      <c r="AO28" s="402">
        <v>1.4</v>
      </c>
      <c r="AP28" s="402">
        <v>1.2</v>
      </c>
      <c r="AQ28" s="402">
        <v>1.1000000000000001</v>
      </c>
      <c r="AR28" s="402">
        <v>1</v>
      </c>
      <c r="AS28" s="402">
        <v>1</v>
      </c>
      <c r="AT28" s="402">
        <v>0.9</v>
      </c>
      <c r="AU28" s="406">
        <v>0.7</v>
      </c>
      <c r="AV28" s="400">
        <v>0</v>
      </c>
      <c r="AW28" s="402">
        <v>0.1</v>
      </c>
      <c r="AX28" s="406">
        <v>0.2</v>
      </c>
    </row>
    <row r="29" spans="1:50">
      <c r="A29" s="244"/>
      <c r="D29" s="244"/>
      <c r="E29" s="244"/>
      <c r="F29" s="244"/>
      <c r="G29" s="244"/>
      <c r="H29" s="244"/>
      <c r="I29" s="244"/>
      <c r="J29" s="244"/>
      <c r="K29" s="244"/>
      <c r="L29" s="253" t="s">
        <v>354</v>
      </c>
      <c r="M29" s="253">
        <v>180</v>
      </c>
      <c r="N29" s="253">
        <v>180</v>
      </c>
      <c r="O29" s="252">
        <f t="shared" si="1"/>
        <v>153</v>
      </c>
      <c r="P29" s="262">
        <v>0.56000000000000005</v>
      </c>
      <c r="Q29" s="254">
        <f>O29*P29</f>
        <v>85.68</v>
      </c>
      <c r="AN29" s="401"/>
      <c r="AO29" s="403"/>
      <c r="AP29" s="403"/>
      <c r="AQ29" s="403"/>
      <c r="AR29" s="403"/>
      <c r="AS29" s="403"/>
      <c r="AT29" s="403"/>
      <c r="AU29" s="407"/>
      <c r="AV29" s="401"/>
      <c r="AW29" s="403"/>
      <c r="AX29" s="407"/>
    </row>
    <row r="30" spans="1:50">
      <c r="A30" s="244"/>
      <c r="D30" s="244"/>
      <c r="E30" s="244"/>
      <c r="F30" s="244"/>
      <c r="G30" s="244"/>
      <c r="H30" s="244"/>
      <c r="I30" s="244"/>
      <c r="J30" s="244"/>
      <c r="K30" s="244"/>
      <c r="L30" s="253" t="s">
        <v>355</v>
      </c>
      <c r="M30" s="253">
        <v>250</v>
      </c>
      <c r="N30" s="253">
        <v>250</v>
      </c>
      <c r="O30" s="252">
        <f t="shared" si="1"/>
        <v>212.5</v>
      </c>
      <c r="P30" s="252"/>
      <c r="AM30" s="10" t="s">
        <v>356</v>
      </c>
      <c r="AN30" s="400">
        <v>1.2</v>
      </c>
      <c r="AO30" s="402">
        <v>1.3</v>
      </c>
      <c r="AP30" s="402">
        <v>1.2</v>
      </c>
      <c r="AQ30" s="402">
        <v>1.1000000000000001</v>
      </c>
      <c r="AR30" s="402">
        <v>1</v>
      </c>
      <c r="AS30" s="402">
        <v>1</v>
      </c>
      <c r="AT30" s="402">
        <v>1.1000000000000001</v>
      </c>
      <c r="AU30" s="406">
        <v>0.9</v>
      </c>
      <c r="AV30" s="400">
        <v>0</v>
      </c>
      <c r="AW30" s="402">
        <v>0.1</v>
      </c>
      <c r="AX30" s="406">
        <v>0.2</v>
      </c>
    </row>
    <row r="31" spans="1:50" ht="45">
      <c r="A31" s="244"/>
      <c r="D31" s="98" t="s">
        <v>336</v>
      </c>
      <c r="E31" s="98" t="s">
        <v>343</v>
      </c>
      <c r="F31" s="98" t="s">
        <v>345</v>
      </c>
      <c r="G31" s="98" t="s">
        <v>350</v>
      </c>
      <c r="H31" s="244"/>
      <c r="I31" s="244"/>
      <c r="J31" s="244"/>
      <c r="K31" s="244"/>
      <c r="L31" s="253" t="s">
        <v>357</v>
      </c>
      <c r="M31" s="253">
        <v>330</v>
      </c>
      <c r="N31" s="253">
        <v>330</v>
      </c>
      <c r="O31" s="252">
        <f t="shared" si="1"/>
        <v>280.5</v>
      </c>
      <c r="P31" s="252"/>
      <c r="AN31" s="401"/>
      <c r="AO31" s="403"/>
      <c r="AP31" s="403"/>
      <c r="AQ31" s="403"/>
      <c r="AR31" s="403"/>
      <c r="AS31" s="403"/>
      <c r="AT31" s="403"/>
      <c r="AU31" s="407"/>
      <c r="AV31" s="401"/>
      <c r="AW31" s="403"/>
      <c r="AX31" s="407"/>
    </row>
    <row r="32" spans="1:50" ht="33.75">
      <c r="A32" s="244"/>
      <c r="D32" s="98" t="s">
        <v>358</v>
      </c>
      <c r="E32" s="250">
        <f>B5*J5</f>
        <v>69.600000000000009</v>
      </c>
      <c r="F32" s="250">
        <f>MIN(B12,B9,B11)*J10</f>
        <v>63.2</v>
      </c>
      <c r="G32" s="250">
        <f>MIN(B7,B8,B10)*J10</f>
        <v>64.8</v>
      </c>
      <c r="H32" s="244"/>
      <c r="I32" s="244"/>
      <c r="J32" s="244"/>
      <c r="K32" s="244"/>
      <c r="L32" s="253" t="s">
        <v>359</v>
      </c>
      <c r="M32" s="253">
        <v>420</v>
      </c>
      <c r="N32" s="253">
        <v>420</v>
      </c>
      <c r="O32" s="252">
        <f t="shared" si="1"/>
        <v>357</v>
      </c>
      <c r="P32" s="252"/>
      <c r="AM32" s="9" t="s">
        <v>360</v>
      </c>
      <c r="AN32" s="400">
        <v>1</v>
      </c>
      <c r="AO32" s="402">
        <v>1.1000000000000001</v>
      </c>
      <c r="AP32" s="402">
        <v>1</v>
      </c>
      <c r="AQ32" s="402">
        <v>1</v>
      </c>
      <c r="AR32" s="402">
        <v>1</v>
      </c>
      <c r="AS32" s="402">
        <v>0.9</v>
      </c>
      <c r="AT32" s="402">
        <v>0.9</v>
      </c>
      <c r="AU32" s="406">
        <v>0.9</v>
      </c>
      <c r="AV32" s="400">
        <v>0</v>
      </c>
      <c r="AW32" s="402">
        <v>0.1</v>
      </c>
      <c r="AX32" s="406">
        <v>0.2</v>
      </c>
    </row>
    <row r="33" spans="1:50">
      <c r="A33" s="244"/>
      <c r="B33" s="244"/>
      <c r="C33" s="244"/>
      <c r="D33" s="244"/>
      <c r="E33" s="244"/>
      <c r="F33" s="244"/>
      <c r="G33" s="244"/>
      <c r="H33" s="244"/>
      <c r="I33" s="244"/>
      <c r="J33" s="244"/>
      <c r="K33" s="244"/>
      <c r="L33" s="253" t="s">
        <v>361</v>
      </c>
      <c r="M33" s="253" t="s">
        <v>362</v>
      </c>
      <c r="N33" s="253" t="s">
        <v>362</v>
      </c>
      <c r="O33" s="253" t="s">
        <v>363</v>
      </c>
      <c r="P33" s="253"/>
      <c r="AN33" s="401"/>
      <c r="AO33" s="403"/>
      <c r="AP33" s="403"/>
      <c r="AQ33" s="403"/>
      <c r="AR33" s="403"/>
      <c r="AS33" s="403"/>
      <c r="AT33" s="403"/>
      <c r="AU33" s="407"/>
      <c r="AV33" s="401"/>
      <c r="AW33" s="403"/>
      <c r="AX33" s="407"/>
    </row>
    <row r="34" spans="1:50">
      <c r="A34" s="244"/>
      <c r="B34" s="244"/>
      <c r="C34" s="244"/>
      <c r="D34" s="244"/>
      <c r="E34" s="244"/>
      <c r="F34" s="244"/>
      <c r="G34" s="244"/>
      <c r="H34" s="244"/>
      <c r="I34" s="244"/>
      <c r="J34" s="244"/>
      <c r="K34" s="244"/>
      <c r="L34" s="244"/>
      <c r="M34" s="244"/>
      <c r="N34" s="244"/>
      <c r="O34" s="244"/>
      <c r="P34" s="244"/>
      <c r="AM34" s="9" t="s">
        <v>364</v>
      </c>
      <c r="AN34" s="400">
        <v>0.9</v>
      </c>
      <c r="AO34" s="402">
        <v>1</v>
      </c>
      <c r="AP34" s="402">
        <v>1</v>
      </c>
      <c r="AQ34" s="402">
        <v>1</v>
      </c>
      <c r="AR34" s="402">
        <v>1</v>
      </c>
      <c r="AS34" s="402">
        <v>1</v>
      </c>
      <c r="AT34" s="402">
        <v>1.1000000000000001</v>
      </c>
      <c r="AU34" s="406">
        <v>1.1000000000000001</v>
      </c>
      <c r="AV34" s="400">
        <v>0</v>
      </c>
      <c r="AW34" s="402">
        <v>0</v>
      </c>
      <c r="AX34" s="406">
        <v>0</v>
      </c>
    </row>
    <row r="35" spans="1:50">
      <c r="A35" s="244"/>
      <c r="B35" s="244"/>
      <c r="C35" s="244"/>
      <c r="D35" s="244"/>
      <c r="E35" s="244"/>
      <c r="F35" s="244"/>
      <c r="G35" s="244"/>
      <c r="H35" s="244"/>
      <c r="I35" s="244"/>
      <c r="J35" s="244"/>
      <c r="K35" s="244"/>
      <c r="L35" s="244"/>
      <c r="M35" s="244"/>
      <c r="N35" s="244"/>
      <c r="O35" s="244"/>
      <c r="P35" s="244"/>
      <c r="AN35" s="401"/>
      <c r="AO35" s="403"/>
      <c r="AP35" s="403"/>
      <c r="AQ35" s="403"/>
      <c r="AR35" s="403"/>
      <c r="AS35" s="403"/>
      <c r="AT35" s="403"/>
      <c r="AU35" s="407"/>
      <c r="AV35" s="401"/>
      <c r="AW35" s="403"/>
      <c r="AX35" s="407"/>
    </row>
    <row r="36" spans="1:50">
      <c r="A36" s="244"/>
      <c r="B36" s="244"/>
      <c r="C36" s="244"/>
      <c r="D36" s="244"/>
      <c r="E36" s="244"/>
      <c r="F36" s="244"/>
      <c r="G36" s="244"/>
      <c r="H36" s="244"/>
      <c r="I36" s="244"/>
      <c r="J36" s="244"/>
      <c r="K36" s="244"/>
      <c r="L36" s="244"/>
      <c r="M36" s="244"/>
      <c r="N36" s="244"/>
      <c r="O36" s="244"/>
      <c r="P36" s="244"/>
      <c r="AM36" s="9" t="s">
        <v>365</v>
      </c>
      <c r="AN36" s="400">
        <v>1.2</v>
      </c>
      <c r="AO36" s="402">
        <v>1.5</v>
      </c>
      <c r="AP36" s="402">
        <v>1.2</v>
      </c>
      <c r="AQ36" s="402">
        <v>1.1000000000000001</v>
      </c>
      <c r="AR36" s="402">
        <v>1</v>
      </c>
      <c r="AS36" s="402">
        <v>0.9</v>
      </c>
      <c r="AT36" s="402">
        <v>0.8</v>
      </c>
      <c r="AU36" s="406">
        <v>0.7</v>
      </c>
      <c r="AV36" s="400">
        <v>0</v>
      </c>
      <c r="AW36" s="402">
        <v>0.4</v>
      </c>
      <c r="AX36" s="406">
        <v>0.8</v>
      </c>
    </row>
    <row r="37" spans="1:50">
      <c r="A37" s="244"/>
      <c r="B37" s="244"/>
      <c r="C37" s="244"/>
      <c r="D37" s="244"/>
      <c r="E37" s="244"/>
      <c r="F37" s="244"/>
      <c r="G37" s="244"/>
      <c r="H37" s="244"/>
      <c r="I37" s="244"/>
      <c r="J37" s="244"/>
      <c r="K37" s="244"/>
      <c r="L37" s="244"/>
      <c r="M37" s="244"/>
      <c r="N37" s="244"/>
      <c r="O37" s="244"/>
      <c r="P37" s="244"/>
      <c r="AN37" s="401"/>
      <c r="AO37" s="403"/>
      <c r="AP37" s="403"/>
      <c r="AQ37" s="403"/>
      <c r="AR37" s="403"/>
      <c r="AS37" s="403"/>
      <c r="AT37" s="403"/>
      <c r="AU37" s="407"/>
      <c r="AV37" s="401"/>
      <c r="AW37" s="403"/>
      <c r="AX37" s="407"/>
    </row>
    <row r="38" spans="1:50">
      <c r="A38" s="244"/>
      <c r="B38" s="244"/>
      <c r="C38" s="244"/>
      <c r="D38" s="244"/>
      <c r="E38" s="244"/>
      <c r="F38" s="244"/>
      <c r="G38" s="244"/>
      <c r="H38" s="244"/>
      <c r="I38" s="244"/>
      <c r="J38" s="244"/>
      <c r="K38" s="244"/>
      <c r="L38" s="244"/>
      <c r="M38" s="244"/>
      <c r="N38" s="244"/>
      <c r="O38" s="244"/>
      <c r="P38" s="244"/>
      <c r="AM38" s="9" t="s">
        <v>366</v>
      </c>
      <c r="AN38" s="400">
        <v>1.1000000000000001</v>
      </c>
      <c r="AO38" s="402">
        <v>1.4</v>
      </c>
      <c r="AP38" s="402">
        <v>1.2</v>
      </c>
      <c r="AQ38" s="402">
        <v>1</v>
      </c>
      <c r="AR38" s="402">
        <v>1</v>
      </c>
      <c r="AS38" s="402">
        <v>1</v>
      </c>
      <c r="AT38" s="402">
        <v>1.2</v>
      </c>
      <c r="AU38" s="406">
        <v>1.1000000000000001</v>
      </c>
      <c r="AV38" s="400">
        <v>0</v>
      </c>
      <c r="AW38" s="402">
        <v>0.2</v>
      </c>
      <c r="AX38" s="406">
        <v>0.5</v>
      </c>
    </row>
    <row r="39" spans="1:50">
      <c r="A39" s="244"/>
      <c r="B39" s="244"/>
      <c r="C39" s="244"/>
      <c r="D39" s="244"/>
      <c r="E39" s="244"/>
      <c r="F39" s="244"/>
      <c r="G39" s="244"/>
      <c r="H39" s="244"/>
      <c r="I39" s="244"/>
      <c r="J39" s="244"/>
      <c r="K39" s="244"/>
      <c r="L39" s="244"/>
      <c r="M39" s="244"/>
      <c r="N39" s="244"/>
      <c r="O39" s="244"/>
      <c r="P39" s="244"/>
      <c r="AN39" s="401"/>
      <c r="AO39" s="403"/>
      <c r="AP39" s="403"/>
      <c r="AQ39" s="403"/>
      <c r="AR39" s="403"/>
      <c r="AS39" s="403"/>
      <c r="AT39" s="403"/>
      <c r="AU39" s="407"/>
      <c r="AV39" s="401"/>
      <c r="AW39" s="403"/>
      <c r="AX39" s="407"/>
    </row>
    <row r="40" spans="1:50">
      <c r="A40" s="244"/>
      <c r="B40" s="244"/>
      <c r="C40" s="244"/>
      <c r="D40" s="244"/>
      <c r="E40" s="244"/>
      <c r="F40" s="244"/>
      <c r="G40" s="244"/>
      <c r="H40" s="244"/>
      <c r="I40" s="244"/>
      <c r="J40" s="244"/>
      <c r="K40" s="244"/>
      <c r="L40" s="244"/>
      <c r="M40" s="244"/>
      <c r="N40" s="244"/>
      <c r="O40" s="244"/>
      <c r="P40" s="244"/>
      <c r="AM40" s="9" t="s">
        <v>367</v>
      </c>
      <c r="AN40" s="400">
        <v>1.1000000000000001</v>
      </c>
      <c r="AO40" s="402">
        <v>1.3</v>
      </c>
      <c r="AP40" s="402">
        <v>1.2</v>
      </c>
      <c r="AQ40" s="402">
        <v>1.1000000000000001</v>
      </c>
      <c r="AR40" s="402">
        <v>1</v>
      </c>
      <c r="AS40" s="402">
        <v>1</v>
      </c>
      <c r="AT40" s="402">
        <v>0.9</v>
      </c>
      <c r="AU40" s="406">
        <v>0.8</v>
      </c>
      <c r="AV40" s="400">
        <v>0</v>
      </c>
      <c r="AW40" s="402">
        <v>0.3</v>
      </c>
      <c r="AX40" s="406">
        <v>0.5</v>
      </c>
    </row>
    <row r="41" spans="1:50">
      <c r="A41" s="244"/>
      <c r="B41" s="244"/>
      <c r="C41" s="244"/>
      <c r="D41" s="244"/>
      <c r="E41" s="244"/>
      <c r="F41" s="244"/>
      <c r="G41" s="244"/>
      <c r="H41" s="244"/>
      <c r="I41" s="244"/>
      <c r="J41" s="244"/>
      <c r="K41" s="244"/>
      <c r="L41" s="244"/>
      <c r="M41" s="244"/>
      <c r="N41" s="244"/>
      <c r="O41" s="244"/>
      <c r="P41" s="244"/>
      <c r="AN41" s="401"/>
      <c r="AO41" s="403"/>
      <c r="AP41" s="403"/>
      <c r="AQ41" s="403"/>
      <c r="AR41" s="403"/>
      <c r="AS41" s="403"/>
      <c r="AT41" s="403"/>
      <c r="AU41" s="407"/>
      <c r="AV41" s="401"/>
      <c r="AW41" s="403"/>
      <c r="AX41" s="407"/>
    </row>
    <row r="42" spans="1:50">
      <c r="A42" s="244"/>
      <c r="B42" s="244"/>
      <c r="C42" s="244"/>
      <c r="D42" s="244"/>
      <c r="E42" s="244"/>
      <c r="F42" s="244"/>
      <c r="G42" s="244"/>
      <c r="H42" s="244"/>
      <c r="I42" s="244"/>
      <c r="J42" s="244"/>
      <c r="K42" s="244"/>
      <c r="L42" s="244"/>
      <c r="M42" s="244"/>
      <c r="N42" s="244"/>
      <c r="O42" s="244"/>
      <c r="P42" s="244"/>
      <c r="AM42" s="9" t="s">
        <v>368</v>
      </c>
      <c r="AN42" s="400">
        <v>1</v>
      </c>
      <c r="AO42" s="402">
        <v>1.2</v>
      </c>
      <c r="AP42" s="402">
        <v>1.2</v>
      </c>
      <c r="AQ42" s="402">
        <v>1</v>
      </c>
      <c r="AR42" s="402">
        <v>1</v>
      </c>
      <c r="AS42" s="402">
        <v>1</v>
      </c>
      <c r="AT42" s="402">
        <v>1.1000000000000001</v>
      </c>
      <c r="AU42" s="406">
        <v>1</v>
      </c>
      <c r="AV42" s="400">
        <v>0</v>
      </c>
      <c r="AW42" s="402">
        <v>0.1</v>
      </c>
      <c r="AX42" s="406">
        <v>0.3</v>
      </c>
    </row>
    <row r="43" spans="1:50">
      <c r="A43" s="244"/>
      <c r="B43" s="244"/>
      <c r="C43" s="244"/>
      <c r="D43" s="244"/>
      <c r="E43" s="244"/>
      <c r="F43" s="244"/>
      <c r="G43" s="244"/>
      <c r="H43" s="244"/>
      <c r="I43" s="244"/>
      <c r="J43" s="244"/>
      <c r="K43" s="244"/>
      <c r="L43" s="244"/>
      <c r="M43" s="244"/>
      <c r="N43" s="244"/>
      <c r="O43" s="244"/>
      <c r="P43" s="244"/>
      <c r="AN43" s="401"/>
      <c r="AO43" s="403"/>
      <c r="AP43" s="403"/>
      <c r="AQ43" s="403"/>
      <c r="AR43" s="403"/>
      <c r="AS43" s="403"/>
      <c r="AT43" s="403"/>
      <c r="AU43" s="407"/>
      <c r="AV43" s="401"/>
      <c r="AW43" s="403"/>
      <c r="AX43" s="407"/>
    </row>
    <row r="44" spans="1:50">
      <c r="A44" s="244"/>
      <c r="B44" s="244"/>
      <c r="C44" s="244"/>
      <c r="D44" s="244"/>
      <c r="E44" s="244"/>
      <c r="F44" s="244"/>
      <c r="G44" s="244"/>
      <c r="H44" s="244"/>
      <c r="I44" s="244"/>
      <c r="J44" s="244"/>
      <c r="K44" s="244"/>
      <c r="L44" s="244"/>
      <c r="M44" s="244"/>
      <c r="N44" s="244"/>
      <c r="O44" s="244"/>
      <c r="P44" s="244"/>
      <c r="AM44" s="9" t="s">
        <v>369</v>
      </c>
      <c r="AN44" s="400">
        <v>1.1000000000000001</v>
      </c>
      <c r="AO44" s="402">
        <v>1.2</v>
      </c>
      <c r="AP44" s="402">
        <v>1.1000000000000001</v>
      </c>
      <c r="AQ44" s="402">
        <v>1.1000000000000001</v>
      </c>
      <c r="AR44" s="402">
        <v>1</v>
      </c>
      <c r="AS44" s="402">
        <v>1</v>
      </c>
      <c r="AT44" s="402">
        <v>1</v>
      </c>
      <c r="AU44" s="406">
        <v>0.9</v>
      </c>
      <c r="AV44" s="400">
        <v>0</v>
      </c>
      <c r="AW44" s="402">
        <v>0.1</v>
      </c>
      <c r="AX44" s="406">
        <v>0.3</v>
      </c>
    </row>
    <row r="45" spans="1:50">
      <c r="A45" s="244"/>
      <c r="B45" s="244"/>
      <c r="C45" s="244"/>
      <c r="D45" s="244"/>
      <c r="E45" s="244"/>
      <c r="F45" s="244"/>
      <c r="G45" s="244"/>
      <c r="H45" s="244"/>
      <c r="I45" s="244"/>
      <c r="J45" s="244"/>
      <c r="K45" s="244"/>
      <c r="L45" s="244"/>
      <c r="M45" s="244"/>
      <c r="N45" s="244"/>
      <c r="O45" s="244"/>
      <c r="P45" s="244"/>
      <c r="AN45" s="401"/>
      <c r="AO45" s="403"/>
      <c r="AP45" s="403"/>
      <c r="AQ45" s="403"/>
      <c r="AR45" s="403"/>
      <c r="AS45" s="403"/>
      <c r="AT45" s="403"/>
      <c r="AU45" s="407"/>
      <c r="AV45" s="401"/>
      <c r="AW45" s="403"/>
      <c r="AX45" s="407"/>
    </row>
    <row r="46" spans="1:50">
      <c r="A46" s="244"/>
      <c r="B46" s="244"/>
      <c r="C46" s="244"/>
      <c r="D46" s="244"/>
      <c r="E46" s="244"/>
      <c r="F46" s="244"/>
      <c r="G46" s="244"/>
      <c r="H46" s="244"/>
      <c r="I46" s="244"/>
      <c r="J46" s="244"/>
      <c r="K46" s="244"/>
      <c r="L46" s="244"/>
      <c r="M46" s="244"/>
      <c r="N46" s="244"/>
      <c r="O46" s="244"/>
      <c r="P46" s="244"/>
      <c r="AM46" s="9" t="s">
        <v>370</v>
      </c>
      <c r="AN46" s="400">
        <v>1</v>
      </c>
      <c r="AO46" s="402">
        <v>1.1000000000000001</v>
      </c>
      <c r="AP46" s="402">
        <v>1.1000000000000001</v>
      </c>
      <c r="AQ46" s="402">
        <v>1</v>
      </c>
      <c r="AR46" s="402">
        <v>1</v>
      </c>
      <c r="AS46" s="402">
        <v>1</v>
      </c>
      <c r="AT46" s="402">
        <v>1.1000000000000001</v>
      </c>
      <c r="AU46" s="406">
        <v>1</v>
      </c>
      <c r="AV46" s="400">
        <v>0</v>
      </c>
      <c r="AW46" s="402">
        <v>0.1</v>
      </c>
      <c r="AX46" s="406">
        <v>0.2</v>
      </c>
    </row>
    <row r="47" spans="1:50">
      <c r="A47" s="244"/>
      <c r="B47" s="244"/>
      <c r="C47" s="244"/>
      <c r="D47" s="244"/>
      <c r="E47" s="244"/>
      <c r="F47" s="244"/>
      <c r="G47" s="244"/>
      <c r="H47" s="244"/>
      <c r="I47" s="244"/>
      <c r="J47" s="244"/>
      <c r="K47" s="244"/>
      <c r="L47" s="244"/>
      <c r="M47" s="244"/>
      <c r="N47" s="244"/>
      <c r="O47" s="244"/>
      <c r="P47" s="244"/>
      <c r="AN47" s="401"/>
      <c r="AO47" s="403"/>
      <c r="AP47" s="403"/>
      <c r="AQ47" s="403"/>
      <c r="AR47" s="403"/>
      <c r="AS47" s="403"/>
      <c r="AT47" s="403"/>
      <c r="AU47" s="407"/>
      <c r="AV47" s="401"/>
      <c r="AW47" s="403"/>
      <c r="AX47" s="407"/>
    </row>
    <row r="48" spans="1:50">
      <c r="A48" s="244"/>
      <c r="B48" s="244"/>
      <c r="C48" s="244"/>
      <c r="D48" s="244"/>
      <c r="E48" s="244"/>
      <c r="F48" s="244"/>
      <c r="G48" s="244"/>
      <c r="H48" s="244"/>
      <c r="I48" s="244"/>
      <c r="J48" s="244"/>
      <c r="K48" s="244"/>
      <c r="L48" s="244"/>
      <c r="M48" s="244"/>
      <c r="N48" s="244"/>
      <c r="O48" s="244"/>
      <c r="P48" s="244"/>
    </row>
    <row r="49" spans="1:50">
      <c r="A49" s="244"/>
      <c r="B49" s="244"/>
      <c r="C49" s="244"/>
      <c r="D49" s="244"/>
      <c r="E49" s="244"/>
      <c r="F49" s="244"/>
      <c r="G49" s="244"/>
      <c r="H49" s="244"/>
      <c r="I49" s="244"/>
      <c r="J49" s="244"/>
      <c r="K49" s="244"/>
      <c r="L49" s="244"/>
      <c r="M49" s="244"/>
      <c r="N49" s="244" t="e">
        <f>VLOOKUP(#REF!,A5:M13,COLUMN(C4),FALSE)</f>
        <v>#REF!</v>
      </c>
      <c r="O49" s="244"/>
      <c r="P49" s="244">
        <f>HLOOKUP('[3]Tableau 2 besoins'!Q1,C2:M3,2,FALSE)</f>
        <v>4</v>
      </c>
    </row>
    <row r="50" spans="1:50">
      <c r="A50" s="244"/>
      <c r="B50" s="244"/>
      <c r="C50" s="244"/>
      <c r="D50" s="244"/>
      <c r="E50" s="244"/>
      <c r="F50" s="244"/>
      <c r="G50" s="244"/>
      <c r="H50" s="244"/>
      <c r="I50" s="244"/>
      <c r="J50" s="244"/>
      <c r="K50" s="244"/>
      <c r="L50" s="244"/>
      <c r="M50" s="244"/>
      <c r="N50" s="244"/>
      <c r="O50" s="244"/>
      <c r="P50" s="244"/>
      <c r="AN50" s="263">
        <f t="shared" ref="AN50:AX50" si="2">AVERAGE(AN8:AN47)</f>
        <v>1.088888888888889</v>
      </c>
      <c r="AO50" s="263">
        <f t="shared" si="2"/>
        <v>1.25</v>
      </c>
      <c r="AP50" s="263">
        <f t="shared" si="2"/>
        <v>1.1499999999999999</v>
      </c>
      <c r="AQ50" s="263">
        <f t="shared" si="2"/>
        <v>1.0499999999999998</v>
      </c>
      <c r="AR50" s="263">
        <f t="shared" si="2"/>
        <v>1</v>
      </c>
      <c r="AS50" s="263">
        <f t="shared" si="2"/>
        <v>0.98888888888888893</v>
      </c>
      <c r="AT50" s="263">
        <f t="shared" si="2"/>
        <v>1.0166666666666668</v>
      </c>
      <c r="AU50" s="263">
        <f t="shared" si="2"/>
        <v>0.89444444444444449</v>
      </c>
      <c r="AV50" s="263">
        <f t="shared" si="2"/>
        <v>0</v>
      </c>
      <c r="AW50" s="263">
        <f t="shared" si="2"/>
        <v>0.13333333333333336</v>
      </c>
      <c r="AX50" s="263">
        <f t="shared" si="2"/>
        <v>0.27777777777777779</v>
      </c>
    </row>
    <row r="51" spans="1:50">
      <c r="A51" s="244"/>
      <c r="B51" s="244"/>
      <c r="C51" s="244"/>
      <c r="D51" s="244"/>
      <c r="E51" s="244"/>
      <c r="F51" s="244"/>
      <c r="G51" s="244"/>
      <c r="H51" s="244"/>
      <c r="I51" s="244"/>
      <c r="J51" s="244"/>
      <c r="K51" s="244"/>
      <c r="L51" s="244"/>
      <c r="M51" s="244"/>
      <c r="N51" s="244"/>
      <c r="O51" s="244"/>
      <c r="P51" s="244"/>
    </row>
    <row r="52" spans="1:50">
      <c r="A52" s="244"/>
      <c r="B52" s="244"/>
      <c r="C52" s="244"/>
      <c r="D52" s="244"/>
      <c r="E52" s="244"/>
      <c r="F52" s="244"/>
      <c r="G52" s="244"/>
      <c r="H52" s="244"/>
      <c r="I52" s="244"/>
      <c r="J52" s="244"/>
      <c r="K52" s="244"/>
      <c r="L52" s="244"/>
      <c r="M52" s="244"/>
      <c r="N52" s="244"/>
      <c r="O52" s="244"/>
      <c r="P52" s="244"/>
    </row>
    <row r="53" spans="1:50">
      <c r="A53" s="244"/>
      <c r="B53" s="244"/>
      <c r="C53" s="244"/>
      <c r="D53" s="244"/>
      <c r="E53" s="244"/>
      <c r="F53" s="244"/>
      <c r="G53" s="244"/>
      <c r="H53" s="244"/>
    </row>
    <row r="54" spans="1:50">
      <c r="A54" s="244"/>
      <c r="B54" s="244"/>
      <c r="C54" s="244"/>
      <c r="D54" s="244"/>
      <c r="E54" s="244"/>
      <c r="F54" s="244"/>
      <c r="G54" s="244"/>
      <c r="H54" s="244"/>
    </row>
    <row r="55" spans="1:50">
      <c r="A55" s="244"/>
      <c r="B55" s="244"/>
      <c r="C55" s="244"/>
      <c r="D55" s="244"/>
      <c r="E55" s="244"/>
      <c r="F55" s="244"/>
      <c r="G55" s="244"/>
      <c r="H55" s="244"/>
    </row>
    <row r="56" spans="1:50">
      <c r="A56" s="244"/>
      <c r="B56" s="244"/>
      <c r="C56" s="244"/>
      <c r="D56" s="244"/>
      <c r="E56" s="244"/>
      <c r="F56" s="244"/>
      <c r="G56" s="244"/>
      <c r="H56" s="244"/>
    </row>
    <row r="57" spans="1:50">
      <c r="A57" s="244"/>
      <c r="B57" s="244"/>
      <c r="C57" s="244"/>
      <c r="D57" s="244"/>
      <c r="E57" s="244"/>
      <c r="F57" s="244"/>
      <c r="G57" s="244"/>
      <c r="H57" s="244"/>
    </row>
    <row r="58" spans="1:50">
      <c r="A58" s="244"/>
      <c r="B58" s="244"/>
      <c r="C58" s="244"/>
      <c r="D58" s="244"/>
      <c r="E58" s="244"/>
      <c r="F58" s="244"/>
      <c r="G58" s="244"/>
      <c r="H58" s="244"/>
    </row>
    <row r="59" spans="1:50">
      <c r="A59" s="244"/>
      <c r="B59" s="244"/>
      <c r="C59" s="244"/>
      <c r="D59" s="244"/>
      <c r="E59" s="244"/>
      <c r="F59" s="244"/>
      <c r="G59" s="244"/>
      <c r="H59" s="244"/>
    </row>
    <row r="60" spans="1:50">
      <c r="A60" s="244"/>
      <c r="B60" s="244"/>
      <c r="C60" s="244"/>
      <c r="D60" s="244"/>
      <c r="E60" s="244"/>
      <c r="F60" s="244"/>
      <c r="G60" s="244"/>
      <c r="H60" s="244"/>
    </row>
    <row r="61" spans="1:50">
      <c r="A61" s="244"/>
      <c r="B61" s="244"/>
      <c r="C61" s="244"/>
      <c r="D61" s="244"/>
      <c r="E61" s="244"/>
      <c r="F61" s="244"/>
      <c r="G61" s="244"/>
      <c r="H61" s="244"/>
    </row>
    <row r="62" spans="1:50">
      <c r="A62" s="244"/>
      <c r="B62" s="244"/>
      <c r="C62" s="244"/>
      <c r="D62" s="244"/>
      <c r="E62" s="244"/>
      <c r="F62" s="244"/>
      <c r="G62" s="244"/>
      <c r="H62" s="244"/>
    </row>
    <row r="63" spans="1:50">
      <c r="A63" s="244"/>
      <c r="B63" s="244"/>
      <c r="C63" s="244"/>
      <c r="D63" s="244"/>
      <c r="E63" s="244"/>
      <c r="F63" s="244"/>
      <c r="G63" s="244"/>
      <c r="H63" s="244"/>
    </row>
    <row r="64" spans="1:50">
      <c r="A64" s="244"/>
      <c r="B64" s="244"/>
      <c r="C64" s="244"/>
      <c r="D64" s="244"/>
      <c r="E64" s="244"/>
      <c r="F64" s="244"/>
      <c r="G64" s="244"/>
      <c r="H64" s="244"/>
    </row>
    <row r="65" spans="1:23">
      <c r="A65" s="244"/>
      <c r="B65" s="244"/>
      <c r="C65" s="244"/>
      <c r="D65" s="244"/>
      <c r="E65" s="244"/>
      <c r="F65" s="244"/>
      <c r="G65" s="244"/>
      <c r="H65" s="244"/>
    </row>
    <row r="66" spans="1:23">
      <c r="A66" s="244"/>
      <c r="B66" s="244"/>
      <c r="C66" s="244"/>
      <c r="D66" s="244"/>
      <c r="E66" s="244"/>
      <c r="F66" s="244"/>
      <c r="G66" s="244"/>
      <c r="H66" s="244"/>
    </row>
    <row r="67" spans="1:23">
      <c r="A67" s="244"/>
      <c r="B67" s="244"/>
      <c r="C67" s="244"/>
      <c r="D67" s="244"/>
      <c r="E67" s="244"/>
      <c r="F67" s="244"/>
      <c r="G67" s="244"/>
      <c r="H67" s="244"/>
    </row>
    <row r="68" spans="1:23">
      <c r="A68" s="244"/>
      <c r="B68" s="244"/>
      <c r="C68" s="244"/>
      <c r="D68" s="244"/>
      <c r="E68" s="244"/>
      <c r="F68" s="244"/>
      <c r="G68" s="244"/>
      <c r="H68" s="244"/>
    </row>
    <row r="69" spans="1:23">
      <c r="A69" s="244"/>
      <c r="B69" s="244"/>
      <c r="C69" s="244"/>
      <c r="D69" s="244"/>
      <c r="E69" s="244"/>
      <c r="F69" s="244"/>
      <c r="G69" s="244"/>
      <c r="H69" s="244"/>
      <c r="I69" s="244"/>
      <c r="J69" s="244"/>
      <c r="K69" s="244"/>
      <c r="L69" s="244"/>
      <c r="M69" s="244"/>
      <c r="N69" s="244"/>
      <c r="O69" s="244"/>
      <c r="P69" s="244"/>
    </row>
    <row r="70" spans="1:23">
      <c r="A70" s="244"/>
      <c r="B70" s="244"/>
      <c r="C70" s="244"/>
      <c r="D70" s="244"/>
      <c r="E70" s="244"/>
      <c r="F70" s="244"/>
      <c r="G70" s="244"/>
      <c r="H70" s="244"/>
      <c r="I70" s="244"/>
      <c r="J70" s="244"/>
      <c r="K70" s="244"/>
      <c r="L70" s="244"/>
      <c r="M70" s="244"/>
      <c r="N70" s="244"/>
      <c r="O70" s="244"/>
      <c r="P70" s="244"/>
    </row>
    <row r="71" spans="1:23">
      <c r="A71" s="244"/>
      <c r="B71" s="244"/>
      <c r="C71" s="244"/>
      <c r="D71" s="244"/>
      <c r="E71" s="244"/>
      <c r="F71" s="244"/>
      <c r="G71" s="244"/>
      <c r="H71" s="244"/>
      <c r="I71" s="244"/>
      <c r="J71" s="244"/>
      <c r="K71" s="244"/>
      <c r="L71" s="244"/>
      <c r="M71" s="244"/>
      <c r="N71" s="244"/>
      <c r="O71" s="244"/>
      <c r="P71" s="244"/>
    </row>
    <row r="72" spans="1:23">
      <c r="A72" s="244"/>
      <c r="B72" s="244"/>
      <c r="C72" s="244"/>
      <c r="D72" s="244"/>
      <c r="E72" s="244"/>
      <c r="F72" s="244"/>
      <c r="G72" s="244"/>
      <c r="H72" s="244"/>
      <c r="I72" s="244"/>
      <c r="J72" s="244"/>
      <c r="K72" s="244"/>
      <c r="L72" s="244"/>
      <c r="M72" s="244"/>
      <c r="N72" s="244"/>
      <c r="O72" s="244"/>
      <c r="P72" s="244"/>
    </row>
    <row r="73" spans="1:23">
      <c r="A73" s="244"/>
      <c r="B73" s="244"/>
      <c r="C73" s="244"/>
      <c r="D73" s="244"/>
      <c r="E73" s="244"/>
      <c r="F73" s="244"/>
      <c r="G73" s="244"/>
      <c r="H73" s="244"/>
      <c r="I73" s="244"/>
      <c r="J73" s="244"/>
      <c r="K73" s="244"/>
      <c r="L73" s="244"/>
      <c r="M73" s="244"/>
      <c r="N73" s="244"/>
      <c r="O73" s="244"/>
      <c r="P73" s="244"/>
    </row>
    <row r="74" spans="1:23">
      <c r="A74" s="244"/>
      <c r="B74" s="244"/>
      <c r="C74" s="244"/>
      <c r="D74" s="244"/>
      <c r="E74" s="244"/>
      <c r="F74" s="244"/>
      <c r="G74" s="244"/>
      <c r="H74" s="244"/>
      <c r="I74" s="244"/>
      <c r="J74" s="244"/>
      <c r="K74" s="244"/>
      <c r="L74" s="244"/>
      <c r="M74" s="244"/>
      <c r="N74" s="244"/>
      <c r="O74" s="244"/>
      <c r="P74" s="244"/>
    </row>
    <row r="75" spans="1:23">
      <c r="A75" s="244"/>
      <c r="B75" s="244"/>
      <c r="C75" s="244"/>
      <c r="D75" s="244"/>
      <c r="E75" s="244"/>
      <c r="F75" s="244"/>
      <c r="G75" s="244"/>
      <c r="H75" s="244"/>
      <c r="I75" s="244"/>
      <c r="J75" s="244"/>
      <c r="K75" s="244"/>
      <c r="L75" s="244"/>
      <c r="M75" s="244"/>
      <c r="N75" s="244"/>
      <c r="O75" s="244"/>
      <c r="P75" s="244"/>
    </row>
    <row r="76" spans="1:23">
      <c r="A76" s="244"/>
      <c r="B76" s="244"/>
      <c r="C76" s="244"/>
    </row>
    <row r="77" spans="1:23">
      <c r="A77" s="244"/>
      <c r="B77" s="244"/>
      <c r="C77" s="244"/>
    </row>
    <row r="78" spans="1:23">
      <c r="A78" s="244"/>
      <c r="B78" s="244"/>
      <c r="C78" s="244"/>
    </row>
    <row r="79" spans="1:23">
      <c r="A79" s="244"/>
      <c r="B79" s="244"/>
      <c r="C79" s="244"/>
    </row>
    <row r="80" spans="1:23" ht="15">
      <c r="A80" s="244"/>
      <c r="B80" s="244"/>
      <c r="C80" s="244"/>
      <c r="F80" s="253"/>
      <c r="G80" s="412" t="s">
        <v>155</v>
      </c>
      <c r="H80" s="412"/>
      <c r="I80" s="412"/>
      <c r="J80" s="412"/>
      <c r="K80" s="412"/>
      <c r="L80" s="412"/>
      <c r="M80" s="412"/>
      <c r="N80" s="412"/>
      <c r="O80" s="412"/>
      <c r="P80" s="113"/>
      <c r="Q80" s="113"/>
      <c r="R80" s="113"/>
      <c r="S80" s="113"/>
      <c r="T80" s="113"/>
      <c r="U80" s="113"/>
      <c r="V80" s="113"/>
      <c r="W80" s="113"/>
    </row>
    <row r="81" spans="1:15">
      <c r="A81" s="244"/>
      <c r="B81" s="244"/>
      <c r="C81" s="244"/>
      <c r="F81" s="253"/>
      <c r="G81" s="260" t="s">
        <v>204</v>
      </c>
      <c r="H81" s="260" t="s">
        <v>213</v>
      </c>
      <c r="I81" s="260" t="s">
        <v>202</v>
      </c>
      <c r="J81" s="260" t="s">
        <v>231</v>
      </c>
      <c r="K81" s="260" t="s">
        <v>223</v>
      </c>
      <c r="L81" s="260" t="s">
        <v>215</v>
      </c>
      <c r="M81" s="260" t="s">
        <v>207</v>
      </c>
      <c r="N81" s="260"/>
      <c r="O81" s="253" t="s">
        <v>210</v>
      </c>
    </row>
    <row r="82" spans="1:15">
      <c r="A82" s="244"/>
      <c r="B82" s="244"/>
      <c r="C82" s="244"/>
      <c r="F82" s="251" t="s">
        <v>371</v>
      </c>
      <c r="G82" s="251" t="s">
        <v>372</v>
      </c>
      <c r="H82" s="251" t="s">
        <v>372</v>
      </c>
      <c r="I82" s="251" t="s">
        <v>372</v>
      </c>
      <c r="J82" s="251" t="s">
        <v>372</v>
      </c>
      <c r="K82" s="251" t="s">
        <v>372</v>
      </c>
      <c r="L82" s="251" t="s">
        <v>372</v>
      </c>
      <c r="M82" s="251" t="s">
        <v>372</v>
      </c>
      <c r="N82" s="251"/>
      <c r="O82" s="251" t="s">
        <v>372</v>
      </c>
    </row>
    <row r="83" spans="1:15" ht="15">
      <c r="A83" s="244"/>
      <c r="B83" s="244"/>
      <c r="C83" s="244"/>
      <c r="F83" s="264" t="s">
        <v>140</v>
      </c>
      <c r="G83" s="98">
        <v>57</v>
      </c>
      <c r="H83" s="98">
        <v>66</v>
      </c>
      <c r="I83" s="98">
        <v>62</v>
      </c>
      <c r="J83" s="98">
        <v>57</v>
      </c>
      <c r="K83" s="98">
        <v>50</v>
      </c>
      <c r="L83" s="98">
        <v>56</v>
      </c>
      <c r="M83" s="98">
        <v>63</v>
      </c>
      <c r="N83" s="98"/>
      <c r="O83" s="98">
        <v>40</v>
      </c>
    </row>
    <row r="84" spans="1:15" ht="15">
      <c r="A84" s="244"/>
      <c r="B84" s="244"/>
      <c r="C84" s="244"/>
      <c r="F84" s="264" t="s">
        <v>305</v>
      </c>
      <c r="G84" s="98">
        <v>68</v>
      </c>
      <c r="H84" s="98">
        <v>77</v>
      </c>
      <c r="I84" s="98">
        <v>71</v>
      </c>
      <c r="J84" s="98" t="s">
        <v>373</v>
      </c>
      <c r="K84" s="98">
        <v>61</v>
      </c>
      <c r="L84" s="98">
        <v>64</v>
      </c>
      <c r="M84" s="98">
        <v>66</v>
      </c>
      <c r="N84" s="98"/>
      <c r="O84" s="98">
        <v>44</v>
      </c>
    </row>
    <row r="85" spans="1:15" ht="15">
      <c r="A85" s="244"/>
      <c r="B85" s="244"/>
      <c r="C85" s="244"/>
      <c r="F85" s="264" t="s">
        <v>374</v>
      </c>
      <c r="G85" s="98" t="s">
        <v>373</v>
      </c>
      <c r="H85" s="98">
        <v>90</v>
      </c>
      <c r="I85" s="98">
        <v>81</v>
      </c>
      <c r="J85" s="98" t="s">
        <v>373</v>
      </c>
      <c r="K85" s="98" t="s">
        <v>373</v>
      </c>
      <c r="L85" s="98">
        <v>75</v>
      </c>
      <c r="M85" s="98">
        <v>68</v>
      </c>
      <c r="N85" s="98"/>
      <c r="O85" s="98">
        <v>54</v>
      </c>
    </row>
    <row r="86" spans="1:15" ht="15">
      <c r="A86" s="244"/>
      <c r="B86" s="244"/>
      <c r="C86" s="244"/>
      <c r="F86" s="264" t="s">
        <v>375</v>
      </c>
      <c r="G86" s="98" t="s">
        <v>373</v>
      </c>
      <c r="H86" s="98">
        <v>125</v>
      </c>
      <c r="I86" s="98">
        <v>115</v>
      </c>
      <c r="J86" s="98" t="s">
        <v>373</v>
      </c>
      <c r="K86" s="98" t="s">
        <v>373</v>
      </c>
      <c r="L86" s="98">
        <v>109</v>
      </c>
      <c r="M86" s="98">
        <v>99</v>
      </c>
      <c r="N86" s="98"/>
      <c r="O86" s="98">
        <v>84</v>
      </c>
    </row>
    <row r="87" spans="1:15" ht="15">
      <c r="A87" s="244"/>
      <c r="B87" s="244"/>
      <c r="C87" s="244"/>
      <c r="F87" s="264" t="s">
        <v>376</v>
      </c>
      <c r="G87" s="98" t="s">
        <v>373</v>
      </c>
      <c r="H87" s="98" t="s">
        <v>373</v>
      </c>
      <c r="I87" s="98">
        <v>133</v>
      </c>
      <c r="J87" s="98" t="s">
        <v>373</v>
      </c>
      <c r="K87" s="98" t="s">
        <v>373</v>
      </c>
      <c r="L87" s="98">
        <v>117</v>
      </c>
      <c r="M87" s="98">
        <v>107</v>
      </c>
      <c r="N87" s="98"/>
      <c r="O87" s="98">
        <v>92</v>
      </c>
    </row>
    <row r="88" spans="1:15">
      <c r="A88" s="244"/>
      <c r="B88" s="244"/>
      <c r="C88" s="244"/>
    </row>
    <row r="89" spans="1:15">
      <c r="A89" s="244"/>
      <c r="B89" s="244"/>
      <c r="C89" s="244"/>
    </row>
    <row r="90" spans="1:15" ht="15">
      <c r="A90" s="244"/>
      <c r="B90" s="244"/>
      <c r="C90" s="244"/>
      <c r="F90" s="253"/>
      <c r="G90" s="412" t="s">
        <v>316</v>
      </c>
      <c r="H90" s="412"/>
      <c r="I90" s="412"/>
      <c r="J90" s="412"/>
      <c r="K90" s="412"/>
      <c r="L90" s="412"/>
      <c r="M90" s="412"/>
      <c r="N90" s="412"/>
      <c r="O90" s="412"/>
    </row>
    <row r="91" spans="1:15">
      <c r="A91" s="244"/>
      <c r="B91" s="244"/>
      <c r="C91" s="244"/>
      <c r="F91" s="253"/>
      <c r="G91" s="260" t="s">
        <v>204</v>
      </c>
      <c r="H91" s="260" t="s">
        <v>213</v>
      </c>
      <c r="I91" s="260" t="s">
        <v>202</v>
      </c>
      <c r="J91" s="260" t="s">
        <v>231</v>
      </c>
      <c r="K91" s="260" t="s">
        <v>223</v>
      </c>
      <c r="L91" s="260" t="s">
        <v>215</v>
      </c>
      <c r="M91" s="260" t="s">
        <v>207</v>
      </c>
      <c r="N91" s="260"/>
      <c r="O91" s="253" t="s">
        <v>210</v>
      </c>
    </row>
    <row r="92" spans="1:15">
      <c r="A92" s="244"/>
      <c r="B92" s="244"/>
      <c r="C92" s="244"/>
      <c r="F92" s="251" t="s">
        <v>371</v>
      </c>
      <c r="G92" s="251" t="s">
        <v>372</v>
      </c>
      <c r="H92" s="251" t="s">
        <v>372</v>
      </c>
      <c r="I92" s="251" t="s">
        <v>372</v>
      </c>
      <c r="J92" s="251" t="s">
        <v>372</v>
      </c>
      <c r="K92" s="251" t="s">
        <v>372</v>
      </c>
      <c r="L92" s="251" t="s">
        <v>372</v>
      </c>
      <c r="M92" s="251" t="s">
        <v>372</v>
      </c>
      <c r="N92" s="251"/>
      <c r="O92" s="251" t="s">
        <v>372</v>
      </c>
    </row>
    <row r="93" spans="1:15" ht="15">
      <c r="A93" s="244"/>
      <c r="B93" s="244"/>
      <c r="C93" s="244"/>
      <c r="F93" s="264" t="s">
        <v>140</v>
      </c>
      <c r="G93" s="98">
        <v>57</v>
      </c>
      <c r="H93" s="98">
        <v>66</v>
      </c>
      <c r="I93" s="98">
        <v>62</v>
      </c>
      <c r="J93" s="98">
        <v>57</v>
      </c>
      <c r="K93" s="98">
        <v>50</v>
      </c>
      <c r="L93" s="98">
        <v>56</v>
      </c>
      <c r="M93" s="98">
        <v>63</v>
      </c>
      <c r="N93" s="98"/>
      <c r="O93" s="98">
        <v>40</v>
      </c>
    </row>
    <row r="94" spans="1:15" ht="15">
      <c r="A94" s="244"/>
      <c r="B94" s="244"/>
      <c r="C94" s="244"/>
      <c r="F94" s="264" t="s">
        <v>305</v>
      </c>
      <c r="G94" s="98">
        <v>68</v>
      </c>
      <c r="H94" s="98">
        <v>77</v>
      </c>
      <c r="I94" s="98">
        <v>71</v>
      </c>
      <c r="J94" s="98" t="s">
        <v>373</v>
      </c>
      <c r="K94" s="98">
        <v>61</v>
      </c>
      <c r="L94" s="98">
        <v>64</v>
      </c>
      <c r="M94" s="98">
        <v>66</v>
      </c>
      <c r="N94" s="98"/>
      <c r="O94" s="98">
        <v>44</v>
      </c>
    </row>
    <row r="95" spans="1:15" ht="15">
      <c r="A95" s="244"/>
      <c r="B95" s="244"/>
      <c r="C95" s="244"/>
      <c r="F95" s="264" t="s">
        <v>374</v>
      </c>
      <c r="G95" s="98" t="s">
        <v>373</v>
      </c>
      <c r="H95" s="98">
        <v>90</v>
      </c>
      <c r="I95" s="98">
        <v>81</v>
      </c>
      <c r="J95" s="98" t="s">
        <v>373</v>
      </c>
      <c r="K95" s="98" t="s">
        <v>373</v>
      </c>
      <c r="L95" s="98">
        <v>75</v>
      </c>
      <c r="M95" s="98">
        <v>68</v>
      </c>
      <c r="N95" s="98"/>
      <c r="O95" s="98">
        <v>54</v>
      </c>
    </row>
    <row r="96" spans="1:15" ht="15">
      <c r="A96" s="244"/>
      <c r="B96" s="244"/>
      <c r="C96" s="244"/>
      <c r="F96" s="264" t="s">
        <v>375</v>
      </c>
      <c r="G96" s="98" t="s">
        <v>373</v>
      </c>
      <c r="H96" s="98">
        <v>125</v>
      </c>
      <c r="I96" s="98">
        <v>115</v>
      </c>
      <c r="J96" s="98" t="s">
        <v>373</v>
      </c>
      <c r="K96" s="98" t="s">
        <v>373</v>
      </c>
      <c r="L96" s="98">
        <v>109</v>
      </c>
      <c r="M96" s="98">
        <v>99</v>
      </c>
      <c r="N96" s="98"/>
      <c r="O96" s="98">
        <v>84</v>
      </c>
    </row>
    <row r="97" spans="1:15" ht="15">
      <c r="A97" s="244"/>
      <c r="B97" s="244"/>
      <c r="C97" s="244"/>
      <c r="F97" s="264" t="s">
        <v>376</v>
      </c>
      <c r="G97" s="98" t="s">
        <v>373</v>
      </c>
      <c r="H97" s="98" t="s">
        <v>373</v>
      </c>
      <c r="I97" s="98">
        <v>133</v>
      </c>
      <c r="J97" s="98" t="s">
        <v>373</v>
      </c>
      <c r="K97" s="98" t="s">
        <v>373</v>
      </c>
      <c r="L97" s="98">
        <v>117</v>
      </c>
      <c r="M97" s="98">
        <v>107</v>
      </c>
      <c r="N97" s="98"/>
      <c r="O97" s="98">
        <v>92</v>
      </c>
    </row>
    <row r="98" spans="1:15">
      <c r="A98" s="244"/>
      <c r="B98" s="244"/>
      <c r="C98" s="244"/>
    </row>
    <row r="99" spans="1:15">
      <c r="A99" s="244"/>
      <c r="B99" s="244"/>
      <c r="C99" s="244"/>
    </row>
    <row r="100" spans="1:15" ht="15">
      <c r="A100" s="244"/>
      <c r="B100" s="244"/>
      <c r="C100" s="244"/>
      <c r="F100" s="253"/>
      <c r="G100" s="412" t="s">
        <v>318</v>
      </c>
      <c r="H100" s="412"/>
      <c r="I100" s="412"/>
      <c r="J100" s="412"/>
      <c r="K100" s="412"/>
      <c r="L100" s="412"/>
      <c r="M100" s="412"/>
      <c r="N100" s="412"/>
      <c r="O100" s="412"/>
    </row>
    <row r="101" spans="1:15">
      <c r="A101" s="244"/>
      <c r="B101" s="244"/>
      <c r="C101" s="244"/>
      <c r="F101" s="253"/>
      <c r="G101" s="260" t="s">
        <v>204</v>
      </c>
      <c r="H101" s="260" t="s">
        <v>213</v>
      </c>
      <c r="I101" s="260" t="s">
        <v>202</v>
      </c>
      <c r="J101" s="260" t="s">
        <v>231</v>
      </c>
      <c r="K101" s="260" t="s">
        <v>223</v>
      </c>
      <c r="L101" s="260" t="s">
        <v>215</v>
      </c>
      <c r="M101" s="260" t="s">
        <v>207</v>
      </c>
      <c r="N101" s="260"/>
      <c r="O101" s="253" t="s">
        <v>210</v>
      </c>
    </row>
    <row r="102" spans="1:15">
      <c r="A102" s="244"/>
      <c r="B102" s="244"/>
      <c r="C102" s="244"/>
      <c r="F102" s="251" t="s">
        <v>371</v>
      </c>
      <c r="G102" s="251" t="s">
        <v>372</v>
      </c>
      <c r="H102" s="251" t="s">
        <v>372</v>
      </c>
      <c r="I102" s="251" t="s">
        <v>372</v>
      </c>
      <c r="J102" s="251" t="s">
        <v>372</v>
      </c>
      <c r="K102" s="251" t="s">
        <v>372</v>
      </c>
      <c r="L102" s="251" t="s">
        <v>372</v>
      </c>
      <c r="M102" s="251" t="s">
        <v>372</v>
      </c>
      <c r="N102" s="251"/>
      <c r="O102" s="251" t="s">
        <v>372</v>
      </c>
    </row>
    <row r="103" spans="1:15" ht="15">
      <c r="A103" s="244"/>
      <c r="B103" s="244"/>
      <c r="C103" s="244"/>
      <c r="F103" s="264" t="s">
        <v>140</v>
      </c>
      <c r="G103" s="98">
        <v>70</v>
      </c>
      <c r="H103" s="98">
        <v>79</v>
      </c>
      <c r="I103" s="98">
        <v>72</v>
      </c>
      <c r="J103" s="98">
        <v>69</v>
      </c>
      <c r="K103" s="98">
        <v>60</v>
      </c>
      <c r="L103" s="98">
        <v>64</v>
      </c>
      <c r="M103" s="98">
        <v>66</v>
      </c>
      <c r="N103" s="98"/>
      <c r="O103" s="98">
        <v>44</v>
      </c>
    </row>
    <row r="104" spans="1:15" ht="15">
      <c r="A104" s="244"/>
      <c r="B104" s="244"/>
      <c r="C104" s="244"/>
      <c r="F104" s="264" t="s">
        <v>305</v>
      </c>
      <c r="G104" s="98">
        <v>88</v>
      </c>
      <c r="H104" s="98">
        <v>96</v>
      </c>
      <c r="I104" s="98">
        <v>87</v>
      </c>
      <c r="J104" s="98" t="s">
        <v>373</v>
      </c>
      <c r="K104" s="98">
        <v>77</v>
      </c>
      <c r="L104" s="98">
        <v>79</v>
      </c>
      <c r="M104" s="98">
        <v>76</v>
      </c>
      <c r="N104" s="98"/>
      <c r="O104" s="98">
        <v>54</v>
      </c>
    </row>
    <row r="105" spans="1:15" ht="15">
      <c r="A105" s="244"/>
      <c r="B105" s="244"/>
      <c r="C105" s="244"/>
      <c r="F105" s="264" t="s">
        <v>374</v>
      </c>
      <c r="G105" s="98" t="s">
        <v>373</v>
      </c>
      <c r="H105" s="98">
        <v>115</v>
      </c>
      <c r="I105" s="98">
        <v>104</v>
      </c>
      <c r="J105" s="98" t="s">
        <v>373</v>
      </c>
      <c r="K105" s="98" t="s">
        <v>373</v>
      </c>
      <c r="L105" s="98">
        <v>96</v>
      </c>
      <c r="M105" s="98">
        <v>87</v>
      </c>
      <c r="N105" s="98"/>
      <c r="O105" s="98">
        <v>69</v>
      </c>
    </row>
    <row r="106" spans="1:15" ht="15">
      <c r="A106" s="244"/>
      <c r="B106" s="244"/>
      <c r="C106" s="244"/>
      <c r="F106" s="264" t="s">
        <v>375</v>
      </c>
      <c r="G106" s="98" t="s">
        <v>373</v>
      </c>
      <c r="H106" s="98">
        <v>161</v>
      </c>
      <c r="I106" s="98">
        <v>148</v>
      </c>
      <c r="J106" s="98" t="s">
        <v>373</v>
      </c>
      <c r="K106" s="98" t="s">
        <v>373</v>
      </c>
      <c r="L106" s="98">
        <v>140</v>
      </c>
      <c r="M106" s="98">
        <v>128</v>
      </c>
      <c r="N106" s="98"/>
      <c r="O106" s="98">
        <v>109</v>
      </c>
    </row>
    <row r="107" spans="1:15" ht="15">
      <c r="A107" s="244"/>
      <c r="B107" s="244"/>
      <c r="C107" s="244"/>
      <c r="F107" s="264" t="s">
        <v>376</v>
      </c>
      <c r="G107" s="98" t="s">
        <v>373</v>
      </c>
      <c r="H107" s="98" t="s">
        <v>373</v>
      </c>
      <c r="I107" s="98">
        <v>159</v>
      </c>
      <c r="J107" s="98" t="s">
        <v>373</v>
      </c>
      <c r="K107" s="98" t="s">
        <v>373</v>
      </c>
      <c r="L107" s="98">
        <v>152</v>
      </c>
      <c r="M107" s="98">
        <v>138</v>
      </c>
      <c r="N107" s="98"/>
      <c r="O107" s="98">
        <v>119</v>
      </c>
    </row>
    <row r="108" spans="1:15">
      <c r="A108" s="244"/>
      <c r="B108" s="244"/>
      <c r="C108" s="244"/>
    </row>
    <row r="109" spans="1:15">
      <c r="A109" s="244"/>
      <c r="B109" s="244"/>
      <c r="C109" s="244"/>
    </row>
    <row r="110" spans="1:15" ht="15">
      <c r="A110" s="244"/>
      <c r="B110" s="244"/>
      <c r="C110" s="244"/>
      <c r="F110" s="253"/>
      <c r="G110" s="412" t="s">
        <v>320</v>
      </c>
      <c r="H110" s="412"/>
      <c r="I110" s="412"/>
      <c r="J110" s="412"/>
      <c r="K110" s="412"/>
      <c r="L110" s="412"/>
      <c r="M110" s="412"/>
      <c r="N110" s="412"/>
      <c r="O110" s="412"/>
    </row>
    <row r="111" spans="1:15">
      <c r="A111" s="244"/>
      <c r="B111" s="244"/>
      <c r="C111" s="244"/>
      <c r="F111" s="253"/>
      <c r="G111" s="260" t="s">
        <v>204</v>
      </c>
      <c r="H111" s="260" t="s">
        <v>213</v>
      </c>
      <c r="I111" s="260" t="s">
        <v>202</v>
      </c>
      <c r="J111" s="260" t="s">
        <v>231</v>
      </c>
      <c r="K111" s="260" t="s">
        <v>223</v>
      </c>
      <c r="L111" s="260" t="s">
        <v>215</v>
      </c>
      <c r="M111" s="260" t="s">
        <v>207</v>
      </c>
      <c r="N111" s="260"/>
      <c r="O111" s="253" t="s">
        <v>210</v>
      </c>
    </row>
    <row r="112" spans="1:15">
      <c r="A112" s="244"/>
      <c r="B112" s="244"/>
      <c r="C112" s="244"/>
      <c r="F112" s="251" t="s">
        <v>371</v>
      </c>
      <c r="G112" s="251" t="s">
        <v>372</v>
      </c>
      <c r="H112" s="251" t="s">
        <v>372</v>
      </c>
      <c r="I112" s="251" t="s">
        <v>372</v>
      </c>
      <c r="J112" s="251" t="s">
        <v>372</v>
      </c>
      <c r="K112" s="251" t="s">
        <v>372</v>
      </c>
      <c r="L112" s="251" t="s">
        <v>372</v>
      </c>
      <c r="M112" s="251" t="s">
        <v>372</v>
      </c>
      <c r="N112" s="251"/>
      <c r="O112" s="251" t="s">
        <v>372</v>
      </c>
    </row>
    <row r="113" spans="1:15" ht="15">
      <c r="A113" s="244"/>
      <c r="B113" s="244"/>
      <c r="C113" s="244"/>
      <c r="F113" s="264" t="s">
        <v>140</v>
      </c>
      <c r="G113" s="98">
        <v>57</v>
      </c>
      <c r="H113" s="98">
        <v>66</v>
      </c>
      <c r="I113" s="98">
        <v>62</v>
      </c>
      <c r="J113" s="98">
        <v>57</v>
      </c>
      <c r="K113" s="98">
        <v>50</v>
      </c>
      <c r="L113" s="98">
        <v>56</v>
      </c>
      <c r="M113" s="98">
        <v>63</v>
      </c>
      <c r="N113" s="98"/>
      <c r="O113" s="98">
        <v>40</v>
      </c>
    </row>
    <row r="114" spans="1:15" ht="15">
      <c r="A114" s="244"/>
      <c r="B114" s="244"/>
      <c r="C114" s="244"/>
      <c r="F114" s="264" t="s">
        <v>305</v>
      </c>
      <c r="G114" s="98">
        <v>68</v>
      </c>
      <c r="H114" s="98">
        <v>77</v>
      </c>
      <c r="I114" s="98">
        <v>71</v>
      </c>
      <c r="J114" s="98" t="s">
        <v>373</v>
      </c>
      <c r="K114" s="98">
        <v>61</v>
      </c>
      <c r="L114" s="98">
        <v>64</v>
      </c>
      <c r="M114" s="98">
        <v>66</v>
      </c>
      <c r="N114" s="98"/>
      <c r="O114" s="98">
        <v>44</v>
      </c>
    </row>
    <row r="115" spans="1:15" ht="15">
      <c r="A115" s="244"/>
      <c r="B115" s="244"/>
      <c r="C115" s="244"/>
      <c r="F115" s="264" t="s">
        <v>374</v>
      </c>
      <c r="G115" s="98" t="s">
        <v>373</v>
      </c>
      <c r="H115" s="98">
        <v>90</v>
      </c>
      <c r="I115" s="98">
        <v>81</v>
      </c>
      <c r="J115" s="98" t="s">
        <v>373</v>
      </c>
      <c r="K115" s="98" t="s">
        <v>373</v>
      </c>
      <c r="L115" s="98">
        <v>75</v>
      </c>
      <c r="M115" s="98">
        <v>68</v>
      </c>
      <c r="N115" s="98"/>
      <c r="O115" s="98">
        <v>54</v>
      </c>
    </row>
    <row r="116" spans="1:15" ht="15">
      <c r="A116" s="244"/>
      <c r="B116" s="244"/>
      <c r="C116" s="244"/>
      <c r="F116" s="264" t="s">
        <v>375</v>
      </c>
      <c r="G116" s="98" t="s">
        <v>373</v>
      </c>
      <c r="H116" s="98">
        <v>125</v>
      </c>
      <c r="I116" s="98">
        <v>115</v>
      </c>
      <c r="J116" s="98" t="s">
        <v>373</v>
      </c>
      <c r="K116" s="98" t="s">
        <v>373</v>
      </c>
      <c r="L116" s="98">
        <v>109</v>
      </c>
      <c r="M116" s="98">
        <v>99</v>
      </c>
      <c r="N116" s="98"/>
      <c r="O116" s="98">
        <v>84</v>
      </c>
    </row>
    <row r="117" spans="1:15" ht="15">
      <c r="A117" s="244"/>
      <c r="B117" s="244"/>
      <c r="C117" s="244"/>
      <c r="F117" s="264" t="s">
        <v>376</v>
      </c>
      <c r="G117" s="98" t="s">
        <v>373</v>
      </c>
      <c r="H117" s="98" t="s">
        <v>373</v>
      </c>
      <c r="I117" s="98">
        <v>133</v>
      </c>
      <c r="J117" s="98" t="s">
        <v>373</v>
      </c>
      <c r="K117" s="98" t="s">
        <v>373</v>
      </c>
      <c r="L117" s="98">
        <v>117</v>
      </c>
      <c r="M117" s="98">
        <v>107</v>
      </c>
      <c r="N117" s="98"/>
      <c r="O117" s="98">
        <v>92</v>
      </c>
    </row>
    <row r="118" spans="1:15">
      <c r="A118" s="244"/>
      <c r="B118" s="244"/>
      <c r="C118" s="244"/>
    </row>
    <row r="119" spans="1:15">
      <c r="A119" s="244"/>
      <c r="B119" s="244"/>
      <c r="C119" s="244"/>
    </row>
    <row r="120" spans="1:15" ht="15">
      <c r="A120" s="244"/>
      <c r="B120" s="244"/>
      <c r="C120" s="244"/>
      <c r="F120" s="253"/>
      <c r="G120" s="412" t="s">
        <v>321</v>
      </c>
      <c r="H120" s="412"/>
      <c r="I120" s="412"/>
      <c r="J120" s="412"/>
      <c r="K120" s="412"/>
      <c r="L120" s="412"/>
      <c r="M120" s="412"/>
      <c r="N120" s="412"/>
      <c r="O120" s="412"/>
    </row>
    <row r="121" spans="1:15">
      <c r="A121" s="244"/>
      <c r="B121" s="244"/>
      <c r="C121" s="244"/>
      <c r="F121" s="253"/>
      <c r="G121" s="260" t="s">
        <v>204</v>
      </c>
      <c r="H121" s="260" t="s">
        <v>213</v>
      </c>
      <c r="I121" s="260" t="s">
        <v>202</v>
      </c>
      <c r="J121" s="260" t="s">
        <v>231</v>
      </c>
      <c r="K121" s="260" t="s">
        <v>223</v>
      </c>
      <c r="L121" s="260" t="s">
        <v>215</v>
      </c>
      <c r="M121" s="260" t="s">
        <v>207</v>
      </c>
      <c r="N121" s="260"/>
      <c r="O121" s="253" t="s">
        <v>210</v>
      </c>
    </row>
    <row r="122" spans="1:15">
      <c r="A122" s="244"/>
      <c r="B122" s="244"/>
      <c r="C122" s="244"/>
      <c r="F122" s="251" t="s">
        <v>371</v>
      </c>
      <c r="G122" s="251" t="s">
        <v>372</v>
      </c>
      <c r="H122" s="251" t="s">
        <v>372</v>
      </c>
      <c r="I122" s="251" t="s">
        <v>372</v>
      </c>
      <c r="J122" s="251" t="s">
        <v>372</v>
      </c>
      <c r="K122" s="251" t="s">
        <v>372</v>
      </c>
      <c r="L122" s="251" t="s">
        <v>372</v>
      </c>
      <c r="M122" s="251" t="s">
        <v>372</v>
      </c>
      <c r="N122" s="251"/>
      <c r="O122" s="251" t="s">
        <v>372</v>
      </c>
    </row>
    <row r="123" spans="1:15" ht="15">
      <c r="A123" s="244"/>
      <c r="B123" s="244"/>
      <c r="C123" s="244"/>
      <c r="F123" s="264" t="s">
        <v>140</v>
      </c>
      <c r="G123" s="98">
        <v>57</v>
      </c>
      <c r="H123" s="98">
        <v>66</v>
      </c>
      <c r="I123" s="98">
        <v>62</v>
      </c>
      <c r="J123" s="98">
        <v>57</v>
      </c>
      <c r="K123" s="98">
        <v>50</v>
      </c>
      <c r="L123" s="98">
        <v>56</v>
      </c>
      <c r="M123" s="98">
        <v>63</v>
      </c>
      <c r="N123" s="98"/>
      <c r="O123" s="98">
        <v>40</v>
      </c>
    </row>
    <row r="124" spans="1:15" ht="15">
      <c r="A124" s="244"/>
      <c r="B124" s="244"/>
      <c r="C124" s="244"/>
      <c r="F124" s="264" t="s">
        <v>305</v>
      </c>
      <c r="G124" s="98">
        <v>68</v>
      </c>
      <c r="H124" s="98">
        <v>77</v>
      </c>
      <c r="I124" s="98">
        <v>71</v>
      </c>
      <c r="J124" s="98" t="s">
        <v>373</v>
      </c>
      <c r="K124" s="98">
        <v>61</v>
      </c>
      <c r="L124" s="98">
        <v>64</v>
      </c>
      <c r="M124" s="98">
        <v>66</v>
      </c>
      <c r="N124" s="98"/>
      <c r="O124" s="98">
        <v>44</v>
      </c>
    </row>
    <row r="125" spans="1:15" ht="15">
      <c r="A125" s="244"/>
      <c r="B125" s="244"/>
      <c r="C125" s="244"/>
      <c r="F125" s="264" t="s">
        <v>374</v>
      </c>
      <c r="G125" s="98" t="s">
        <v>373</v>
      </c>
      <c r="H125" s="98">
        <v>90</v>
      </c>
      <c r="I125" s="98">
        <v>81</v>
      </c>
      <c r="J125" s="98" t="s">
        <v>373</v>
      </c>
      <c r="K125" s="98" t="s">
        <v>373</v>
      </c>
      <c r="L125" s="98">
        <v>75</v>
      </c>
      <c r="M125" s="98">
        <v>68</v>
      </c>
      <c r="N125" s="98"/>
      <c r="O125" s="98">
        <v>54</v>
      </c>
    </row>
    <row r="126" spans="1:15" ht="15">
      <c r="A126" s="244"/>
      <c r="B126" s="244"/>
      <c r="C126" s="244"/>
      <c r="F126" s="264" t="s">
        <v>375</v>
      </c>
      <c r="G126" s="98" t="s">
        <v>373</v>
      </c>
      <c r="H126" s="98">
        <v>125</v>
      </c>
      <c r="I126" s="98">
        <v>115</v>
      </c>
      <c r="J126" s="98" t="s">
        <v>373</v>
      </c>
      <c r="K126" s="98" t="s">
        <v>373</v>
      </c>
      <c r="L126" s="98">
        <v>109</v>
      </c>
      <c r="M126" s="98">
        <v>99</v>
      </c>
      <c r="N126" s="98"/>
      <c r="O126" s="98">
        <v>84</v>
      </c>
    </row>
    <row r="127" spans="1:15" ht="15">
      <c r="A127" s="244"/>
      <c r="B127" s="244"/>
      <c r="C127" s="244"/>
      <c r="F127" s="264" t="s">
        <v>376</v>
      </c>
      <c r="G127" s="98" t="s">
        <v>373</v>
      </c>
      <c r="H127" s="98" t="s">
        <v>373</v>
      </c>
      <c r="I127" s="98">
        <v>133</v>
      </c>
      <c r="J127" s="98" t="s">
        <v>373</v>
      </c>
      <c r="K127" s="98" t="s">
        <v>373</v>
      </c>
      <c r="L127" s="98">
        <v>117</v>
      </c>
      <c r="M127" s="98">
        <v>107</v>
      </c>
      <c r="N127" s="98"/>
      <c r="O127" s="98">
        <v>92</v>
      </c>
    </row>
    <row r="128" spans="1:15">
      <c r="A128" s="244"/>
      <c r="B128" s="244"/>
      <c r="C128" s="244"/>
    </row>
    <row r="129" spans="1:15">
      <c r="A129" s="244"/>
      <c r="B129" s="244"/>
      <c r="C129" s="244"/>
    </row>
    <row r="130" spans="1:15" ht="15">
      <c r="A130" s="244"/>
      <c r="B130" s="244"/>
      <c r="C130" s="244"/>
      <c r="F130" s="253"/>
      <c r="G130" s="412" t="s">
        <v>324</v>
      </c>
      <c r="H130" s="412"/>
      <c r="I130" s="412"/>
      <c r="J130" s="412"/>
      <c r="K130" s="412"/>
      <c r="L130" s="412"/>
      <c r="M130" s="412"/>
      <c r="N130" s="412"/>
      <c r="O130" s="412"/>
    </row>
    <row r="131" spans="1:15">
      <c r="A131" s="244"/>
      <c r="B131" s="244"/>
      <c r="C131" s="244"/>
      <c r="F131" s="253"/>
      <c r="G131" s="260" t="s">
        <v>204</v>
      </c>
      <c r="H131" s="260" t="s">
        <v>213</v>
      </c>
      <c r="I131" s="260" t="s">
        <v>202</v>
      </c>
      <c r="J131" s="260" t="s">
        <v>231</v>
      </c>
      <c r="K131" s="260" t="s">
        <v>223</v>
      </c>
      <c r="L131" s="260" t="s">
        <v>215</v>
      </c>
      <c r="M131" s="260" t="s">
        <v>207</v>
      </c>
      <c r="N131" s="260"/>
      <c r="O131" s="253" t="s">
        <v>210</v>
      </c>
    </row>
    <row r="132" spans="1:15">
      <c r="A132" s="244"/>
      <c r="B132" s="244"/>
      <c r="C132" s="244"/>
      <c r="F132" s="251" t="s">
        <v>371</v>
      </c>
      <c r="G132" s="251" t="s">
        <v>372</v>
      </c>
      <c r="H132" s="251" t="s">
        <v>372</v>
      </c>
      <c r="I132" s="251" t="s">
        <v>372</v>
      </c>
      <c r="J132" s="251" t="s">
        <v>372</v>
      </c>
      <c r="K132" s="251" t="s">
        <v>372</v>
      </c>
      <c r="L132" s="251" t="s">
        <v>372</v>
      </c>
      <c r="M132" s="251" t="s">
        <v>372</v>
      </c>
      <c r="N132" s="251"/>
      <c r="O132" s="251" t="s">
        <v>372</v>
      </c>
    </row>
    <row r="133" spans="1:15" ht="15">
      <c r="A133" s="244"/>
      <c r="B133" s="244"/>
      <c r="C133" s="244"/>
      <c r="F133" s="264" t="s">
        <v>140</v>
      </c>
      <c r="G133" s="98">
        <v>57</v>
      </c>
      <c r="H133" s="98">
        <v>66</v>
      </c>
      <c r="I133" s="98">
        <v>62</v>
      </c>
      <c r="J133" s="98">
        <v>57</v>
      </c>
      <c r="K133" s="98">
        <v>50</v>
      </c>
      <c r="L133" s="98">
        <v>56</v>
      </c>
      <c r="M133" s="98">
        <v>63</v>
      </c>
      <c r="N133" s="98"/>
      <c r="O133" s="98">
        <v>40</v>
      </c>
    </row>
    <row r="134" spans="1:15" ht="15">
      <c r="A134" s="244"/>
      <c r="B134" s="244"/>
      <c r="C134" s="244"/>
      <c r="F134" s="264" t="s">
        <v>305</v>
      </c>
      <c r="G134" s="98">
        <v>68</v>
      </c>
      <c r="H134" s="98">
        <v>77</v>
      </c>
      <c r="I134" s="98">
        <v>71</v>
      </c>
      <c r="J134" s="98" t="s">
        <v>373</v>
      </c>
      <c r="K134" s="98">
        <v>61</v>
      </c>
      <c r="L134" s="98">
        <v>64</v>
      </c>
      <c r="M134" s="98">
        <v>66</v>
      </c>
      <c r="N134" s="98"/>
      <c r="O134" s="98">
        <v>44</v>
      </c>
    </row>
    <row r="135" spans="1:15" ht="15">
      <c r="A135" s="244"/>
      <c r="B135" s="244"/>
      <c r="C135" s="244"/>
      <c r="F135" s="264" t="s">
        <v>374</v>
      </c>
      <c r="G135" s="98" t="s">
        <v>373</v>
      </c>
      <c r="H135" s="98">
        <v>90</v>
      </c>
      <c r="I135" s="98">
        <v>81</v>
      </c>
      <c r="J135" s="98" t="s">
        <v>373</v>
      </c>
      <c r="K135" s="98" t="s">
        <v>373</v>
      </c>
      <c r="L135" s="98">
        <v>75</v>
      </c>
      <c r="M135" s="98">
        <v>68</v>
      </c>
      <c r="N135" s="98"/>
      <c r="O135" s="98">
        <v>54</v>
      </c>
    </row>
    <row r="136" spans="1:15" ht="15">
      <c r="A136" s="244"/>
      <c r="B136" s="244"/>
      <c r="C136" s="244"/>
      <c r="F136" s="264" t="s">
        <v>375</v>
      </c>
      <c r="G136" s="98" t="s">
        <v>373</v>
      </c>
      <c r="H136" s="98">
        <v>125</v>
      </c>
      <c r="I136" s="98">
        <v>115</v>
      </c>
      <c r="J136" s="98" t="s">
        <v>373</v>
      </c>
      <c r="K136" s="98" t="s">
        <v>373</v>
      </c>
      <c r="L136" s="98">
        <v>109</v>
      </c>
      <c r="M136" s="98">
        <v>99</v>
      </c>
      <c r="N136" s="98"/>
      <c r="O136" s="98">
        <v>84</v>
      </c>
    </row>
    <row r="137" spans="1:15" ht="15">
      <c r="A137" s="244"/>
      <c r="B137" s="244"/>
      <c r="C137" s="244"/>
      <c r="F137" s="264" t="s">
        <v>376</v>
      </c>
      <c r="G137" s="98" t="s">
        <v>373</v>
      </c>
      <c r="H137" s="98" t="s">
        <v>373</v>
      </c>
      <c r="I137" s="98">
        <v>133</v>
      </c>
      <c r="J137" s="98" t="s">
        <v>373</v>
      </c>
      <c r="K137" s="98" t="s">
        <v>373</v>
      </c>
      <c r="L137" s="98">
        <v>117</v>
      </c>
      <c r="M137" s="98">
        <v>107</v>
      </c>
      <c r="N137" s="98"/>
      <c r="O137" s="98">
        <v>92</v>
      </c>
    </row>
    <row r="138" spans="1:15">
      <c r="A138" s="244"/>
      <c r="B138" s="244"/>
      <c r="C138" s="244"/>
    </row>
    <row r="139" spans="1:15">
      <c r="A139" s="244"/>
      <c r="B139" s="244"/>
      <c r="C139" s="244"/>
    </row>
    <row r="140" spans="1:15" ht="15">
      <c r="A140" s="244"/>
      <c r="B140" s="244"/>
      <c r="C140" s="244"/>
      <c r="F140" s="253"/>
      <c r="G140" s="412" t="s">
        <v>326</v>
      </c>
      <c r="H140" s="412"/>
      <c r="I140" s="412"/>
      <c r="J140" s="412"/>
      <c r="K140" s="412"/>
      <c r="L140" s="412"/>
      <c r="M140" s="412"/>
      <c r="N140" s="412"/>
      <c r="O140" s="412"/>
    </row>
    <row r="141" spans="1:15">
      <c r="A141" s="244"/>
      <c r="B141" s="244"/>
      <c r="C141" s="244"/>
      <c r="F141" s="253"/>
      <c r="G141" s="260" t="s">
        <v>204</v>
      </c>
      <c r="H141" s="260" t="s">
        <v>213</v>
      </c>
      <c r="I141" s="260" t="s">
        <v>202</v>
      </c>
      <c r="J141" s="260" t="s">
        <v>231</v>
      </c>
      <c r="K141" s="260" t="s">
        <v>223</v>
      </c>
      <c r="L141" s="260" t="s">
        <v>215</v>
      </c>
      <c r="M141" s="260" t="s">
        <v>207</v>
      </c>
      <c r="N141" s="260"/>
      <c r="O141" s="253" t="s">
        <v>210</v>
      </c>
    </row>
    <row r="142" spans="1:15">
      <c r="A142" s="244"/>
      <c r="B142" s="244"/>
      <c r="C142" s="244"/>
      <c r="F142" s="251" t="s">
        <v>371</v>
      </c>
      <c r="G142" s="251" t="s">
        <v>372</v>
      </c>
      <c r="H142" s="251" t="s">
        <v>372</v>
      </c>
      <c r="I142" s="251" t="s">
        <v>372</v>
      </c>
      <c r="J142" s="251" t="s">
        <v>372</v>
      </c>
      <c r="K142" s="251" t="s">
        <v>372</v>
      </c>
      <c r="L142" s="251" t="s">
        <v>372</v>
      </c>
      <c r="M142" s="251" t="s">
        <v>372</v>
      </c>
      <c r="N142" s="251"/>
      <c r="O142" s="251" t="s">
        <v>372</v>
      </c>
    </row>
    <row r="143" spans="1:15" ht="15">
      <c r="A143" s="244"/>
      <c r="B143" s="244"/>
      <c r="C143" s="244"/>
      <c r="F143" s="264" t="s">
        <v>140</v>
      </c>
      <c r="G143" s="98">
        <v>57</v>
      </c>
      <c r="H143" s="98">
        <v>66</v>
      </c>
      <c r="I143" s="98">
        <v>62</v>
      </c>
      <c r="J143" s="98">
        <v>57</v>
      </c>
      <c r="K143" s="98">
        <v>50</v>
      </c>
      <c r="L143" s="98">
        <v>56</v>
      </c>
      <c r="M143" s="98">
        <v>63</v>
      </c>
      <c r="N143" s="98"/>
      <c r="O143" s="98">
        <v>40</v>
      </c>
    </row>
    <row r="144" spans="1:15" ht="15">
      <c r="A144" s="244"/>
      <c r="B144" s="244"/>
      <c r="C144" s="244"/>
      <c r="F144" s="264" t="s">
        <v>305</v>
      </c>
      <c r="G144" s="98">
        <v>68</v>
      </c>
      <c r="H144" s="98">
        <v>77</v>
      </c>
      <c r="I144" s="98">
        <v>71</v>
      </c>
      <c r="J144" s="98" t="s">
        <v>373</v>
      </c>
      <c r="K144" s="98">
        <v>61</v>
      </c>
      <c r="L144" s="98">
        <v>64</v>
      </c>
      <c r="M144" s="98">
        <v>66</v>
      </c>
      <c r="N144" s="98"/>
      <c r="O144" s="98">
        <v>44</v>
      </c>
    </row>
    <row r="145" spans="1:15" ht="15">
      <c r="A145" s="244"/>
      <c r="B145" s="244"/>
      <c r="C145" s="244"/>
      <c r="F145" s="264" t="s">
        <v>374</v>
      </c>
      <c r="G145" s="98" t="s">
        <v>373</v>
      </c>
      <c r="H145" s="98">
        <v>90</v>
      </c>
      <c r="I145" s="98">
        <v>81</v>
      </c>
      <c r="J145" s="98" t="s">
        <v>373</v>
      </c>
      <c r="K145" s="98" t="s">
        <v>373</v>
      </c>
      <c r="L145" s="98">
        <v>75</v>
      </c>
      <c r="M145" s="98">
        <v>68</v>
      </c>
      <c r="N145" s="98"/>
      <c r="O145" s="98">
        <v>54</v>
      </c>
    </row>
    <row r="146" spans="1:15" ht="15">
      <c r="A146" s="244"/>
      <c r="B146" s="244"/>
      <c r="C146" s="244"/>
      <c r="F146" s="264" t="s">
        <v>375</v>
      </c>
      <c r="G146" s="98" t="s">
        <v>373</v>
      </c>
      <c r="H146" s="98">
        <v>125</v>
      </c>
      <c r="I146" s="98">
        <v>115</v>
      </c>
      <c r="J146" s="98" t="s">
        <v>373</v>
      </c>
      <c r="K146" s="98" t="s">
        <v>373</v>
      </c>
      <c r="L146" s="98">
        <v>109</v>
      </c>
      <c r="M146" s="98">
        <v>99</v>
      </c>
      <c r="N146" s="98"/>
      <c r="O146" s="98">
        <v>84</v>
      </c>
    </row>
    <row r="147" spans="1:15" ht="15">
      <c r="A147" s="244"/>
      <c r="B147" s="244"/>
      <c r="C147" s="244"/>
      <c r="F147" s="264" t="s">
        <v>376</v>
      </c>
      <c r="G147" s="98" t="s">
        <v>373</v>
      </c>
      <c r="H147" s="98" t="s">
        <v>373</v>
      </c>
      <c r="I147" s="98">
        <v>133</v>
      </c>
      <c r="J147" s="98" t="s">
        <v>373</v>
      </c>
      <c r="K147" s="98" t="s">
        <v>373</v>
      </c>
      <c r="L147" s="98">
        <v>117</v>
      </c>
      <c r="M147" s="98">
        <v>107</v>
      </c>
      <c r="N147" s="98"/>
      <c r="O147" s="98">
        <v>92</v>
      </c>
    </row>
    <row r="148" spans="1:15">
      <c r="A148" s="244"/>
      <c r="B148" s="244"/>
      <c r="C148" s="244"/>
    </row>
    <row r="149" spans="1:15">
      <c r="A149" s="244"/>
      <c r="B149" s="244"/>
      <c r="C149" s="244"/>
    </row>
    <row r="150" spans="1:15">
      <c r="A150" s="244"/>
      <c r="B150" s="244"/>
      <c r="C150" s="244"/>
    </row>
    <row r="151" spans="1:15">
      <c r="A151" s="244"/>
      <c r="B151" s="244"/>
      <c r="C151" s="244"/>
    </row>
    <row r="152" spans="1:15">
      <c r="A152" s="244"/>
      <c r="B152" s="244"/>
      <c r="C152" s="244"/>
    </row>
    <row r="153" spans="1:15">
      <c r="A153" s="244"/>
      <c r="B153" s="244"/>
      <c r="C153" s="244"/>
    </row>
    <row r="154" spans="1:15">
      <c r="A154" s="244"/>
      <c r="B154" s="244"/>
      <c r="C154" s="244"/>
    </row>
    <row r="155" spans="1:15">
      <c r="A155" s="244"/>
      <c r="B155" s="244"/>
      <c r="C155" s="244"/>
    </row>
    <row r="156" spans="1:15">
      <c r="A156" s="244"/>
      <c r="B156" s="244"/>
      <c r="C156" s="244"/>
    </row>
    <row r="157" spans="1:15">
      <c r="A157" s="244"/>
      <c r="B157" s="244"/>
      <c r="C157" s="244"/>
    </row>
    <row r="158" spans="1:15">
      <c r="A158" s="244"/>
      <c r="B158" s="244"/>
      <c r="C158" s="244"/>
    </row>
    <row r="159" spans="1:15">
      <c r="A159" s="244"/>
      <c r="B159" s="244"/>
      <c r="C159" s="244"/>
    </row>
    <row r="160" spans="1:15">
      <c r="A160" s="244"/>
      <c r="B160" s="244"/>
      <c r="C160" s="244"/>
    </row>
    <row r="161" spans="1:3">
      <c r="A161" s="244"/>
      <c r="B161" s="244"/>
      <c r="C161" s="244"/>
    </row>
    <row r="162" spans="1:3">
      <c r="A162" s="244"/>
      <c r="B162" s="244"/>
      <c r="C162" s="244"/>
    </row>
    <row r="163" spans="1:3">
      <c r="A163" s="244"/>
      <c r="B163" s="244"/>
      <c r="C163" s="244"/>
    </row>
    <row r="164" spans="1:3">
      <c r="A164" s="244"/>
      <c r="B164" s="244"/>
      <c r="C164" s="244"/>
    </row>
    <row r="165" spans="1:3">
      <c r="A165" s="244"/>
      <c r="B165" s="244"/>
      <c r="C165" s="244"/>
    </row>
    <row r="166" spans="1:3">
      <c r="A166" s="244"/>
      <c r="B166" s="244"/>
      <c r="C166" s="244"/>
    </row>
    <row r="167" spans="1:3">
      <c r="A167" s="244"/>
      <c r="B167" s="244"/>
      <c r="C167" s="244"/>
    </row>
    <row r="168" spans="1:3">
      <c r="A168" s="244"/>
      <c r="B168" s="244"/>
      <c r="C168" s="244"/>
    </row>
    <row r="169" spans="1:3">
      <c r="A169" s="244"/>
      <c r="B169" s="244"/>
      <c r="C169" s="244"/>
    </row>
    <row r="170" spans="1:3">
      <c r="A170" s="244"/>
      <c r="B170" s="244"/>
      <c r="C170" s="244"/>
    </row>
    <row r="171" spans="1:3">
      <c r="A171" s="244"/>
      <c r="B171" s="244"/>
      <c r="C171" s="244"/>
    </row>
    <row r="172" spans="1:3">
      <c r="A172" s="244"/>
      <c r="B172" s="244"/>
      <c r="C172" s="244"/>
    </row>
    <row r="173" spans="1:3">
      <c r="A173" s="244"/>
      <c r="B173" s="244"/>
      <c r="C173" s="244"/>
    </row>
    <row r="174" spans="1:3">
      <c r="A174" s="244"/>
      <c r="B174" s="244"/>
      <c r="C174" s="244"/>
    </row>
    <row r="175" spans="1:3">
      <c r="A175" s="244"/>
      <c r="B175" s="244"/>
      <c r="C175" s="244"/>
    </row>
    <row r="176" spans="1:3">
      <c r="A176" s="244"/>
      <c r="B176" s="244"/>
      <c r="C176" s="244"/>
    </row>
    <row r="177" spans="1:3">
      <c r="A177" s="244"/>
      <c r="B177" s="244"/>
      <c r="C177" s="244"/>
    </row>
    <row r="178" spans="1:3">
      <c r="A178" s="244"/>
      <c r="B178" s="244"/>
      <c r="C178" s="244"/>
    </row>
    <row r="179" spans="1:3">
      <c r="A179" s="244"/>
      <c r="B179" s="244"/>
      <c r="C179" s="244"/>
    </row>
    <row r="180" spans="1:3">
      <c r="A180" s="244"/>
      <c r="B180" s="244"/>
      <c r="C180" s="244"/>
    </row>
    <row r="181" spans="1:3">
      <c r="A181" s="244"/>
      <c r="B181" s="244"/>
      <c r="C181" s="244"/>
    </row>
    <row r="182" spans="1:3">
      <c r="A182" s="244"/>
      <c r="B182" s="244"/>
      <c r="C182" s="244"/>
    </row>
    <row r="183" spans="1:3">
      <c r="A183" s="244"/>
      <c r="B183" s="244"/>
      <c r="C183" s="244"/>
    </row>
    <row r="184" spans="1:3">
      <c r="A184" s="244"/>
      <c r="B184" s="244"/>
      <c r="C184" s="244"/>
    </row>
    <row r="185" spans="1:3">
      <c r="A185" s="244"/>
      <c r="B185" s="244"/>
      <c r="C185" s="244"/>
    </row>
    <row r="186" spans="1:3">
      <c r="A186" s="244"/>
      <c r="B186" s="244"/>
      <c r="C186" s="244"/>
    </row>
    <row r="187" spans="1:3">
      <c r="A187" s="244"/>
      <c r="B187" s="244"/>
      <c r="C187" s="244"/>
    </row>
    <row r="188" spans="1:3">
      <c r="A188" s="244"/>
      <c r="B188" s="244"/>
      <c r="C188" s="244"/>
    </row>
    <row r="189" spans="1:3">
      <c r="A189" s="244"/>
      <c r="B189" s="244"/>
      <c r="C189" s="244"/>
    </row>
    <row r="190" spans="1:3">
      <c r="A190" s="244"/>
      <c r="B190" s="244"/>
      <c r="C190" s="244"/>
    </row>
    <row r="191" spans="1:3">
      <c r="A191" s="244"/>
      <c r="B191" s="244"/>
      <c r="C191" s="244"/>
    </row>
    <row r="192" spans="1:3">
      <c r="A192" s="244"/>
      <c r="B192" s="244"/>
      <c r="C192" s="244"/>
    </row>
    <row r="193" spans="1:3">
      <c r="A193" s="244"/>
      <c r="B193" s="244"/>
      <c r="C193" s="244"/>
    </row>
    <row r="194" spans="1:3">
      <c r="A194" s="244"/>
      <c r="B194" s="244"/>
      <c r="C194" s="244"/>
    </row>
    <row r="195" spans="1:3">
      <c r="A195" s="244"/>
      <c r="B195" s="244"/>
      <c r="C195" s="244"/>
    </row>
    <row r="196" spans="1:3">
      <c r="A196" s="244"/>
      <c r="B196" s="244"/>
      <c r="C196" s="244"/>
    </row>
    <row r="197" spans="1:3">
      <c r="A197" s="244"/>
      <c r="B197" s="244"/>
      <c r="C197" s="244"/>
    </row>
    <row r="198" spans="1:3">
      <c r="A198" s="244"/>
      <c r="B198" s="244"/>
      <c r="C198" s="244"/>
    </row>
    <row r="199" spans="1:3">
      <c r="A199" s="244"/>
      <c r="B199" s="244"/>
      <c r="C199" s="244"/>
    </row>
    <row r="200" spans="1:3">
      <c r="A200" s="244"/>
      <c r="B200" s="244"/>
      <c r="C200" s="244"/>
    </row>
    <row r="201" spans="1:3">
      <c r="A201" s="244"/>
      <c r="B201" s="244"/>
      <c r="C201" s="244"/>
    </row>
    <row r="202" spans="1:3">
      <c r="A202" s="244"/>
      <c r="B202" s="244"/>
      <c r="C202" s="244"/>
    </row>
    <row r="203" spans="1:3">
      <c r="A203" s="244"/>
      <c r="B203" s="244"/>
      <c r="C203" s="244"/>
    </row>
    <row r="204" spans="1:3">
      <c r="A204" s="244"/>
      <c r="B204" s="244"/>
      <c r="C204" s="244"/>
    </row>
    <row r="205" spans="1:3">
      <c r="A205" s="244"/>
      <c r="B205" s="244"/>
      <c r="C205" s="244"/>
    </row>
    <row r="206" spans="1:3">
      <c r="A206" s="244"/>
      <c r="B206" s="244"/>
      <c r="C206" s="244"/>
    </row>
    <row r="207" spans="1:3">
      <c r="A207" s="244"/>
      <c r="B207" s="244"/>
      <c r="C207" s="244"/>
    </row>
    <row r="208" spans="1:3">
      <c r="A208" s="244"/>
      <c r="B208" s="244"/>
      <c r="C208" s="244"/>
    </row>
    <row r="209" spans="1:3">
      <c r="A209" s="244"/>
      <c r="B209" s="244"/>
      <c r="C209" s="244"/>
    </row>
    <row r="210" spans="1:3">
      <c r="A210" s="244"/>
      <c r="B210" s="244"/>
      <c r="C210" s="244"/>
    </row>
    <row r="211" spans="1:3">
      <c r="A211" s="244"/>
      <c r="B211" s="244"/>
      <c r="C211" s="244"/>
    </row>
    <row r="212" spans="1:3">
      <c r="A212" s="244"/>
      <c r="B212" s="244"/>
      <c r="C212" s="244"/>
    </row>
    <row r="213" spans="1:3">
      <c r="A213" s="244"/>
      <c r="B213" s="244"/>
      <c r="C213" s="244"/>
    </row>
    <row r="214" spans="1:3">
      <c r="A214" s="244"/>
      <c r="B214" s="244"/>
      <c r="C214" s="244"/>
    </row>
    <row r="215" spans="1:3">
      <c r="A215" s="244"/>
      <c r="B215" s="244"/>
      <c r="C215" s="244"/>
    </row>
    <row r="216" spans="1:3">
      <c r="A216" s="244"/>
      <c r="B216" s="244"/>
      <c r="C216" s="244"/>
    </row>
    <row r="217" spans="1:3">
      <c r="A217" s="244"/>
      <c r="B217" s="244"/>
      <c r="C217" s="244"/>
    </row>
    <row r="218" spans="1:3">
      <c r="A218" s="244"/>
      <c r="B218" s="244"/>
      <c r="C218" s="244"/>
    </row>
    <row r="219" spans="1:3">
      <c r="A219" s="244"/>
      <c r="B219" s="244"/>
      <c r="C219" s="244"/>
    </row>
    <row r="220" spans="1:3">
      <c r="A220" s="244"/>
      <c r="B220" s="244"/>
      <c r="C220" s="244"/>
    </row>
    <row r="221" spans="1:3">
      <c r="A221" s="244"/>
      <c r="B221" s="244"/>
      <c r="C221" s="244"/>
    </row>
    <row r="222" spans="1:3">
      <c r="A222" s="244"/>
      <c r="B222" s="244"/>
      <c r="C222" s="244"/>
    </row>
    <row r="223" spans="1:3">
      <c r="A223" s="244"/>
      <c r="B223" s="244"/>
      <c r="C223" s="244"/>
    </row>
    <row r="224" spans="1:3">
      <c r="A224" s="244"/>
      <c r="B224" s="244"/>
      <c r="C224" s="244"/>
    </row>
    <row r="225" spans="1:3">
      <c r="A225" s="244"/>
      <c r="B225" s="244"/>
      <c r="C225" s="244"/>
    </row>
    <row r="226" spans="1:3">
      <c r="A226" s="244"/>
      <c r="B226" s="244"/>
      <c r="C226" s="244"/>
    </row>
    <row r="227" spans="1:3">
      <c r="A227" s="244"/>
      <c r="B227" s="244"/>
      <c r="C227" s="244"/>
    </row>
    <row r="228" spans="1:3">
      <c r="A228" s="244"/>
      <c r="B228" s="244"/>
      <c r="C228" s="244"/>
    </row>
    <row r="229" spans="1:3">
      <c r="A229" s="244"/>
      <c r="B229" s="244"/>
      <c r="C229" s="244"/>
    </row>
    <row r="230" spans="1:3">
      <c r="A230" s="244"/>
      <c r="B230" s="244"/>
      <c r="C230" s="244"/>
    </row>
    <row r="231" spans="1:3">
      <c r="A231" s="244"/>
      <c r="B231" s="244"/>
      <c r="C231" s="244"/>
    </row>
    <row r="232" spans="1:3">
      <c r="A232" s="244"/>
      <c r="B232" s="244"/>
      <c r="C232" s="244"/>
    </row>
    <row r="233" spans="1:3">
      <c r="A233" s="244"/>
      <c r="B233" s="244"/>
      <c r="C233" s="244"/>
    </row>
    <row r="234" spans="1:3">
      <c r="A234" s="244"/>
      <c r="B234" s="244"/>
      <c r="C234" s="244"/>
    </row>
    <row r="235" spans="1:3">
      <c r="A235" s="244"/>
      <c r="B235" s="244"/>
      <c r="C235" s="244"/>
    </row>
    <row r="236" spans="1:3">
      <c r="A236" s="244"/>
      <c r="B236" s="244"/>
      <c r="C236" s="244"/>
    </row>
    <row r="237" spans="1:3">
      <c r="A237" s="244"/>
      <c r="B237" s="244"/>
      <c r="C237" s="244"/>
    </row>
    <row r="238" spans="1:3">
      <c r="A238" s="244"/>
      <c r="B238" s="244"/>
      <c r="C238" s="244"/>
    </row>
    <row r="239" spans="1:3">
      <c r="A239" s="244"/>
      <c r="B239" s="244"/>
      <c r="C239" s="244"/>
    </row>
    <row r="240" spans="1:3">
      <c r="A240" s="244"/>
      <c r="B240" s="244"/>
      <c r="C240" s="244"/>
    </row>
    <row r="241" spans="1:3">
      <c r="A241" s="244"/>
      <c r="B241" s="244"/>
      <c r="C241" s="244"/>
    </row>
    <row r="242" spans="1:3">
      <c r="A242" s="244"/>
      <c r="B242" s="244"/>
      <c r="C242" s="244"/>
    </row>
    <row r="243" spans="1:3">
      <c r="A243" s="244"/>
      <c r="B243" s="244"/>
      <c r="C243" s="244"/>
    </row>
    <row r="244" spans="1:3">
      <c r="A244" s="244"/>
      <c r="B244" s="244"/>
      <c r="C244" s="244"/>
    </row>
    <row r="245" spans="1:3">
      <c r="A245" s="244"/>
      <c r="B245" s="244"/>
      <c r="C245" s="244"/>
    </row>
    <row r="246" spans="1:3">
      <c r="A246" s="244"/>
      <c r="B246" s="244"/>
      <c r="C246" s="244"/>
    </row>
    <row r="247" spans="1:3">
      <c r="A247" s="244"/>
      <c r="B247" s="244"/>
      <c r="C247" s="244"/>
    </row>
    <row r="248" spans="1:3">
      <c r="A248" s="244"/>
      <c r="B248" s="244"/>
      <c r="C248" s="244"/>
    </row>
    <row r="249" spans="1:3">
      <c r="A249" s="244"/>
      <c r="B249" s="244"/>
      <c r="C249" s="244"/>
    </row>
    <row r="250" spans="1:3">
      <c r="A250" s="244"/>
      <c r="B250" s="244"/>
      <c r="C250" s="244"/>
    </row>
    <row r="251" spans="1:3">
      <c r="A251" s="244"/>
      <c r="B251" s="244"/>
      <c r="C251" s="244"/>
    </row>
    <row r="252" spans="1:3">
      <c r="A252" s="244"/>
      <c r="B252" s="244"/>
      <c r="C252" s="244"/>
    </row>
    <row r="253" spans="1:3">
      <c r="A253" s="244"/>
      <c r="B253" s="244"/>
      <c r="C253" s="244"/>
    </row>
    <row r="254" spans="1:3">
      <c r="A254" s="244"/>
      <c r="B254" s="244"/>
      <c r="C254" s="244"/>
    </row>
    <row r="255" spans="1:3">
      <c r="A255" s="244"/>
      <c r="B255" s="244"/>
      <c r="C255" s="244"/>
    </row>
    <row r="256" spans="1:3">
      <c r="A256" s="244"/>
      <c r="B256" s="244"/>
      <c r="C256" s="244"/>
    </row>
    <row r="257" spans="1:3">
      <c r="A257" s="244"/>
      <c r="B257" s="244"/>
      <c r="C257" s="244"/>
    </row>
    <row r="258" spans="1:3">
      <c r="A258" s="244"/>
      <c r="B258" s="244"/>
      <c r="C258" s="244"/>
    </row>
    <row r="259" spans="1:3">
      <c r="A259" s="244"/>
      <c r="B259" s="244"/>
      <c r="C259" s="244"/>
    </row>
    <row r="260" spans="1:3">
      <c r="A260" s="244"/>
      <c r="B260" s="244"/>
      <c r="C260" s="244"/>
    </row>
    <row r="261" spans="1:3">
      <c r="A261" s="244"/>
      <c r="B261" s="244"/>
      <c r="C261" s="244"/>
    </row>
    <row r="262" spans="1:3">
      <c r="A262" s="244"/>
      <c r="B262" s="244"/>
      <c r="C262" s="244"/>
    </row>
    <row r="263" spans="1:3">
      <c r="A263" s="244"/>
      <c r="B263" s="244"/>
      <c r="C263" s="244"/>
    </row>
    <row r="264" spans="1:3">
      <c r="A264" s="244"/>
      <c r="B264" s="244"/>
      <c r="C264" s="244"/>
    </row>
    <row r="265" spans="1:3">
      <c r="A265" s="244"/>
      <c r="B265" s="244"/>
      <c r="C265" s="244"/>
    </row>
    <row r="266" spans="1:3">
      <c r="A266" s="244"/>
      <c r="B266" s="244"/>
      <c r="C266" s="244"/>
    </row>
    <row r="267" spans="1:3">
      <c r="A267" s="244"/>
      <c r="B267" s="244"/>
      <c r="C267" s="244"/>
    </row>
    <row r="268" spans="1:3">
      <c r="A268" s="244"/>
      <c r="B268" s="244"/>
      <c r="C268" s="244"/>
    </row>
    <row r="269" spans="1:3">
      <c r="A269" s="244"/>
      <c r="B269" s="244"/>
      <c r="C269" s="244"/>
    </row>
    <row r="270" spans="1:3">
      <c r="A270" s="244"/>
      <c r="B270" s="244"/>
      <c r="C270" s="244"/>
    </row>
    <row r="271" spans="1:3">
      <c r="A271" s="244"/>
      <c r="B271" s="244"/>
      <c r="C271" s="244"/>
    </row>
    <row r="272" spans="1:3">
      <c r="A272" s="244"/>
      <c r="B272" s="244"/>
      <c r="C272" s="244"/>
    </row>
    <row r="273" spans="1:3">
      <c r="A273" s="244"/>
      <c r="B273" s="244"/>
      <c r="C273" s="244"/>
    </row>
    <row r="274" spans="1:3">
      <c r="A274" s="244"/>
      <c r="B274" s="244"/>
      <c r="C274" s="244"/>
    </row>
    <row r="275" spans="1:3">
      <c r="A275" s="244"/>
      <c r="B275" s="244"/>
      <c r="C275" s="244"/>
    </row>
    <row r="276" spans="1:3">
      <c r="A276" s="244"/>
      <c r="B276" s="244"/>
      <c r="C276" s="244"/>
    </row>
    <row r="277" spans="1:3">
      <c r="A277" s="244"/>
      <c r="B277" s="244"/>
      <c r="C277" s="244"/>
    </row>
    <row r="278" spans="1:3">
      <c r="A278" s="244"/>
      <c r="B278" s="244"/>
      <c r="C278" s="244"/>
    </row>
    <row r="279" spans="1:3">
      <c r="A279" s="244"/>
      <c r="B279" s="244"/>
      <c r="C279" s="244"/>
    </row>
    <row r="280" spans="1:3">
      <c r="A280" s="244"/>
      <c r="B280" s="244"/>
      <c r="C280" s="244"/>
    </row>
    <row r="281" spans="1:3">
      <c r="A281" s="244"/>
      <c r="B281" s="244"/>
      <c r="C281" s="244"/>
    </row>
    <row r="282" spans="1:3">
      <c r="A282" s="244"/>
      <c r="B282" s="244"/>
      <c r="C282" s="244"/>
    </row>
    <row r="283" spans="1:3">
      <c r="A283" s="244"/>
      <c r="B283" s="244"/>
      <c r="C283" s="244"/>
    </row>
    <row r="284" spans="1:3">
      <c r="A284" s="244"/>
      <c r="B284" s="244"/>
      <c r="C284" s="244"/>
    </row>
    <row r="285" spans="1:3">
      <c r="A285" s="244"/>
      <c r="B285" s="244"/>
      <c r="C285" s="244"/>
    </row>
    <row r="286" spans="1:3">
      <c r="A286" s="244"/>
      <c r="B286" s="244"/>
      <c r="C286" s="244"/>
    </row>
    <row r="287" spans="1:3">
      <c r="A287" s="244"/>
      <c r="B287" s="244"/>
      <c r="C287" s="244"/>
    </row>
    <row r="288" spans="1:3">
      <c r="A288" s="244"/>
      <c r="B288" s="244"/>
      <c r="C288" s="244"/>
    </row>
    <row r="289" spans="1:3">
      <c r="A289" s="244"/>
      <c r="B289" s="244"/>
      <c r="C289" s="244"/>
    </row>
    <row r="290" spans="1:3">
      <c r="A290" s="244"/>
      <c r="B290" s="244"/>
      <c r="C290" s="244"/>
    </row>
    <row r="291" spans="1:3">
      <c r="A291" s="244"/>
      <c r="B291" s="244"/>
      <c r="C291" s="244"/>
    </row>
    <row r="292" spans="1:3">
      <c r="A292" s="244"/>
      <c r="B292" s="244"/>
      <c r="C292" s="244"/>
    </row>
    <row r="293" spans="1:3">
      <c r="A293" s="244"/>
      <c r="B293" s="244"/>
      <c r="C293" s="244"/>
    </row>
    <row r="294" spans="1:3">
      <c r="A294" s="244"/>
      <c r="B294" s="244"/>
      <c r="C294" s="244"/>
    </row>
    <row r="295" spans="1:3">
      <c r="A295" s="244"/>
      <c r="B295" s="244"/>
      <c r="C295" s="244"/>
    </row>
    <row r="296" spans="1:3">
      <c r="A296" s="244"/>
      <c r="B296" s="244"/>
      <c r="C296" s="244"/>
    </row>
    <row r="297" spans="1:3">
      <c r="A297" s="244"/>
      <c r="B297" s="244"/>
      <c r="C297" s="244"/>
    </row>
    <row r="298" spans="1:3">
      <c r="A298" s="244"/>
      <c r="B298" s="244"/>
      <c r="C298" s="244"/>
    </row>
    <row r="299" spans="1:3">
      <c r="A299" s="244"/>
      <c r="B299" s="244"/>
      <c r="C299" s="244"/>
    </row>
    <row r="300" spans="1:3">
      <c r="A300" s="244"/>
      <c r="B300" s="244"/>
      <c r="C300" s="244"/>
    </row>
    <row r="301" spans="1:3">
      <c r="A301" s="244"/>
      <c r="B301" s="244"/>
      <c r="C301" s="244"/>
    </row>
    <row r="302" spans="1:3">
      <c r="A302" s="244"/>
      <c r="B302" s="244"/>
      <c r="C302" s="244"/>
    </row>
    <row r="303" spans="1:3">
      <c r="A303" s="244"/>
      <c r="B303" s="244"/>
      <c r="C303" s="244"/>
    </row>
    <row r="304" spans="1:3">
      <c r="A304" s="244"/>
      <c r="B304" s="244"/>
      <c r="C304" s="244"/>
    </row>
    <row r="305" spans="1:3">
      <c r="A305" s="244"/>
      <c r="B305" s="244"/>
      <c r="C305" s="244"/>
    </row>
    <row r="306" spans="1:3">
      <c r="A306" s="244"/>
      <c r="B306" s="244"/>
      <c r="C306" s="244"/>
    </row>
    <row r="307" spans="1:3">
      <c r="A307" s="244"/>
      <c r="B307" s="244"/>
      <c r="C307" s="244"/>
    </row>
    <row r="308" spans="1:3">
      <c r="A308" s="244"/>
      <c r="B308" s="244"/>
      <c r="C308" s="244"/>
    </row>
    <row r="309" spans="1:3">
      <c r="A309" s="244"/>
      <c r="B309" s="244"/>
      <c r="C309" s="244"/>
    </row>
    <row r="310" spans="1:3">
      <c r="A310" s="244"/>
      <c r="B310" s="244"/>
      <c r="C310" s="244"/>
    </row>
    <row r="311" spans="1:3">
      <c r="A311" s="244"/>
      <c r="B311" s="244"/>
      <c r="C311" s="244"/>
    </row>
    <row r="312" spans="1:3">
      <c r="A312" s="244"/>
      <c r="B312" s="244"/>
      <c r="C312" s="244"/>
    </row>
    <row r="313" spans="1:3">
      <c r="A313" s="244"/>
      <c r="B313" s="244"/>
      <c r="C313" s="244"/>
    </row>
    <row r="314" spans="1:3">
      <c r="A314" s="244"/>
      <c r="B314" s="244"/>
      <c r="C314" s="244"/>
    </row>
    <row r="315" spans="1:3">
      <c r="A315" s="244"/>
      <c r="B315" s="244"/>
      <c r="C315" s="244"/>
    </row>
    <row r="316" spans="1:3">
      <c r="A316" s="244"/>
      <c r="B316" s="244"/>
      <c r="C316" s="244"/>
    </row>
    <row r="317" spans="1:3">
      <c r="A317" s="244"/>
      <c r="B317" s="244"/>
      <c r="C317" s="244"/>
    </row>
    <row r="318" spans="1:3">
      <c r="A318" s="244"/>
      <c r="B318" s="244"/>
      <c r="C318" s="244"/>
    </row>
    <row r="319" spans="1:3">
      <c r="A319" s="244"/>
      <c r="B319" s="244"/>
      <c r="C319" s="244"/>
    </row>
    <row r="320" spans="1:3">
      <c r="A320" s="244"/>
      <c r="B320" s="244"/>
      <c r="C320" s="244"/>
    </row>
    <row r="321" spans="1:3">
      <c r="A321" s="244"/>
      <c r="B321" s="244"/>
      <c r="C321" s="244"/>
    </row>
    <row r="322" spans="1:3">
      <c r="A322" s="244"/>
      <c r="B322" s="244"/>
      <c r="C322" s="244"/>
    </row>
    <row r="323" spans="1:3">
      <c r="A323" s="244"/>
      <c r="B323" s="244"/>
      <c r="C323" s="244"/>
    </row>
    <row r="324" spans="1:3">
      <c r="A324" s="244"/>
      <c r="B324" s="244"/>
      <c r="C324" s="244"/>
    </row>
    <row r="325" spans="1:3">
      <c r="A325" s="244"/>
      <c r="B325" s="244"/>
      <c r="C325" s="244"/>
    </row>
    <row r="326" spans="1:3">
      <c r="A326" s="244"/>
      <c r="B326" s="244"/>
      <c r="C326" s="244"/>
    </row>
    <row r="327" spans="1:3">
      <c r="A327" s="244"/>
      <c r="B327" s="244"/>
      <c r="C327" s="244"/>
    </row>
    <row r="328" spans="1:3">
      <c r="A328" s="244"/>
      <c r="B328" s="244"/>
      <c r="C328" s="244"/>
    </row>
    <row r="329" spans="1:3">
      <c r="A329" s="244"/>
      <c r="B329" s="244"/>
      <c r="C329" s="244"/>
    </row>
    <row r="330" spans="1:3">
      <c r="A330" s="244"/>
      <c r="B330" s="244"/>
      <c r="C330" s="244"/>
    </row>
    <row r="331" spans="1:3">
      <c r="A331" s="244"/>
      <c r="B331" s="244"/>
      <c r="C331" s="244"/>
    </row>
    <row r="332" spans="1:3">
      <c r="A332" s="244"/>
      <c r="B332" s="244"/>
      <c r="C332" s="244"/>
    </row>
    <row r="333" spans="1:3">
      <c r="A333" s="244"/>
      <c r="B333" s="244"/>
      <c r="C333" s="244"/>
    </row>
    <row r="334" spans="1:3">
      <c r="A334" s="244"/>
      <c r="B334" s="244"/>
      <c r="C334" s="244"/>
    </row>
    <row r="335" spans="1:3">
      <c r="A335" s="244"/>
      <c r="B335" s="244"/>
      <c r="C335" s="244"/>
    </row>
    <row r="336" spans="1:3">
      <c r="A336" s="244"/>
      <c r="B336" s="244"/>
      <c r="C336" s="244"/>
    </row>
    <row r="337" spans="1:3">
      <c r="A337" s="244"/>
      <c r="B337" s="244"/>
      <c r="C337" s="244"/>
    </row>
    <row r="338" spans="1:3">
      <c r="A338" s="244"/>
      <c r="B338" s="244"/>
      <c r="C338" s="244"/>
    </row>
    <row r="339" spans="1:3">
      <c r="A339" s="244"/>
      <c r="B339" s="244"/>
      <c r="C339" s="244"/>
    </row>
    <row r="340" spans="1:3">
      <c r="A340" s="244"/>
      <c r="B340" s="244"/>
      <c r="C340" s="244"/>
    </row>
    <row r="341" spans="1:3">
      <c r="A341" s="244"/>
      <c r="B341" s="244"/>
      <c r="C341" s="244"/>
    </row>
    <row r="342" spans="1:3">
      <c r="A342" s="244"/>
      <c r="B342" s="244"/>
      <c r="C342" s="244"/>
    </row>
    <row r="343" spans="1:3">
      <c r="A343" s="244"/>
      <c r="B343" s="244"/>
      <c r="C343" s="244"/>
    </row>
    <row r="344" spans="1:3">
      <c r="A344" s="244"/>
      <c r="B344" s="244"/>
      <c r="C344" s="244"/>
    </row>
    <row r="345" spans="1:3">
      <c r="A345" s="244"/>
      <c r="B345" s="244"/>
      <c r="C345" s="244"/>
    </row>
    <row r="346" spans="1:3">
      <c r="A346" s="244"/>
      <c r="B346" s="244"/>
      <c r="C346" s="244"/>
    </row>
    <row r="347" spans="1:3">
      <c r="A347" s="244"/>
      <c r="B347" s="244"/>
      <c r="C347" s="244"/>
    </row>
    <row r="348" spans="1:3">
      <c r="A348" s="244"/>
      <c r="B348" s="244"/>
      <c r="C348" s="244"/>
    </row>
    <row r="349" spans="1:3">
      <c r="A349" s="244"/>
      <c r="B349" s="244"/>
      <c r="C349" s="244"/>
    </row>
    <row r="350" spans="1:3">
      <c r="A350" s="244"/>
      <c r="B350" s="244"/>
      <c r="C350" s="244"/>
    </row>
    <row r="351" spans="1:3">
      <c r="A351" s="244"/>
      <c r="B351" s="244"/>
      <c r="C351" s="244"/>
    </row>
    <row r="352" spans="1:3">
      <c r="A352" s="244"/>
      <c r="B352" s="244"/>
      <c r="C352" s="244"/>
    </row>
    <row r="353" spans="1:3">
      <c r="A353" s="244"/>
      <c r="B353" s="244"/>
      <c r="C353" s="244"/>
    </row>
    <row r="354" spans="1:3">
      <c r="A354" s="244"/>
      <c r="B354" s="244"/>
      <c r="C354" s="244"/>
    </row>
    <row r="355" spans="1:3">
      <c r="A355" s="244"/>
      <c r="B355" s="244"/>
      <c r="C355" s="244"/>
    </row>
    <row r="356" spans="1:3">
      <c r="A356" s="244"/>
      <c r="B356" s="244"/>
      <c r="C356" s="244"/>
    </row>
    <row r="357" spans="1:3">
      <c r="A357" s="244"/>
      <c r="B357" s="244"/>
      <c r="C357" s="244"/>
    </row>
    <row r="358" spans="1:3">
      <c r="A358" s="244"/>
      <c r="B358" s="244"/>
      <c r="C358" s="244"/>
    </row>
    <row r="359" spans="1:3">
      <c r="A359" s="244"/>
      <c r="B359" s="244"/>
      <c r="C359" s="244"/>
    </row>
    <row r="360" spans="1:3">
      <c r="A360" s="244"/>
      <c r="B360" s="244"/>
      <c r="C360" s="244"/>
    </row>
    <row r="361" spans="1:3">
      <c r="A361" s="244"/>
      <c r="B361" s="244"/>
      <c r="C361" s="244"/>
    </row>
    <row r="362" spans="1:3">
      <c r="A362" s="244"/>
      <c r="B362" s="244"/>
      <c r="C362" s="244"/>
    </row>
    <row r="363" spans="1:3">
      <c r="A363" s="244"/>
      <c r="B363" s="244"/>
      <c r="C363" s="244"/>
    </row>
    <row r="364" spans="1:3">
      <c r="A364" s="244"/>
      <c r="B364" s="244"/>
      <c r="C364" s="244"/>
    </row>
    <row r="365" spans="1:3">
      <c r="A365" s="244"/>
      <c r="B365" s="244"/>
      <c r="C365" s="244"/>
    </row>
    <row r="366" spans="1:3">
      <c r="A366" s="244"/>
      <c r="B366" s="244"/>
      <c r="C366" s="244"/>
    </row>
    <row r="367" spans="1:3">
      <c r="A367" s="244"/>
      <c r="B367" s="244"/>
      <c r="C367" s="244"/>
    </row>
    <row r="368" spans="1:3">
      <c r="A368" s="244"/>
      <c r="B368" s="244"/>
      <c r="C368" s="244"/>
    </row>
    <row r="369" spans="1:3">
      <c r="A369" s="244"/>
      <c r="B369" s="244"/>
      <c r="C369" s="244"/>
    </row>
    <row r="370" spans="1:3">
      <c r="A370" s="244"/>
      <c r="B370" s="244"/>
      <c r="C370" s="244"/>
    </row>
    <row r="371" spans="1:3">
      <c r="A371" s="244"/>
      <c r="B371" s="244"/>
      <c r="C371" s="244"/>
    </row>
    <row r="372" spans="1:3">
      <c r="A372" s="244"/>
      <c r="B372" s="244"/>
      <c r="C372" s="244"/>
    </row>
    <row r="373" spans="1:3">
      <c r="A373" s="244"/>
      <c r="B373" s="244"/>
      <c r="C373" s="244"/>
    </row>
    <row r="374" spans="1:3">
      <c r="A374" s="244"/>
      <c r="B374" s="244"/>
      <c r="C374" s="244"/>
    </row>
    <row r="375" spans="1:3">
      <c r="A375" s="244"/>
      <c r="B375" s="244"/>
      <c r="C375" s="244"/>
    </row>
    <row r="376" spans="1:3">
      <c r="A376" s="244"/>
      <c r="B376" s="244"/>
      <c r="C376" s="244"/>
    </row>
    <row r="377" spans="1:3">
      <c r="A377" s="244"/>
      <c r="B377" s="244"/>
      <c r="C377" s="244"/>
    </row>
    <row r="378" spans="1:3">
      <c r="A378" s="244"/>
      <c r="B378" s="244"/>
      <c r="C378" s="244"/>
    </row>
    <row r="379" spans="1:3">
      <c r="A379" s="244"/>
      <c r="B379" s="244"/>
      <c r="C379" s="244"/>
    </row>
    <row r="380" spans="1:3">
      <c r="A380" s="244"/>
      <c r="B380" s="244"/>
      <c r="C380" s="244"/>
    </row>
    <row r="381" spans="1:3">
      <c r="A381" s="244"/>
      <c r="B381" s="244"/>
      <c r="C381" s="244"/>
    </row>
    <row r="382" spans="1:3">
      <c r="A382" s="244"/>
      <c r="B382" s="244"/>
      <c r="C382" s="244"/>
    </row>
    <row r="383" spans="1:3">
      <c r="A383" s="244"/>
      <c r="B383" s="244"/>
      <c r="C383" s="244"/>
    </row>
    <row r="384" spans="1:3">
      <c r="A384" s="244"/>
      <c r="B384" s="244"/>
      <c r="C384" s="244"/>
    </row>
    <row r="385" spans="1:3">
      <c r="A385" s="244"/>
      <c r="B385" s="244"/>
      <c r="C385" s="244"/>
    </row>
    <row r="386" spans="1:3">
      <c r="A386" s="244"/>
      <c r="B386" s="244"/>
      <c r="C386" s="244"/>
    </row>
    <row r="387" spans="1:3">
      <c r="A387" s="244"/>
      <c r="B387" s="244"/>
      <c r="C387" s="244"/>
    </row>
    <row r="388" spans="1:3">
      <c r="A388" s="244"/>
      <c r="B388" s="244"/>
      <c r="C388" s="244"/>
    </row>
  </sheetData>
  <mergeCells count="216">
    <mergeCell ref="G90:O90"/>
    <mergeCell ref="G100:O100"/>
    <mergeCell ref="G110:O110"/>
    <mergeCell ref="G120:O120"/>
    <mergeCell ref="G130:O130"/>
    <mergeCell ref="G140:O140"/>
    <mergeCell ref="AT46:AT47"/>
    <mergeCell ref="AU46:AU47"/>
    <mergeCell ref="AV46:AV47"/>
    <mergeCell ref="AW46:AW47"/>
    <mergeCell ref="AX46:AX47"/>
    <mergeCell ref="G80:O80"/>
    <mergeCell ref="AN46:AN47"/>
    <mergeCell ref="AO46:AO47"/>
    <mergeCell ref="AP46:AP47"/>
    <mergeCell ref="AQ46:AQ47"/>
    <mergeCell ref="AR46:AR47"/>
    <mergeCell ref="AS46:AS47"/>
    <mergeCell ref="AS44:AS45"/>
    <mergeCell ref="AT44:AT45"/>
    <mergeCell ref="AU44:AU45"/>
    <mergeCell ref="AV44:AV45"/>
    <mergeCell ref="AW44:AW45"/>
    <mergeCell ref="AX44:AX45"/>
    <mergeCell ref="AT42:AT43"/>
    <mergeCell ref="AU42:AU43"/>
    <mergeCell ref="AV42:AV43"/>
    <mergeCell ref="AW42:AW43"/>
    <mergeCell ref="AX42:AX43"/>
    <mergeCell ref="AS42:AS43"/>
    <mergeCell ref="AN44:AN45"/>
    <mergeCell ref="AO44:AO45"/>
    <mergeCell ref="AP44:AP45"/>
    <mergeCell ref="AQ44:AQ45"/>
    <mergeCell ref="AR44:AR45"/>
    <mergeCell ref="AN42:AN43"/>
    <mergeCell ref="AO42:AO43"/>
    <mergeCell ref="AP42:AP43"/>
    <mergeCell ref="AQ42:AQ43"/>
    <mergeCell ref="AR42:AR43"/>
    <mergeCell ref="AS40:AS41"/>
    <mergeCell ref="AT40:AT41"/>
    <mergeCell ref="AU40:AU41"/>
    <mergeCell ref="AV40:AV41"/>
    <mergeCell ref="AW40:AW41"/>
    <mergeCell ref="AX40:AX41"/>
    <mergeCell ref="AT38:AT39"/>
    <mergeCell ref="AU38:AU39"/>
    <mergeCell ref="AV38:AV39"/>
    <mergeCell ref="AW38:AW39"/>
    <mergeCell ref="AX38:AX39"/>
    <mergeCell ref="AS38:AS39"/>
    <mergeCell ref="AN40:AN41"/>
    <mergeCell ref="AO40:AO41"/>
    <mergeCell ref="AP40:AP41"/>
    <mergeCell ref="AQ40:AQ41"/>
    <mergeCell ref="AR40:AR41"/>
    <mergeCell ref="AN38:AN39"/>
    <mergeCell ref="AO38:AO39"/>
    <mergeCell ref="AP38:AP39"/>
    <mergeCell ref="AQ38:AQ39"/>
    <mergeCell ref="AR38:AR39"/>
    <mergeCell ref="AW30:AW31"/>
    <mergeCell ref="AX30:AX31"/>
    <mergeCell ref="AN36:AN37"/>
    <mergeCell ref="AO36:AO37"/>
    <mergeCell ref="AP36:AP37"/>
    <mergeCell ref="AQ36:AQ37"/>
    <mergeCell ref="AR36:AR37"/>
    <mergeCell ref="AN34:AN35"/>
    <mergeCell ref="AO34:AO35"/>
    <mergeCell ref="AP34:AP35"/>
    <mergeCell ref="AQ34:AQ35"/>
    <mergeCell ref="AR34:AR35"/>
    <mergeCell ref="AS36:AS37"/>
    <mergeCell ref="AT36:AT37"/>
    <mergeCell ref="AU36:AU37"/>
    <mergeCell ref="AV36:AV37"/>
    <mergeCell ref="AW36:AW37"/>
    <mergeCell ref="AX36:AX37"/>
    <mergeCell ref="AT34:AT35"/>
    <mergeCell ref="AU34:AU35"/>
    <mergeCell ref="AV34:AV35"/>
    <mergeCell ref="AW34:AW35"/>
    <mergeCell ref="AX34:AX35"/>
    <mergeCell ref="AS34:AS35"/>
    <mergeCell ref="AN32:AN33"/>
    <mergeCell ref="AO32:AO33"/>
    <mergeCell ref="AP32:AP33"/>
    <mergeCell ref="AQ32:AQ33"/>
    <mergeCell ref="AR32:AR33"/>
    <mergeCell ref="AU28:AU29"/>
    <mergeCell ref="AV28:AV29"/>
    <mergeCell ref="AW28:AW29"/>
    <mergeCell ref="AX28:AX29"/>
    <mergeCell ref="AN30:AN31"/>
    <mergeCell ref="AO30:AO31"/>
    <mergeCell ref="AP30:AP31"/>
    <mergeCell ref="AQ30:AQ31"/>
    <mergeCell ref="AR30:AR31"/>
    <mergeCell ref="AS30:AS31"/>
    <mergeCell ref="AS32:AS33"/>
    <mergeCell ref="AT32:AT33"/>
    <mergeCell ref="AU32:AU33"/>
    <mergeCell ref="AV32:AV33"/>
    <mergeCell ref="AW32:AW33"/>
    <mergeCell ref="AX32:AX33"/>
    <mergeCell ref="AT30:AT31"/>
    <mergeCell ref="AU30:AU31"/>
    <mergeCell ref="AV30:AV31"/>
    <mergeCell ref="AV26:AV27"/>
    <mergeCell ref="AW26:AW27"/>
    <mergeCell ref="AX26:AX27"/>
    <mergeCell ref="AN28:AN29"/>
    <mergeCell ref="AO28:AO29"/>
    <mergeCell ref="AP28:AP29"/>
    <mergeCell ref="AQ28:AQ29"/>
    <mergeCell ref="AR28:AR29"/>
    <mergeCell ref="AS28:AS29"/>
    <mergeCell ref="AT28:AT29"/>
    <mergeCell ref="AN26:AN27"/>
    <mergeCell ref="AO26:AO27"/>
    <mergeCell ref="AP26:AP27"/>
    <mergeCell ref="AQ26:AQ27"/>
    <mergeCell ref="AR26:AR27"/>
    <mergeCell ref="AS26:AS27"/>
    <mergeCell ref="AT26:AT27"/>
    <mergeCell ref="AU26:AU27"/>
    <mergeCell ref="AX18:AX23"/>
    <mergeCell ref="H24:I24"/>
    <mergeCell ref="J24:K24"/>
    <mergeCell ref="AN24:AN25"/>
    <mergeCell ref="AO24:AO25"/>
    <mergeCell ref="AP24:AP25"/>
    <mergeCell ref="AN18:AN23"/>
    <mergeCell ref="AO18:AO23"/>
    <mergeCell ref="AP18:AP23"/>
    <mergeCell ref="AQ18:AQ23"/>
    <mergeCell ref="AR18:AR23"/>
    <mergeCell ref="AS18:AS23"/>
    <mergeCell ref="AW24:AW25"/>
    <mergeCell ref="AX24:AX25"/>
    <mergeCell ref="AV24:AV25"/>
    <mergeCell ref="AQ24:AQ25"/>
    <mergeCell ref="AR24:AR25"/>
    <mergeCell ref="AS24:AS25"/>
    <mergeCell ref="AT24:AT25"/>
    <mergeCell ref="AU24:AU25"/>
    <mergeCell ref="AT18:AT23"/>
    <mergeCell ref="AU18:AU23"/>
    <mergeCell ref="AV18:AV23"/>
    <mergeCell ref="AW18:AW23"/>
    <mergeCell ref="AW10:AW11"/>
    <mergeCell ref="AX10:AX11"/>
    <mergeCell ref="AN16:AN17"/>
    <mergeCell ref="AO16:AO17"/>
    <mergeCell ref="AP16:AP17"/>
    <mergeCell ref="AQ16:AQ17"/>
    <mergeCell ref="AR16:AR17"/>
    <mergeCell ref="AN14:AN15"/>
    <mergeCell ref="AO14:AO15"/>
    <mergeCell ref="AP14:AP15"/>
    <mergeCell ref="AQ14:AQ15"/>
    <mergeCell ref="AR14:AR15"/>
    <mergeCell ref="AS16:AS17"/>
    <mergeCell ref="AT16:AT17"/>
    <mergeCell ref="AU16:AU17"/>
    <mergeCell ref="AV16:AV17"/>
    <mergeCell ref="AW16:AW17"/>
    <mergeCell ref="AX16:AX17"/>
    <mergeCell ref="AT14:AT15"/>
    <mergeCell ref="AU14:AU15"/>
    <mergeCell ref="AV14:AV15"/>
    <mergeCell ref="AW14:AW15"/>
    <mergeCell ref="AX14:AX15"/>
    <mergeCell ref="AS14:AS15"/>
    <mergeCell ref="AN12:AN13"/>
    <mergeCell ref="AO12:AO13"/>
    <mergeCell ref="AP12:AP13"/>
    <mergeCell ref="AQ12:AQ13"/>
    <mergeCell ref="AR12:AR13"/>
    <mergeCell ref="AU8:AU9"/>
    <mergeCell ref="AV8:AV9"/>
    <mergeCell ref="AW8:AW9"/>
    <mergeCell ref="AX8:AX9"/>
    <mergeCell ref="AN10:AN11"/>
    <mergeCell ref="AO10:AO11"/>
    <mergeCell ref="AP10:AP11"/>
    <mergeCell ref="AQ10:AQ11"/>
    <mergeCell ref="AR10:AR11"/>
    <mergeCell ref="AS10:AS11"/>
    <mergeCell ref="AS12:AS13"/>
    <mergeCell ref="AT12:AT13"/>
    <mergeCell ref="AU12:AU13"/>
    <mergeCell ref="AV12:AV13"/>
    <mergeCell ref="AW12:AW13"/>
    <mergeCell ref="AX12:AX13"/>
    <mergeCell ref="AT10:AT11"/>
    <mergeCell ref="AU10:AU11"/>
    <mergeCell ref="AV10:AV11"/>
    <mergeCell ref="AT6:AT7"/>
    <mergeCell ref="AU6:AU7"/>
    <mergeCell ref="AX7:AY7"/>
    <mergeCell ref="AN8:AN9"/>
    <mergeCell ref="AO8:AO9"/>
    <mergeCell ref="AP8:AP9"/>
    <mergeCell ref="AQ8:AQ9"/>
    <mergeCell ref="AR8:AR9"/>
    <mergeCell ref="AS8:AS9"/>
    <mergeCell ref="AT8:AT9"/>
    <mergeCell ref="AN6:AN7"/>
    <mergeCell ref="AO6:AO7"/>
    <mergeCell ref="AP6:AP7"/>
    <mergeCell ref="AQ6:AQ7"/>
    <mergeCell ref="AR6:AR7"/>
    <mergeCell ref="AS6:AS7"/>
  </mergeCell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Q9"/>
  <sheetViews>
    <sheetView tabSelected="1" zoomScale="110" zoomScaleNormal="110" workbookViewId="0">
      <selection activeCell="H14" sqref="H14"/>
    </sheetView>
  </sheetViews>
  <sheetFormatPr defaultColWidth="11.42578125" defaultRowHeight="15"/>
  <sheetData>
    <row r="1" spans="1:17" s="13" customFormat="1" ht="15.75">
      <c r="A1" s="13" t="s">
        <v>377</v>
      </c>
    </row>
    <row r="2" spans="1:17" ht="15.75">
      <c r="A2" s="109" t="s">
        <v>378</v>
      </c>
      <c r="B2" s="2"/>
      <c r="C2" s="2"/>
      <c r="D2" s="2"/>
      <c r="E2" s="2"/>
      <c r="F2" s="2"/>
      <c r="G2" s="2"/>
      <c r="H2" s="2"/>
      <c r="I2" s="2"/>
      <c r="J2" s="2"/>
      <c r="K2" s="2"/>
      <c r="L2" s="2"/>
      <c r="M2" s="2"/>
      <c r="N2" s="2"/>
      <c r="O2" s="2"/>
      <c r="P2" s="2"/>
      <c r="Q2" s="2"/>
    </row>
    <row r="3" spans="1:17" ht="33.75">
      <c r="A3" s="105" t="s">
        <v>379</v>
      </c>
      <c r="B3" s="105" t="s">
        <v>380</v>
      </c>
      <c r="C3" s="105" t="s">
        <v>381</v>
      </c>
      <c r="D3" s="105" t="s">
        <v>382</v>
      </c>
      <c r="E3" s="105" t="s">
        <v>383</v>
      </c>
      <c r="F3" s="105" t="s">
        <v>384</v>
      </c>
    </row>
    <row r="4" spans="1:17">
      <c r="A4" s="106">
        <v>2024</v>
      </c>
      <c r="B4" s="107">
        <v>27510</v>
      </c>
      <c r="C4" s="106">
        <v>27</v>
      </c>
      <c r="D4" s="107">
        <v>14254</v>
      </c>
      <c r="E4" s="108"/>
      <c r="F4" s="108"/>
    </row>
    <row r="5" spans="1:17">
      <c r="A5" s="106">
        <v>2025</v>
      </c>
      <c r="B5" s="107">
        <v>31643</v>
      </c>
      <c r="C5" s="106">
        <v>31</v>
      </c>
      <c r="D5" s="107">
        <v>16440</v>
      </c>
      <c r="E5" s="108"/>
      <c r="F5" s="108"/>
    </row>
    <row r="6" spans="1:17">
      <c r="A6" s="106">
        <v>2026</v>
      </c>
      <c r="B6" s="107"/>
      <c r="C6" s="106"/>
      <c r="D6" s="107"/>
      <c r="E6" s="108"/>
      <c r="F6" s="108"/>
    </row>
    <row r="7" spans="1:17">
      <c r="A7" s="106">
        <v>2027</v>
      </c>
      <c r="B7" s="107"/>
      <c r="C7" s="106"/>
      <c r="D7" s="107"/>
      <c r="E7" s="108"/>
      <c r="F7" s="108"/>
    </row>
    <row r="8" spans="1:17">
      <c r="A8" s="106">
        <v>2028</v>
      </c>
      <c r="B8" s="107"/>
      <c r="C8" s="106"/>
      <c r="D8" s="107"/>
      <c r="E8" s="108"/>
      <c r="F8" s="108"/>
    </row>
    <row r="9" spans="1:17">
      <c r="A9" s="106" t="s">
        <v>385</v>
      </c>
      <c r="B9" s="106" t="s">
        <v>385</v>
      </c>
      <c r="C9" s="106" t="s">
        <v>385</v>
      </c>
      <c r="D9" s="106" t="s">
        <v>385</v>
      </c>
      <c r="E9" s="106" t="s">
        <v>385</v>
      </c>
      <c r="F9" s="106" t="s">
        <v>385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Q243"/>
  <sheetViews>
    <sheetView topLeftCell="A16" workbookViewId="0">
      <selection activeCell="A3" sqref="A3"/>
    </sheetView>
  </sheetViews>
  <sheetFormatPr defaultColWidth="11.42578125" defaultRowHeight="15"/>
  <cols>
    <col min="1" max="1" width="10.140625" customWidth="1"/>
    <col min="2" max="3" width="19.28515625" customWidth="1"/>
    <col min="4" max="4" width="17.42578125" customWidth="1"/>
    <col min="5" max="5" width="29.7109375" customWidth="1"/>
  </cols>
  <sheetData>
    <row r="1" spans="1:17" s="13" customFormat="1" ht="15.75">
      <c r="A1" s="13" t="s">
        <v>386</v>
      </c>
    </row>
    <row r="2" spans="1:17" ht="15.75">
      <c r="A2" s="109" t="s">
        <v>387</v>
      </c>
      <c r="B2" s="2"/>
      <c r="C2" s="2"/>
      <c r="D2" s="2"/>
      <c r="E2" s="2"/>
      <c r="F2" s="2"/>
      <c r="G2" s="2"/>
      <c r="H2" s="2"/>
      <c r="I2" s="2"/>
      <c r="J2" s="2"/>
      <c r="K2" s="2"/>
      <c r="L2" s="2"/>
      <c r="M2" s="2"/>
      <c r="N2" s="2"/>
      <c r="O2" s="2"/>
      <c r="P2" s="2"/>
      <c r="Q2" s="2"/>
    </row>
    <row r="3" spans="1:17">
      <c r="A3" s="2"/>
      <c r="B3" s="413" t="s">
        <v>388</v>
      </c>
      <c r="C3" s="414"/>
      <c r="D3" s="414"/>
      <c r="E3" s="415"/>
      <c r="F3" s="2"/>
      <c r="G3" s="2"/>
      <c r="H3" s="2"/>
      <c r="I3" s="2"/>
      <c r="J3" s="2"/>
      <c r="K3" s="2"/>
      <c r="L3" s="2"/>
      <c r="M3" s="2"/>
      <c r="N3" s="2"/>
      <c r="O3" s="2"/>
      <c r="P3" s="2"/>
      <c r="Q3" s="2"/>
    </row>
    <row r="4" spans="1:17" ht="15.75" thickBot="1">
      <c r="A4" s="2"/>
      <c r="B4" s="12"/>
      <c r="C4" s="12"/>
      <c r="D4" s="12"/>
      <c r="E4" s="12"/>
      <c r="F4" s="2"/>
      <c r="G4" s="2"/>
      <c r="H4" s="2"/>
      <c r="I4" s="2"/>
      <c r="J4" s="2"/>
      <c r="K4" s="2"/>
      <c r="L4" s="2"/>
      <c r="M4" s="2"/>
      <c r="N4" s="2"/>
      <c r="O4" s="2"/>
      <c r="P4" s="2"/>
      <c r="Q4" s="2"/>
    </row>
    <row r="5" spans="1:17" ht="29.25" thickBot="1">
      <c r="A5" s="2"/>
      <c r="B5" s="14" t="s">
        <v>389</v>
      </c>
      <c r="C5" s="15" t="s">
        <v>390</v>
      </c>
      <c r="D5" s="16" t="s">
        <v>391</v>
      </c>
      <c r="E5" s="12"/>
      <c r="F5" s="2"/>
      <c r="G5" s="2"/>
      <c r="H5" s="2"/>
      <c r="I5" s="2"/>
      <c r="J5" s="2"/>
      <c r="K5" s="2"/>
      <c r="L5" s="2"/>
      <c r="M5" s="2"/>
      <c r="N5" s="2"/>
      <c r="O5" s="2"/>
      <c r="P5" s="2"/>
      <c r="Q5" s="2"/>
    </row>
    <row r="6" spans="1:17" ht="15.75" thickBot="1">
      <c r="A6" s="2"/>
      <c r="B6" s="17" t="s">
        <v>392</v>
      </c>
      <c r="C6" s="18"/>
      <c r="D6" s="19">
        <f>SUM(C6:C13)</f>
        <v>0</v>
      </c>
      <c r="E6" s="12"/>
      <c r="F6" s="2"/>
      <c r="G6" s="2"/>
      <c r="H6" s="2"/>
      <c r="I6" s="2"/>
      <c r="J6" s="2"/>
      <c r="K6" s="2"/>
      <c r="L6" s="2"/>
      <c r="M6" s="2"/>
      <c r="N6" s="2"/>
      <c r="O6" s="2"/>
      <c r="P6" s="2"/>
      <c r="Q6" s="2"/>
    </row>
    <row r="7" spans="1:17">
      <c r="A7" s="2"/>
      <c r="B7" s="20" t="s">
        <v>393</v>
      </c>
      <c r="C7" s="21"/>
      <c r="D7" s="22"/>
      <c r="E7" s="12"/>
      <c r="F7" s="2"/>
      <c r="G7" s="2"/>
      <c r="H7" s="2"/>
      <c r="I7" s="2"/>
      <c r="J7" s="2"/>
      <c r="K7" s="2"/>
      <c r="L7" s="2"/>
      <c r="M7" s="2"/>
      <c r="N7" s="2"/>
      <c r="O7" s="2"/>
      <c r="P7" s="2"/>
      <c r="Q7" s="2"/>
    </row>
    <row r="8" spans="1:17">
      <c r="A8" s="2"/>
      <c r="B8" s="20" t="s">
        <v>394</v>
      </c>
      <c r="C8" s="21"/>
      <c r="D8" s="22"/>
      <c r="E8" s="12"/>
      <c r="F8" s="2"/>
      <c r="G8" s="2"/>
      <c r="H8" s="2"/>
      <c r="I8" s="2"/>
      <c r="J8" s="2"/>
      <c r="K8" s="2"/>
      <c r="L8" s="2"/>
      <c r="M8" s="2"/>
      <c r="N8" s="2"/>
      <c r="O8" s="2"/>
      <c r="P8" s="2"/>
      <c r="Q8" s="2"/>
    </row>
    <row r="9" spans="1:17">
      <c r="A9" s="2"/>
      <c r="B9" s="20" t="s">
        <v>395</v>
      </c>
      <c r="C9" s="21"/>
      <c r="D9" s="22"/>
      <c r="E9" s="12"/>
      <c r="F9" s="2"/>
      <c r="G9" s="2"/>
      <c r="H9" s="2"/>
      <c r="I9" s="2"/>
      <c r="J9" s="2"/>
      <c r="K9" s="2"/>
      <c r="L9" s="2"/>
      <c r="M9" s="2"/>
      <c r="N9" s="2"/>
      <c r="O9" s="2"/>
      <c r="P9" s="2"/>
      <c r="Q9" s="2"/>
    </row>
    <row r="10" spans="1:17">
      <c r="A10" s="2"/>
      <c r="B10" s="20" t="s">
        <v>396</v>
      </c>
      <c r="C10" s="21"/>
      <c r="D10" s="22"/>
      <c r="E10" s="12"/>
      <c r="F10" s="2"/>
      <c r="G10" s="2"/>
      <c r="H10" s="2"/>
      <c r="I10" s="2"/>
      <c r="J10" s="2"/>
      <c r="K10" s="2"/>
      <c r="L10" s="2"/>
      <c r="M10" s="2"/>
      <c r="N10" s="2"/>
      <c r="O10" s="2"/>
      <c r="P10" s="2"/>
      <c r="Q10" s="2"/>
    </row>
    <row r="11" spans="1:17">
      <c r="A11" s="2"/>
      <c r="B11" s="20" t="s">
        <v>397</v>
      </c>
      <c r="C11" s="21"/>
      <c r="D11" s="22"/>
      <c r="E11" s="12"/>
      <c r="F11" s="2"/>
      <c r="G11" s="2"/>
      <c r="H11" s="2"/>
      <c r="I11" s="2"/>
      <c r="J11" s="2"/>
      <c r="K11" s="2"/>
      <c r="L11" s="2"/>
      <c r="M11" s="2"/>
      <c r="N11" s="2"/>
      <c r="O11" s="2"/>
      <c r="P11" s="2"/>
      <c r="Q11" s="2"/>
    </row>
    <row r="12" spans="1:17">
      <c r="A12" s="2"/>
      <c r="B12" s="20" t="s">
        <v>398</v>
      </c>
      <c r="C12" s="21"/>
      <c r="D12" s="22"/>
      <c r="E12" s="12"/>
      <c r="F12" s="2"/>
      <c r="G12" s="2"/>
      <c r="H12" s="2"/>
      <c r="I12" s="2"/>
      <c r="J12" s="2"/>
      <c r="K12" s="2"/>
      <c r="L12" s="2"/>
      <c r="M12" s="2"/>
      <c r="N12" s="2"/>
      <c r="O12" s="2"/>
      <c r="P12" s="2"/>
      <c r="Q12" s="2"/>
    </row>
    <row r="13" spans="1:17" ht="15.75" thickBot="1">
      <c r="A13" s="2"/>
      <c r="B13" s="23" t="s">
        <v>399</v>
      </c>
      <c r="C13" s="24"/>
      <c r="D13" s="25"/>
      <c r="E13" s="12"/>
      <c r="F13" s="2"/>
      <c r="G13" s="2"/>
      <c r="H13" s="2"/>
      <c r="I13" s="2"/>
      <c r="J13" s="2"/>
      <c r="K13" s="2"/>
      <c r="L13" s="2"/>
      <c r="M13" s="2"/>
      <c r="N13" s="2"/>
      <c r="O13" s="2"/>
      <c r="P13" s="2"/>
      <c r="Q13" s="2"/>
    </row>
    <row r="14" spans="1:17" ht="15.75" thickBot="1">
      <c r="A14" s="2"/>
      <c r="B14" s="26" t="s">
        <v>400</v>
      </c>
      <c r="C14" s="27"/>
      <c r="D14" s="28">
        <f>SUM(C14:C16)</f>
        <v>0</v>
      </c>
      <c r="E14" s="12"/>
      <c r="F14" s="2"/>
      <c r="G14" s="2"/>
      <c r="H14" s="2"/>
      <c r="I14" s="2"/>
      <c r="J14" s="2"/>
      <c r="K14" s="2"/>
      <c r="L14" s="2"/>
      <c r="M14" s="2"/>
      <c r="N14" s="2"/>
      <c r="O14" s="2"/>
      <c r="P14" s="2"/>
      <c r="Q14" s="2"/>
    </row>
    <row r="15" spans="1:17">
      <c r="A15" s="2"/>
      <c r="B15" s="29" t="s">
        <v>401</v>
      </c>
      <c r="C15" s="30"/>
      <c r="D15" s="22"/>
      <c r="E15" s="12"/>
      <c r="F15" s="2"/>
      <c r="G15" s="2"/>
      <c r="H15" s="2"/>
      <c r="I15" s="2"/>
      <c r="J15" s="2"/>
      <c r="K15" s="2"/>
      <c r="L15" s="2"/>
      <c r="M15" s="2"/>
      <c r="N15" s="2"/>
      <c r="O15" s="2"/>
      <c r="P15" s="2"/>
      <c r="Q15" s="2"/>
    </row>
    <row r="16" spans="1:17" ht="15.75" thickBot="1">
      <c r="A16" s="2"/>
      <c r="B16" s="31" t="s">
        <v>402</v>
      </c>
      <c r="C16" s="32"/>
      <c r="D16" s="25"/>
      <c r="E16" s="12"/>
      <c r="F16" s="2"/>
      <c r="G16" s="2"/>
      <c r="H16" s="2"/>
      <c r="I16" s="2"/>
      <c r="J16" s="2"/>
      <c r="K16" s="2"/>
      <c r="L16" s="2"/>
      <c r="M16" s="2"/>
      <c r="N16" s="2"/>
      <c r="O16" s="2"/>
      <c r="P16" s="2"/>
      <c r="Q16" s="2"/>
    </row>
    <row r="17" spans="1:17" ht="15.75" thickBot="1">
      <c r="A17" s="2"/>
      <c r="B17" s="33" t="s">
        <v>403</v>
      </c>
      <c r="C17" s="34"/>
      <c r="D17" s="35">
        <f>SUM(C17:C19)</f>
        <v>0</v>
      </c>
      <c r="E17" s="12"/>
      <c r="F17" s="2"/>
      <c r="G17" s="2"/>
      <c r="H17" s="2"/>
      <c r="I17" s="2"/>
      <c r="J17" s="2"/>
      <c r="K17" s="2"/>
      <c r="L17" s="2"/>
      <c r="M17" s="2"/>
      <c r="N17" s="2"/>
      <c r="O17" s="2"/>
      <c r="P17" s="2"/>
      <c r="Q17" s="2"/>
    </row>
    <row r="18" spans="1:17">
      <c r="A18" s="2"/>
      <c r="B18" s="36" t="s">
        <v>404</v>
      </c>
      <c r="C18" s="37"/>
      <c r="D18" s="22"/>
      <c r="E18" s="12"/>
      <c r="F18" s="2"/>
      <c r="G18" s="2"/>
      <c r="H18" s="2"/>
      <c r="I18" s="2"/>
      <c r="J18" s="2"/>
      <c r="K18" s="2"/>
      <c r="L18" s="2"/>
      <c r="M18" s="2"/>
      <c r="N18" s="2"/>
      <c r="O18" s="2"/>
      <c r="P18" s="2"/>
      <c r="Q18" s="2"/>
    </row>
    <row r="19" spans="1:17" ht="15.75" thickBot="1">
      <c r="A19" s="2"/>
      <c r="B19" s="38" t="s">
        <v>405</v>
      </c>
      <c r="C19" s="39"/>
      <c r="D19" s="25"/>
      <c r="E19" s="12"/>
      <c r="F19" s="2"/>
      <c r="G19" s="2"/>
      <c r="H19" s="2"/>
      <c r="I19" s="2"/>
      <c r="J19" s="2"/>
      <c r="K19" s="2"/>
      <c r="L19" s="2"/>
      <c r="M19" s="2"/>
      <c r="N19" s="2"/>
      <c r="O19" s="2"/>
      <c r="P19" s="2"/>
      <c r="Q19" s="2"/>
    </row>
    <row r="20" spans="1:17" ht="15.75" thickBot="1">
      <c r="A20" s="2"/>
      <c r="B20" s="40" t="s">
        <v>406</v>
      </c>
      <c r="C20" s="41"/>
      <c r="D20" s="42">
        <f>SUM(C20:C26)</f>
        <v>0</v>
      </c>
      <c r="E20" s="12"/>
      <c r="F20" s="2"/>
      <c r="G20" s="2"/>
      <c r="H20" s="2"/>
      <c r="I20" s="2"/>
      <c r="J20" s="2"/>
      <c r="K20" s="2"/>
      <c r="L20" s="2"/>
      <c r="M20" s="2"/>
      <c r="N20" s="2"/>
      <c r="O20" s="2"/>
      <c r="P20" s="2"/>
      <c r="Q20" s="2"/>
    </row>
    <row r="21" spans="1:17">
      <c r="A21" s="2"/>
      <c r="B21" s="43" t="s">
        <v>407</v>
      </c>
      <c r="C21" s="44"/>
      <c r="D21" s="45"/>
      <c r="E21" s="12"/>
      <c r="F21" s="2"/>
      <c r="G21" s="2"/>
      <c r="H21" s="2"/>
      <c r="I21" s="2"/>
      <c r="J21" s="2"/>
      <c r="K21" s="2"/>
      <c r="L21" s="2"/>
      <c r="M21" s="2"/>
      <c r="N21" s="2"/>
      <c r="O21" s="2"/>
      <c r="P21" s="2"/>
      <c r="Q21" s="2"/>
    </row>
    <row r="22" spans="1:17">
      <c r="A22" s="2"/>
      <c r="B22" s="43" t="s">
        <v>408</v>
      </c>
      <c r="C22" s="44"/>
      <c r="D22" s="22"/>
      <c r="E22" s="12"/>
      <c r="F22" s="2"/>
      <c r="G22" s="2"/>
      <c r="H22" s="2"/>
      <c r="I22" s="2"/>
      <c r="J22" s="2"/>
      <c r="K22" s="2"/>
      <c r="L22" s="2"/>
      <c r="M22" s="2"/>
      <c r="N22" s="2"/>
      <c r="O22" s="2"/>
      <c r="P22" s="2"/>
      <c r="Q22" s="2"/>
    </row>
    <row r="23" spans="1:17">
      <c r="A23" s="2"/>
      <c r="B23" s="43" t="s">
        <v>409</v>
      </c>
      <c r="C23" s="44"/>
      <c r="D23" s="22"/>
      <c r="E23" s="12"/>
      <c r="F23" s="2"/>
      <c r="G23" s="2"/>
      <c r="H23" s="2"/>
      <c r="I23" s="2"/>
      <c r="J23" s="2"/>
      <c r="K23" s="2"/>
      <c r="L23" s="2"/>
      <c r="M23" s="2"/>
      <c r="N23" s="2"/>
      <c r="O23" s="2"/>
      <c r="P23" s="2"/>
      <c r="Q23" s="2"/>
    </row>
    <row r="24" spans="1:17">
      <c r="A24" s="2"/>
      <c r="B24" s="43" t="s">
        <v>410</v>
      </c>
      <c r="C24" s="44"/>
      <c r="D24" s="22"/>
      <c r="E24" s="12"/>
      <c r="F24" s="2"/>
      <c r="G24" s="2"/>
      <c r="H24" s="2"/>
      <c r="I24" s="2"/>
      <c r="J24" s="2"/>
      <c r="K24" s="2"/>
      <c r="L24" s="2"/>
      <c r="M24" s="2"/>
      <c r="N24" s="2"/>
      <c r="O24" s="2"/>
      <c r="P24" s="2"/>
      <c r="Q24" s="2"/>
    </row>
    <row r="25" spans="1:17">
      <c r="A25" s="2"/>
      <c r="B25" s="43" t="s">
        <v>411</v>
      </c>
      <c r="C25" s="44"/>
      <c r="D25" s="22"/>
      <c r="E25" s="12"/>
      <c r="F25" s="2"/>
      <c r="G25" s="2"/>
      <c r="H25" s="2"/>
      <c r="I25" s="2"/>
      <c r="J25" s="2"/>
      <c r="K25" s="2"/>
      <c r="L25" s="2"/>
      <c r="M25" s="2"/>
      <c r="N25" s="2"/>
      <c r="O25" s="2"/>
      <c r="P25" s="2"/>
      <c r="Q25" s="2"/>
    </row>
    <row r="26" spans="1:17" ht="15.75" thickBot="1">
      <c r="A26" s="2"/>
      <c r="B26" s="46" t="s">
        <v>412</v>
      </c>
      <c r="C26" s="47"/>
      <c r="D26" s="22"/>
      <c r="E26" s="12"/>
      <c r="F26" s="2"/>
      <c r="G26" s="2"/>
      <c r="H26" s="2"/>
      <c r="I26" s="2"/>
      <c r="J26" s="2"/>
      <c r="K26" s="2"/>
      <c r="L26" s="2"/>
      <c r="M26" s="2"/>
      <c r="N26" s="2"/>
      <c r="O26" s="2"/>
      <c r="P26" s="2"/>
      <c r="Q26" s="2"/>
    </row>
    <row r="27" spans="1:17" ht="15.75" thickBot="1">
      <c r="A27" s="2"/>
      <c r="B27" s="12"/>
      <c r="C27" s="48" t="s">
        <v>53</v>
      </c>
      <c r="D27" s="49">
        <f>SUM(D6:D20)</f>
        <v>0</v>
      </c>
      <c r="E27" s="12"/>
      <c r="F27" s="2"/>
      <c r="G27" s="2"/>
      <c r="H27" s="2"/>
      <c r="I27" s="2"/>
      <c r="J27" s="2"/>
      <c r="K27" s="2"/>
      <c r="L27" s="2"/>
      <c r="M27" s="2"/>
      <c r="N27" s="2"/>
      <c r="O27" s="2"/>
      <c r="P27" s="2"/>
      <c r="Q27" s="2"/>
    </row>
    <row r="28" spans="1:17">
      <c r="A28" s="2"/>
      <c r="B28" s="2"/>
      <c r="C28" s="2"/>
      <c r="D28" s="2"/>
      <c r="E28" s="2"/>
      <c r="F28" s="2"/>
      <c r="G28" s="2"/>
      <c r="H28" s="2"/>
      <c r="I28" s="2"/>
      <c r="J28" s="2"/>
      <c r="K28" s="2"/>
      <c r="L28" s="2"/>
      <c r="M28" s="2"/>
      <c r="N28" s="2"/>
      <c r="O28" s="2"/>
      <c r="P28" s="2"/>
      <c r="Q28" s="2"/>
    </row>
    <row r="29" spans="1:17">
      <c r="A29" s="2"/>
      <c r="B29" s="2"/>
      <c r="C29" s="2"/>
      <c r="D29" s="2"/>
      <c r="E29" s="2"/>
      <c r="F29" s="2"/>
      <c r="G29" s="2"/>
      <c r="H29" s="2"/>
      <c r="I29" s="2"/>
      <c r="J29" s="2"/>
      <c r="K29" s="2"/>
      <c r="L29" s="2"/>
      <c r="M29" s="2"/>
      <c r="N29" s="2"/>
      <c r="O29" s="2"/>
      <c r="P29" s="2"/>
      <c r="Q29" s="2"/>
    </row>
    <row r="30" spans="1:17">
      <c r="A30" s="2"/>
      <c r="B30" s="2"/>
      <c r="C30" s="2"/>
      <c r="D30" s="2"/>
      <c r="E30" s="2"/>
      <c r="F30" s="2"/>
      <c r="G30" s="2"/>
      <c r="H30" s="2"/>
      <c r="I30" s="2"/>
      <c r="J30" s="2"/>
      <c r="K30" s="2"/>
      <c r="L30" s="2"/>
      <c r="M30" s="2"/>
      <c r="N30" s="2"/>
      <c r="O30" s="2"/>
      <c r="P30" s="2"/>
      <c r="Q30" s="2"/>
    </row>
    <row r="31" spans="1:17">
      <c r="A31" s="2"/>
      <c r="B31" s="2"/>
      <c r="C31" s="2"/>
      <c r="D31" s="2"/>
      <c r="E31" s="2"/>
      <c r="F31" s="2"/>
      <c r="G31" s="2"/>
      <c r="H31" s="2"/>
      <c r="I31" s="2"/>
      <c r="J31" s="2"/>
      <c r="K31" s="2"/>
      <c r="L31" s="2"/>
      <c r="M31" s="2"/>
      <c r="N31" s="2"/>
      <c r="O31" s="2"/>
      <c r="P31" s="2"/>
      <c r="Q31" s="2"/>
    </row>
    <row r="32" spans="1:17">
      <c r="A32" s="2"/>
      <c r="B32" s="2"/>
      <c r="C32" s="2"/>
      <c r="D32" s="2"/>
      <c r="E32" s="2"/>
      <c r="F32" s="2"/>
      <c r="G32" s="2"/>
      <c r="H32" s="2"/>
      <c r="I32" s="2"/>
      <c r="J32" s="2"/>
      <c r="K32" s="2"/>
      <c r="L32" s="2"/>
      <c r="M32" s="2"/>
      <c r="N32" s="2"/>
      <c r="O32" s="2"/>
      <c r="P32" s="2"/>
      <c r="Q32" s="2"/>
    </row>
    <row r="33" spans="1:17">
      <c r="A33" s="2"/>
      <c r="B33" s="2"/>
      <c r="C33" s="2"/>
      <c r="D33" s="2"/>
      <c r="E33" s="2"/>
      <c r="F33" s="2"/>
      <c r="G33" s="2"/>
      <c r="H33" s="2"/>
      <c r="I33" s="2"/>
      <c r="J33" s="2"/>
      <c r="K33" s="2"/>
      <c r="L33" s="2"/>
      <c r="M33" s="2"/>
      <c r="N33" s="2"/>
      <c r="O33" s="2"/>
      <c r="P33" s="2"/>
      <c r="Q33" s="2"/>
    </row>
    <row r="34" spans="1:17">
      <c r="A34" s="2"/>
      <c r="B34" s="2"/>
      <c r="C34" s="2"/>
      <c r="D34" s="2"/>
      <c r="E34" s="2"/>
      <c r="F34" s="2"/>
      <c r="G34" s="2"/>
      <c r="H34" s="2"/>
      <c r="I34" s="2"/>
      <c r="J34" s="2"/>
      <c r="K34" s="2"/>
      <c r="L34" s="2"/>
      <c r="M34" s="2"/>
      <c r="N34" s="2"/>
      <c r="O34" s="2"/>
      <c r="P34" s="2"/>
      <c r="Q34" s="2"/>
    </row>
    <row r="35" spans="1:17">
      <c r="A35" s="2"/>
      <c r="B35" s="2"/>
      <c r="C35" s="2"/>
      <c r="D35" s="2"/>
      <c r="E35" s="2"/>
      <c r="F35" s="2"/>
      <c r="G35" s="2"/>
      <c r="H35" s="2"/>
      <c r="I35" s="2"/>
      <c r="J35" s="2"/>
      <c r="K35" s="2"/>
      <c r="L35" s="2"/>
      <c r="M35" s="2"/>
      <c r="N35" s="2"/>
      <c r="O35" s="2"/>
      <c r="P35" s="2"/>
      <c r="Q35" s="2"/>
    </row>
    <row r="36" spans="1:17">
      <c r="A36" s="2"/>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c r="A39" s="2"/>
      <c r="B39" s="2"/>
      <c r="C39" s="2"/>
      <c r="D39" s="2"/>
      <c r="E39" s="2"/>
      <c r="F39" s="2"/>
      <c r="G39" s="2"/>
      <c r="H39" s="2"/>
      <c r="I39" s="2"/>
      <c r="J39" s="2"/>
      <c r="K39" s="2"/>
      <c r="L39" s="2"/>
      <c r="M39" s="2"/>
      <c r="N39" s="2"/>
      <c r="O39" s="2"/>
      <c r="P39" s="2"/>
      <c r="Q39" s="2"/>
    </row>
    <row r="40" spans="1:17">
      <c r="A40" s="2"/>
      <c r="B40" s="2"/>
      <c r="C40" s="2"/>
      <c r="D40" s="2"/>
      <c r="E40" s="2"/>
      <c r="F40" s="2"/>
      <c r="G40" s="2"/>
      <c r="H40" s="2"/>
      <c r="I40" s="2"/>
      <c r="J40" s="2"/>
      <c r="K40" s="2"/>
      <c r="L40" s="2"/>
      <c r="M40" s="2"/>
      <c r="N40" s="2"/>
      <c r="O40" s="2"/>
      <c r="P40" s="2"/>
      <c r="Q40" s="2"/>
    </row>
    <row r="41" spans="1:17">
      <c r="A41" s="2"/>
      <c r="B41" s="2"/>
      <c r="C41" s="2"/>
      <c r="D41" s="2"/>
      <c r="E41" s="2"/>
      <c r="F41" s="2"/>
      <c r="G41" s="2"/>
      <c r="H41" s="2"/>
      <c r="I41" s="2"/>
      <c r="J41" s="2"/>
      <c r="K41" s="2"/>
      <c r="L41" s="2"/>
      <c r="M41" s="2"/>
      <c r="N41" s="2"/>
      <c r="O41" s="2"/>
      <c r="P41" s="2"/>
      <c r="Q41" s="2"/>
    </row>
    <row r="42" spans="1:17">
      <c r="A42" s="2"/>
      <c r="B42" s="2"/>
      <c r="C42" s="2"/>
      <c r="D42" s="2"/>
      <c r="E42" s="2"/>
      <c r="F42" s="2"/>
      <c r="G42" s="2"/>
      <c r="H42" s="2"/>
      <c r="I42" s="2"/>
      <c r="J42" s="2"/>
      <c r="K42" s="2"/>
      <c r="L42" s="2"/>
      <c r="M42" s="2"/>
      <c r="N42" s="2"/>
      <c r="O42" s="2"/>
      <c r="P42" s="2"/>
      <c r="Q42" s="2"/>
    </row>
    <row r="43" spans="1:17">
      <c r="A43" s="2"/>
      <c r="B43" s="2"/>
      <c r="C43" s="2"/>
      <c r="D43" s="2"/>
      <c r="E43" s="2"/>
      <c r="F43" s="2"/>
      <c r="G43" s="2"/>
      <c r="H43" s="2"/>
      <c r="I43" s="2"/>
      <c r="J43" s="2"/>
      <c r="K43" s="2"/>
      <c r="L43" s="2"/>
      <c r="M43" s="2"/>
      <c r="N43" s="2"/>
      <c r="O43" s="2"/>
      <c r="P43" s="2"/>
      <c r="Q43" s="2"/>
    </row>
    <row r="44" spans="1:17">
      <c r="A44" s="2"/>
      <c r="B44" s="2"/>
      <c r="C44" s="2"/>
      <c r="D44" s="2"/>
      <c r="E44" s="2"/>
      <c r="F44" s="2"/>
      <c r="G44" s="2"/>
      <c r="H44" s="2"/>
      <c r="I44" s="2"/>
      <c r="J44" s="2"/>
      <c r="K44" s="2"/>
      <c r="L44" s="2"/>
      <c r="M44" s="2"/>
      <c r="N44" s="2"/>
      <c r="O44" s="2"/>
      <c r="P44" s="2"/>
      <c r="Q44" s="2"/>
    </row>
    <row r="45" spans="1:17">
      <c r="A45" s="2"/>
      <c r="B45" s="2"/>
      <c r="C45" s="2"/>
      <c r="D45" s="2"/>
      <c r="E45" s="2"/>
      <c r="F45" s="2"/>
      <c r="G45" s="2"/>
      <c r="H45" s="2"/>
      <c r="I45" s="2"/>
      <c r="J45" s="2"/>
      <c r="K45" s="2"/>
      <c r="L45" s="2"/>
      <c r="M45" s="2"/>
      <c r="N45" s="2"/>
      <c r="O45" s="2"/>
      <c r="P45" s="2"/>
      <c r="Q45" s="2"/>
    </row>
    <row r="46" spans="1:17">
      <c r="A46" s="2"/>
      <c r="B46" s="2"/>
      <c r="C46" s="2"/>
      <c r="D46" s="2"/>
      <c r="E46" s="2"/>
      <c r="F46" s="2"/>
      <c r="G46" s="2"/>
      <c r="H46" s="2"/>
      <c r="I46" s="2"/>
      <c r="J46" s="2"/>
      <c r="K46" s="2"/>
      <c r="L46" s="2"/>
      <c r="M46" s="2"/>
      <c r="N46" s="2"/>
      <c r="O46" s="2"/>
      <c r="P46" s="2"/>
      <c r="Q46" s="2"/>
    </row>
    <row r="47" spans="1:17">
      <c r="A47" s="2"/>
      <c r="B47" s="2"/>
      <c r="C47" s="2"/>
      <c r="D47" s="2"/>
      <c r="E47" s="2"/>
      <c r="F47" s="2"/>
      <c r="G47" s="2"/>
      <c r="H47" s="2"/>
      <c r="I47" s="2"/>
      <c r="J47" s="2"/>
      <c r="K47" s="2"/>
      <c r="L47" s="2"/>
      <c r="M47" s="2"/>
      <c r="N47" s="2"/>
      <c r="O47" s="2"/>
      <c r="P47" s="2"/>
      <c r="Q47" s="2"/>
    </row>
    <row r="48" spans="1:17">
      <c r="A48" s="2"/>
      <c r="B48" s="2"/>
      <c r="C48" s="2"/>
      <c r="D48" s="2"/>
      <c r="E48" s="2"/>
      <c r="F48" s="2"/>
      <c r="G48" s="2"/>
      <c r="H48" s="2"/>
      <c r="I48" s="2"/>
      <c r="J48" s="2"/>
      <c r="K48" s="2"/>
      <c r="L48" s="2"/>
      <c r="M48" s="2"/>
      <c r="N48" s="2"/>
      <c r="O48" s="2"/>
      <c r="P48" s="2"/>
      <c r="Q48" s="2"/>
    </row>
    <row r="49" spans="1:17">
      <c r="A49" s="2"/>
      <c r="B49" s="2"/>
      <c r="C49" s="2"/>
      <c r="D49" s="2"/>
      <c r="E49" s="2"/>
      <c r="F49" s="2"/>
      <c r="G49" s="2"/>
      <c r="H49" s="2"/>
      <c r="I49" s="2"/>
      <c r="J49" s="2"/>
      <c r="K49" s="2"/>
      <c r="L49" s="2"/>
      <c r="M49" s="2"/>
      <c r="N49" s="2"/>
      <c r="O49" s="2"/>
      <c r="P49" s="2"/>
      <c r="Q49" s="2"/>
    </row>
    <row r="50" spans="1:17">
      <c r="A50" s="2"/>
      <c r="B50" s="2"/>
      <c r="C50" s="2"/>
      <c r="D50" s="2"/>
      <c r="E50" s="2"/>
      <c r="F50" s="2"/>
      <c r="G50" s="2"/>
      <c r="H50" s="2"/>
      <c r="I50" s="2"/>
      <c r="J50" s="2"/>
      <c r="K50" s="2"/>
      <c r="L50" s="2"/>
      <c r="M50" s="2"/>
      <c r="N50" s="2"/>
      <c r="O50" s="2"/>
      <c r="P50" s="2"/>
      <c r="Q50" s="2"/>
    </row>
    <row r="51" spans="1:17">
      <c r="A51" s="2"/>
      <c r="B51" s="2"/>
      <c r="C51" s="2"/>
      <c r="D51" s="2"/>
      <c r="E51" s="2"/>
      <c r="F51" s="2"/>
      <c r="G51" s="2"/>
      <c r="H51" s="2"/>
      <c r="I51" s="2"/>
      <c r="J51" s="2"/>
      <c r="K51" s="2"/>
      <c r="L51" s="2"/>
      <c r="M51" s="2"/>
      <c r="N51" s="2"/>
      <c r="O51" s="2"/>
      <c r="P51" s="2"/>
      <c r="Q51" s="2"/>
    </row>
    <row r="52" spans="1:17">
      <c r="A52" s="2"/>
      <c r="B52" s="2"/>
      <c r="C52" s="2"/>
      <c r="D52" s="2"/>
      <c r="E52" s="2"/>
      <c r="F52" s="2"/>
      <c r="G52" s="2"/>
      <c r="H52" s="2"/>
      <c r="I52" s="2"/>
      <c r="J52" s="2"/>
      <c r="K52" s="2"/>
      <c r="L52" s="2"/>
      <c r="M52" s="2"/>
      <c r="N52" s="2"/>
      <c r="O52" s="2"/>
      <c r="P52" s="2"/>
      <c r="Q52" s="2"/>
    </row>
    <row r="53" spans="1:17">
      <c r="A53" s="2"/>
      <c r="B53" s="2"/>
      <c r="C53" s="2"/>
      <c r="D53" s="2"/>
      <c r="E53" s="2"/>
      <c r="F53" s="2"/>
      <c r="G53" s="2"/>
      <c r="H53" s="2"/>
      <c r="I53" s="2"/>
      <c r="J53" s="2"/>
      <c r="K53" s="2"/>
      <c r="L53" s="2"/>
      <c r="M53" s="2"/>
      <c r="N53" s="2"/>
      <c r="O53" s="2"/>
      <c r="P53" s="2"/>
      <c r="Q53" s="2"/>
    </row>
    <row r="54" spans="1:17">
      <c r="A54" s="2"/>
      <c r="B54" s="2"/>
      <c r="C54" s="2"/>
      <c r="D54" s="2"/>
      <c r="E54" s="2"/>
      <c r="F54" s="2"/>
      <c r="G54" s="2"/>
      <c r="H54" s="2"/>
      <c r="I54" s="2"/>
      <c r="J54" s="2"/>
      <c r="K54" s="2"/>
      <c r="L54" s="2"/>
      <c r="M54" s="2"/>
      <c r="N54" s="2"/>
      <c r="O54" s="2"/>
      <c r="P54" s="2"/>
      <c r="Q54" s="2"/>
    </row>
    <row r="55" spans="1:17">
      <c r="A55" s="2"/>
      <c r="B55" s="2"/>
      <c r="C55" s="2"/>
      <c r="D55" s="2"/>
      <c r="E55" s="2"/>
      <c r="F55" s="2"/>
      <c r="G55" s="2"/>
      <c r="H55" s="2"/>
      <c r="I55" s="2"/>
      <c r="J55" s="2"/>
      <c r="K55" s="2"/>
      <c r="L55" s="2"/>
      <c r="M55" s="2"/>
      <c r="N55" s="2"/>
      <c r="O55" s="2"/>
      <c r="P55" s="2"/>
      <c r="Q55" s="2"/>
    </row>
    <row r="56" spans="1:17">
      <c r="A56" s="2"/>
      <c r="B56" s="2"/>
      <c r="C56" s="2"/>
      <c r="D56" s="2"/>
      <c r="E56" s="2"/>
      <c r="F56" s="2"/>
      <c r="G56" s="2"/>
      <c r="H56" s="2"/>
      <c r="I56" s="2"/>
      <c r="J56" s="2"/>
      <c r="K56" s="2"/>
      <c r="L56" s="2"/>
      <c r="M56" s="2"/>
      <c r="N56" s="2"/>
      <c r="O56" s="2"/>
      <c r="P56" s="2"/>
      <c r="Q56" s="2"/>
    </row>
    <row r="57" spans="1:17">
      <c r="A57" s="2"/>
      <c r="B57" s="2"/>
      <c r="C57" s="2"/>
      <c r="D57" s="2"/>
      <c r="E57" s="2"/>
      <c r="F57" s="2"/>
      <c r="G57" s="2"/>
      <c r="H57" s="2"/>
      <c r="I57" s="2"/>
      <c r="J57" s="2"/>
      <c r="K57" s="2"/>
      <c r="L57" s="2"/>
      <c r="M57" s="2"/>
      <c r="N57" s="2"/>
      <c r="O57" s="2"/>
      <c r="P57" s="2"/>
      <c r="Q57" s="2"/>
    </row>
    <row r="58" spans="1:17">
      <c r="A58" s="2"/>
      <c r="B58" s="2"/>
      <c r="C58" s="2"/>
      <c r="D58" s="2"/>
      <c r="E58" s="2"/>
      <c r="F58" s="2"/>
      <c r="G58" s="2"/>
      <c r="H58" s="2"/>
      <c r="I58" s="2"/>
      <c r="J58" s="2"/>
      <c r="K58" s="2"/>
      <c r="L58" s="2"/>
      <c r="M58" s="2"/>
      <c r="N58" s="2"/>
      <c r="O58" s="2"/>
      <c r="P58" s="2"/>
      <c r="Q58" s="2"/>
    </row>
    <row r="59" spans="1:17">
      <c r="A59" s="2"/>
      <c r="B59" s="2"/>
      <c r="C59" s="2"/>
      <c r="D59" s="2"/>
      <c r="E59" s="2"/>
      <c r="F59" s="2"/>
      <c r="G59" s="2"/>
      <c r="H59" s="2"/>
      <c r="I59" s="2"/>
      <c r="J59" s="2"/>
      <c r="K59" s="2"/>
      <c r="L59" s="2"/>
      <c r="M59" s="2"/>
      <c r="N59" s="2"/>
      <c r="O59" s="2"/>
      <c r="P59" s="2"/>
      <c r="Q59" s="2"/>
    </row>
    <row r="60" spans="1:17">
      <c r="A60" s="2"/>
      <c r="B60" s="2"/>
      <c r="C60" s="2"/>
      <c r="D60" s="2"/>
      <c r="E60" s="2"/>
      <c r="F60" s="2"/>
      <c r="G60" s="2"/>
      <c r="H60" s="2"/>
      <c r="I60" s="2"/>
      <c r="J60" s="2"/>
      <c r="K60" s="2"/>
      <c r="L60" s="2"/>
      <c r="M60" s="2"/>
      <c r="N60" s="2"/>
      <c r="O60" s="2"/>
      <c r="P60" s="2"/>
      <c r="Q60" s="2"/>
    </row>
    <row r="61" spans="1:17">
      <c r="A61" s="2"/>
      <c r="B61" s="2"/>
      <c r="C61" s="2"/>
      <c r="D61" s="2"/>
      <c r="E61" s="2"/>
      <c r="F61" s="2"/>
      <c r="G61" s="2"/>
      <c r="H61" s="2"/>
      <c r="I61" s="2"/>
      <c r="J61" s="2"/>
      <c r="K61" s="2"/>
      <c r="L61" s="2"/>
      <c r="M61" s="2"/>
      <c r="N61" s="2"/>
      <c r="O61" s="2"/>
      <c r="P61" s="2"/>
      <c r="Q61" s="2"/>
    </row>
    <row r="62" spans="1:17">
      <c r="A62" s="2"/>
      <c r="B62" s="2"/>
      <c r="C62" s="2"/>
      <c r="D62" s="2"/>
      <c r="E62" s="2"/>
      <c r="F62" s="2"/>
      <c r="G62" s="2"/>
      <c r="H62" s="2"/>
      <c r="I62" s="2"/>
      <c r="J62" s="2"/>
      <c r="K62" s="2"/>
      <c r="L62" s="2"/>
      <c r="M62" s="2"/>
      <c r="N62" s="2"/>
      <c r="O62" s="2"/>
      <c r="P62" s="2"/>
      <c r="Q62" s="2"/>
    </row>
    <row r="63" spans="1:17">
      <c r="A63" s="2"/>
      <c r="B63" s="2"/>
      <c r="C63" s="2"/>
      <c r="D63" s="2"/>
      <c r="E63" s="2"/>
      <c r="F63" s="2"/>
      <c r="G63" s="2"/>
      <c r="H63" s="2"/>
      <c r="I63" s="2"/>
      <c r="J63" s="2"/>
      <c r="K63" s="2"/>
      <c r="L63" s="2"/>
      <c r="M63" s="2"/>
      <c r="N63" s="2"/>
      <c r="O63" s="2"/>
      <c r="P63" s="2"/>
      <c r="Q63" s="2"/>
    </row>
    <row r="64" spans="1:17">
      <c r="A64" s="2"/>
      <c r="B64" s="2"/>
      <c r="C64" s="2"/>
      <c r="D64" s="2"/>
      <c r="E64" s="2"/>
      <c r="F64" s="2"/>
      <c r="G64" s="2"/>
      <c r="H64" s="2"/>
      <c r="I64" s="2"/>
      <c r="J64" s="2"/>
      <c r="K64" s="2"/>
      <c r="L64" s="2"/>
      <c r="M64" s="2"/>
      <c r="N64" s="2"/>
      <c r="O64" s="2"/>
      <c r="P64" s="2"/>
      <c r="Q64" s="2"/>
    </row>
    <row r="65" spans="1:17">
      <c r="A65" s="2"/>
      <c r="B65" s="2"/>
      <c r="C65" s="2"/>
      <c r="D65" s="2"/>
      <c r="E65" s="2"/>
      <c r="F65" s="2"/>
      <c r="G65" s="2"/>
      <c r="H65" s="2"/>
      <c r="I65" s="2"/>
      <c r="J65" s="2"/>
      <c r="K65" s="2"/>
      <c r="L65" s="2"/>
      <c r="M65" s="2"/>
      <c r="N65" s="2"/>
      <c r="O65" s="2"/>
      <c r="P65" s="2"/>
      <c r="Q65" s="2"/>
    </row>
    <row r="66" spans="1:17">
      <c r="A66" s="2"/>
      <c r="B66" s="2"/>
      <c r="C66" s="2"/>
      <c r="D66" s="2"/>
      <c r="E66" s="2"/>
      <c r="F66" s="2"/>
      <c r="G66" s="2"/>
      <c r="H66" s="2"/>
      <c r="I66" s="2"/>
      <c r="J66" s="2"/>
      <c r="K66" s="2"/>
      <c r="L66" s="2"/>
      <c r="M66" s="2"/>
      <c r="N66" s="2"/>
      <c r="O66" s="2"/>
      <c r="P66" s="2"/>
      <c r="Q66" s="2"/>
    </row>
    <row r="67" spans="1:17">
      <c r="A67" s="2"/>
      <c r="B67" s="2"/>
      <c r="C67" s="2"/>
      <c r="D67" s="2"/>
      <c r="E67" s="2"/>
      <c r="F67" s="2"/>
      <c r="G67" s="2"/>
      <c r="H67" s="2"/>
      <c r="I67" s="2"/>
      <c r="J67" s="2"/>
      <c r="K67" s="2"/>
      <c r="L67" s="2"/>
      <c r="M67" s="2"/>
      <c r="N67" s="2"/>
      <c r="O67" s="2"/>
      <c r="P67" s="2"/>
      <c r="Q67" s="2"/>
    </row>
    <row r="68" spans="1:17">
      <c r="A68" s="2"/>
      <c r="B68" s="2"/>
      <c r="C68" s="2"/>
      <c r="D68" s="2"/>
      <c r="E68" s="2"/>
      <c r="F68" s="2"/>
      <c r="G68" s="2"/>
      <c r="H68" s="2"/>
      <c r="I68" s="2"/>
      <c r="J68" s="2"/>
      <c r="K68" s="2"/>
      <c r="L68" s="2"/>
      <c r="M68" s="2"/>
      <c r="N68" s="2"/>
      <c r="O68" s="2"/>
      <c r="P68" s="2"/>
      <c r="Q68" s="2"/>
    </row>
    <row r="69" spans="1:17">
      <c r="A69" s="2"/>
      <c r="B69" s="2"/>
      <c r="C69" s="2"/>
      <c r="D69" s="2"/>
      <c r="E69" s="2"/>
      <c r="F69" s="2"/>
      <c r="G69" s="2"/>
      <c r="H69" s="2"/>
      <c r="I69" s="2"/>
      <c r="J69" s="2"/>
      <c r="K69" s="2"/>
      <c r="L69" s="2"/>
      <c r="M69" s="2"/>
      <c r="N69" s="2"/>
      <c r="O69" s="2"/>
      <c r="P69" s="2"/>
      <c r="Q69" s="2"/>
    </row>
    <row r="70" spans="1:17">
      <c r="A70" s="2"/>
      <c r="B70" s="2"/>
      <c r="C70" s="2"/>
      <c r="D70" s="2"/>
      <c r="E70" s="2"/>
      <c r="F70" s="2"/>
      <c r="G70" s="2"/>
      <c r="H70" s="2"/>
      <c r="I70" s="2"/>
      <c r="J70" s="2"/>
      <c r="K70" s="2"/>
      <c r="L70" s="2"/>
      <c r="M70" s="2"/>
      <c r="N70" s="2"/>
      <c r="O70" s="2"/>
      <c r="P70" s="2"/>
      <c r="Q70" s="2"/>
    </row>
    <row r="71" spans="1:17">
      <c r="A71" s="2"/>
      <c r="B71" s="2"/>
      <c r="C71" s="2"/>
      <c r="D71" s="2"/>
      <c r="E71" s="2"/>
      <c r="F71" s="2"/>
      <c r="G71" s="2"/>
      <c r="H71" s="2"/>
      <c r="I71" s="2"/>
      <c r="J71" s="2"/>
      <c r="K71" s="2"/>
      <c r="L71" s="2"/>
      <c r="M71" s="2"/>
      <c r="N71" s="2"/>
      <c r="O71" s="2"/>
      <c r="P71" s="2"/>
      <c r="Q71" s="2"/>
    </row>
    <row r="72" spans="1:17">
      <c r="A72" s="2"/>
      <c r="B72" s="2"/>
      <c r="C72" s="2"/>
      <c r="D72" s="2"/>
      <c r="E72" s="2"/>
      <c r="F72" s="2"/>
      <c r="G72" s="2"/>
      <c r="H72" s="2"/>
      <c r="I72" s="2"/>
      <c r="J72" s="2"/>
      <c r="K72" s="2"/>
      <c r="L72" s="2"/>
      <c r="M72" s="2"/>
      <c r="N72" s="2"/>
      <c r="O72" s="2"/>
      <c r="P72" s="2"/>
      <c r="Q72" s="2"/>
    </row>
    <row r="73" spans="1:17">
      <c r="A73" s="2"/>
      <c r="B73" s="2"/>
      <c r="C73" s="2"/>
      <c r="D73" s="2"/>
      <c r="E73" s="2"/>
      <c r="F73" s="2"/>
      <c r="G73" s="2"/>
      <c r="H73" s="2"/>
      <c r="I73" s="2"/>
      <c r="J73" s="2"/>
      <c r="K73" s="2"/>
      <c r="L73" s="2"/>
      <c r="M73" s="2"/>
      <c r="N73" s="2"/>
      <c r="O73" s="2"/>
      <c r="P73" s="2"/>
      <c r="Q73" s="2"/>
    </row>
    <row r="74" spans="1:17">
      <c r="A74" s="2"/>
      <c r="B74" s="2"/>
      <c r="C74" s="2"/>
      <c r="D74" s="2"/>
      <c r="E74" s="2"/>
      <c r="F74" s="2"/>
      <c r="G74" s="2"/>
      <c r="H74" s="2"/>
      <c r="I74" s="2"/>
      <c r="J74" s="2"/>
      <c r="K74" s="2"/>
      <c r="L74" s="2"/>
      <c r="M74" s="2"/>
      <c r="N74" s="2"/>
      <c r="O74" s="2"/>
      <c r="P74" s="2"/>
      <c r="Q74" s="2"/>
    </row>
    <row r="75" spans="1:17">
      <c r="A75" s="2"/>
      <c r="B75" s="2"/>
      <c r="C75" s="2"/>
      <c r="D75" s="2"/>
      <c r="E75" s="2"/>
      <c r="F75" s="2"/>
      <c r="G75" s="2"/>
      <c r="H75" s="2"/>
      <c r="I75" s="2"/>
      <c r="J75" s="2"/>
      <c r="K75" s="2"/>
      <c r="L75" s="2"/>
      <c r="M75" s="2"/>
      <c r="N75" s="2"/>
      <c r="O75" s="2"/>
      <c r="P75" s="2"/>
      <c r="Q75" s="2"/>
    </row>
    <row r="76" spans="1:17">
      <c r="A76" s="2"/>
      <c r="B76" s="2"/>
      <c r="C76" s="2"/>
      <c r="D76" s="2"/>
      <c r="E76" s="2"/>
      <c r="F76" s="2"/>
      <c r="G76" s="2"/>
      <c r="H76" s="2"/>
      <c r="I76" s="2"/>
      <c r="J76" s="2"/>
      <c r="K76" s="2"/>
      <c r="L76" s="2"/>
      <c r="M76" s="2"/>
      <c r="N76" s="2"/>
      <c r="O76" s="2"/>
      <c r="P76" s="2"/>
      <c r="Q76" s="2"/>
    </row>
    <row r="77" spans="1:17">
      <c r="A77" s="2"/>
      <c r="B77" s="2"/>
      <c r="C77" s="2"/>
      <c r="D77" s="2"/>
      <c r="E77" s="2"/>
      <c r="F77" s="2"/>
      <c r="G77" s="2"/>
      <c r="H77" s="2"/>
      <c r="I77" s="2"/>
      <c r="J77" s="2"/>
      <c r="K77" s="2"/>
      <c r="L77" s="2"/>
      <c r="M77" s="2"/>
      <c r="N77" s="2"/>
      <c r="O77" s="2"/>
      <c r="P77" s="2"/>
      <c r="Q77" s="2"/>
    </row>
    <row r="78" spans="1:17">
      <c r="A78" s="2"/>
      <c r="B78" s="2"/>
      <c r="C78" s="2"/>
      <c r="D78" s="2"/>
      <c r="E78" s="2"/>
      <c r="F78" s="2"/>
      <c r="G78" s="2"/>
      <c r="H78" s="2"/>
      <c r="I78" s="2"/>
      <c r="J78" s="2"/>
      <c r="K78" s="2"/>
      <c r="L78" s="2"/>
      <c r="M78" s="2"/>
      <c r="N78" s="2"/>
      <c r="O78" s="2"/>
      <c r="P78" s="2"/>
      <c r="Q78" s="2"/>
    </row>
    <row r="79" spans="1:17">
      <c r="A79" s="2"/>
      <c r="B79" s="2"/>
      <c r="C79" s="2"/>
      <c r="D79" s="2"/>
      <c r="E79" s="2"/>
      <c r="F79" s="2"/>
      <c r="G79" s="2"/>
      <c r="H79" s="2"/>
      <c r="I79" s="2"/>
      <c r="J79" s="2"/>
      <c r="K79" s="2"/>
      <c r="L79" s="2"/>
      <c r="M79" s="2"/>
      <c r="N79" s="2"/>
      <c r="O79" s="2"/>
      <c r="P79" s="2"/>
      <c r="Q79" s="2"/>
    </row>
    <row r="80" spans="1:17">
      <c r="A80" s="2"/>
      <c r="B80" s="2"/>
      <c r="C80" s="2"/>
      <c r="D80" s="2"/>
      <c r="E80" s="2"/>
      <c r="F80" s="2"/>
      <c r="G80" s="2"/>
      <c r="H80" s="2"/>
      <c r="I80" s="2"/>
      <c r="J80" s="2"/>
      <c r="K80" s="2"/>
      <c r="L80" s="2"/>
      <c r="M80" s="2"/>
      <c r="N80" s="2"/>
      <c r="O80" s="2"/>
      <c r="P80" s="2"/>
      <c r="Q80" s="2"/>
    </row>
    <row r="81" spans="1:17">
      <c r="A81" s="2"/>
      <c r="B81" s="2"/>
      <c r="C81" s="2"/>
      <c r="D81" s="2"/>
      <c r="E81" s="2"/>
      <c r="F81" s="2"/>
      <c r="G81" s="2"/>
      <c r="H81" s="2"/>
      <c r="I81" s="2"/>
      <c r="J81" s="2"/>
      <c r="K81" s="2"/>
      <c r="L81" s="2"/>
      <c r="M81" s="2"/>
      <c r="N81" s="2"/>
      <c r="O81" s="2"/>
      <c r="P81" s="2"/>
      <c r="Q81" s="2"/>
    </row>
    <row r="82" spans="1:17">
      <c r="A82" s="2"/>
      <c r="B82" s="2"/>
      <c r="C82" s="2"/>
      <c r="D82" s="2"/>
      <c r="E82" s="2"/>
      <c r="F82" s="2"/>
      <c r="G82" s="2"/>
      <c r="H82" s="2"/>
      <c r="I82" s="2"/>
      <c r="J82" s="2"/>
      <c r="K82" s="2"/>
      <c r="L82" s="2"/>
      <c r="M82" s="2"/>
      <c r="N82" s="2"/>
      <c r="O82" s="2"/>
      <c r="P82" s="2"/>
      <c r="Q82" s="2"/>
    </row>
    <row r="83" spans="1:17">
      <c r="A83" s="2"/>
      <c r="B83" s="2"/>
      <c r="C83" s="2"/>
      <c r="D83" s="2"/>
      <c r="E83" s="2"/>
      <c r="F83" s="2"/>
      <c r="G83" s="2"/>
      <c r="H83" s="2"/>
      <c r="I83" s="2"/>
      <c r="J83" s="2"/>
      <c r="K83" s="2"/>
      <c r="L83" s="2"/>
      <c r="M83" s="2"/>
      <c r="N83" s="2"/>
      <c r="O83" s="2"/>
      <c r="P83" s="2"/>
      <c r="Q83" s="2"/>
    </row>
    <row r="84" spans="1:17">
      <c r="A84" s="2"/>
      <c r="B84" s="2"/>
      <c r="C84" s="2"/>
      <c r="D84" s="2"/>
      <c r="E84" s="2"/>
      <c r="F84" s="2"/>
      <c r="G84" s="2"/>
      <c r="H84" s="2"/>
      <c r="I84" s="2"/>
      <c r="J84" s="2"/>
      <c r="K84" s="2"/>
      <c r="L84" s="2"/>
      <c r="M84" s="2"/>
      <c r="N84" s="2"/>
      <c r="O84" s="2"/>
      <c r="P84" s="2"/>
      <c r="Q84" s="2"/>
    </row>
    <row r="85" spans="1:17">
      <c r="A85" s="2"/>
      <c r="B85" s="2"/>
      <c r="C85" s="2"/>
      <c r="D85" s="2"/>
      <c r="E85" s="2"/>
      <c r="F85" s="2"/>
      <c r="G85" s="2"/>
      <c r="H85" s="2"/>
      <c r="I85" s="2"/>
      <c r="J85" s="2"/>
      <c r="K85" s="2"/>
      <c r="L85" s="2"/>
      <c r="M85" s="2"/>
      <c r="N85" s="2"/>
      <c r="O85" s="2"/>
      <c r="P85" s="2"/>
      <c r="Q85" s="2"/>
    </row>
    <row r="86" spans="1:17">
      <c r="A86" s="2"/>
      <c r="B86" s="2"/>
      <c r="C86" s="2"/>
      <c r="D86" s="2"/>
      <c r="E86" s="2"/>
      <c r="F86" s="2"/>
      <c r="G86" s="2"/>
      <c r="H86" s="2"/>
      <c r="I86" s="2"/>
      <c r="J86" s="2"/>
      <c r="K86" s="2"/>
      <c r="L86" s="2"/>
      <c r="M86" s="2"/>
      <c r="N86" s="2"/>
      <c r="O86" s="2"/>
      <c r="P86" s="2"/>
      <c r="Q86" s="2"/>
    </row>
    <row r="87" spans="1:17">
      <c r="A87" s="2"/>
      <c r="B87" s="2"/>
      <c r="C87" s="2"/>
      <c r="D87" s="2"/>
      <c r="E87" s="2"/>
      <c r="F87" s="2"/>
      <c r="G87" s="2"/>
      <c r="H87" s="2"/>
      <c r="I87" s="2"/>
      <c r="J87" s="2"/>
      <c r="K87" s="2"/>
      <c r="L87" s="2"/>
      <c r="M87" s="2"/>
      <c r="N87" s="2"/>
      <c r="O87" s="2"/>
      <c r="P87" s="2"/>
      <c r="Q87" s="2"/>
    </row>
    <row r="88" spans="1:17">
      <c r="A88" s="2"/>
      <c r="B88" s="2"/>
      <c r="C88" s="2"/>
      <c r="D88" s="2"/>
      <c r="E88" s="2"/>
      <c r="F88" s="2"/>
      <c r="G88" s="2"/>
      <c r="H88" s="2"/>
      <c r="I88" s="2"/>
      <c r="J88" s="2"/>
      <c r="K88" s="2"/>
      <c r="L88" s="2"/>
      <c r="M88" s="2"/>
      <c r="N88" s="2"/>
      <c r="O88" s="2"/>
      <c r="P88" s="2"/>
      <c r="Q88" s="2"/>
    </row>
    <row r="89" spans="1:17">
      <c r="A89" s="2"/>
      <c r="B89" s="2"/>
      <c r="C89" s="2"/>
      <c r="D89" s="2"/>
      <c r="E89" s="2"/>
      <c r="F89" s="2"/>
      <c r="G89" s="2"/>
      <c r="H89" s="2"/>
      <c r="I89" s="2"/>
      <c r="J89" s="2"/>
      <c r="K89" s="2"/>
      <c r="L89" s="2"/>
      <c r="M89" s="2"/>
      <c r="N89" s="2"/>
      <c r="O89" s="2"/>
      <c r="P89" s="2"/>
      <c r="Q89" s="2"/>
    </row>
    <row r="90" spans="1:17">
      <c r="A90" s="2"/>
      <c r="B90" s="2"/>
      <c r="C90" s="2"/>
      <c r="D90" s="2"/>
      <c r="E90" s="2"/>
      <c r="F90" s="2"/>
      <c r="G90" s="2"/>
      <c r="H90" s="2"/>
      <c r="I90" s="2"/>
      <c r="J90" s="2"/>
      <c r="K90" s="2"/>
      <c r="L90" s="2"/>
      <c r="M90" s="2"/>
      <c r="N90" s="2"/>
      <c r="O90" s="2"/>
      <c r="P90" s="2"/>
      <c r="Q90" s="2"/>
    </row>
    <row r="91" spans="1:17">
      <c r="A91" s="2"/>
      <c r="B91" s="2"/>
      <c r="C91" s="2"/>
      <c r="D91" s="2"/>
      <c r="E91" s="2"/>
      <c r="F91" s="2"/>
      <c r="G91" s="2"/>
      <c r="H91" s="2"/>
      <c r="I91" s="2"/>
      <c r="J91" s="2"/>
      <c r="K91" s="2"/>
      <c r="L91" s="2"/>
      <c r="M91" s="2"/>
      <c r="N91" s="2"/>
      <c r="O91" s="2"/>
      <c r="P91" s="2"/>
      <c r="Q91" s="2"/>
    </row>
    <row r="92" spans="1:17">
      <c r="A92" s="2"/>
      <c r="B92" s="2"/>
      <c r="C92" s="2"/>
      <c r="D92" s="2"/>
      <c r="E92" s="2"/>
      <c r="F92" s="2"/>
      <c r="G92" s="2"/>
      <c r="H92" s="2"/>
      <c r="I92" s="2"/>
      <c r="J92" s="2"/>
      <c r="K92" s="2"/>
      <c r="L92" s="2"/>
      <c r="M92" s="2"/>
      <c r="N92" s="2"/>
      <c r="O92" s="2"/>
      <c r="P92" s="2"/>
      <c r="Q92" s="2"/>
    </row>
    <row r="93" spans="1:17">
      <c r="A93" s="2"/>
      <c r="B93" s="2"/>
      <c r="C93" s="2"/>
      <c r="D93" s="2"/>
      <c r="E93" s="2"/>
      <c r="F93" s="2"/>
      <c r="G93" s="2"/>
      <c r="H93" s="2"/>
      <c r="I93" s="2"/>
      <c r="J93" s="2"/>
      <c r="K93" s="2"/>
      <c r="L93" s="2"/>
      <c r="M93" s="2"/>
      <c r="N93" s="2"/>
      <c r="O93" s="2"/>
      <c r="P93" s="2"/>
      <c r="Q93" s="2"/>
    </row>
    <row r="94" spans="1:17">
      <c r="A94" s="2"/>
      <c r="B94" s="2"/>
      <c r="C94" s="2"/>
      <c r="D94" s="2"/>
      <c r="E94" s="2"/>
      <c r="F94" s="2"/>
      <c r="G94" s="2"/>
      <c r="H94" s="2"/>
      <c r="I94" s="2"/>
      <c r="J94" s="2"/>
      <c r="K94" s="2"/>
      <c r="L94" s="2"/>
      <c r="M94" s="2"/>
      <c r="N94" s="2"/>
      <c r="O94" s="2"/>
      <c r="P94" s="2"/>
      <c r="Q94" s="2"/>
    </row>
    <row r="95" spans="1:17">
      <c r="A95" s="2"/>
      <c r="B95" s="2"/>
      <c r="C95" s="2"/>
      <c r="D95" s="2"/>
      <c r="E95" s="2"/>
      <c r="F95" s="2"/>
      <c r="G95" s="2"/>
      <c r="H95" s="2"/>
      <c r="I95" s="2"/>
      <c r="J95" s="2"/>
      <c r="K95" s="2"/>
      <c r="L95" s="2"/>
      <c r="M95" s="2"/>
      <c r="N95" s="2"/>
      <c r="O95" s="2"/>
      <c r="P95" s="2"/>
      <c r="Q95" s="2"/>
    </row>
    <row r="96" spans="1:17">
      <c r="A96" s="2"/>
      <c r="B96" s="2"/>
      <c r="C96" s="2"/>
      <c r="D96" s="2"/>
      <c r="E96" s="2"/>
      <c r="F96" s="2"/>
      <c r="G96" s="2"/>
      <c r="H96" s="2"/>
      <c r="I96" s="2"/>
      <c r="J96" s="2"/>
      <c r="K96" s="2"/>
      <c r="L96" s="2"/>
      <c r="M96" s="2"/>
      <c r="N96" s="2"/>
      <c r="O96" s="2"/>
      <c r="P96" s="2"/>
      <c r="Q96" s="2"/>
    </row>
    <row r="97" spans="1:17">
      <c r="A97" s="2"/>
      <c r="B97" s="2"/>
      <c r="C97" s="2"/>
      <c r="D97" s="2"/>
      <c r="E97" s="2"/>
      <c r="F97" s="2"/>
      <c r="G97" s="2"/>
      <c r="H97" s="2"/>
      <c r="I97" s="2"/>
      <c r="J97" s="2"/>
      <c r="K97" s="2"/>
      <c r="L97" s="2"/>
      <c r="M97" s="2"/>
      <c r="N97" s="2"/>
      <c r="O97" s="2"/>
      <c r="P97" s="2"/>
      <c r="Q97" s="2"/>
    </row>
    <row r="98" spans="1:17">
      <c r="A98" s="2"/>
      <c r="B98" s="2"/>
      <c r="C98" s="2"/>
      <c r="D98" s="2"/>
      <c r="E98" s="2"/>
      <c r="F98" s="2"/>
      <c r="G98" s="2"/>
      <c r="H98" s="2"/>
      <c r="I98" s="2"/>
      <c r="J98" s="2"/>
      <c r="K98" s="2"/>
      <c r="L98" s="2"/>
      <c r="M98" s="2"/>
      <c r="N98" s="2"/>
      <c r="O98" s="2"/>
      <c r="P98" s="2"/>
      <c r="Q98" s="2"/>
    </row>
    <row r="99" spans="1:17">
      <c r="A99" s="2"/>
      <c r="B99" s="2"/>
      <c r="C99" s="2"/>
      <c r="D99" s="2"/>
      <c r="E99" s="2"/>
      <c r="F99" s="2"/>
      <c r="G99" s="2"/>
      <c r="H99" s="2"/>
      <c r="I99" s="2"/>
      <c r="J99" s="2"/>
      <c r="K99" s="2"/>
      <c r="L99" s="2"/>
      <c r="M99" s="2"/>
      <c r="N99" s="2"/>
      <c r="O99" s="2"/>
      <c r="P99" s="2"/>
      <c r="Q99" s="2"/>
    </row>
    <row r="100" spans="1:17">
      <c r="A100" s="2"/>
      <c r="B100" s="2"/>
      <c r="C100" s="2"/>
      <c r="D100" s="2"/>
      <c r="E100" s="2"/>
      <c r="F100" s="2"/>
      <c r="G100" s="2"/>
      <c r="H100" s="2"/>
      <c r="I100" s="2"/>
      <c r="J100" s="2"/>
      <c r="K100" s="2"/>
      <c r="L100" s="2"/>
      <c r="M100" s="2"/>
      <c r="N100" s="2"/>
      <c r="O100" s="2"/>
      <c r="P100" s="2"/>
      <c r="Q100" s="2"/>
    </row>
    <row r="101" spans="1:17">
      <c r="A101" s="2"/>
      <c r="B101" s="2"/>
      <c r="C101" s="2"/>
      <c r="D101" s="2"/>
      <c r="E101" s="2"/>
      <c r="F101" s="2"/>
      <c r="G101" s="2"/>
      <c r="H101" s="2"/>
      <c r="I101" s="2"/>
      <c r="J101" s="2"/>
      <c r="K101" s="2"/>
      <c r="L101" s="2"/>
      <c r="M101" s="2"/>
      <c r="N101" s="2"/>
      <c r="O101" s="2"/>
      <c r="P101" s="2"/>
      <c r="Q101" s="2"/>
    </row>
    <row r="102" spans="1:17">
      <c r="A102" s="2"/>
      <c r="B102" s="2"/>
      <c r="C102" s="2"/>
      <c r="D102" s="2"/>
      <c r="E102" s="2"/>
      <c r="F102" s="2"/>
      <c r="G102" s="2"/>
      <c r="H102" s="2"/>
      <c r="I102" s="2"/>
      <c r="J102" s="2"/>
      <c r="K102" s="2"/>
      <c r="L102" s="2"/>
      <c r="M102" s="2"/>
      <c r="N102" s="2"/>
      <c r="O102" s="2"/>
      <c r="P102" s="2"/>
      <c r="Q102" s="2"/>
    </row>
    <row r="103" spans="1:17">
      <c r="A103" s="2"/>
      <c r="B103" s="2"/>
      <c r="C103" s="2"/>
      <c r="D103" s="2"/>
      <c r="E103" s="2"/>
      <c r="F103" s="2"/>
      <c r="G103" s="2"/>
      <c r="H103" s="2"/>
      <c r="I103" s="2"/>
      <c r="J103" s="2"/>
      <c r="K103" s="2"/>
      <c r="L103" s="2"/>
      <c r="M103" s="2"/>
      <c r="N103" s="2"/>
      <c r="O103" s="2"/>
      <c r="P103" s="2"/>
      <c r="Q103" s="2"/>
    </row>
    <row r="104" spans="1:17">
      <c r="A104" s="2"/>
      <c r="B104" s="2"/>
      <c r="C104" s="2"/>
      <c r="D104" s="2"/>
      <c r="E104" s="2"/>
      <c r="F104" s="2"/>
      <c r="G104" s="2"/>
      <c r="H104" s="2"/>
      <c r="I104" s="2"/>
      <c r="J104" s="2"/>
      <c r="K104" s="2"/>
      <c r="L104" s="2"/>
      <c r="M104" s="2"/>
      <c r="N104" s="2"/>
      <c r="O104" s="2"/>
      <c r="P104" s="2"/>
      <c r="Q104" s="2"/>
    </row>
    <row r="105" spans="1:17">
      <c r="A105" s="2"/>
      <c r="B105" s="2"/>
      <c r="C105" s="2"/>
      <c r="D105" s="2"/>
      <c r="E105" s="2"/>
      <c r="F105" s="2"/>
      <c r="G105" s="2"/>
      <c r="H105" s="2"/>
      <c r="I105" s="2"/>
      <c r="J105" s="2"/>
      <c r="K105" s="2"/>
      <c r="L105" s="2"/>
      <c r="M105" s="2"/>
      <c r="N105" s="2"/>
      <c r="O105" s="2"/>
      <c r="P105" s="2"/>
      <c r="Q105" s="2"/>
    </row>
    <row r="106" spans="1:17">
      <c r="A106" s="2"/>
      <c r="B106" s="2"/>
      <c r="C106" s="2"/>
      <c r="D106" s="2"/>
      <c r="E106" s="2"/>
      <c r="F106" s="2"/>
      <c r="G106" s="2"/>
      <c r="H106" s="2"/>
      <c r="I106" s="2"/>
      <c r="J106" s="2"/>
      <c r="K106" s="2"/>
      <c r="L106" s="2"/>
      <c r="M106" s="2"/>
      <c r="N106" s="2"/>
      <c r="O106" s="2"/>
      <c r="P106" s="2"/>
      <c r="Q106" s="2"/>
    </row>
    <row r="107" spans="1:17">
      <c r="A107" s="2"/>
      <c r="B107" s="2"/>
      <c r="C107" s="2"/>
      <c r="D107" s="2"/>
      <c r="E107" s="2"/>
      <c r="F107" s="2"/>
      <c r="G107" s="2"/>
      <c r="H107" s="2"/>
      <c r="I107" s="2"/>
      <c r="J107" s="2"/>
      <c r="K107" s="2"/>
      <c r="L107" s="2"/>
      <c r="M107" s="2"/>
      <c r="N107" s="2"/>
      <c r="O107" s="2"/>
      <c r="P107" s="2"/>
      <c r="Q107" s="2"/>
    </row>
    <row r="108" spans="1:17">
      <c r="A108" s="2"/>
      <c r="B108" s="2"/>
      <c r="C108" s="2"/>
      <c r="D108" s="2"/>
      <c r="E108" s="2"/>
      <c r="F108" s="2"/>
      <c r="G108" s="2"/>
      <c r="H108" s="2"/>
      <c r="I108" s="2"/>
      <c r="J108" s="2"/>
      <c r="K108" s="2"/>
      <c r="L108" s="2"/>
      <c r="M108" s="2"/>
      <c r="N108" s="2"/>
      <c r="O108" s="2"/>
      <c r="P108" s="2"/>
      <c r="Q108" s="2"/>
    </row>
    <row r="109" spans="1:17">
      <c r="A109" s="2"/>
      <c r="B109" s="2"/>
      <c r="C109" s="2"/>
      <c r="D109" s="2"/>
      <c r="E109" s="2"/>
      <c r="F109" s="2"/>
      <c r="G109" s="2"/>
      <c r="H109" s="2"/>
      <c r="I109" s="2"/>
      <c r="J109" s="2"/>
      <c r="K109" s="2"/>
      <c r="L109" s="2"/>
      <c r="M109" s="2"/>
      <c r="N109" s="2"/>
      <c r="O109" s="2"/>
      <c r="P109" s="2"/>
      <c r="Q109" s="2"/>
    </row>
    <row r="110" spans="1:17">
      <c r="A110" s="2"/>
      <c r="B110" s="2"/>
      <c r="C110" s="2"/>
      <c r="D110" s="2"/>
      <c r="E110" s="2"/>
      <c r="F110" s="2"/>
      <c r="G110" s="2"/>
      <c r="H110" s="2"/>
      <c r="I110" s="2"/>
      <c r="J110" s="2"/>
      <c r="K110" s="2"/>
      <c r="L110" s="2"/>
      <c r="M110" s="2"/>
      <c r="N110" s="2"/>
      <c r="O110" s="2"/>
      <c r="P110" s="2"/>
      <c r="Q110" s="2"/>
    </row>
    <row r="111" spans="1:17">
      <c r="A111" s="2"/>
      <c r="B111" s="2"/>
      <c r="C111" s="2"/>
      <c r="D111" s="2"/>
      <c r="E111" s="2"/>
      <c r="F111" s="2"/>
      <c r="G111" s="2"/>
      <c r="H111" s="2"/>
      <c r="I111" s="2"/>
      <c r="J111" s="2"/>
      <c r="K111" s="2"/>
      <c r="L111" s="2"/>
      <c r="M111" s="2"/>
      <c r="N111" s="2"/>
      <c r="O111" s="2"/>
      <c r="P111" s="2"/>
      <c r="Q111" s="2"/>
    </row>
    <row r="112" spans="1:17">
      <c r="A112" s="2"/>
      <c r="B112" s="2"/>
      <c r="C112" s="2"/>
      <c r="D112" s="2"/>
      <c r="E112" s="2"/>
      <c r="F112" s="2"/>
      <c r="G112" s="2"/>
      <c r="H112" s="2"/>
      <c r="I112" s="2"/>
      <c r="J112" s="2"/>
      <c r="K112" s="2"/>
      <c r="L112" s="2"/>
      <c r="M112" s="2"/>
      <c r="N112" s="2"/>
      <c r="O112" s="2"/>
      <c r="P112" s="2"/>
      <c r="Q112" s="2"/>
    </row>
    <row r="113" spans="1:17">
      <c r="A113" s="2"/>
      <c r="B113" s="2"/>
      <c r="C113" s="2"/>
      <c r="D113" s="2"/>
      <c r="E113" s="2"/>
      <c r="F113" s="2"/>
      <c r="G113" s="2"/>
      <c r="H113" s="2"/>
      <c r="I113" s="2"/>
      <c r="J113" s="2"/>
      <c r="K113" s="2"/>
      <c r="L113" s="2"/>
      <c r="M113" s="2"/>
      <c r="N113" s="2"/>
      <c r="O113" s="2"/>
      <c r="P113" s="2"/>
      <c r="Q113" s="2"/>
    </row>
    <row r="114" spans="1:17">
      <c r="A114" s="2"/>
      <c r="B114" s="2"/>
      <c r="C114" s="2"/>
      <c r="D114" s="2"/>
      <c r="E114" s="2"/>
      <c r="F114" s="2"/>
      <c r="G114" s="2"/>
      <c r="H114" s="2"/>
      <c r="I114" s="2"/>
      <c r="J114" s="2"/>
      <c r="K114" s="2"/>
      <c r="L114" s="2"/>
      <c r="M114" s="2"/>
      <c r="N114" s="2"/>
      <c r="O114" s="2"/>
      <c r="P114" s="2"/>
      <c r="Q114" s="2"/>
    </row>
    <row r="115" spans="1:17">
      <c r="A115" s="2"/>
      <c r="B115" s="2"/>
      <c r="C115" s="2"/>
      <c r="D115" s="2"/>
      <c r="E115" s="2"/>
      <c r="F115" s="2"/>
      <c r="G115" s="2"/>
      <c r="H115" s="2"/>
      <c r="I115" s="2"/>
      <c r="J115" s="2"/>
      <c r="K115" s="2"/>
      <c r="L115" s="2"/>
      <c r="M115" s="2"/>
      <c r="N115" s="2"/>
      <c r="O115" s="2"/>
      <c r="P115" s="2"/>
      <c r="Q115" s="2"/>
    </row>
    <row r="116" spans="1:17">
      <c r="A116" s="2"/>
      <c r="B116" s="2"/>
      <c r="C116" s="2"/>
      <c r="D116" s="2"/>
      <c r="E116" s="2"/>
      <c r="F116" s="2"/>
      <c r="G116" s="2"/>
      <c r="H116" s="2"/>
      <c r="I116" s="2"/>
      <c r="J116" s="2"/>
      <c r="K116" s="2"/>
      <c r="L116" s="2"/>
      <c r="M116" s="2"/>
      <c r="N116" s="2"/>
      <c r="O116" s="2"/>
      <c r="P116" s="2"/>
      <c r="Q116" s="2"/>
    </row>
    <row r="117" spans="1:17">
      <c r="A117" s="2"/>
      <c r="B117" s="2"/>
      <c r="C117" s="2"/>
      <c r="D117" s="2"/>
      <c r="E117" s="2"/>
      <c r="F117" s="2"/>
      <c r="G117" s="2"/>
      <c r="H117" s="2"/>
      <c r="I117" s="2"/>
      <c r="J117" s="2"/>
      <c r="K117" s="2"/>
      <c r="L117" s="2"/>
      <c r="M117" s="2"/>
      <c r="N117" s="2"/>
      <c r="O117" s="2"/>
      <c r="P117" s="2"/>
      <c r="Q117" s="2"/>
    </row>
    <row r="118" spans="1:17">
      <c r="A118" s="2"/>
      <c r="B118" s="2"/>
      <c r="C118" s="2"/>
      <c r="D118" s="2"/>
      <c r="E118" s="2"/>
      <c r="F118" s="2"/>
      <c r="G118" s="2"/>
      <c r="H118" s="2"/>
      <c r="I118" s="2"/>
      <c r="J118" s="2"/>
      <c r="K118" s="2"/>
      <c r="L118" s="2"/>
      <c r="M118" s="2"/>
      <c r="N118" s="2"/>
      <c r="O118" s="2"/>
      <c r="P118" s="2"/>
      <c r="Q118" s="2"/>
    </row>
    <row r="119" spans="1:17">
      <c r="A119" s="2"/>
      <c r="B119" s="2"/>
      <c r="C119" s="2"/>
      <c r="D119" s="2"/>
      <c r="E119" s="2"/>
      <c r="F119" s="2"/>
      <c r="G119" s="2"/>
      <c r="H119" s="2"/>
      <c r="I119" s="2"/>
      <c r="J119" s="2"/>
      <c r="K119" s="2"/>
      <c r="L119" s="2"/>
      <c r="M119" s="2"/>
      <c r="N119" s="2"/>
      <c r="O119" s="2"/>
      <c r="P119" s="2"/>
      <c r="Q119" s="2"/>
    </row>
    <row r="120" spans="1:17">
      <c r="A120" s="2"/>
      <c r="B120" s="2"/>
      <c r="C120" s="2"/>
      <c r="D120" s="2"/>
      <c r="E120" s="2"/>
      <c r="F120" s="2"/>
      <c r="G120" s="2"/>
      <c r="H120" s="2"/>
      <c r="I120" s="2"/>
      <c r="J120" s="2"/>
      <c r="K120" s="2"/>
      <c r="L120" s="2"/>
      <c r="M120" s="2"/>
      <c r="N120" s="2"/>
      <c r="O120" s="2"/>
      <c r="P120" s="2"/>
      <c r="Q120" s="2"/>
    </row>
    <row r="121" spans="1:17">
      <c r="A121" s="2"/>
      <c r="B121" s="2"/>
      <c r="C121" s="2"/>
      <c r="D121" s="2"/>
      <c r="E121" s="2"/>
      <c r="F121" s="2"/>
      <c r="G121" s="2"/>
      <c r="H121" s="2"/>
      <c r="I121" s="2"/>
      <c r="J121" s="2"/>
      <c r="K121" s="2"/>
      <c r="L121" s="2"/>
      <c r="M121" s="2"/>
      <c r="N121" s="2"/>
      <c r="O121" s="2"/>
      <c r="P121" s="2"/>
      <c r="Q121" s="2"/>
    </row>
    <row r="122" spans="1:17">
      <c r="A122" s="2"/>
      <c r="B122" s="2"/>
      <c r="C122" s="2"/>
      <c r="D122" s="2"/>
      <c r="E122" s="2"/>
      <c r="F122" s="2"/>
      <c r="G122" s="2"/>
      <c r="H122" s="2"/>
      <c r="I122" s="2"/>
      <c r="J122" s="2"/>
      <c r="K122" s="2"/>
      <c r="L122" s="2"/>
      <c r="M122" s="2"/>
      <c r="N122" s="2"/>
      <c r="O122" s="2"/>
      <c r="P122" s="2"/>
      <c r="Q122" s="2"/>
    </row>
    <row r="123" spans="1:17">
      <c r="A123" s="2"/>
      <c r="B123" s="2"/>
      <c r="C123" s="2"/>
      <c r="D123" s="2"/>
      <c r="E123" s="2"/>
      <c r="F123" s="2"/>
      <c r="G123" s="2"/>
      <c r="H123" s="2"/>
      <c r="I123" s="2"/>
      <c r="J123" s="2"/>
      <c r="K123" s="2"/>
      <c r="L123" s="2"/>
      <c r="M123" s="2"/>
      <c r="N123" s="2"/>
      <c r="O123" s="2"/>
      <c r="P123" s="2"/>
      <c r="Q123" s="2"/>
    </row>
    <row r="124" spans="1:17">
      <c r="A124" s="2"/>
      <c r="B124" s="2"/>
      <c r="C124" s="2"/>
      <c r="D124" s="2"/>
      <c r="E124" s="2"/>
      <c r="F124" s="2"/>
      <c r="G124" s="2"/>
      <c r="H124" s="2"/>
      <c r="I124" s="2"/>
      <c r="J124" s="2"/>
      <c r="K124" s="2"/>
      <c r="L124" s="2"/>
      <c r="M124" s="2"/>
      <c r="N124" s="2"/>
      <c r="O124" s="2"/>
      <c r="P124" s="2"/>
      <c r="Q124" s="2"/>
    </row>
    <row r="125" spans="1:17">
      <c r="A125" s="2"/>
      <c r="B125" s="2"/>
      <c r="C125" s="2"/>
      <c r="D125" s="2"/>
      <c r="E125" s="2"/>
      <c r="F125" s="2"/>
      <c r="G125" s="2"/>
      <c r="H125" s="2"/>
      <c r="I125" s="2"/>
      <c r="J125" s="2"/>
      <c r="K125" s="2"/>
      <c r="L125" s="2"/>
      <c r="M125" s="2"/>
      <c r="N125" s="2"/>
      <c r="O125" s="2"/>
      <c r="P125" s="2"/>
      <c r="Q125" s="2"/>
    </row>
    <row r="126" spans="1:17">
      <c r="A126" s="2"/>
      <c r="B126" s="2"/>
      <c r="C126" s="2"/>
      <c r="D126" s="2"/>
      <c r="E126" s="2"/>
      <c r="F126" s="2"/>
      <c r="G126" s="2"/>
      <c r="H126" s="2"/>
      <c r="I126" s="2"/>
      <c r="J126" s="2"/>
      <c r="K126" s="2"/>
      <c r="L126" s="2"/>
      <c r="M126" s="2"/>
      <c r="N126" s="2"/>
      <c r="O126" s="2"/>
      <c r="P126" s="2"/>
      <c r="Q126" s="2"/>
    </row>
    <row r="127" spans="1:17">
      <c r="A127" s="2"/>
      <c r="B127" s="2"/>
      <c r="C127" s="2"/>
      <c r="D127" s="2"/>
      <c r="E127" s="2"/>
      <c r="F127" s="2"/>
      <c r="G127" s="2"/>
      <c r="H127" s="2"/>
      <c r="I127" s="2"/>
      <c r="J127" s="2"/>
      <c r="K127" s="2"/>
      <c r="L127" s="2"/>
      <c r="M127" s="2"/>
      <c r="N127" s="2"/>
      <c r="O127" s="2"/>
      <c r="P127" s="2"/>
      <c r="Q127" s="2"/>
    </row>
    <row r="128" spans="1:17">
      <c r="A128" s="2"/>
      <c r="B128" s="2"/>
      <c r="C128" s="2"/>
      <c r="D128" s="2"/>
      <c r="E128" s="2"/>
      <c r="F128" s="2"/>
      <c r="G128" s="2"/>
      <c r="H128" s="2"/>
      <c r="I128" s="2"/>
      <c r="J128" s="2"/>
      <c r="K128" s="2"/>
      <c r="L128" s="2"/>
      <c r="M128" s="2"/>
      <c r="N128" s="2"/>
      <c r="O128" s="2"/>
      <c r="P128" s="2"/>
      <c r="Q128" s="2"/>
    </row>
    <row r="129" spans="1:17">
      <c r="A129" s="2"/>
      <c r="B129" s="2"/>
      <c r="C129" s="2"/>
      <c r="D129" s="2"/>
      <c r="E129" s="2"/>
      <c r="F129" s="2"/>
      <c r="G129" s="2"/>
      <c r="H129" s="2"/>
      <c r="I129" s="2"/>
      <c r="J129" s="2"/>
      <c r="K129" s="2"/>
      <c r="L129" s="2"/>
      <c r="M129" s="2"/>
      <c r="N129" s="2"/>
      <c r="O129" s="2"/>
      <c r="P129" s="2"/>
      <c r="Q129" s="2"/>
    </row>
    <row r="130" spans="1:17">
      <c r="A130" s="2"/>
      <c r="B130" s="2"/>
      <c r="C130" s="2"/>
      <c r="D130" s="2"/>
      <c r="E130" s="2"/>
      <c r="F130" s="2"/>
      <c r="G130" s="2"/>
      <c r="H130" s="2"/>
      <c r="I130" s="2"/>
      <c r="J130" s="2"/>
      <c r="K130" s="2"/>
      <c r="L130" s="2"/>
      <c r="M130" s="2"/>
      <c r="N130" s="2"/>
      <c r="O130" s="2"/>
      <c r="P130" s="2"/>
      <c r="Q130" s="2"/>
    </row>
    <row r="131" spans="1:17">
      <c r="A131" s="2"/>
      <c r="B131" s="2"/>
      <c r="C131" s="2"/>
      <c r="D131" s="2"/>
      <c r="E131" s="2"/>
      <c r="F131" s="2"/>
      <c r="G131" s="2"/>
      <c r="H131" s="2"/>
      <c r="I131" s="2"/>
      <c r="J131" s="2"/>
      <c r="K131" s="2"/>
      <c r="L131" s="2"/>
      <c r="M131" s="2"/>
      <c r="N131" s="2"/>
      <c r="O131" s="2"/>
      <c r="P131" s="2"/>
      <c r="Q131" s="2"/>
    </row>
    <row r="132" spans="1:17">
      <c r="A132" s="2"/>
      <c r="B132" s="2"/>
      <c r="C132" s="2"/>
      <c r="D132" s="2"/>
      <c r="E132" s="2"/>
      <c r="F132" s="2"/>
      <c r="G132" s="2"/>
      <c r="H132" s="2"/>
      <c r="I132" s="2"/>
      <c r="J132" s="2"/>
      <c r="K132" s="2"/>
      <c r="L132" s="2"/>
      <c r="M132" s="2"/>
      <c r="N132" s="2"/>
      <c r="O132" s="2"/>
      <c r="P132" s="2"/>
      <c r="Q132" s="2"/>
    </row>
    <row r="133" spans="1:17">
      <c r="A133" s="2"/>
      <c r="B133" s="2"/>
      <c r="C133" s="2"/>
      <c r="D133" s="2"/>
      <c r="E133" s="2"/>
      <c r="F133" s="2"/>
      <c r="G133" s="2"/>
      <c r="H133" s="2"/>
      <c r="I133" s="2"/>
      <c r="J133" s="2"/>
      <c r="K133" s="2"/>
      <c r="L133" s="2"/>
      <c r="M133" s="2"/>
      <c r="N133" s="2"/>
      <c r="O133" s="2"/>
      <c r="P133" s="2"/>
      <c r="Q133" s="2"/>
    </row>
    <row r="134" spans="1:17">
      <c r="A134" s="2"/>
      <c r="B134" s="2"/>
      <c r="C134" s="2"/>
      <c r="D134" s="2"/>
      <c r="E134" s="2"/>
      <c r="F134" s="2"/>
      <c r="G134" s="2"/>
      <c r="H134" s="2"/>
      <c r="I134" s="2"/>
      <c r="J134" s="2"/>
      <c r="K134" s="2"/>
      <c r="L134" s="2"/>
      <c r="M134" s="2"/>
      <c r="N134" s="2"/>
      <c r="O134" s="2"/>
      <c r="P134" s="2"/>
      <c r="Q134" s="2"/>
    </row>
    <row r="135" spans="1:17">
      <c r="A135" s="2"/>
      <c r="B135" s="2"/>
      <c r="C135" s="2"/>
      <c r="D135" s="2"/>
      <c r="E135" s="2"/>
      <c r="F135" s="2"/>
      <c r="G135" s="2"/>
      <c r="H135" s="2"/>
      <c r="I135" s="2"/>
      <c r="J135" s="2"/>
      <c r="K135" s="2"/>
      <c r="L135" s="2"/>
      <c r="M135" s="2"/>
      <c r="N135" s="2"/>
      <c r="O135" s="2"/>
      <c r="P135" s="2"/>
      <c r="Q135" s="2"/>
    </row>
    <row r="136" spans="1:17">
      <c r="A136" s="2"/>
      <c r="B136" s="2"/>
      <c r="C136" s="2"/>
      <c r="D136" s="2"/>
      <c r="E136" s="2"/>
      <c r="F136" s="2"/>
      <c r="G136" s="2"/>
      <c r="H136" s="2"/>
      <c r="I136" s="2"/>
      <c r="J136" s="2"/>
      <c r="K136" s="2"/>
      <c r="L136" s="2"/>
      <c r="M136" s="2"/>
      <c r="N136" s="2"/>
      <c r="O136" s="2"/>
      <c r="P136" s="2"/>
      <c r="Q136" s="2"/>
    </row>
    <row r="137" spans="1:17">
      <c r="A137" s="2"/>
      <c r="B137" s="2"/>
      <c r="C137" s="2"/>
      <c r="D137" s="2"/>
      <c r="E137" s="2"/>
      <c r="F137" s="2"/>
      <c r="G137" s="2"/>
      <c r="H137" s="2"/>
      <c r="I137" s="2"/>
      <c r="J137" s="2"/>
      <c r="K137" s="2"/>
      <c r="L137" s="2"/>
      <c r="M137" s="2"/>
      <c r="N137" s="2"/>
      <c r="O137" s="2"/>
      <c r="P137" s="2"/>
      <c r="Q137" s="2"/>
    </row>
    <row r="138" spans="1:17">
      <c r="A138" s="2"/>
      <c r="B138" s="2"/>
      <c r="C138" s="2"/>
      <c r="D138" s="2"/>
      <c r="E138" s="2"/>
      <c r="F138" s="2"/>
      <c r="G138" s="2"/>
      <c r="H138" s="2"/>
      <c r="I138" s="2"/>
      <c r="J138" s="2"/>
      <c r="K138" s="2"/>
      <c r="L138" s="2"/>
      <c r="M138" s="2"/>
      <c r="N138" s="2"/>
      <c r="O138" s="2"/>
      <c r="P138" s="2"/>
      <c r="Q138" s="2"/>
    </row>
    <row r="139" spans="1:17">
      <c r="A139" s="2"/>
      <c r="B139" s="2"/>
      <c r="C139" s="2"/>
      <c r="D139" s="2"/>
      <c r="E139" s="2"/>
      <c r="F139" s="2"/>
      <c r="G139" s="2"/>
      <c r="H139" s="2"/>
      <c r="I139" s="2"/>
      <c r="J139" s="2"/>
      <c r="K139" s="2"/>
      <c r="L139" s="2"/>
      <c r="M139" s="2"/>
      <c r="N139" s="2"/>
      <c r="O139" s="2"/>
      <c r="P139" s="2"/>
      <c r="Q139" s="2"/>
    </row>
    <row r="140" spans="1:17">
      <c r="A140" s="2"/>
      <c r="B140" s="2"/>
      <c r="C140" s="2"/>
      <c r="D140" s="2"/>
      <c r="E140" s="2"/>
      <c r="F140" s="2"/>
      <c r="G140" s="2"/>
      <c r="H140" s="2"/>
      <c r="I140" s="2"/>
      <c r="J140" s="2"/>
      <c r="K140" s="2"/>
      <c r="L140" s="2"/>
      <c r="M140" s="2"/>
      <c r="N140" s="2"/>
      <c r="O140" s="2"/>
      <c r="P140" s="2"/>
      <c r="Q140" s="2"/>
    </row>
    <row r="141" spans="1:17">
      <c r="A141" s="2"/>
      <c r="B141" s="2"/>
      <c r="C141" s="2"/>
      <c r="D141" s="2"/>
      <c r="E141" s="2"/>
      <c r="F141" s="2"/>
      <c r="G141" s="2"/>
      <c r="H141" s="2"/>
      <c r="I141" s="2"/>
      <c r="J141" s="2"/>
      <c r="K141" s="2"/>
      <c r="L141" s="2"/>
      <c r="M141" s="2"/>
      <c r="N141" s="2"/>
      <c r="O141" s="2"/>
      <c r="P141" s="2"/>
      <c r="Q141" s="2"/>
    </row>
    <row r="142" spans="1:17">
      <c r="A142" s="2"/>
      <c r="B142" s="2"/>
      <c r="C142" s="2"/>
      <c r="D142" s="2"/>
      <c r="E142" s="2"/>
      <c r="F142" s="2"/>
      <c r="G142" s="2"/>
      <c r="H142" s="2"/>
      <c r="I142" s="2"/>
      <c r="J142" s="2"/>
      <c r="K142" s="2"/>
      <c r="L142" s="2"/>
      <c r="M142" s="2"/>
      <c r="N142" s="2"/>
      <c r="O142" s="2"/>
      <c r="P142" s="2"/>
      <c r="Q142" s="2"/>
    </row>
    <row r="143" spans="1:17">
      <c r="A143" s="2"/>
      <c r="B143" s="2"/>
      <c r="C143" s="2"/>
      <c r="D143" s="2"/>
      <c r="E143" s="2"/>
      <c r="F143" s="2"/>
      <c r="G143" s="2"/>
      <c r="H143" s="2"/>
      <c r="I143" s="2"/>
      <c r="J143" s="2"/>
      <c r="K143" s="2"/>
      <c r="L143" s="2"/>
      <c r="M143" s="2"/>
      <c r="N143" s="2"/>
      <c r="O143" s="2"/>
      <c r="P143" s="2"/>
      <c r="Q143" s="2"/>
    </row>
    <row r="144" spans="1:17">
      <c r="A144" s="2"/>
      <c r="B144" s="2"/>
      <c r="C144" s="2"/>
      <c r="D144" s="2"/>
      <c r="E144" s="2"/>
      <c r="F144" s="2"/>
      <c r="G144" s="2"/>
      <c r="H144" s="2"/>
      <c r="I144" s="2"/>
      <c r="J144" s="2"/>
      <c r="K144" s="2"/>
      <c r="L144" s="2"/>
      <c r="M144" s="2"/>
      <c r="N144" s="2"/>
      <c r="O144" s="2"/>
      <c r="P144" s="2"/>
      <c r="Q144" s="2"/>
    </row>
    <row r="145" spans="1:17">
      <c r="A145" s="2"/>
      <c r="B145" s="2"/>
      <c r="C145" s="2"/>
      <c r="D145" s="2"/>
      <c r="E145" s="2"/>
      <c r="F145" s="2"/>
      <c r="G145" s="2"/>
      <c r="H145" s="2"/>
      <c r="I145" s="2"/>
      <c r="J145" s="2"/>
      <c r="K145" s="2"/>
      <c r="L145" s="2"/>
      <c r="M145" s="2"/>
      <c r="N145" s="2"/>
      <c r="O145" s="2"/>
      <c r="P145" s="2"/>
      <c r="Q145" s="2"/>
    </row>
    <row r="146" spans="1:17">
      <c r="A146" s="2"/>
      <c r="B146" s="2"/>
      <c r="C146" s="2"/>
      <c r="D146" s="2"/>
      <c r="E146" s="2"/>
      <c r="F146" s="2"/>
      <c r="G146" s="2"/>
      <c r="H146" s="2"/>
      <c r="I146" s="2"/>
      <c r="J146" s="2"/>
      <c r="K146" s="2"/>
      <c r="L146" s="2"/>
      <c r="M146" s="2"/>
      <c r="N146" s="2"/>
      <c r="O146" s="2"/>
      <c r="P146" s="2"/>
      <c r="Q146" s="2"/>
    </row>
    <row r="147" spans="1:17">
      <c r="A147" s="2"/>
      <c r="B147" s="2"/>
      <c r="C147" s="2"/>
      <c r="D147" s="2"/>
      <c r="E147" s="2"/>
      <c r="F147" s="2"/>
      <c r="G147" s="2"/>
      <c r="H147" s="2"/>
      <c r="I147" s="2"/>
      <c r="J147" s="2"/>
      <c r="K147" s="2"/>
      <c r="L147" s="2"/>
      <c r="M147" s="2"/>
      <c r="N147" s="2"/>
      <c r="O147" s="2"/>
      <c r="P147" s="2"/>
      <c r="Q147" s="2"/>
    </row>
    <row r="148" spans="1:17">
      <c r="A148" s="2"/>
      <c r="B148" s="2"/>
      <c r="C148" s="2"/>
      <c r="D148" s="2"/>
      <c r="E148" s="2"/>
      <c r="F148" s="2"/>
      <c r="G148" s="2"/>
      <c r="H148" s="2"/>
      <c r="I148" s="2"/>
      <c r="J148" s="2"/>
      <c r="K148" s="2"/>
      <c r="L148" s="2"/>
      <c r="M148" s="2"/>
      <c r="N148" s="2"/>
      <c r="O148" s="2"/>
      <c r="P148" s="2"/>
      <c r="Q148" s="2"/>
    </row>
    <row r="149" spans="1:17">
      <c r="A149" s="2"/>
      <c r="B149" s="2"/>
      <c r="C149" s="2"/>
      <c r="D149" s="2"/>
      <c r="E149" s="2"/>
      <c r="F149" s="2"/>
      <c r="G149" s="2"/>
      <c r="H149" s="2"/>
      <c r="I149" s="2"/>
      <c r="J149" s="2"/>
      <c r="K149" s="2"/>
      <c r="L149" s="2"/>
      <c r="M149" s="2"/>
      <c r="N149" s="2"/>
      <c r="O149" s="2"/>
      <c r="P149" s="2"/>
      <c r="Q149" s="2"/>
    </row>
    <row r="150" spans="1:17">
      <c r="A150" s="2"/>
      <c r="B150" s="2"/>
      <c r="C150" s="2"/>
      <c r="D150" s="2"/>
      <c r="E150" s="2"/>
      <c r="F150" s="2"/>
      <c r="G150" s="2"/>
      <c r="H150" s="2"/>
      <c r="I150" s="2"/>
      <c r="J150" s="2"/>
      <c r="K150" s="2"/>
      <c r="L150" s="2"/>
      <c r="M150" s="2"/>
      <c r="N150" s="2"/>
      <c r="O150" s="2"/>
      <c r="P150" s="2"/>
      <c r="Q150" s="2"/>
    </row>
    <row r="151" spans="1:17">
      <c r="A151" s="2"/>
      <c r="B151" s="2"/>
      <c r="C151" s="2"/>
      <c r="D151" s="2"/>
      <c r="E151" s="2"/>
      <c r="F151" s="2"/>
      <c r="G151" s="2"/>
      <c r="H151" s="2"/>
      <c r="I151" s="2"/>
      <c r="J151" s="2"/>
      <c r="K151" s="2"/>
      <c r="L151" s="2"/>
      <c r="M151" s="2"/>
      <c r="N151" s="2"/>
      <c r="O151" s="2"/>
      <c r="P151" s="2"/>
      <c r="Q151" s="2"/>
    </row>
    <row r="152" spans="1:17">
      <c r="A152" s="2"/>
      <c r="B152" s="2"/>
      <c r="C152" s="2"/>
      <c r="D152" s="2"/>
      <c r="E152" s="2"/>
      <c r="F152" s="2"/>
      <c r="G152" s="2"/>
      <c r="H152" s="2"/>
      <c r="I152" s="2"/>
      <c r="J152" s="2"/>
      <c r="K152" s="2"/>
      <c r="L152" s="2"/>
      <c r="M152" s="2"/>
      <c r="N152" s="2"/>
      <c r="O152" s="2"/>
      <c r="P152" s="2"/>
      <c r="Q152" s="2"/>
    </row>
    <row r="153" spans="1:17">
      <c r="A153" s="2"/>
      <c r="B153" s="2"/>
      <c r="C153" s="2"/>
      <c r="D153" s="2"/>
      <c r="E153" s="2"/>
      <c r="F153" s="2"/>
      <c r="G153" s="2"/>
      <c r="H153" s="2"/>
      <c r="I153" s="2"/>
      <c r="J153" s="2"/>
      <c r="K153" s="2"/>
      <c r="L153" s="2"/>
      <c r="M153" s="2"/>
      <c r="N153" s="2"/>
      <c r="O153" s="2"/>
      <c r="P153" s="2"/>
      <c r="Q153" s="2"/>
    </row>
    <row r="154" spans="1:17">
      <c r="A154" s="2"/>
      <c r="B154" s="2"/>
      <c r="C154" s="2"/>
      <c r="D154" s="2"/>
      <c r="E154" s="2"/>
      <c r="F154" s="2"/>
      <c r="G154" s="2"/>
      <c r="H154" s="2"/>
      <c r="I154" s="2"/>
      <c r="J154" s="2"/>
      <c r="K154" s="2"/>
      <c r="L154" s="2"/>
      <c r="M154" s="2"/>
      <c r="N154" s="2"/>
      <c r="O154" s="2"/>
      <c r="P154" s="2"/>
      <c r="Q154" s="2"/>
    </row>
    <row r="155" spans="1:17">
      <c r="A155" s="2"/>
      <c r="B155" s="2"/>
      <c r="C155" s="2"/>
      <c r="D155" s="2"/>
      <c r="E155" s="2"/>
      <c r="F155" s="2"/>
      <c r="G155" s="2"/>
      <c r="H155" s="2"/>
      <c r="I155" s="2"/>
      <c r="J155" s="2"/>
      <c r="K155" s="2"/>
      <c r="L155" s="2"/>
      <c r="M155" s="2"/>
      <c r="N155" s="2"/>
      <c r="O155" s="2"/>
      <c r="P155" s="2"/>
      <c r="Q155" s="2"/>
    </row>
    <row r="156" spans="1:17">
      <c r="A156" s="2"/>
      <c r="B156" s="2"/>
      <c r="C156" s="2"/>
      <c r="D156" s="2"/>
      <c r="E156" s="2"/>
      <c r="F156" s="2"/>
      <c r="G156" s="2"/>
      <c r="H156" s="2"/>
      <c r="I156" s="2"/>
      <c r="J156" s="2"/>
      <c r="K156" s="2"/>
      <c r="L156" s="2"/>
      <c r="M156" s="2"/>
      <c r="N156" s="2"/>
      <c r="O156" s="2"/>
      <c r="P156" s="2"/>
      <c r="Q156" s="2"/>
    </row>
    <row r="157" spans="1:17">
      <c r="A157" s="2"/>
      <c r="B157" s="2"/>
      <c r="C157" s="2"/>
      <c r="D157" s="2"/>
      <c r="E157" s="2"/>
      <c r="F157" s="2"/>
      <c r="G157" s="2"/>
      <c r="H157" s="2"/>
      <c r="I157" s="2"/>
      <c r="J157" s="2"/>
      <c r="K157" s="2"/>
      <c r="L157" s="2"/>
      <c r="M157" s="2"/>
      <c r="N157" s="2"/>
      <c r="O157" s="2"/>
      <c r="P157" s="2"/>
      <c r="Q157" s="2"/>
    </row>
    <row r="158" spans="1:17">
      <c r="A158" s="2"/>
      <c r="B158" s="2"/>
      <c r="C158" s="2"/>
      <c r="D158" s="2"/>
      <c r="E158" s="2"/>
      <c r="F158" s="2"/>
      <c r="G158" s="2"/>
      <c r="H158" s="2"/>
      <c r="I158" s="2"/>
      <c r="J158" s="2"/>
      <c r="K158" s="2"/>
      <c r="L158" s="2"/>
      <c r="M158" s="2"/>
      <c r="N158" s="2"/>
      <c r="O158" s="2"/>
      <c r="P158" s="2"/>
      <c r="Q158" s="2"/>
    </row>
    <row r="159" spans="1:17">
      <c r="A159" s="2"/>
      <c r="B159" s="2"/>
      <c r="C159" s="2"/>
      <c r="D159" s="2"/>
      <c r="E159" s="2"/>
      <c r="F159" s="2"/>
      <c r="G159" s="2"/>
      <c r="H159" s="2"/>
      <c r="I159" s="2"/>
      <c r="J159" s="2"/>
      <c r="K159" s="2"/>
      <c r="L159" s="2"/>
      <c r="M159" s="2"/>
      <c r="N159" s="2"/>
      <c r="O159" s="2"/>
      <c r="P159" s="2"/>
      <c r="Q159" s="2"/>
    </row>
    <row r="160" spans="1:17">
      <c r="A160" s="2"/>
      <c r="B160" s="2"/>
      <c r="C160" s="2"/>
      <c r="D160" s="2"/>
      <c r="E160" s="2"/>
      <c r="F160" s="2"/>
      <c r="G160" s="2"/>
      <c r="H160" s="2"/>
      <c r="I160" s="2"/>
      <c r="J160" s="2"/>
      <c r="K160" s="2"/>
      <c r="L160" s="2"/>
      <c r="M160" s="2"/>
      <c r="N160" s="2"/>
      <c r="O160" s="2"/>
      <c r="P160" s="2"/>
      <c r="Q160" s="2"/>
    </row>
    <row r="161" spans="1:17">
      <c r="A161" s="2"/>
      <c r="B161" s="2"/>
      <c r="C161" s="2"/>
      <c r="D161" s="2"/>
      <c r="E161" s="2"/>
      <c r="F161" s="2"/>
      <c r="G161" s="2"/>
      <c r="H161" s="2"/>
      <c r="I161" s="2"/>
      <c r="J161" s="2"/>
      <c r="K161" s="2"/>
      <c r="L161" s="2"/>
      <c r="M161" s="2"/>
      <c r="N161" s="2"/>
      <c r="O161" s="2"/>
      <c r="P161" s="2"/>
      <c r="Q161" s="2"/>
    </row>
    <row r="162" spans="1:17">
      <c r="A162" s="2"/>
      <c r="B162" s="2"/>
      <c r="C162" s="2"/>
      <c r="D162" s="2"/>
      <c r="E162" s="2"/>
      <c r="F162" s="2"/>
      <c r="G162" s="2"/>
      <c r="H162" s="2"/>
      <c r="I162" s="2"/>
      <c r="J162" s="2"/>
      <c r="K162" s="2"/>
      <c r="L162" s="2"/>
      <c r="M162" s="2"/>
      <c r="N162" s="2"/>
      <c r="O162" s="2"/>
      <c r="P162" s="2"/>
      <c r="Q162" s="2"/>
    </row>
    <row r="163" spans="1:17">
      <c r="A163" s="2"/>
      <c r="B163" s="2"/>
      <c r="C163" s="2"/>
      <c r="D163" s="2"/>
      <c r="E163" s="2"/>
      <c r="F163" s="2"/>
      <c r="G163" s="2"/>
      <c r="H163" s="2"/>
      <c r="I163" s="2"/>
      <c r="J163" s="2"/>
      <c r="K163" s="2"/>
      <c r="L163" s="2"/>
      <c r="M163" s="2"/>
      <c r="N163" s="2"/>
      <c r="O163" s="2"/>
      <c r="P163" s="2"/>
      <c r="Q163" s="2"/>
    </row>
    <row r="164" spans="1:17">
      <c r="A164" s="2"/>
      <c r="B164" s="2"/>
      <c r="C164" s="2"/>
      <c r="D164" s="2"/>
      <c r="E164" s="2"/>
      <c r="F164" s="2"/>
      <c r="G164" s="2"/>
      <c r="H164" s="2"/>
      <c r="I164" s="2"/>
      <c r="J164" s="2"/>
      <c r="K164" s="2"/>
      <c r="L164" s="2"/>
      <c r="M164" s="2"/>
      <c r="N164" s="2"/>
      <c r="O164" s="2"/>
      <c r="P164" s="2"/>
      <c r="Q164" s="2"/>
    </row>
    <row r="165" spans="1:17">
      <c r="A165" s="2"/>
      <c r="B165" s="2"/>
      <c r="C165" s="2"/>
      <c r="D165" s="2"/>
      <c r="E165" s="2"/>
      <c r="F165" s="2"/>
      <c r="G165" s="2"/>
      <c r="H165" s="2"/>
      <c r="I165" s="2"/>
      <c r="J165" s="2"/>
      <c r="K165" s="2"/>
      <c r="L165" s="2"/>
      <c r="M165" s="2"/>
      <c r="N165" s="2"/>
      <c r="O165" s="2"/>
      <c r="P165" s="2"/>
      <c r="Q165" s="2"/>
    </row>
    <row r="166" spans="1:17">
      <c r="A166" s="2"/>
      <c r="B166" s="2"/>
      <c r="C166" s="2"/>
      <c r="D166" s="2"/>
      <c r="E166" s="2"/>
      <c r="F166" s="2"/>
      <c r="G166" s="2"/>
      <c r="H166" s="2"/>
      <c r="I166" s="2"/>
      <c r="J166" s="2"/>
      <c r="K166" s="2"/>
      <c r="L166" s="2"/>
      <c r="M166" s="2"/>
      <c r="N166" s="2"/>
      <c r="O166" s="2"/>
      <c r="P166" s="2"/>
      <c r="Q166" s="2"/>
    </row>
    <row r="167" spans="1:17">
      <c r="A167" s="2"/>
      <c r="B167" s="2"/>
      <c r="C167" s="2"/>
      <c r="D167" s="2"/>
      <c r="E167" s="2"/>
      <c r="F167" s="2"/>
      <c r="G167" s="2"/>
      <c r="H167" s="2"/>
      <c r="I167" s="2"/>
      <c r="J167" s="2"/>
      <c r="K167" s="2"/>
      <c r="L167" s="2"/>
      <c r="M167" s="2"/>
      <c r="N167" s="2"/>
      <c r="O167" s="2"/>
      <c r="P167" s="2"/>
      <c r="Q167" s="2"/>
    </row>
    <row r="168" spans="1:17">
      <c r="A168" s="2"/>
      <c r="B168" s="2"/>
      <c r="C168" s="2"/>
      <c r="D168" s="2"/>
      <c r="E168" s="2"/>
      <c r="F168" s="2"/>
      <c r="G168" s="2"/>
      <c r="H168" s="2"/>
      <c r="I168" s="2"/>
      <c r="J168" s="2"/>
      <c r="K168" s="2"/>
      <c r="L168" s="2"/>
      <c r="M168" s="2"/>
      <c r="N168" s="2"/>
      <c r="O168" s="2"/>
      <c r="P168" s="2"/>
      <c r="Q168" s="2"/>
    </row>
    <row r="169" spans="1:17">
      <c r="A169" s="2"/>
      <c r="B169" s="2"/>
      <c r="C169" s="2"/>
      <c r="D169" s="2"/>
      <c r="E169" s="2"/>
      <c r="F169" s="2"/>
      <c r="G169" s="2"/>
      <c r="H169" s="2"/>
      <c r="I169" s="2"/>
      <c r="J169" s="2"/>
      <c r="K169" s="2"/>
      <c r="L169" s="2"/>
      <c r="M169" s="2"/>
      <c r="N169" s="2"/>
      <c r="O169" s="2"/>
      <c r="P169" s="2"/>
      <c r="Q169" s="2"/>
    </row>
    <row r="170" spans="1:17">
      <c r="A170" s="2"/>
      <c r="B170" s="2"/>
      <c r="C170" s="2"/>
      <c r="D170" s="2"/>
      <c r="E170" s="2"/>
      <c r="F170" s="2"/>
      <c r="G170" s="2"/>
      <c r="H170" s="2"/>
      <c r="I170" s="2"/>
      <c r="J170" s="2"/>
      <c r="K170" s="2"/>
      <c r="L170" s="2"/>
      <c r="M170" s="2"/>
      <c r="N170" s="2"/>
      <c r="O170" s="2"/>
      <c r="P170" s="2"/>
      <c r="Q170" s="2"/>
    </row>
    <row r="171" spans="1:17">
      <c r="A171" s="2"/>
      <c r="B171" s="2"/>
      <c r="C171" s="2"/>
      <c r="D171" s="2"/>
      <c r="E171" s="2"/>
      <c r="F171" s="2"/>
      <c r="G171" s="2"/>
      <c r="H171" s="2"/>
      <c r="I171" s="2"/>
      <c r="J171" s="2"/>
      <c r="K171" s="2"/>
      <c r="L171" s="2"/>
      <c r="M171" s="2"/>
      <c r="N171" s="2"/>
      <c r="O171" s="2"/>
      <c r="P171" s="2"/>
      <c r="Q171" s="2"/>
    </row>
    <row r="172" spans="1:17">
      <c r="A172" s="2"/>
      <c r="B172" s="2"/>
      <c r="C172" s="2"/>
      <c r="D172" s="2"/>
      <c r="E172" s="2"/>
      <c r="F172" s="2"/>
      <c r="G172" s="2"/>
      <c r="H172" s="2"/>
      <c r="I172" s="2"/>
      <c r="J172" s="2"/>
      <c r="K172" s="2"/>
      <c r="L172" s="2"/>
      <c r="M172" s="2"/>
      <c r="N172" s="2"/>
      <c r="O172" s="2"/>
      <c r="P172" s="2"/>
      <c r="Q172" s="2"/>
    </row>
    <row r="173" spans="1:17">
      <c r="A173" s="2"/>
      <c r="B173" s="2"/>
      <c r="C173" s="2"/>
      <c r="D173" s="2"/>
      <c r="E173" s="2"/>
      <c r="F173" s="2"/>
      <c r="G173" s="2"/>
      <c r="H173" s="2"/>
      <c r="I173" s="2"/>
      <c r="J173" s="2"/>
      <c r="K173" s="2"/>
      <c r="L173" s="2"/>
      <c r="M173" s="2"/>
      <c r="N173" s="2"/>
      <c r="O173" s="2"/>
      <c r="P173" s="2"/>
      <c r="Q173" s="2"/>
    </row>
    <row r="174" spans="1:17">
      <c r="A174" s="2"/>
      <c r="B174" s="2"/>
      <c r="C174" s="2"/>
      <c r="D174" s="2"/>
      <c r="E174" s="2"/>
      <c r="F174" s="2"/>
      <c r="G174" s="2"/>
      <c r="H174" s="2"/>
      <c r="I174" s="2"/>
      <c r="J174" s="2"/>
      <c r="K174" s="2"/>
      <c r="L174" s="2"/>
      <c r="M174" s="2"/>
      <c r="N174" s="2"/>
      <c r="O174" s="2"/>
      <c r="P174" s="2"/>
      <c r="Q174" s="2"/>
    </row>
    <row r="175" spans="1:17">
      <c r="A175" s="2"/>
      <c r="B175" s="2"/>
      <c r="C175" s="2"/>
      <c r="D175" s="2"/>
      <c r="E175" s="2"/>
      <c r="F175" s="2"/>
      <c r="G175" s="2"/>
      <c r="H175" s="2"/>
      <c r="I175" s="2"/>
      <c r="J175" s="2"/>
      <c r="K175" s="2"/>
      <c r="L175" s="2"/>
      <c r="M175" s="2"/>
      <c r="N175" s="2"/>
      <c r="O175" s="2"/>
      <c r="P175" s="2"/>
      <c r="Q175" s="2"/>
    </row>
    <row r="176" spans="1:17">
      <c r="A176" s="2"/>
      <c r="B176" s="2"/>
      <c r="C176" s="2"/>
      <c r="D176" s="2"/>
      <c r="E176" s="2"/>
      <c r="F176" s="2"/>
      <c r="G176" s="2"/>
      <c r="H176" s="2"/>
      <c r="I176" s="2"/>
      <c r="J176" s="2"/>
      <c r="K176" s="2"/>
      <c r="L176" s="2"/>
      <c r="M176" s="2"/>
      <c r="N176" s="2"/>
      <c r="O176" s="2"/>
      <c r="P176" s="2"/>
      <c r="Q176" s="2"/>
    </row>
    <row r="177" spans="1:17">
      <c r="A177" s="2"/>
      <c r="B177" s="2"/>
      <c r="C177" s="2"/>
      <c r="D177" s="2"/>
      <c r="E177" s="2"/>
      <c r="F177" s="2"/>
      <c r="G177" s="2"/>
      <c r="H177" s="2"/>
      <c r="I177" s="2"/>
      <c r="J177" s="2"/>
      <c r="K177" s="2"/>
      <c r="L177" s="2"/>
      <c r="M177" s="2"/>
      <c r="N177" s="2"/>
      <c r="O177" s="2"/>
      <c r="P177" s="2"/>
      <c r="Q177" s="2"/>
    </row>
    <row r="178" spans="1:17">
      <c r="A178" s="2"/>
      <c r="B178" s="2"/>
      <c r="C178" s="2"/>
      <c r="D178" s="2"/>
      <c r="E178" s="2"/>
      <c r="F178" s="2"/>
      <c r="G178" s="2"/>
      <c r="H178" s="2"/>
      <c r="I178" s="2"/>
      <c r="J178" s="2"/>
      <c r="K178" s="2"/>
      <c r="L178" s="2"/>
      <c r="M178" s="2"/>
      <c r="N178" s="2"/>
      <c r="O178" s="2"/>
      <c r="P178" s="2"/>
      <c r="Q178" s="2"/>
    </row>
    <row r="179" spans="1:17">
      <c r="A179" s="2"/>
      <c r="B179" s="2"/>
      <c r="C179" s="2"/>
      <c r="D179" s="2"/>
      <c r="E179" s="2"/>
      <c r="F179" s="2"/>
      <c r="G179" s="2"/>
      <c r="H179" s="2"/>
      <c r="I179" s="2"/>
      <c r="J179" s="2"/>
      <c r="K179" s="2"/>
      <c r="L179" s="2"/>
      <c r="M179" s="2"/>
      <c r="N179" s="2"/>
      <c r="O179" s="2"/>
      <c r="P179" s="2"/>
      <c r="Q179" s="2"/>
    </row>
    <row r="180" spans="1:17">
      <c r="A180" s="2"/>
      <c r="B180" s="2"/>
      <c r="C180" s="2"/>
      <c r="D180" s="2"/>
      <c r="E180" s="2"/>
      <c r="F180" s="2"/>
      <c r="G180" s="2"/>
      <c r="H180" s="2"/>
      <c r="I180" s="2"/>
      <c r="J180" s="2"/>
      <c r="K180" s="2"/>
      <c r="L180" s="2"/>
      <c r="M180" s="2"/>
      <c r="N180" s="2"/>
      <c r="O180" s="2"/>
      <c r="P180" s="2"/>
      <c r="Q180" s="2"/>
    </row>
    <row r="181" spans="1:17">
      <c r="A181" s="2"/>
      <c r="B181" s="2"/>
      <c r="C181" s="2"/>
      <c r="D181" s="2"/>
      <c r="E181" s="2"/>
      <c r="F181" s="2"/>
      <c r="G181" s="2"/>
      <c r="H181" s="2"/>
      <c r="I181" s="2"/>
      <c r="J181" s="2"/>
      <c r="K181" s="2"/>
      <c r="L181" s="2"/>
      <c r="M181" s="2"/>
      <c r="N181" s="2"/>
      <c r="O181" s="2"/>
      <c r="P181" s="2"/>
      <c r="Q181" s="2"/>
    </row>
    <row r="182" spans="1:17">
      <c r="A182" s="2"/>
      <c r="B182" s="2"/>
      <c r="C182" s="2"/>
      <c r="D182" s="2"/>
      <c r="E182" s="2"/>
      <c r="F182" s="2"/>
      <c r="G182" s="2"/>
      <c r="H182" s="2"/>
      <c r="I182" s="2"/>
      <c r="J182" s="2"/>
      <c r="K182" s="2"/>
      <c r="L182" s="2"/>
      <c r="M182" s="2"/>
      <c r="N182" s="2"/>
      <c r="O182" s="2"/>
      <c r="P182" s="2"/>
      <c r="Q182" s="2"/>
    </row>
    <row r="183" spans="1:17">
      <c r="A183" s="2"/>
      <c r="B183" s="2"/>
      <c r="C183" s="2"/>
      <c r="D183" s="2"/>
      <c r="E183" s="2"/>
      <c r="F183" s="2"/>
      <c r="G183" s="2"/>
      <c r="H183" s="2"/>
      <c r="I183" s="2"/>
      <c r="J183" s="2"/>
      <c r="K183" s="2"/>
      <c r="L183" s="2"/>
      <c r="M183" s="2"/>
      <c r="N183" s="2"/>
      <c r="O183" s="2"/>
      <c r="P183" s="2"/>
      <c r="Q183" s="2"/>
    </row>
    <row r="184" spans="1:17">
      <c r="A184" s="2"/>
      <c r="B184" s="2"/>
      <c r="C184" s="2"/>
      <c r="D184" s="2"/>
      <c r="E184" s="2"/>
      <c r="F184" s="2"/>
      <c r="G184" s="2"/>
      <c r="H184" s="2"/>
      <c r="I184" s="2"/>
      <c r="J184" s="2"/>
      <c r="K184" s="2"/>
      <c r="L184" s="2"/>
      <c r="M184" s="2"/>
      <c r="N184" s="2"/>
      <c r="O184" s="2"/>
      <c r="P184" s="2"/>
      <c r="Q184" s="2"/>
    </row>
    <row r="185" spans="1:17">
      <c r="A185" s="2"/>
      <c r="B185" s="2"/>
      <c r="C185" s="2"/>
      <c r="D185" s="2"/>
      <c r="E185" s="2"/>
      <c r="F185" s="2"/>
      <c r="G185" s="2"/>
      <c r="H185" s="2"/>
      <c r="I185" s="2"/>
      <c r="J185" s="2"/>
      <c r="K185" s="2"/>
      <c r="L185" s="2"/>
      <c r="M185" s="2"/>
      <c r="N185" s="2"/>
      <c r="O185" s="2"/>
      <c r="P185" s="2"/>
      <c r="Q185" s="2"/>
    </row>
    <row r="186" spans="1:17">
      <c r="A186" s="2"/>
      <c r="B186" s="2"/>
      <c r="C186" s="2"/>
      <c r="D186" s="2"/>
      <c r="E186" s="2"/>
      <c r="F186" s="2"/>
      <c r="G186" s="2"/>
      <c r="H186" s="2"/>
      <c r="I186" s="2"/>
      <c r="J186" s="2"/>
      <c r="K186" s="2"/>
      <c r="L186" s="2"/>
      <c r="M186" s="2"/>
      <c r="N186" s="2"/>
      <c r="O186" s="2"/>
      <c r="P186" s="2"/>
      <c r="Q186" s="2"/>
    </row>
    <row r="187" spans="1:17">
      <c r="A187" s="2"/>
      <c r="B187" s="2"/>
      <c r="C187" s="2"/>
      <c r="D187" s="2"/>
      <c r="E187" s="2"/>
      <c r="F187" s="2"/>
      <c r="G187" s="2"/>
      <c r="H187" s="2"/>
      <c r="I187" s="2"/>
      <c r="J187" s="2"/>
      <c r="K187" s="2"/>
      <c r="L187" s="2"/>
      <c r="M187" s="2"/>
      <c r="N187" s="2"/>
      <c r="O187" s="2"/>
      <c r="P187" s="2"/>
      <c r="Q187" s="2"/>
    </row>
    <row r="188" spans="1:17">
      <c r="A188" s="2"/>
      <c r="B188" s="2"/>
      <c r="C188" s="2"/>
      <c r="D188" s="2"/>
      <c r="E188" s="2"/>
      <c r="F188" s="2"/>
      <c r="G188" s="2"/>
      <c r="H188" s="2"/>
      <c r="I188" s="2"/>
      <c r="J188" s="2"/>
      <c r="K188" s="2"/>
      <c r="L188" s="2"/>
      <c r="M188" s="2"/>
      <c r="N188" s="2"/>
      <c r="O188" s="2"/>
      <c r="P188" s="2"/>
      <c r="Q188" s="2"/>
    </row>
    <row r="189" spans="1:17">
      <c r="A189" s="2"/>
      <c r="B189" s="2"/>
      <c r="C189" s="2"/>
      <c r="D189" s="2"/>
      <c r="E189" s="2"/>
      <c r="F189" s="2"/>
      <c r="G189" s="2"/>
      <c r="H189" s="2"/>
      <c r="I189" s="2"/>
      <c r="J189" s="2"/>
      <c r="K189" s="2"/>
      <c r="L189" s="2"/>
      <c r="M189" s="2"/>
      <c r="N189" s="2"/>
      <c r="O189" s="2"/>
      <c r="P189" s="2"/>
      <c r="Q189" s="2"/>
    </row>
    <row r="190" spans="1:17">
      <c r="A190" s="2"/>
      <c r="B190" s="2"/>
      <c r="C190" s="2"/>
      <c r="D190" s="2"/>
      <c r="E190" s="2"/>
      <c r="F190" s="2"/>
      <c r="G190" s="2"/>
      <c r="H190" s="2"/>
      <c r="I190" s="2"/>
      <c r="J190" s="2"/>
      <c r="K190" s="2"/>
      <c r="L190" s="2"/>
      <c r="M190" s="2"/>
      <c r="N190" s="2"/>
      <c r="O190" s="2"/>
      <c r="P190" s="2"/>
      <c r="Q190" s="2"/>
    </row>
    <row r="191" spans="1:17">
      <c r="A191" s="2"/>
      <c r="B191" s="2"/>
      <c r="C191" s="2"/>
      <c r="D191" s="2"/>
      <c r="E191" s="2"/>
      <c r="F191" s="2"/>
      <c r="G191" s="2"/>
      <c r="H191" s="2"/>
      <c r="I191" s="2"/>
      <c r="J191" s="2"/>
      <c r="K191" s="2"/>
      <c r="L191" s="2"/>
      <c r="M191" s="2"/>
      <c r="N191" s="2"/>
      <c r="O191" s="2"/>
      <c r="P191" s="2"/>
      <c r="Q191" s="2"/>
    </row>
    <row r="192" spans="1:17">
      <c r="A192" s="2"/>
      <c r="B192" s="2"/>
      <c r="C192" s="2"/>
      <c r="D192" s="2"/>
      <c r="E192" s="2"/>
      <c r="F192" s="2"/>
      <c r="G192" s="2"/>
      <c r="H192" s="2"/>
      <c r="I192" s="2"/>
      <c r="J192" s="2"/>
      <c r="K192" s="2"/>
      <c r="L192" s="2"/>
      <c r="M192" s="2"/>
      <c r="N192" s="2"/>
      <c r="O192" s="2"/>
      <c r="P192" s="2"/>
      <c r="Q192" s="2"/>
    </row>
    <row r="193" spans="1:17">
      <c r="A193" s="2"/>
      <c r="B193" s="2"/>
      <c r="C193" s="2"/>
      <c r="D193" s="2"/>
      <c r="E193" s="2"/>
      <c r="F193" s="2"/>
      <c r="G193" s="2"/>
      <c r="H193" s="2"/>
      <c r="I193" s="2"/>
      <c r="J193" s="2"/>
      <c r="K193" s="2"/>
      <c r="L193" s="2"/>
      <c r="M193" s="2"/>
      <c r="N193" s="2"/>
      <c r="O193" s="2"/>
      <c r="P193" s="2"/>
      <c r="Q193" s="2"/>
    </row>
    <row r="194" spans="1:17">
      <c r="A194" s="2"/>
      <c r="B194" s="2"/>
      <c r="C194" s="2"/>
      <c r="D194" s="2"/>
      <c r="E194" s="2"/>
      <c r="F194" s="2"/>
      <c r="G194" s="2"/>
      <c r="H194" s="2"/>
      <c r="I194" s="2"/>
      <c r="J194" s="2"/>
      <c r="K194" s="2"/>
      <c r="L194" s="2"/>
      <c r="M194" s="2"/>
      <c r="N194" s="2"/>
      <c r="O194" s="2"/>
      <c r="P194" s="2"/>
      <c r="Q194" s="2"/>
    </row>
    <row r="195" spans="1:17">
      <c r="A195" s="2"/>
      <c r="B195" s="2"/>
      <c r="C195" s="2"/>
      <c r="D195" s="2"/>
      <c r="E195" s="2"/>
      <c r="F195" s="2"/>
      <c r="G195" s="2"/>
      <c r="H195" s="2"/>
      <c r="I195" s="2"/>
      <c r="J195" s="2"/>
      <c r="K195" s="2"/>
      <c r="L195" s="2"/>
      <c r="M195" s="2"/>
      <c r="N195" s="2"/>
      <c r="O195" s="2"/>
      <c r="P195" s="2"/>
      <c r="Q195" s="2"/>
    </row>
    <row r="196" spans="1:17">
      <c r="A196" s="2"/>
      <c r="B196" s="2"/>
      <c r="C196" s="2"/>
      <c r="D196" s="2"/>
      <c r="E196" s="2"/>
      <c r="F196" s="2"/>
      <c r="G196" s="2"/>
      <c r="H196" s="2"/>
      <c r="I196" s="2"/>
      <c r="J196" s="2"/>
      <c r="K196" s="2"/>
      <c r="L196" s="2"/>
      <c r="M196" s="2"/>
      <c r="N196" s="2"/>
      <c r="O196" s="2"/>
      <c r="P196" s="2"/>
      <c r="Q196" s="2"/>
    </row>
    <row r="197" spans="1:17">
      <c r="A197" s="2"/>
      <c r="B197" s="2"/>
      <c r="C197" s="2"/>
      <c r="D197" s="2"/>
      <c r="E197" s="2"/>
      <c r="F197" s="2"/>
      <c r="G197" s="2"/>
      <c r="H197" s="2"/>
      <c r="I197" s="2"/>
      <c r="J197" s="2"/>
      <c r="K197" s="2"/>
      <c r="L197" s="2"/>
      <c r="M197" s="2"/>
      <c r="N197" s="2"/>
      <c r="O197" s="2"/>
      <c r="P197" s="2"/>
      <c r="Q197" s="2"/>
    </row>
    <row r="198" spans="1:17">
      <c r="A198" s="2"/>
      <c r="B198" s="2"/>
      <c r="C198" s="2"/>
      <c r="D198" s="2"/>
      <c r="E198" s="2"/>
      <c r="F198" s="2"/>
      <c r="G198" s="2"/>
      <c r="H198" s="2"/>
      <c r="I198" s="2"/>
      <c r="J198" s="2"/>
      <c r="K198" s="2"/>
      <c r="L198" s="2"/>
      <c r="M198" s="2"/>
      <c r="N198" s="2"/>
      <c r="O198" s="2"/>
      <c r="P198" s="2"/>
      <c r="Q198" s="2"/>
    </row>
    <row r="199" spans="1:17">
      <c r="A199" s="2"/>
      <c r="B199" s="2"/>
      <c r="C199" s="2"/>
      <c r="D199" s="2"/>
      <c r="E199" s="2"/>
      <c r="F199" s="2"/>
      <c r="G199" s="2"/>
      <c r="H199" s="2"/>
      <c r="I199" s="2"/>
      <c r="J199" s="2"/>
      <c r="K199" s="2"/>
      <c r="L199" s="2"/>
      <c r="M199" s="2"/>
      <c r="N199" s="2"/>
      <c r="O199" s="2"/>
      <c r="P199" s="2"/>
      <c r="Q199" s="2"/>
    </row>
    <row r="200" spans="1:17">
      <c r="A200" s="2"/>
      <c r="B200" s="2"/>
      <c r="C200" s="2"/>
      <c r="D200" s="2"/>
      <c r="E200" s="2"/>
      <c r="F200" s="2"/>
      <c r="G200" s="2"/>
      <c r="H200" s="2"/>
      <c r="I200" s="2"/>
      <c r="J200" s="2"/>
      <c r="K200" s="2"/>
      <c r="L200" s="2"/>
      <c r="M200" s="2"/>
      <c r="N200" s="2"/>
      <c r="O200" s="2"/>
      <c r="P200" s="2"/>
      <c r="Q200" s="2"/>
    </row>
    <row r="201" spans="1:17">
      <c r="A201" s="2"/>
      <c r="B201" s="2"/>
      <c r="C201" s="2"/>
      <c r="D201" s="2"/>
      <c r="E201" s="2"/>
      <c r="F201" s="2"/>
      <c r="G201" s="2"/>
      <c r="H201" s="2"/>
      <c r="I201" s="2"/>
      <c r="J201" s="2"/>
      <c r="K201" s="2"/>
      <c r="L201" s="2"/>
      <c r="M201" s="2"/>
      <c r="N201" s="2"/>
      <c r="O201" s="2"/>
      <c r="P201" s="2"/>
      <c r="Q201" s="2"/>
    </row>
    <row r="202" spans="1:17">
      <c r="A202" s="2"/>
      <c r="B202" s="2"/>
      <c r="C202" s="2"/>
      <c r="D202" s="2"/>
      <c r="E202" s="2"/>
      <c r="F202" s="2"/>
      <c r="G202" s="2"/>
      <c r="H202" s="2"/>
      <c r="I202" s="2"/>
      <c r="J202" s="2"/>
      <c r="K202" s="2"/>
      <c r="L202" s="2"/>
      <c r="M202" s="2"/>
      <c r="N202" s="2"/>
      <c r="O202" s="2"/>
      <c r="P202" s="2"/>
      <c r="Q202" s="2"/>
    </row>
    <row r="203" spans="1:17">
      <c r="A203" s="2"/>
      <c r="B203" s="2"/>
      <c r="C203" s="2"/>
      <c r="D203" s="2"/>
      <c r="E203" s="2"/>
      <c r="F203" s="2"/>
      <c r="G203" s="2"/>
      <c r="H203" s="2"/>
      <c r="I203" s="2"/>
      <c r="J203" s="2"/>
      <c r="K203" s="2"/>
      <c r="L203" s="2"/>
      <c r="M203" s="2"/>
      <c r="N203" s="2"/>
      <c r="O203" s="2"/>
      <c r="P203" s="2"/>
      <c r="Q203" s="2"/>
    </row>
    <row r="204" spans="1:17">
      <c r="A204" s="2"/>
      <c r="B204" s="2"/>
      <c r="C204" s="2"/>
      <c r="D204" s="2"/>
      <c r="E204" s="2"/>
      <c r="F204" s="2"/>
      <c r="G204" s="2"/>
      <c r="H204" s="2"/>
      <c r="I204" s="2"/>
      <c r="J204" s="2"/>
      <c r="K204" s="2"/>
      <c r="L204" s="2"/>
      <c r="M204" s="2"/>
      <c r="N204" s="2"/>
      <c r="O204" s="2"/>
      <c r="P204" s="2"/>
      <c r="Q204" s="2"/>
    </row>
    <row r="205" spans="1:17">
      <c r="A205" s="2"/>
      <c r="B205" s="2"/>
      <c r="C205" s="2"/>
      <c r="D205" s="2"/>
      <c r="E205" s="2"/>
      <c r="F205" s="2"/>
      <c r="G205" s="2"/>
      <c r="H205" s="2"/>
      <c r="I205" s="2"/>
      <c r="J205" s="2"/>
      <c r="K205" s="2"/>
      <c r="L205" s="2"/>
      <c r="M205" s="2"/>
      <c r="N205" s="2"/>
      <c r="O205" s="2"/>
      <c r="P205" s="2"/>
      <c r="Q205" s="2"/>
    </row>
    <row r="206" spans="1:17">
      <c r="A206" s="2"/>
      <c r="B206" s="2"/>
      <c r="C206" s="2"/>
      <c r="D206" s="2"/>
      <c r="E206" s="2"/>
      <c r="F206" s="2"/>
      <c r="G206" s="2"/>
      <c r="H206" s="2"/>
      <c r="I206" s="2"/>
      <c r="J206" s="2"/>
      <c r="K206" s="2"/>
      <c r="L206" s="2"/>
      <c r="M206" s="2"/>
      <c r="N206" s="2"/>
      <c r="O206" s="2"/>
      <c r="P206" s="2"/>
      <c r="Q206" s="2"/>
    </row>
    <row r="207" spans="1:17">
      <c r="A207" s="2"/>
      <c r="B207" s="2"/>
      <c r="C207" s="2"/>
      <c r="D207" s="2"/>
      <c r="E207" s="2"/>
      <c r="F207" s="2"/>
      <c r="G207" s="2"/>
      <c r="H207" s="2"/>
      <c r="I207" s="2"/>
      <c r="J207" s="2"/>
      <c r="K207" s="2"/>
      <c r="L207" s="2"/>
      <c r="M207" s="2"/>
      <c r="N207" s="2"/>
      <c r="O207" s="2"/>
      <c r="P207" s="2"/>
      <c r="Q207" s="2"/>
    </row>
    <row r="208" spans="1:17">
      <c r="A208" s="2"/>
      <c r="B208" s="2"/>
      <c r="C208" s="2"/>
      <c r="D208" s="2"/>
      <c r="E208" s="2"/>
      <c r="F208" s="2"/>
      <c r="G208" s="2"/>
      <c r="H208" s="2"/>
      <c r="I208" s="2"/>
      <c r="J208" s="2"/>
      <c r="K208" s="2"/>
      <c r="L208" s="2"/>
      <c r="M208" s="2"/>
      <c r="N208" s="2"/>
      <c r="O208" s="2"/>
      <c r="P208" s="2"/>
      <c r="Q208" s="2"/>
    </row>
    <row r="209" spans="1:17">
      <c r="A209" s="2"/>
      <c r="B209" s="2"/>
      <c r="C209" s="2"/>
      <c r="D209" s="2"/>
      <c r="E209" s="2"/>
      <c r="F209" s="2"/>
      <c r="G209" s="2"/>
      <c r="H209" s="2"/>
      <c r="I209" s="2"/>
      <c r="J209" s="2"/>
      <c r="K209" s="2"/>
      <c r="L209" s="2"/>
      <c r="M209" s="2"/>
      <c r="N209" s="2"/>
      <c r="O209" s="2"/>
      <c r="P209" s="2"/>
      <c r="Q209" s="2"/>
    </row>
    <row r="210" spans="1:17">
      <c r="A210" s="2"/>
      <c r="B210" s="2"/>
      <c r="C210" s="2"/>
      <c r="D210" s="2"/>
      <c r="E210" s="2"/>
      <c r="F210" s="2"/>
      <c r="G210" s="2"/>
      <c r="H210" s="2"/>
      <c r="I210" s="2"/>
      <c r="J210" s="2"/>
      <c r="K210" s="2"/>
      <c r="L210" s="2"/>
      <c r="M210" s="2"/>
      <c r="N210" s="2"/>
      <c r="O210" s="2"/>
      <c r="P210" s="2"/>
      <c r="Q210" s="2"/>
    </row>
    <row r="211" spans="1:17">
      <c r="A211" s="2"/>
      <c r="B211" s="2"/>
      <c r="C211" s="2"/>
      <c r="D211" s="2"/>
      <c r="E211" s="2"/>
      <c r="F211" s="2"/>
      <c r="G211" s="2"/>
      <c r="H211" s="2"/>
      <c r="I211" s="2"/>
      <c r="J211" s="2"/>
      <c r="K211" s="2"/>
      <c r="L211" s="2"/>
      <c r="M211" s="2"/>
      <c r="N211" s="2"/>
      <c r="O211" s="2"/>
      <c r="P211" s="2"/>
      <c r="Q211" s="2"/>
    </row>
    <row r="212" spans="1:17">
      <c r="A212" s="2"/>
      <c r="B212" s="2"/>
      <c r="C212" s="2"/>
      <c r="D212" s="2"/>
      <c r="E212" s="2"/>
      <c r="F212" s="2"/>
      <c r="G212" s="2"/>
      <c r="H212" s="2"/>
      <c r="I212" s="2"/>
      <c r="J212" s="2"/>
      <c r="K212" s="2"/>
      <c r="L212" s="2"/>
      <c r="M212" s="2"/>
      <c r="N212" s="2"/>
      <c r="O212" s="2"/>
      <c r="P212" s="2"/>
      <c r="Q212" s="2"/>
    </row>
    <row r="213" spans="1:17">
      <c r="A213" s="2"/>
      <c r="B213" s="2"/>
      <c r="C213" s="2"/>
      <c r="D213" s="2"/>
      <c r="E213" s="2"/>
      <c r="F213" s="2"/>
      <c r="G213" s="2"/>
      <c r="H213" s="2"/>
      <c r="I213" s="2"/>
      <c r="J213" s="2"/>
      <c r="K213" s="2"/>
      <c r="L213" s="2"/>
      <c r="M213" s="2"/>
      <c r="N213" s="2"/>
      <c r="O213" s="2"/>
      <c r="P213" s="2"/>
      <c r="Q213" s="2"/>
    </row>
    <row r="214" spans="1:17">
      <c r="A214" s="2"/>
      <c r="B214" s="2"/>
      <c r="C214" s="2"/>
      <c r="D214" s="2"/>
      <c r="E214" s="2"/>
      <c r="F214" s="2"/>
      <c r="G214" s="2"/>
      <c r="H214" s="2"/>
      <c r="I214" s="2"/>
      <c r="J214" s="2"/>
      <c r="K214" s="2"/>
      <c r="L214" s="2"/>
      <c r="M214" s="2"/>
      <c r="N214" s="2"/>
      <c r="O214" s="2"/>
      <c r="P214" s="2"/>
      <c r="Q214" s="2"/>
    </row>
    <row r="215" spans="1:17">
      <c r="A215" s="2"/>
      <c r="B215" s="2"/>
      <c r="C215" s="2"/>
      <c r="D215" s="2"/>
      <c r="E215" s="2"/>
      <c r="F215" s="2"/>
      <c r="G215" s="2"/>
      <c r="H215" s="2"/>
      <c r="I215" s="2"/>
      <c r="J215" s="2"/>
      <c r="K215" s="2"/>
      <c r="L215" s="2"/>
      <c r="M215" s="2"/>
      <c r="N215" s="2"/>
      <c r="O215" s="2"/>
      <c r="P215" s="2"/>
      <c r="Q215" s="2"/>
    </row>
    <row r="216" spans="1:17">
      <c r="A216" s="2"/>
      <c r="B216" s="2"/>
      <c r="C216" s="2"/>
      <c r="D216" s="2"/>
      <c r="E216" s="2"/>
      <c r="F216" s="2"/>
      <c r="G216" s="2"/>
      <c r="H216" s="2"/>
      <c r="I216" s="2"/>
      <c r="J216" s="2"/>
      <c r="K216" s="2"/>
      <c r="L216" s="2"/>
      <c r="M216" s="2"/>
      <c r="N216" s="2"/>
      <c r="O216" s="2"/>
      <c r="P216" s="2"/>
      <c r="Q216" s="2"/>
    </row>
    <row r="217" spans="1:17">
      <c r="A217" s="2"/>
      <c r="B217" s="2"/>
      <c r="C217" s="2"/>
      <c r="D217" s="2"/>
      <c r="E217" s="2"/>
      <c r="F217" s="2"/>
      <c r="G217" s="2"/>
      <c r="H217" s="2"/>
      <c r="I217" s="2"/>
      <c r="J217" s="2"/>
      <c r="K217" s="2"/>
      <c r="L217" s="2"/>
      <c r="M217" s="2"/>
      <c r="N217" s="2"/>
      <c r="O217" s="2"/>
      <c r="P217" s="2"/>
      <c r="Q217" s="2"/>
    </row>
    <row r="218" spans="1:17">
      <c r="A218" s="2"/>
      <c r="B218" s="2"/>
      <c r="C218" s="2"/>
      <c r="D218" s="2"/>
      <c r="E218" s="2"/>
      <c r="F218" s="2"/>
      <c r="G218" s="2"/>
      <c r="H218" s="2"/>
      <c r="I218" s="2"/>
      <c r="J218" s="2"/>
      <c r="K218" s="2"/>
      <c r="L218" s="2"/>
      <c r="M218" s="2"/>
      <c r="N218" s="2"/>
      <c r="O218" s="2"/>
      <c r="P218" s="2"/>
      <c r="Q218" s="2"/>
    </row>
    <row r="219" spans="1:17">
      <c r="A219" s="2"/>
      <c r="B219" s="2"/>
      <c r="C219" s="2"/>
      <c r="D219" s="2"/>
      <c r="E219" s="2"/>
      <c r="F219" s="2"/>
      <c r="G219" s="2"/>
      <c r="H219" s="2"/>
      <c r="I219" s="2"/>
      <c r="J219" s="2"/>
      <c r="K219" s="2"/>
      <c r="L219" s="2"/>
      <c r="M219" s="2"/>
      <c r="N219" s="2"/>
      <c r="O219" s="2"/>
      <c r="P219" s="2"/>
      <c r="Q219" s="2"/>
    </row>
    <row r="220" spans="1:17">
      <c r="A220" s="2"/>
      <c r="B220" s="2"/>
      <c r="C220" s="2"/>
      <c r="D220" s="2"/>
      <c r="E220" s="2"/>
      <c r="F220" s="2"/>
      <c r="G220" s="2"/>
      <c r="H220" s="2"/>
      <c r="I220" s="2"/>
      <c r="J220" s="2"/>
      <c r="K220" s="2"/>
      <c r="L220" s="2"/>
      <c r="M220" s="2"/>
      <c r="N220" s="2"/>
      <c r="O220" s="2"/>
      <c r="P220" s="2"/>
      <c r="Q220" s="2"/>
    </row>
    <row r="221" spans="1:17">
      <c r="A221" s="2"/>
      <c r="B221" s="2"/>
      <c r="C221" s="2"/>
      <c r="D221" s="2"/>
      <c r="E221" s="2"/>
      <c r="F221" s="2"/>
      <c r="G221" s="2"/>
      <c r="H221" s="2"/>
      <c r="I221" s="2"/>
      <c r="J221" s="2"/>
      <c r="K221" s="2"/>
      <c r="L221" s="2"/>
      <c r="M221" s="2"/>
      <c r="N221" s="2"/>
      <c r="O221" s="2"/>
      <c r="P221" s="2"/>
      <c r="Q221" s="2"/>
    </row>
    <row r="222" spans="1:17">
      <c r="A222" s="2"/>
      <c r="B222" s="2"/>
      <c r="C222" s="2"/>
      <c r="D222" s="2"/>
      <c r="E222" s="2"/>
      <c r="F222" s="2"/>
      <c r="G222" s="2"/>
      <c r="H222" s="2"/>
      <c r="I222" s="2"/>
      <c r="J222" s="2"/>
      <c r="K222" s="2"/>
      <c r="L222" s="2"/>
      <c r="M222" s="2"/>
      <c r="N222" s="2"/>
      <c r="O222" s="2"/>
      <c r="P222" s="2"/>
      <c r="Q222" s="2"/>
    </row>
    <row r="223" spans="1:17">
      <c r="A223" s="2"/>
      <c r="B223" s="2"/>
      <c r="C223" s="2"/>
      <c r="D223" s="2"/>
      <c r="E223" s="2"/>
      <c r="F223" s="2"/>
      <c r="G223" s="2"/>
      <c r="H223" s="2"/>
      <c r="I223" s="2"/>
      <c r="J223" s="2"/>
      <c r="K223" s="2"/>
      <c r="L223" s="2"/>
      <c r="M223" s="2"/>
      <c r="N223" s="2"/>
      <c r="O223" s="2"/>
      <c r="P223" s="2"/>
      <c r="Q223" s="2"/>
    </row>
    <row r="224" spans="1:17">
      <c r="A224" s="2"/>
      <c r="B224" s="2"/>
      <c r="C224" s="2"/>
      <c r="D224" s="2"/>
      <c r="E224" s="2"/>
      <c r="F224" s="2"/>
      <c r="G224" s="2"/>
      <c r="H224" s="2"/>
      <c r="I224" s="2"/>
      <c r="J224" s="2"/>
      <c r="K224" s="2"/>
      <c r="L224" s="2"/>
      <c r="M224" s="2"/>
      <c r="N224" s="2"/>
      <c r="O224" s="2"/>
      <c r="P224" s="2"/>
      <c r="Q224" s="2"/>
    </row>
    <row r="225" spans="1:17">
      <c r="A225" s="2"/>
      <c r="B225" s="2"/>
      <c r="C225" s="2"/>
      <c r="D225" s="2"/>
      <c r="E225" s="2"/>
      <c r="F225" s="2"/>
      <c r="G225" s="2"/>
      <c r="H225" s="2"/>
      <c r="I225" s="2"/>
      <c r="J225" s="2"/>
      <c r="K225" s="2"/>
      <c r="L225" s="2"/>
      <c r="M225" s="2"/>
      <c r="N225" s="2"/>
      <c r="O225" s="2"/>
      <c r="P225" s="2"/>
      <c r="Q225" s="2"/>
    </row>
    <row r="226" spans="1:17">
      <c r="A226" s="2"/>
      <c r="B226" s="2"/>
      <c r="C226" s="2"/>
      <c r="D226" s="2"/>
      <c r="E226" s="2"/>
      <c r="F226" s="2"/>
      <c r="G226" s="2"/>
      <c r="H226" s="2"/>
      <c r="I226" s="2"/>
      <c r="J226" s="2"/>
      <c r="K226" s="2"/>
      <c r="L226" s="2"/>
      <c r="M226" s="2"/>
      <c r="N226" s="2"/>
      <c r="O226" s="2"/>
      <c r="P226" s="2"/>
      <c r="Q226" s="2"/>
    </row>
    <row r="227" spans="1:17">
      <c r="A227" s="2"/>
      <c r="B227" s="2"/>
      <c r="C227" s="2"/>
      <c r="D227" s="2"/>
      <c r="E227" s="2"/>
      <c r="F227" s="2"/>
      <c r="G227" s="2"/>
      <c r="H227" s="2"/>
      <c r="I227" s="2"/>
      <c r="J227" s="2"/>
      <c r="K227" s="2"/>
      <c r="L227" s="2"/>
      <c r="M227" s="2"/>
      <c r="N227" s="2"/>
      <c r="O227" s="2"/>
      <c r="P227" s="2"/>
      <c r="Q227" s="2"/>
    </row>
    <row r="228" spans="1:17">
      <c r="A228" s="2"/>
      <c r="B228" s="2"/>
      <c r="C228" s="2"/>
      <c r="D228" s="2"/>
      <c r="E228" s="2"/>
      <c r="F228" s="2"/>
      <c r="G228" s="2"/>
      <c r="H228" s="2"/>
      <c r="I228" s="2"/>
      <c r="J228" s="2"/>
      <c r="K228" s="2"/>
      <c r="L228" s="2"/>
      <c r="M228" s="2"/>
      <c r="N228" s="2"/>
      <c r="O228" s="2"/>
      <c r="P228" s="2"/>
      <c r="Q228" s="2"/>
    </row>
    <row r="229" spans="1:17">
      <c r="A229" s="2"/>
      <c r="B229" s="2"/>
      <c r="C229" s="2"/>
      <c r="D229" s="2"/>
      <c r="E229" s="2"/>
      <c r="F229" s="2"/>
      <c r="G229" s="2"/>
      <c r="H229" s="2"/>
      <c r="I229" s="2"/>
      <c r="J229" s="2"/>
      <c r="K229" s="2"/>
      <c r="L229" s="2"/>
      <c r="M229" s="2"/>
      <c r="N229" s="2"/>
      <c r="O229" s="2"/>
      <c r="P229" s="2"/>
      <c r="Q229" s="2"/>
    </row>
    <row r="230" spans="1:17">
      <c r="A230" s="2"/>
      <c r="B230" s="2"/>
      <c r="C230" s="2"/>
      <c r="D230" s="2"/>
      <c r="E230" s="2"/>
      <c r="F230" s="2"/>
      <c r="G230" s="2"/>
      <c r="H230" s="2"/>
      <c r="I230" s="2"/>
      <c r="J230" s="2"/>
      <c r="K230" s="2"/>
      <c r="L230" s="2"/>
      <c r="M230" s="2"/>
      <c r="N230" s="2"/>
      <c r="O230" s="2"/>
      <c r="P230" s="2"/>
      <c r="Q230" s="2"/>
    </row>
    <row r="231" spans="1:17">
      <c r="A231" s="2"/>
      <c r="B231" s="2"/>
      <c r="C231" s="2"/>
      <c r="D231" s="2"/>
      <c r="E231" s="2"/>
      <c r="F231" s="2"/>
      <c r="G231" s="2"/>
      <c r="H231" s="2"/>
      <c r="I231" s="2"/>
      <c r="J231" s="2"/>
      <c r="K231" s="2"/>
      <c r="L231" s="2"/>
      <c r="M231" s="2"/>
      <c r="N231" s="2"/>
      <c r="O231" s="2"/>
      <c r="P231" s="2"/>
      <c r="Q231" s="2"/>
    </row>
    <row r="232" spans="1:17">
      <c r="A232" s="2"/>
      <c r="B232" s="2"/>
      <c r="C232" s="2"/>
      <c r="D232" s="2"/>
      <c r="E232" s="2"/>
      <c r="F232" s="2"/>
      <c r="G232" s="2"/>
      <c r="H232" s="2"/>
      <c r="I232" s="2"/>
      <c r="J232" s="2"/>
      <c r="K232" s="2"/>
      <c r="L232" s="2"/>
      <c r="M232" s="2"/>
      <c r="N232" s="2"/>
      <c r="O232" s="2"/>
      <c r="P232" s="2"/>
      <c r="Q232" s="2"/>
    </row>
    <row r="233" spans="1:17">
      <c r="A233" s="2"/>
      <c r="B233" s="2"/>
      <c r="C233" s="2"/>
      <c r="D233" s="2"/>
      <c r="E233" s="2"/>
      <c r="F233" s="2"/>
      <c r="G233" s="2"/>
      <c r="H233" s="2"/>
      <c r="I233" s="2"/>
      <c r="J233" s="2"/>
      <c r="K233" s="2"/>
      <c r="L233" s="2"/>
      <c r="M233" s="2"/>
      <c r="N233" s="2"/>
      <c r="O233" s="2"/>
      <c r="P233" s="2"/>
      <c r="Q233" s="2"/>
    </row>
    <row r="234" spans="1:17">
      <c r="A234" s="2"/>
      <c r="B234" s="2"/>
      <c r="C234" s="2"/>
      <c r="D234" s="2"/>
      <c r="E234" s="2"/>
      <c r="F234" s="2"/>
      <c r="G234" s="2"/>
      <c r="H234" s="2"/>
      <c r="I234" s="2"/>
      <c r="J234" s="2"/>
      <c r="K234" s="2"/>
      <c r="L234" s="2"/>
      <c r="M234" s="2"/>
      <c r="N234" s="2"/>
      <c r="O234" s="2"/>
      <c r="P234" s="2"/>
      <c r="Q234" s="2"/>
    </row>
    <row r="235" spans="1:17">
      <c r="A235" s="2"/>
      <c r="B235" s="2"/>
      <c r="C235" s="2"/>
      <c r="D235" s="2"/>
      <c r="E235" s="2"/>
      <c r="F235" s="2"/>
      <c r="G235" s="2"/>
      <c r="H235" s="2"/>
      <c r="I235" s="2"/>
      <c r="J235" s="2"/>
      <c r="K235" s="2"/>
      <c r="L235" s="2"/>
      <c r="M235" s="2"/>
      <c r="N235" s="2"/>
      <c r="O235" s="2"/>
      <c r="P235" s="2"/>
      <c r="Q235" s="2"/>
    </row>
    <row r="236" spans="1:17">
      <c r="A236" s="2"/>
      <c r="B236" s="2"/>
      <c r="C236" s="2"/>
      <c r="D236" s="2"/>
      <c r="E236" s="2"/>
      <c r="F236" s="2"/>
      <c r="G236" s="2"/>
      <c r="H236" s="2"/>
      <c r="I236" s="2"/>
      <c r="J236" s="2"/>
      <c r="K236" s="2"/>
      <c r="L236" s="2"/>
      <c r="M236" s="2"/>
      <c r="N236" s="2"/>
      <c r="O236" s="2"/>
      <c r="P236" s="2"/>
      <c r="Q236" s="2"/>
    </row>
    <row r="237" spans="1:17">
      <c r="A237" s="2"/>
      <c r="B237" s="2"/>
      <c r="C237" s="2"/>
      <c r="D237" s="2"/>
      <c r="E237" s="2"/>
      <c r="F237" s="2"/>
      <c r="G237" s="2"/>
      <c r="H237" s="2"/>
      <c r="I237" s="2"/>
      <c r="J237" s="2"/>
      <c r="K237" s="2"/>
      <c r="L237" s="2"/>
      <c r="M237" s="2"/>
      <c r="N237" s="2"/>
      <c r="O237" s="2"/>
      <c r="P237" s="2"/>
      <c r="Q237" s="2"/>
    </row>
    <row r="238" spans="1:17">
      <c r="A238" s="2"/>
      <c r="B238" s="2"/>
      <c r="C238" s="2"/>
      <c r="D238" s="2"/>
      <c r="E238" s="2"/>
      <c r="F238" s="2"/>
      <c r="G238" s="2"/>
      <c r="H238" s="2"/>
      <c r="I238" s="2"/>
      <c r="J238" s="2"/>
      <c r="K238" s="2"/>
      <c r="L238" s="2"/>
      <c r="M238" s="2"/>
      <c r="N238" s="2"/>
      <c r="O238" s="2"/>
      <c r="P238" s="2"/>
      <c r="Q238" s="2"/>
    </row>
    <row r="239" spans="1:17">
      <c r="A239" s="2"/>
      <c r="B239" s="2"/>
      <c r="C239" s="2"/>
      <c r="D239" s="2"/>
      <c r="E239" s="2"/>
      <c r="F239" s="2"/>
      <c r="G239" s="2"/>
      <c r="H239" s="2"/>
      <c r="I239" s="2"/>
      <c r="J239" s="2"/>
      <c r="K239" s="2"/>
      <c r="L239" s="2"/>
      <c r="M239" s="2"/>
      <c r="N239" s="2"/>
      <c r="O239" s="2"/>
      <c r="P239" s="2"/>
      <c r="Q239" s="2"/>
    </row>
    <row r="240" spans="1:17">
      <c r="A240" s="2"/>
      <c r="B240" s="2"/>
      <c r="C240" s="2"/>
      <c r="D240" s="2"/>
      <c r="E240" s="2"/>
      <c r="F240" s="2"/>
      <c r="G240" s="2"/>
      <c r="H240" s="2"/>
      <c r="I240" s="2"/>
      <c r="J240" s="2"/>
      <c r="K240" s="2"/>
      <c r="L240" s="2"/>
      <c r="M240" s="2"/>
      <c r="N240" s="2"/>
      <c r="O240" s="2"/>
      <c r="P240" s="2"/>
      <c r="Q240" s="2"/>
    </row>
    <row r="241" spans="1:17">
      <c r="A241" s="2"/>
      <c r="B241" s="2"/>
      <c r="C241" s="2"/>
      <c r="D241" s="2"/>
      <c r="E241" s="2"/>
      <c r="F241" s="2"/>
      <c r="G241" s="2"/>
      <c r="H241" s="2"/>
      <c r="I241" s="2"/>
      <c r="J241" s="2"/>
      <c r="K241" s="2"/>
      <c r="L241" s="2"/>
      <c r="M241" s="2"/>
      <c r="N241" s="2"/>
      <c r="O241" s="2"/>
      <c r="P241" s="2"/>
      <c r="Q241" s="2"/>
    </row>
    <row r="242" spans="1:17">
      <c r="A242" s="2"/>
      <c r="B242" s="2"/>
      <c r="C242" s="2"/>
      <c r="D242" s="2"/>
      <c r="E242" s="2"/>
      <c r="F242" s="2"/>
      <c r="G242" s="2"/>
      <c r="H242" s="2"/>
      <c r="I242" s="2"/>
      <c r="J242" s="2"/>
      <c r="K242" s="2"/>
      <c r="L242" s="2"/>
      <c r="M242" s="2"/>
      <c r="N242" s="2"/>
      <c r="O242" s="2"/>
      <c r="P242" s="2"/>
      <c r="Q242" s="2"/>
    </row>
    <row r="243" spans="1:17">
      <c r="A243" s="2"/>
      <c r="B243" s="2"/>
      <c r="C243" s="2"/>
      <c r="D243" s="2"/>
      <c r="E243" s="2"/>
      <c r="F243" s="2"/>
      <c r="G243" s="2"/>
      <c r="H243" s="2"/>
      <c r="I243" s="2"/>
      <c r="J243" s="2"/>
      <c r="K243" s="2"/>
      <c r="L243" s="2"/>
      <c r="M243" s="2"/>
      <c r="N243" s="2"/>
      <c r="O243" s="2"/>
      <c r="P243" s="2"/>
      <c r="Q243" s="2"/>
    </row>
  </sheetData>
  <mergeCells count="1">
    <mergeCell ref="B3:E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B51"/>
  <sheetViews>
    <sheetView zoomScaleNormal="100" workbookViewId="0">
      <selection activeCell="G20" sqref="G20"/>
    </sheetView>
  </sheetViews>
  <sheetFormatPr defaultColWidth="11.42578125" defaultRowHeight="14.25"/>
  <cols>
    <col min="1" max="1" width="30.42578125" style="9" customWidth="1"/>
    <col min="2" max="2" width="20" style="9" customWidth="1"/>
    <col min="3" max="16384" width="11.42578125" style="9"/>
  </cols>
  <sheetData>
    <row r="1" spans="1:2" s="13" customFormat="1" ht="15.75">
      <c r="A1" s="13" t="s">
        <v>13</v>
      </c>
    </row>
    <row r="2" spans="1:2" ht="15" thickBot="1"/>
    <row r="3" spans="1:2" ht="23.25" customHeight="1" thickBot="1">
      <c r="A3" s="416" t="s">
        <v>413</v>
      </c>
      <c r="B3" s="417"/>
    </row>
    <row r="4" spans="1:2" ht="15.75" customHeight="1" thickBot="1">
      <c r="A4" s="129" t="s">
        <v>414</v>
      </c>
      <c r="B4" s="130"/>
    </row>
    <row r="5" spans="1:2" ht="15" thickBot="1">
      <c r="A5" s="129" t="s">
        <v>415</v>
      </c>
      <c r="B5" s="130"/>
    </row>
    <row r="6" spans="1:2" ht="36.75" thickBot="1">
      <c r="A6" s="129" t="s">
        <v>416</v>
      </c>
      <c r="B6" s="130"/>
    </row>
    <row r="7" spans="1:2" ht="15" thickBot="1">
      <c r="A7" s="129" t="s">
        <v>417</v>
      </c>
      <c r="B7" s="130"/>
    </row>
    <row r="8" spans="1:2">
      <c r="A8" s="131" t="s">
        <v>418</v>
      </c>
    </row>
    <row r="9" spans="1:2" ht="15.75" customHeight="1">
      <c r="A9" s="131" t="s">
        <v>419</v>
      </c>
    </row>
    <row r="10" spans="1:2">
      <c r="A10" s="131" t="s">
        <v>420</v>
      </c>
    </row>
    <row r="11" spans="1:2">
      <c r="A11" s="131" t="s">
        <v>421</v>
      </c>
    </row>
    <row r="16" spans="1:2" ht="15.75" customHeight="1"/>
    <row r="19" ht="15" customHeight="1"/>
    <row r="21" ht="15.75" customHeight="1"/>
    <row r="25" ht="15.75" customHeight="1"/>
    <row r="28" ht="11.25" customHeight="1"/>
    <row r="29" ht="24"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18.75" customHeight="1"/>
  </sheetData>
  <mergeCells count="1">
    <mergeCell ref="A3:B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37"/>
  <sheetViews>
    <sheetView workbookViewId="0">
      <pane ySplit="4" topLeftCell="A21" activePane="bottomLeft" state="frozen"/>
      <selection pane="bottomLeft" activeCell="M29" sqref="M29"/>
    </sheetView>
  </sheetViews>
  <sheetFormatPr defaultColWidth="11.42578125" defaultRowHeight="15"/>
  <cols>
    <col min="1" max="1" width="3.28515625" customWidth="1"/>
    <col min="2" max="2" width="18.85546875" customWidth="1"/>
    <col min="3" max="3" width="27.28515625" customWidth="1"/>
    <col min="8" max="8" width="15.7109375" customWidth="1"/>
  </cols>
  <sheetData>
    <row r="1" spans="1:11" ht="15.75">
      <c r="A1" s="13" t="s">
        <v>422</v>
      </c>
    </row>
    <row r="2" spans="1:11" ht="15.75" thickBot="1">
      <c r="B2" s="113" t="s">
        <v>423</v>
      </c>
    </row>
    <row r="3" spans="1:11" ht="25.9" customHeight="1">
      <c r="B3" s="421" t="s">
        <v>424</v>
      </c>
      <c r="C3" s="418" t="s">
        <v>425</v>
      </c>
      <c r="D3" s="418" t="s">
        <v>426</v>
      </c>
      <c r="E3" s="418" t="s">
        <v>427</v>
      </c>
      <c r="F3" s="418" t="s">
        <v>428</v>
      </c>
      <c r="G3" s="418" t="s">
        <v>429</v>
      </c>
      <c r="H3" s="3" t="s">
        <v>430</v>
      </c>
      <c r="I3" s="3" t="s">
        <v>431</v>
      </c>
      <c r="J3" s="3" t="s">
        <v>432</v>
      </c>
      <c r="K3" s="3" t="s">
        <v>433</v>
      </c>
    </row>
    <row r="4" spans="1:11" ht="20.25" customHeight="1" thickBot="1">
      <c r="B4" s="422"/>
      <c r="C4" s="423"/>
      <c r="D4" s="423"/>
      <c r="E4" s="423"/>
      <c r="F4" s="423"/>
      <c r="G4" s="423"/>
      <c r="H4" s="4" t="s">
        <v>434</v>
      </c>
      <c r="I4" s="4" t="s">
        <v>434</v>
      </c>
      <c r="J4" s="4" t="s">
        <v>434</v>
      </c>
      <c r="K4" s="4" t="s">
        <v>434</v>
      </c>
    </row>
    <row r="5" spans="1:11" ht="15.75" thickBot="1">
      <c r="B5" s="114">
        <v>0</v>
      </c>
      <c r="C5" s="115"/>
      <c r="D5" s="116"/>
      <c r="E5" s="116"/>
      <c r="F5" s="116"/>
      <c r="G5" s="116"/>
      <c r="H5" s="116"/>
      <c r="I5" s="116"/>
      <c r="J5" s="116"/>
      <c r="K5" s="116"/>
    </row>
    <row r="6" spans="1:11" ht="15.75" thickBot="1">
      <c r="B6" s="114">
        <v>0.05</v>
      </c>
      <c r="C6" s="115"/>
      <c r="D6" s="116"/>
      <c r="E6" s="116"/>
      <c r="F6" s="116"/>
      <c r="G6" s="116"/>
      <c r="H6" s="116"/>
      <c r="I6" s="116"/>
      <c r="J6" s="116"/>
      <c r="K6" s="116"/>
    </row>
    <row r="7" spans="1:11" ht="15.75" thickBot="1">
      <c r="B7" s="114">
        <v>0.1</v>
      </c>
      <c r="C7" s="115"/>
      <c r="D7" s="116"/>
      <c r="E7" s="116"/>
      <c r="F7" s="116"/>
      <c r="G7" s="116"/>
      <c r="H7" s="116"/>
      <c r="I7" s="116"/>
      <c r="J7" s="116"/>
      <c r="K7" s="116"/>
    </row>
    <row r="8" spans="1:11" ht="15.75" thickBot="1">
      <c r="B8" s="114">
        <v>0.15</v>
      </c>
      <c r="C8" s="115"/>
      <c r="D8" s="116"/>
      <c r="E8" s="116"/>
      <c r="F8" s="116"/>
      <c r="G8" s="116"/>
      <c r="H8" s="116"/>
      <c r="I8" s="116"/>
      <c r="J8" s="116"/>
      <c r="K8" s="116"/>
    </row>
    <row r="9" spans="1:11" ht="15.75" thickBot="1">
      <c r="B9" s="114">
        <v>0.2</v>
      </c>
      <c r="C9" s="115"/>
      <c r="D9" s="116"/>
      <c r="E9" s="116"/>
      <c r="F9" s="116"/>
      <c r="G9" s="116"/>
      <c r="H9" s="116"/>
      <c r="I9" s="116"/>
      <c r="J9" s="116"/>
      <c r="K9" s="116"/>
    </row>
    <row r="10" spans="1:11" ht="15.75" thickBot="1">
      <c r="B10" s="114">
        <v>0.25</v>
      </c>
      <c r="C10" s="115"/>
      <c r="D10" s="116"/>
      <c r="E10" s="116"/>
      <c r="F10" s="116"/>
      <c r="G10" s="116"/>
      <c r="H10" s="116"/>
      <c r="I10" s="116"/>
      <c r="J10" s="116"/>
      <c r="K10" s="116"/>
    </row>
    <row r="11" spans="1:11" ht="15.75" thickBot="1">
      <c r="B11" s="114">
        <v>0.3</v>
      </c>
      <c r="C11" s="115"/>
      <c r="D11" s="116"/>
      <c r="E11" s="116"/>
      <c r="F11" s="116"/>
      <c r="G11" s="116"/>
      <c r="H11" s="116"/>
      <c r="I11" s="116"/>
      <c r="J11" s="116"/>
      <c r="K11" s="116"/>
    </row>
    <row r="12" spans="1:11" ht="15.75" thickBot="1">
      <c r="B12" s="114">
        <v>0.35</v>
      </c>
      <c r="C12" s="115"/>
      <c r="D12" s="116"/>
      <c r="E12" s="117"/>
      <c r="F12" s="116"/>
      <c r="G12" s="116"/>
      <c r="H12" s="116"/>
      <c r="I12" s="116"/>
      <c r="J12" s="116"/>
      <c r="K12" s="116"/>
    </row>
    <row r="13" spans="1:11" ht="15.75" thickBot="1">
      <c r="B13" s="114">
        <v>0.4</v>
      </c>
      <c r="C13" s="115"/>
      <c r="D13" s="116"/>
      <c r="E13" s="117"/>
      <c r="F13" s="116"/>
      <c r="G13" s="116"/>
      <c r="H13" s="116"/>
      <c r="I13" s="116"/>
      <c r="J13" s="116"/>
      <c r="K13" s="116"/>
    </row>
    <row r="14" spans="1:11" ht="15.75" thickBot="1">
      <c r="B14" s="114">
        <v>0.45</v>
      </c>
      <c r="C14" s="115"/>
      <c r="D14" s="116"/>
      <c r="E14" s="117"/>
      <c r="F14" s="116"/>
      <c r="G14" s="116"/>
      <c r="H14" s="116"/>
      <c r="I14" s="116"/>
      <c r="J14" s="116"/>
      <c r="K14" s="116"/>
    </row>
    <row r="15" spans="1:11" ht="15.75" thickBot="1">
      <c r="B15" s="114">
        <v>0.5</v>
      </c>
      <c r="C15" s="115"/>
      <c r="D15" s="116"/>
      <c r="E15" s="117"/>
      <c r="F15" s="116"/>
      <c r="G15" s="116"/>
      <c r="H15" s="116"/>
      <c r="I15" s="116"/>
      <c r="J15" s="116"/>
      <c r="K15" s="116"/>
    </row>
    <row r="16" spans="1:11" ht="15.75" thickBot="1">
      <c r="B16" s="114">
        <v>0.55000000000000004</v>
      </c>
      <c r="C16" s="115"/>
      <c r="D16" s="116"/>
      <c r="E16" s="117"/>
      <c r="F16" s="116"/>
      <c r="G16" s="116"/>
      <c r="H16" s="116"/>
      <c r="I16" s="116"/>
      <c r="J16" s="116"/>
      <c r="K16" s="116"/>
    </row>
    <row r="17" spans="2:11" ht="15.75" thickBot="1">
      <c r="B17" s="114">
        <v>0.6</v>
      </c>
      <c r="C17" s="115"/>
      <c r="D17" s="116"/>
      <c r="E17" s="117"/>
      <c r="F17" s="116"/>
      <c r="G17" s="116"/>
      <c r="H17" s="116"/>
      <c r="I17" s="116"/>
      <c r="J17" s="116"/>
      <c r="K17" s="116"/>
    </row>
    <row r="18" spans="2:11" ht="15.75" thickBot="1">
      <c r="B18" s="114">
        <v>0.65</v>
      </c>
      <c r="C18" s="115"/>
      <c r="D18" s="116"/>
      <c r="E18" s="117"/>
      <c r="F18" s="116"/>
      <c r="G18" s="117"/>
      <c r="H18" s="117"/>
      <c r="I18" s="117"/>
      <c r="J18" s="117"/>
      <c r="K18" s="117"/>
    </row>
    <row r="19" spans="2:11" ht="15.75" thickBot="1">
      <c r="B19" s="114">
        <v>0.7</v>
      </c>
      <c r="C19" s="115"/>
      <c r="D19" s="116"/>
      <c r="E19" s="117"/>
      <c r="F19" s="116"/>
      <c r="G19" s="117"/>
      <c r="H19" s="117"/>
      <c r="I19" s="117"/>
      <c r="J19" s="117"/>
      <c r="K19" s="117"/>
    </row>
    <row r="20" spans="2:11" ht="15.75" thickBot="1">
      <c r="B20" s="114">
        <f>B19+10%</f>
        <v>0.79999999999999993</v>
      </c>
      <c r="C20" s="115"/>
      <c r="D20" s="116"/>
      <c r="E20" s="117"/>
      <c r="F20" s="116"/>
      <c r="G20" s="117"/>
      <c r="H20" s="117"/>
      <c r="I20" s="117"/>
      <c r="J20" s="117"/>
      <c r="K20" s="117"/>
    </row>
    <row r="21" spans="2:11" ht="15.75" thickBot="1">
      <c r="B21" s="114">
        <f t="shared" ref="B21:B22" si="0">B20+10%</f>
        <v>0.89999999999999991</v>
      </c>
      <c r="C21" s="115"/>
      <c r="D21" s="116"/>
      <c r="E21" s="117"/>
      <c r="F21" s="116"/>
      <c r="G21" s="117"/>
      <c r="H21" s="117"/>
      <c r="I21" s="117"/>
      <c r="J21" s="117"/>
      <c r="K21" s="117"/>
    </row>
    <row r="22" spans="2:11" ht="15.75" thickBot="1">
      <c r="B22" s="114">
        <f t="shared" si="0"/>
        <v>0.99999999999999989</v>
      </c>
      <c r="C22" s="115"/>
      <c r="D22" s="116"/>
      <c r="E22" s="117"/>
      <c r="F22" s="116"/>
      <c r="G22" s="117"/>
      <c r="H22" s="117"/>
      <c r="I22" s="117"/>
      <c r="J22" s="117"/>
      <c r="K22" s="117"/>
    </row>
    <row r="23" spans="2:11" ht="23.25" thickBot="1">
      <c r="B23" s="118" t="s">
        <v>435</v>
      </c>
      <c r="C23" s="119" t="s">
        <v>436</v>
      </c>
      <c r="D23" s="120"/>
      <c r="E23" s="120"/>
      <c r="F23" s="120"/>
      <c r="G23" s="120"/>
      <c r="H23" s="120"/>
      <c r="I23" s="120"/>
      <c r="J23" s="120"/>
      <c r="K23" s="120"/>
    </row>
    <row r="25" spans="2:11">
      <c r="B25" s="113" t="s">
        <v>437</v>
      </c>
    </row>
    <row r="26" spans="2:11" ht="16.5" thickBot="1">
      <c r="B26" s="338" t="s">
        <v>438</v>
      </c>
    </row>
    <row r="27" spans="2:11">
      <c r="B27" s="113"/>
      <c r="D27" s="418" t="s">
        <v>426</v>
      </c>
      <c r="E27" s="418" t="s">
        <v>427</v>
      </c>
      <c r="F27" s="418" t="s">
        <v>428</v>
      </c>
      <c r="G27" s="418" t="s">
        <v>429</v>
      </c>
      <c r="H27" s="3" t="s">
        <v>430</v>
      </c>
      <c r="I27" s="3" t="s">
        <v>431</v>
      </c>
      <c r="J27" s="3" t="s">
        <v>432</v>
      </c>
      <c r="K27" s="3" t="s">
        <v>433</v>
      </c>
    </row>
    <row r="28" spans="2:11" ht="28.5" customHeight="1">
      <c r="B28" s="113"/>
      <c r="D28" s="419"/>
      <c r="E28" s="419"/>
      <c r="F28" s="419"/>
      <c r="G28" s="419"/>
      <c r="H28" s="121" t="s">
        <v>434</v>
      </c>
      <c r="I28" s="121" t="s">
        <v>434</v>
      </c>
      <c r="J28" s="121" t="s">
        <v>434</v>
      </c>
      <c r="K28" s="121" t="s">
        <v>434</v>
      </c>
    </row>
    <row r="29" spans="2:11">
      <c r="B29" s="122" t="s">
        <v>439</v>
      </c>
      <c r="C29" s="123"/>
      <c r="D29" s="124">
        <f>E29/1.055</f>
        <v>0</v>
      </c>
      <c r="E29" s="124">
        <f>F29+G29</f>
        <v>0</v>
      </c>
      <c r="F29" s="124"/>
      <c r="G29" s="124">
        <f>SUM(H29:K29)</f>
        <v>0</v>
      </c>
      <c r="H29" s="124"/>
      <c r="I29" s="124"/>
      <c r="J29" s="124"/>
      <c r="K29" s="124"/>
    </row>
    <row r="30" spans="2:11">
      <c r="B30" s="128" t="s">
        <v>440</v>
      </c>
    </row>
    <row r="31" spans="2:11" ht="28.15" customHeight="1">
      <c r="B31" s="420" t="s">
        <v>441</v>
      </c>
      <c r="C31" s="420"/>
      <c r="D31" s="125"/>
      <c r="E31" s="125"/>
      <c r="F31" s="125"/>
      <c r="G31" s="125"/>
      <c r="H31" s="125"/>
      <c r="I31" s="125"/>
    </row>
    <row r="32" spans="2:11" ht="39.6" customHeight="1">
      <c r="B32" s="420" t="s">
        <v>442</v>
      </c>
      <c r="C32" s="420"/>
      <c r="D32" s="126" t="s">
        <v>443</v>
      </c>
      <c r="E32" s="126" t="s">
        <v>444</v>
      </c>
      <c r="F32" s="126" t="s">
        <v>445</v>
      </c>
      <c r="G32" s="126" t="s">
        <v>445</v>
      </c>
      <c r="H32" s="126" t="s">
        <v>446</v>
      </c>
      <c r="I32" s="126" t="s">
        <v>190</v>
      </c>
    </row>
    <row r="33" spans="2:9">
      <c r="B33" s="420" t="s">
        <v>447</v>
      </c>
      <c r="C33" s="420"/>
      <c r="D33" s="125"/>
      <c r="E33" s="125"/>
      <c r="F33" s="125"/>
      <c r="G33" s="125"/>
      <c r="H33" s="125"/>
      <c r="I33" s="125"/>
    </row>
    <row r="34" spans="2:9">
      <c r="B34" s="420" t="s">
        <v>448</v>
      </c>
      <c r="C34" s="420"/>
      <c r="D34" s="125"/>
      <c r="E34" s="125"/>
      <c r="F34" s="125"/>
      <c r="G34" s="125"/>
      <c r="H34" s="125"/>
      <c r="I34" s="125"/>
    </row>
    <row r="35" spans="2:9" ht="44.45" customHeight="1">
      <c r="B35" s="420" t="s">
        <v>449</v>
      </c>
      <c r="C35" s="127" t="s">
        <v>450</v>
      </c>
      <c r="D35" s="125"/>
      <c r="E35" s="125"/>
      <c r="F35" s="125"/>
      <c r="G35" s="125"/>
      <c r="H35" s="125"/>
      <c r="I35" s="125"/>
    </row>
    <row r="36" spans="2:9" ht="25.5">
      <c r="B36" s="420"/>
      <c r="C36" s="127" t="s">
        <v>451</v>
      </c>
      <c r="D36" s="125"/>
      <c r="E36" s="125"/>
      <c r="F36" s="125"/>
      <c r="G36" s="125"/>
      <c r="H36" s="125"/>
      <c r="I36" s="125"/>
    </row>
    <row r="37" spans="2:9" ht="70.900000000000006" customHeight="1">
      <c r="B37" s="420"/>
      <c r="C37" s="127" t="s">
        <v>452</v>
      </c>
      <c r="D37" s="125"/>
      <c r="E37" s="125"/>
      <c r="F37" s="125"/>
      <c r="G37" s="125"/>
      <c r="H37" s="125"/>
      <c r="I37" s="125"/>
    </row>
  </sheetData>
  <mergeCells count="15">
    <mergeCell ref="B33:C33"/>
    <mergeCell ref="B34:C34"/>
    <mergeCell ref="B35:B37"/>
    <mergeCell ref="D27:D28"/>
    <mergeCell ref="E27:E28"/>
    <mergeCell ref="F27:F28"/>
    <mergeCell ref="G27:G28"/>
    <mergeCell ref="B31:C31"/>
    <mergeCell ref="B32:C32"/>
    <mergeCell ref="B3:B4"/>
    <mergeCell ref="C3:C4"/>
    <mergeCell ref="D3:D4"/>
    <mergeCell ref="E3:E4"/>
    <mergeCell ref="F3:F4"/>
    <mergeCell ref="G3:G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ADEME Agence de l Environnement et de la Maîtrise de l Energie</dc:creator>
  <cp:keywords/>
  <dc:description/>
  <cp:lastModifiedBy>ANTIVILO Margot</cp:lastModifiedBy>
  <cp:revision/>
  <dcterms:created xsi:type="dcterms:W3CDTF">2018-07-26T07:47:34Z</dcterms:created>
  <dcterms:modified xsi:type="dcterms:W3CDTF">2024-12-12T16:28:50Z</dcterms:modified>
  <cp:category/>
  <cp:contentStatus/>
</cp:coreProperties>
</file>