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SERVICES\SFAB\ECHANGES\FORET BOIS\2022 - Assises Forêt et dispositifs F2030\France 2030 - AMI Exploitation sylviculture résiliente\Annexes\Volet 2\"/>
    </mc:Choice>
  </mc:AlternateContent>
  <xr:revisionPtr revIDLastSave="0" documentId="13_ncr:1_{20E3FBEB-F535-4AC9-AC6A-2976119B944E}" xr6:coauthVersionLast="47" xr6:coauthVersionMax="47" xr10:uidLastSave="{00000000-0000-0000-0000-000000000000}"/>
  <bookViews>
    <workbookView xWindow="-110" yWindow="-110" windowWidth="19420" windowHeight="10420" xr2:uid="{00000000-000D-0000-FFFF-FFFF00000000}"/>
  </bookViews>
  <sheets>
    <sheet name="Mes_investissements" sheetId="1" r:id="rId1"/>
    <sheet name="Tableaux_correspondance_(caché)" sheetId="2" state="hidden" r:id="rId2"/>
  </sheets>
  <externalReferences>
    <externalReference r:id="rId3"/>
    <externalReference r:id="rId4"/>
    <externalReference r:id="rId5"/>
  </externalReferences>
  <definedNames>
    <definedName name="_2__PLAN_DE_FINANCEMENT">!#REF!</definedName>
    <definedName name="_Hlk108509871" localSheetId="1">'Tableaux_correspondance_(caché)'!#REF!</definedName>
    <definedName name="_Hlk112142828" localSheetId="1">'Tableaux_correspondance_(caché)'!$T$14</definedName>
    <definedName name="Categories">'Tableaux_correspondance_(caché)'!$T$13:$W$13</definedName>
    <definedName name="Dispositifs_alternatifs_garantissant_un_respect_des_sols_optimal">'Tableaux_correspondance_(caché)'!$U$14:$U$15</definedName>
    <definedName name="Equipements_divers">'Tableaux_correspondance_(caché)'!$V$14:$V$21</definedName>
    <definedName name="list_departement">[1]LIST_GEO!$H$2:$H$108</definedName>
    <definedName name="list_naf">[1]LIST_NAF!$B$2:$B$733</definedName>
    <definedName name="localisation">[2]Déf__des_données!$A$17:$A$20</definedName>
    <definedName name="Machines_d_exploitation_et_de_sylviculture_couramment_utilisees">'Tableaux_correspondance_(caché)'!$T$14:$T$22</definedName>
    <definedName name="nature_activite">[2]Déf__des_données!$A$24:$A$25</definedName>
    <definedName name="Outils_et_logiciels_numériques">'Tableaux_correspondance_(caché)'!$W$14:$W$17</definedName>
    <definedName name="planfin">!#REF!</definedName>
    <definedName name="supportjuridique">'[3]partenaire1-Coord'!$AO$1:$AO$2</definedName>
    <definedName name="taille_ent">[2]Déf__des_données!$A$29:$A$31</definedName>
    <definedName name="top">!#REF!</definedName>
    <definedName name="Type_d_investissement">'Tableaux_correspondance_(caché)'!$B$2:$B$24</definedName>
    <definedName name="Type_Investissement">'Tableaux_correspondance_(caché)'!$B$2:$B$24</definedName>
    <definedName name="typerèglement">'[3]partenaire1-Coord'!$AT$1:$AT$4</definedName>
    <definedName name="ZoneLis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5" i="1" l="1"/>
  <c r="W26" i="1"/>
  <c r="W27" i="1"/>
  <c r="W28" i="1"/>
  <c r="W29" i="1"/>
  <c r="W30" i="1"/>
  <c r="W31" i="1"/>
  <c r="W32" i="1"/>
  <c r="W33" i="1"/>
  <c r="W34" i="1"/>
  <c r="W35" i="1"/>
  <c r="W36" i="1"/>
  <c r="W37" i="1"/>
  <c r="W38" i="1"/>
  <c r="W39" i="1"/>
  <c r="W40" i="1"/>
  <c r="W41" i="1"/>
  <c r="W42" i="1"/>
  <c r="W43" i="1"/>
  <c r="W24" i="1"/>
  <c r="U25" i="1"/>
  <c r="U26" i="1"/>
  <c r="U27" i="1"/>
  <c r="U28" i="1"/>
  <c r="U29" i="1"/>
  <c r="U30" i="1"/>
  <c r="U31" i="1"/>
  <c r="U32" i="1"/>
  <c r="U33" i="1"/>
  <c r="U34" i="1"/>
  <c r="U35" i="1"/>
  <c r="U36" i="1"/>
  <c r="U37" i="1"/>
  <c r="U38" i="1"/>
  <c r="U39" i="1"/>
  <c r="U40" i="1"/>
  <c r="U41" i="1"/>
  <c r="U42" i="1"/>
  <c r="U43" i="1"/>
  <c r="U24" i="1"/>
  <c r="Y26" i="1" l="1"/>
  <c r="D5" i="1"/>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F25" i="2"/>
  <c r="M24" i="2"/>
  <c r="F24" i="2"/>
  <c r="M23" i="2"/>
  <c r="F23" i="2"/>
  <c r="M22" i="2"/>
  <c r="F22" i="2"/>
  <c r="M21" i="2"/>
  <c r="F21" i="2"/>
  <c r="M20" i="2"/>
  <c r="F20" i="2"/>
  <c r="M19" i="2"/>
  <c r="F19" i="2"/>
  <c r="M18" i="2"/>
  <c r="F18" i="2"/>
  <c r="M17" i="2"/>
  <c r="F17" i="2"/>
  <c r="M16" i="2"/>
  <c r="F16" i="2"/>
  <c r="M15" i="2"/>
  <c r="F15" i="2"/>
  <c r="M14" i="2"/>
  <c r="F14" i="2"/>
  <c r="M13" i="2"/>
  <c r="F13" i="2"/>
  <c r="M12" i="2"/>
  <c r="F12" i="2"/>
  <c r="M11" i="2"/>
  <c r="F11" i="2"/>
  <c r="M10" i="2"/>
  <c r="F10" i="2"/>
  <c r="M9" i="2"/>
  <c r="F9" i="2"/>
  <c r="M8" i="2"/>
  <c r="F8" i="2"/>
  <c r="M7" i="2"/>
  <c r="F7" i="2"/>
  <c r="M6" i="2"/>
  <c r="F6" i="2"/>
  <c r="M5" i="2"/>
  <c r="F5" i="2"/>
  <c r="M4" i="2"/>
  <c r="F4" i="2"/>
  <c r="M3" i="2"/>
  <c r="F3" i="2"/>
  <c r="AG43" i="1"/>
  <c r="Y43" i="1"/>
  <c r="X43" i="1"/>
  <c r="AG42" i="1"/>
  <c r="AF42" i="1" s="1"/>
  <c r="Y42" i="1"/>
  <c r="X42" i="1"/>
  <c r="AG41" i="1"/>
  <c r="Y41" i="1"/>
  <c r="X41" i="1"/>
  <c r="AG40" i="1"/>
  <c r="AF40" i="1" s="1"/>
  <c r="Y40" i="1"/>
  <c r="X40" i="1"/>
  <c r="AG39" i="1"/>
  <c r="Y39" i="1"/>
  <c r="X39" i="1"/>
  <c r="AG38" i="1"/>
  <c r="AF38" i="1" s="1"/>
  <c r="Y38" i="1"/>
  <c r="X38" i="1"/>
  <c r="AG37" i="1"/>
  <c r="Y37" i="1"/>
  <c r="X37" i="1"/>
  <c r="AG36" i="1"/>
  <c r="AF36" i="1" s="1"/>
  <c r="Y36" i="1"/>
  <c r="X36" i="1"/>
  <c r="AG35" i="1"/>
  <c r="Y35" i="1"/>
  <c r="X35" i="1"/>
  <c r="AG34" i="1"/>
  <c r="AF34" i="1" s="1"/>
  <c r="Y34" i="1"/>
  <c r="X34" i="1"/>
  <c r="AG33" i="1"/>
  <c r="Y33" i="1"/>
  <c r="X33" i="1"/>
  <c r="AG32" i="1"/>
  <c r="AF32" i="1" s="1"/>
  <c r="Y32" i="1"/>
  <c r="X32" i="1"/>
  <c r="AG31" i="1"/>
  <c r="Y31" i="1"/>
  <c r="X31" i="1"/>
  <c r="AG30" i="1"/>
  <c r="AF30" i="1" s="1"/>
  <c r="Y30" i="1"/>
  <c r="X30" i="1"/>
  <c r="AG29" i="1"/>
  <c r="Y29" i="1"/>
  <c r="X29" i="1"/>
  <c r="AG28" i="1"/>
  <c r="AF28" i="1" s="1"/>
  <c r="Y28" i="1"/>
  <c r="X28" i="1"/>
  <c r="AG27" i="1"/>
  <c r="AF27" i="1" s="1"/>
  <c r="Y27" i="1"/>
  <c r="X27" i="1"/>
  <c r="AG26" i="1"/>
  <c r="AF26" i="1" s="1"/>
  <c r="X26" i="1"/>
  <c r="AG25" i="1"/>
  <c r="Y25" i="1"/>
  <c r="X25" i="1"/>
  <c r="AG24" i="1"/>
  <c r="Y24" i="1"/>
  <c r="X24" i="1"/>
  <c r="AE29" i="1" l="1"/>
  <c r="AA29" i="1" s="1"/>
  <c r="AF29" i="1"/>
  <c r="AE35" i="1"/>
  <c r="AA35" i="1" s="1"/>
  <c r="AF35" i="1"/>
  <c r="AE43" i="1"/>
  <c r="AA43" i="1" s="1"/>
  <c r="AF43" i="1"/>
  <c r="AB43" i="1" s="1"/>
  <c r="AE33" i="1"/>
  <c r="AA33" i="1" s="1"/>
  <c r="AF33" i="1"/>
  <c r="AB33" i="1" s="1"/>
  <c r="AE41" i="1"/>
  <c r="AA41" i="1" s="1"/>
  <c r="AF41" i="1"/>
  <c r="AF25" i="1"/>
  <c r="AD25" i="1"/>
  <c r="Z25" i="1" s="1"/>
  <c r="AE31" i="1"/>
  <c r="AA31" i="1" s="1"/>
  <c r="AF31" i="1"/>
  <c r="AE39" i="1"/>
  <c r="AA39" i="1" s="1"/>
  <c r="AF39" i="1"/>
  <c r="AB39" i="1" s="1"/>
  <c r="AE37" i="1"/>
  <c r="AA37" i="1" s="1"/>
  <c r="AF37" i="1"/>
  <c r="AE24" i="1"/>
  <c r="AA24" i="1" s="1"/>
  <c r="AD24" i="1"/>
  <c r="Z24" i="1" s="1"/>
  <c r="AB38" i="1"/>
  <c r="AB36" i="1"/>
  <c r="AD27" i="1"/>
  <c r="Z27" i="1" s="1"/>
  <c r="AB27" i="1"/>
  <c r="AE25" i="1"/>
  <c r="AA25" i="1" s="1"/>
  <c r="AB41" i="1"/>
  <c r="AB37" i="1"/>
  <c r="AB35" i="1"/>
  <c r="AB25" i="1"/>
  <c r="AB34" i="1"/>
  <c r="AB29" i="1"/>
  <c r="AB42" i="1"/>
  <c r="AB26" i="1"/>
  <c r="AB40" i="1"/>
  <c r="AE27" i="1"/>
  <c r="AA27" i="1" s="1"/>
  <c r="AD29" i="1"/>
  <c r="Z29" i="1" s="1"/>
  <c r="AD31" i="1"/>
  <c r="Z31" i="1" s="1"/>
  <c r="AD33" i="1"/>
  <c r="Z33" i="1" s="1"/>
  <c r="AD35" i="1"/>
  <c r="Z35" i="1" s="1"/>
  <c r="AD37" i="1"/>
  <c r="Z37" i="1" s="1"/>
  <c r="AD39" i="1"/>
  <c r="Z39" i="1" s="1"/>
  <c r="AD41" i="1"/>
  <c r="Z41" i="1" s="1"/>
  <c r="AD43" i="1"/>
  <c r="Z43" i="1" s="1"/>
  <c r="AJ27" i="1"/>
  <c r="AD28" i="1"/>
  <c r="AE26" i="1"/>
  <c r="AA26" i="1" s="1"/>
  <c r="AE28" i="1"/>
  <c r="AA28" i="1" s="1"/>
  <c r="AD30" i="1"/>
  <c r="Z30" i="1" s="1"/>
  <c r="AD32" i="1"/>
  <c r="Z32" i="1" s="1"/>
  <c r="AD34" i="1"/>
  <c r="Z34" i="1" s="1"/>
  <c r="AD36" i="1"/>
  <c r="Z36" i="1" s="1"/>
  <c r="AD38" i="1"/>
  <c r="Z38" i="1" s="1"/>
  <c r="AD40" i="1"/>
  <c r="Z40" i="1" s="1"/>
  <c r="AD42" i="1"/>
  <c r="Z42" i="1" s="1"/>
  <c r="AD26" i="1"/>
  <c r="Z26" i="1" s="1"/>
  <c r="AE30" i="1"/>
  <c r="AA30" i="1" s="1"/>
  <c r="AE32" i="1"/>
  <c r="AA32" i="1" s="1"/>
  <c r="AE34" i="1"/>
  <c r="AA34" i="1" s="1"/>
  <c r="AE36" i="1"/>
  <c r="AA36" i="1" s="1"/>
  <c r="AE38" i="1"/>
  <c r="AA38" i="1" s="1"/>
  <c r="AE40" i="1"/>
  <c r="AA40" i="1" s="1"/>
  <c r="AE42" i="1"/>
  <c r="AA42" i="1" s="1"/>
  <c r="AF24" i="1" l="1"/>
  <c r="AB24" i="1" s="1"/>
  <c r="V24" i="1" s="1"/>
  <c r="AB28" i="1"/>
  <c r="Z28" i="1"/>
  <c r="V27" i="1"/>
  <c r="AK25" i="1"/>
  <c r="AJ25" i="1"/>
  <c r="V25" i="1"/>
  <c r="AJ24" i="1"/>
  <c r="V42" i="1"/>
  <c r="AJ42" i="1"/>
  <c r="V37" i="1"/>
  <c r="AJ37" i="1"/>
  <c r="V40" i="1"/>
  <c r="AJ40" i="1"/>
  <c r="AJ30" i="1"/>
  <c r="AJ26" i="1"/>
  <c r="AB30" i="1"/>
  <c r="AB31" i="1"/>
  <c r="AJ31" i="1"/>
  <c r="AB32" i="1"/>
  <c r="V39" i="1"/>
  <c r="AJ39" i="1"/>
  <c r="AJ28" i="1"/>
  <c r="V35" i="1"/>
  <c r="AJ35" i="1"/>
  <c r="V36" i="1"/>
  <c r="AJ36" i="1"/>
  <c r="V34" i="1"/>
  <c r="AJ34" i="1"/>
  <c r="V29" i="1"/>
  <c r="AJ29" i="1"/>
  <c r="V41" i="1"/>
  <c r="AJ41" i="1"/>
  <c r="AK28" i="1"/>
  <c r="V38" i="1"/>
  <c r="AJ38" i="1"/>
  <c r="V33" i="1"/>
  <c r="AJ33" i="1"/>
  <c r="AJ32" i="1"/>
  <c r="V43" i="1"/>
  <c r="AJ43" i="1"/>
  <c r="T19" i="1" l="1"/>
  <c r="G20" i="1" s="1"/>
  <c r="V30" i="1"/>
  <c r="V32" i="1"/>
  <c r="V26" i="1"/>
  <c r="V28" i="1" l="1"/>
  <c r="E5" i="1"/>
  <c r="F5" i="1" s="1"/>
  <c r="V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6" authorId="0" shapeId="0" xr:uid="{00000000-0006-0000-0000-000001000000}">
      <text>
        <r>
          <rPr>
            <sz val="11"/>
            <color rgb="FF000000"/>
            <rFont val="Calibri"/>
            <family val="2"/>
          </rPr>
          <t>Commentaire :
    Mettre l'adresse exacte du dispositif sur Agir</t>
        </r>
      </text>
    </comment>
  </commentList>
</comments>
</file>

<file path=xl/sharedStrings.xml><?xml version="1.0" encoding="utf-8"?>
<sst xmlns="http://schemas.openxmlformats.org/spreadsheetml/2006/main" count="428" uniqueCount="225">
  <si>
    <t>0. Tableau récapitulatif des montants d'investissement et d'aide accordée (se remplit automatiquement)</t>
  </si>
  <si>
    <t>TABLEAU RECAPITULATIF DES MONTANTS DE DEPENSES ET D'AIDE ADEME ATTENDUE</t>
  </si>
  <si>
    <t>Montant HT (€)</t>
  </si>
  <si>
    <t>Aide attendue (€)</t>
  </si>
  <si>
    <t>Taux d'aide prévisionnel</t>
  </si>
  <si>
    <t>TOTAL DES INVESTISSEMENTS</t>
  </si>
  <si>
    <t>Ne rien saisir dans ce tableau. Les informations contenues dans ce tableau sont celles à saisir sur la plateforme Agir lors du dépôt du dossier de demande d'aide.</t>
  </si>
  <si>
    <t xml:space="preserve">1.   Renseignez d’abord votre département </t>
  </si>
  <si>
    <t xml:space="preserve">Département du siège de l'entreprise : </t>
  </si>
  <si>
    <t>&lt;-- sélectionner le département dans le menu déroulant</t>
  </si>
  <si>
    <t>2.   Saisissez les investissements prévus dans le tableau ci-dessous</t>
  </si>
  <si>
    <t>En cas de doute sur la manière de remplir une case dans le formulaire, veuillez consulter la notice ou la Foire Aux Questions (FAQ) mise en ligne sur agir (+ lien)</t>
  </si>
  <si>
    <t>LES INVESTISSEMENTS QUE JE PREVOIS DE REALISER</t>
  </si>
  <si>
    <t>Justification du plafond et taux d'aide maximal attendu (affichage automatique)</t>
  </si>
  <si>
    <r>
      <t>Type d'investissement (</t>
    </r>
    <r>
      <rPr>
        <b/>
        <sz val="12"/>
        <color rgb="FF000000"/>
        <rFont val="Calibri"/>
        <family val="2"/>
      </rPr>
      <t>liste déroulante</t>
    </r>
    <r>
      <rPr>
        <sz val="12"/>
        <color rgb="FF000000"/>
        <rFont val="Calibri"/>
        <family val="2"/>
      </rPr>
      <t>)</t>
    </r>
  </si>
  <si>
    <r>
      <t xml:space="preserve">Description courte de l'investissement </t>
    </r>
    <r>
      <rPr>
        <b/>
        <sz val="12"/>
        <color rgb="FF000000"/>
        <rFont val="Calibri"/>
        <family val="2"/>
      </rPr>
      <t>(saisie libre)</t>
    </r>
  </si>
  <si>
    <r>
      <t>Occasion/neuf? (</t>
    </r>
    <r>
      <rPr>
        <b/>
        <sz val="12"/>
        <color rgb="FF000000"/>
        <rFont val="Calibri"/>
        <family val="2"/>
      </rPr>
      <t>liste déroulante)</t>
    </r>
  </si>
  <si>
    <t>Quantité</t>
  </si>
  <si>
    <t>Masse équipée (kilogrammes)</t>
  </si>
  <si>
    <r>
      <t>Roues/chenilles? (</t>
    </r>
    <r>
      <rPr>
        <b/>
        <sz val="12"/>
        <color rgb="FF000000"/>
        <rFont val="Calibri"/>
        <family val="2"/>
      </rPr>
      <t>liste déroulante</t>
    </r>
    <r>
      <rPr>
        <sz val="12"/>
        <color rgb="FF000000"/>
        <rFont val="Calibri"/>
        <family val="2"/>
      </rPr>
      <t>)</t>
    </r>
  </si>
  <si>
    <t>Longueur des chenilles (empattement en mm)</t>
  </si>
  <si>
    <t>Largeur des chenilles (en mm)</t>
  </si>
  <si>
    <t>Nombre de roues à l'avant</t>
  </si>
  <si>
    <t>Largeur des pneus (mm)</t>
  </si>
  <si>
    <t>Hauteur de flanc (%)</t>
  </si>
  <si>
    <t>Diamètre de la jante (pouces)</t>
  </si>
  <si>
    <t>Nombre de roues à l'arrière</t>
  </si>
  <si>
    <t>Montant HT total (€)</t>
  </si>
  <si>
    <t>Plafond d'aide (€)</t>
  </si>
  <si>
    <t>Taux d'aide attendu (%)</t>
  </si>
  <si>
    <t>Entreprise ultramarine ?</t>
  </si>
  <si>
    <t>Matériel d'occasion ?</t>
  </si>
  <si>
    <t>Ch roue (caché)</t>
  </si>
  <si>
    <t>P sol (caché)</t>
  </si>
  <si>
    <t>Taux bonifié (caché)</t>
  </si>
  <si>
    <t>type matos</t>
  </si>
  <si>
    <t>1= pas machines</t>
  </si>
  <si>
    <t>ch roue non concerné si</t>
  </si>
  <si>
    <t>Remplir chaque case case bleue. Ne remplir que les cases bleues.</t>
  </si>
  <si>
    <t>Machines_d_exploitation_et_de_sylviculture_couramment_utilisees</t>
  </si>
  <si>
    <t>Abatteuse</t>
  </si>
  <si>
    <t>Neuf</t>
  </si>
  <si>
    <t>roues</t>
  </si>
  <si>
    <t>2 = diagonal</t>
  </si>
  <si>
    <t>cat 2 3 et 4</t>
  </si>
  <si>
    <t>Dispositifs_alternatifs_garantissant_un_respect_des_sols_optimal</t>
  </si>
  <si>
    <t>Equipement de débardage par traction animale</t>
  </si>
  <si>
    <t>3=radial</t>
  </si>
  <si>
    <t>chenille</t>
  </si>
  <si>
    <t>Outils_et_logiciels_numériques</t>
  </si>
  <si>
    <t>débusqueur</t>
  </si>
  <si>
    <t>Equipements_divers</t>
  </si>
  <si>
    <t>Equipement d'un tracteur agricole pour le travail en forêt</t>
  </si>
  <si>
    <t>tracteur</t>
  </si>
  <si>
    <t>Ensemble tracteur + remorque forestière + grue</t>
  </si>
  <si>
    <t>ensemble tracteur + remorque + grue</t>
  </si>
  <si>
    <t>Débusqueur</t>
  </si>
  <si>
    <t>chenilles</t>
  </si>
  <si>
    <t>en jaune : impact pneumatiques &gt; 700 à l'avant et à l'arrière</t>
  </si>
  <si>
    <t>Porteur forestier</t>
  </si>
  <si>
    <t>Occasion</t>
  </si>
  <si>
    <t>Type de justifs</t>
  </si>
  <si>
    <t>Plafond</t>
  </si>
  <si>
    <t>Taux d'aide</t>
  </si>
  <si>
    <t>Liste département</t>
  </si>
  <si>
    <t>Type d'investissement</t>
  </si>
  <si>
    <t>4 roues</t>
  </si>
  <si>
    <t>Maintien d'activité</t>
  </si>
  <si>
    <t>tonnes</t>
  </si>
  <si>
    <t>abattus</t>
  </si>
  <si>
    <t>Oui</t>
  </si>
  <si>
    <t>Maintien d'emploi</t>
  </si>
  <si>
    <t>Totale</t>
  </si>
  <si>
    <t>oui</t>
  </si>
  <si>
    <t xml:space="preserve"> - </t>
  </si>
  <si>
    <t>Ain</t>
  </si>
  <si>
    <t>6 roues</t>
  </si>
  <si>
    <t>Développement d'activité</t>
  </si>
  <si>
    <t>m3</t>
  </si>
  <si>
    <t>plantés</t>
  </si>
  <si>
    <t>Non</t>
  </si>
  <si>
    <t>Nouvelle embauche</t>
  </si>
  <si>
    <t>Par machine</t>
  </si>
  <si>
    <t>Pelle munie d'une tête d'abattage ou cisaille</t>
  </si>
  <si>
    <t>non</t>
  </si>
  <si>
    <t>Aisne</t>
  </si>
  <si>
    <t>8 roues</t>
  </si>
  <si>
    <t>Limitation d'une perte d'activités</t>
  </si>
  <si>
    <t>plants</t>
  </si>
  <si>
    <t>débardés</t>
  </si>
  <si>
    <t>Je ne sais pas</t>
  </si>
  <si>
    <t>Totale et par machine</t>
  </si>
  <si>
    <t>Je vais la lire</t>
  </si>
  <si>
    <t>Je vais le lire</t>
  </si>
  <si>
    <t>Pelle munie d'un outil sylvicole</t>
  </si>
  <si>
    <t>Allier</t>
  </si>
  <si>
    <t>hectares</t>
  </si>
  <si>
    <t>de chiffre d'affaires</t>
  </si>
  <si>
    <t>Alpes-de-Haute-Provence</t>
  </si>
  <si>
    <t>euros</t>
  </si>
  <si>
    <t>Hautes-Alpes</t>
  </si>
  <si>
    <t>Alpes-Maritimes</t>
  </si>
  <si>
    <t>Tracteur agricole blindé forestier</t>
  </si>
  <si>
    <t>Ardèche</t>
  </si>
  <si>
    <t>Broyeur automoteur télécommandé chenillé</t>
  </si>
  <si>
    <t>Ardennes</t>
  </si>
  <si>
    <t>kPa</t>
  </si>
  <si>
    <t>Déchiqueteuse</t>
  </si>
  <si>
    <t>Ariège</t>
  </si>
  <si>
    <t>g/cm²</t>
  </si>
  <si>
    <t>Dispositifs de débardage par câble aérien + équipements</t>
  </si>
  <si>
    <t>Aube</t>
  </si>
  <si>
    <t>Aude</t>
  </si>
  <si>
    <t>Tête d'abattage ou de façonnage seule</t>
  </si>
  <si>
    <t>Bouches-du-Rhône</t>
  </si>
  <si>
    <t>Matériels informatique et de cartographie embarqués</t>
  </si>
  <si>
    <t>Calvados</t>
  </si>
  <si>
    <t>Equipement de métrologie numérisés embarqués</t>
  </si>
  <si>
    <t>Matériel de sylviculture à monter sur porte-outil</t>
  </si>
  <si>
    <t>Cantal</t>
  </si>
  <si>
    <t>Outils de saisie de terrain</t>
  </si>
  <si>
    <t>Kit de franchissement de cours d'eau</t>
  </si>
  <si>
    <t>Charente</t>
  </si>
  <si>
    <t>Logiciels de gestion d'entreprise</t>
  </si>
  <si>
    <t>Exosquelette</t>
  </si>
  <si>
    <t>Charente-Maritime</t>
  </si>
  <si>
    <t>Treuil d'aide à la traction</t>
  </si>
  <si>
    <t>Cher</t>
  </si>
  <si>
    <t>Equipement antivol</t>
  </si>
  <si>
    <t>Corrèze</t>
  </si>
  <si>
    <t>Paire de tracks</t>
  </si>
  <si>
    <t>2A</t>
  </si>
  <si>
    <t>Corse-du-Sud</t>
  </si>
  <si>
    <t>2B</t>
  </si>
  <si>
    <t>Haute-Corse</t>
  </si>
  <si>
    <t>Côte-d'Or</t>
  </si>
  <si>
    <t>Côtes 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</si>
  <si>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</si>
  <si>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</si>
  <si>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</si>
  <si>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</si>
  <si>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</si>
  <si>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</si>
  <si>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</si>
  <si>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</si>
  <si>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</si>
  <si>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</si>
  <si>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</si>
  <si>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</si>
  <si>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</si>
  <si>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</si>
  <si>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</si>
  <si>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</si>
  <si>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</si>
  <si>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</si>
  <si>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</si>
  <si>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</si>
  <si>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</si>
  <si>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</si>
  <si>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</si>
  <si>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</si>
  <si>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</si>
  <si>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</si>
  <si>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</si>
  <si>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</si>
  <si>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</si>
  <si>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</si>
  <si>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</si>
  <si>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</si>
  <si>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</si>
  <si>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</si>
  <si>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</si>
  <si>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</si>
  <si>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</si>
  <si>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</si>
  <si>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</si>
  <si>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</si>
  <si>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</si>
  <si>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</si>
  <si>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</si>
  <si>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</si>
  <si>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</si>
  <si>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</si>
  <si>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</si>
  <si>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</si>
  <si>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</si>
  <si>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</si>
  <si>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</si>
  <si>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</si>
  <si>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</si>
  <si>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</si>
  <si>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</si>
  <si>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</si>
  <si>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</si>
  <si>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</si>
  <si>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</si>
  <si>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</si>
  <si>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</si>
  <si>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</si>
  <si>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</si>
  <si>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</si>
  <si>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</si>
  <si>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</si>
  <si>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</si>
  <si>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</si>
  <si>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</si>
  <si>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</si>
  <si>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Seine-St-Denis</t>
  </si>
  <si>
    <t>Val-de-Marne</t>
  </si>
  <si>
    <t>Val-D'Oise</t>
  </si>
  <si>
    <t>Guadeloupe</t>
  </si>
  <si>
    <t>Martinique</t>
  </si>
  <si>
    <t>Guyane</t>
  </si>
  <si>
    <t>La Réunion</t>
  </si>
  <si>
    <t>Mayotte</t>
  </si>
  <si>
    <t>&lt;</t>
  </si>
  <si>
    <t>Attention ! Les informations saisies dans ces colonnes auront une valeur contractuelle. Ces informations devront figurer sur le(s) devis à fournir pour chaque équipement concerné. Vous êtes invité à demander ces informations techniques à votre revendeur.</t>
  </si>
  <si>
    <t>Pneumatiques montés sur roues avant</t>
  </si>
  <si>
    <t>Pneumatiques montés sur roues arrière</t>
  </si>
  <si>
    <r>
      <rPr>
        <b/>
        <sz val="16"/>
        <color rgb="FF000000"/>
        <rFont val="Calibri"/>
        <family val="2"/>
      </rPr>
      <t>La liste d'équipements éligibles est disponible sur la plateforme Agir. Sélectionnez le type d'investissement correspondant le mieux à chacun des équipements que vous souhaitez acquérir. 
Ne remplir que les cases bleues (certaines apparaissent lors de la saisie).</t>
    </r>
    <r>
      <rPr>
        <sz val="16"/>
        <color rgb="FF000000"/>
        <rFont val="Calibri"/>
        <family val="2"/>
      </rPr>
      <t xml:space="preserve"> 
</t>
    </r>
    <r>
      <rPr>
        <b/>
        <sz val="16"/>
        <color rgb="FF000000"/>
        <rFont val="Calibri"/>
        <family val="2"/>
      </rPr>
      <t>Si une case s'affiche en rouge, veuillez remplacer les points par une virgule.</t>
    </r>
  </si>
  <si>
    <t>Le montant d'aide attendue dans le tableau est calculé en fonction des informations saisies dans le tableau principal. Il sera vérifié par l'ADEME et pourraa être révisé.</t>
  </si>
  <si>
    <t>Charge à la roue</t>
  </si>
  <si>
    <t>Pression statique exercée sur le sol</t>
  </si>
  <si>
    <t>Taux d'aide maximal attendu</t>
  </si>
  <si>
    <t>Consommation carburant (litres/heure)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</si>
</sst>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quot; kg&quot;"/>
    <numFmt numFmtId="165" formatCode="#,##0&quot; mm&quot;"/>
    <numFmt numFmtId="166" formatCode="0.0&quot; pouces&quot;"/>
    <numFmt numFmtId="167" formatCode="#,##0.00&quot; &quot;[$€-40C]"/>
    <numFmt numFmtId="168" formatCode="&quot; &quot;* #,##0.00&quot; &quot;[$€-40C]&quot; &quot;;&quot;-&quot;* #,##0.00&quot; &quot;[$€-40C]&quot; &quot;;&quot; &quot;* &quot;-&quot;#&quot; &quot;[$€-40C]&quot; &quot;;&quot; &quot;@&quot; &quot;"/>
    <numFmt numFmtId="169" formatCode="&quot; &quot;* #,##0.00&quot;   &quot;;&quot;-&quot;* #,##0.00&quot;   &quot;;&quot; &quot;* &quot;-&quot;#&quot;   &quot;;&quot; &quot;@&quot; &quot;"/>
    <numFmt numFmtId="170" formatCode="0.0&quot; litres/h&quot;"/>
  </numFmts>
  <fonts count="27" x14ac:knownFonts="1">
    <font>
      <sz val="11"/>
      <color rgb="FF000000"/>
      <name val="Calibri"/>
      <family val="2"/>
    </font>
    <font>
      <sz val="11"/>
      <color rgb="FF000000"/>
      <name val="Calibri"/>
      <family val="2"/>
    </font>
    <font>
      <u/>
      <sz val="11"/>
      <color rgb="FF0000FF"/>
      <name val="Calibri"/>
      <family val="2"/>
    </font>
    <font>
      <sz val="10"/>
      <color rgb="FF000000"/>
      <name val="Arial"/>
      <family val="2"/>
    </font>
    <font>
      <b/>
      <sz val="14"/>
      <color rgb="FFFFFFFF"/>
      <name val="Calibri"/>
      <family val="2"/>
    </font>
    <font>
      <b/>
      <sz val="20"/>
      <color rgb="FFFFFFFF"/>
      <name val="Calibri"/>
      <family val="2"/>
    </font>
    <font>
      <b/>
      <sz val="16"/>
      <color rgb="FF000000"/>
      <name val="Calibri"/>
      <family val="2"/>
    </font>
    <font>
      <b/>
      <sz val="14"/>
      <color rgb="FFFF0000"/>
      <name val="Calibri"/>
      <family val="2"/>
    </font>
    <font>
      <b/>
      <sz val="14"/>
      <color rgb="FF000000"/>
      <name val="Calibri"/>
      <family val="2"/>
    </font>
    <font>
      <b/>
      <sz val="11"/>
      <color rgb="FF000000"/>
      <name val="Calibri"/>
      <family val="2"/>
    </font>
    <font>
      <b/>
      <sz val="12"/>
      <color rgb="FF000000"/>
      <name val="Calibri"/>
      <family val="2"/>
    </font>
    <font>
      <b/>
      <i/>
      <sz val="12"/>
      <color rgb="FF000000"/>
      <name val="Calibri"/>
      <family val="2"/>
    </font>
    <font>
      <sz val="22"/>
      <color rgb="FF000000"/>
      <name val="Calibri"/>
      <family val="2"/>
    </font>
    <font>
      <b/>
      <sz val="22"/>
      <color rgb="FFFF0000"/>
      <name val="Calibri"/>
      <family val="2"/>
    </font>
    <font>
      <b/>
      <sz val="20"/>
      <color rgb="FFFF0000"/>
      <name val="Calibri"/>
      <family val="2"/>
    </font>
    <font>
      <sz val="12"/>
      <color rgb="FF000000"/>
      <name val="Calibri"/>
      <family val="2"/>
    </font>
    <font>
      <b/>
      <sz val="20"/>
      <color rgb="FF000000"/>
      <name val="Calibri"/>
      <family val="2"/>
    </font>
    <font>
      <b/>
      <i/>
      <sz val="16"/>
      <color rgb="FF000000"/>
      <name val="Calibri"/>
      <family val="2"/>
    </font>
    <font>
      <i/>
      <sz val="12"/>
      <color rgb="FF000000"/>
      <name val="Calibri"/>
      <family val="2"/>
    </font>
    <font>
      <b/>
      <sz val="11"/>
      <color rgb="FF000000"/>
      <name val="Marianne Thin"/>
      <family val="3"/>
    </font>
    <font>
      <sz val="8"/>
      <color rgb="FF000000"/>
      <name val="Times New Roman"/>
      <family val="1"/>
    </font>
    <font>
      <b/>
      <sz val="20"/>
      <name val="Calibri"/>
      <family val="2"/>
    </font>
    <font>
      <sz val="16"/>
      <color rgb="FF000000"/>
      <name val="Calibri"/>
      <family val="2"/>
    </font>
    <font>
      <b/>
      <sz val="11.5"/>
      <color rgb="FFFF0000"/>
      <name val="Calibri"/>
      <family val="2"/>
    </font>
    <font>
      <sz val="11"/>
      <color theme="0"/>
      <name val="Calibri"/>
      <family val="2"/>
    </font>
    <font>
      <sz val="22"/>
      <color theme="0"/>
      <name val="Calibri"/>
      <family val="2"/>
    </font>
    <font>
      <i/>
      <sz val="12"/>
      <color theme="0"/>
      <name val="Calibri"/>
      <family val="2"/>
    </font>
  </fonts>
  <fills count="19">
    <fill>
      <patternFill patternType="none"/>
    </fill>
    <fill>
      <patternFill patternType="gray125"/>
    </fill>
    <fill>
      <patternFill patternType="solid">
        <fgColor rgb="FF525252"/>
        <bgColor rgb="FF525252"/>
      </patternFill>
    </fill>
    <fill>
      <patternFill patternType="solid">
        <fgColor rgb="FFDDEBF7"/>
        <bgColor rgb="FFDDEBF7"/>
      </patternFill>
    </fill>
    <fill>
      <patternFill patternType="solid">
        <fgColor rgb="FF1F497D"/>
        <bgColor rgb="FF1F497D"/>
      </patternFill>
    </fill>
    <fill>
      <patternFill patternType="solid">
        <fgColor rgb="FFF2F2F2"/>
        <bgColor rgb="FFF2F2F2"/>
      </patternFill>
    </fill>
    <fill>
      <patternFill patternType="solid">
        <fgColor rgb="FFE41D13"/>
        <bgColor rgb="FFE41D13"/>
      </patternFill>
    </fill>
    <fill>
      <patternFill patternType="solid">
        <fgColor rgb="FFFFFF00"/>
        <bgColor rgb="FFFFFF00"/>
      </patternFill>
    </fill>
    <fill>
      <patternFill patternType="solid">
        <fgColor rgb="FF00B050"/>
        <bgColor rgb="FF00B050"/>
      </patternFill>
    </fill>
    <fill>
      <patternFill patternType="solid">
        <fgColor rgb="FFFFFFFF"/>
        <bgColor rgb="FFFFFFFF"/>
      </patternFill>
    </fill>
    <fill>
      <patternFill patternType="solid">
        <fgColor rgb="FFD9D9D9"/>
        <bgColor rgb="FFD9D9D9"/>
      </patternFill>
    </fill>
    <fill>
      <patternFill patternType="solid">
        <fgColor theme="0"/>
        <bgColor indexed="64"/>
      </patternFill>
    </fill>
    <fill>
      <patternFill patternType="solid">
        <fgColor theme="0"/>
        <bgColor rgb="FFE41D13"/>
      </patternFill>
    </fill>
    <fill>
      <patternFill patternType="solid">
        <fgColor rgb="FFFFFF00"/>
        <bgColor rgb="FFE41D13"/>
      </patternFill>
    </fill>
    <fill>
      <patternFill patternType="solid">
        <fgColor theme="0"/>
        <bgColor rgb="FFFFFF00"/>
      </patternFill>
    </fill>
    <fill>
      <patternFill patternType="solid">
        <fgColor rgb="FFFF0000"/>
        <bgColor rgb="FFE41D13"/>
      </patternFill>
    </fill>
    <fill>
      <patternFill patternType="solid">
        <fgColor theme="0"/>
        <bgColor rgb="FF00B050"/>
      </patternFill>
    </fill>
    <fill>
      <patternFill patternType="solid">
        <fgColor theme="0"/>
        <bgColor rgb="FFF2F2F2"/>
      </patternFill>
    </fill>
    <fill>
      <patternFill patternType="solid">
        <fgColor theme="0"/>
        <bgColor rgb="FFD9D9D9"/>
      </patternFill>
    </fill>
  </fills>
  <borders count="21">
    <border>
      <left/>
      <right/>
      <top/>
      <bottom/>
      <diagonal/>
    </border>
    <border>
      <left style="thin">
        <color rgb="FFFFFFFF"/>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808080"/>
      </left>
      <right style="medium">
        <color rgb="FF808080"/>
      </right>
      <top style="medium">
        <color rgb="FF7F7F7F"/>
      </top>
      <bottom style="medium">
        <color rgb="FF808080"/>
      </bottom>
      <diagonal/>
    </border>
    <border>
      <left style="medium">
        <color rgb="FF808080"/>
      </left>
      <right style="medium">
        <color rgb="FF808080"/>
      </right>
      <top style="medium">
        <color rgb="FF808080"/>
      </top>
      <bottom style="medium">
        <color rgb="FF808080"/>
      </bottom>
      <diagonal/>
    </border>
    <border>
      <left style="medium">
        <color rgb="FF7F7F7F"/>
      </left>
      <right style="medium">
        <color rgb="FF808080"/>
      </right>
      <top style="medium">
        <color rgb="FF7F7F7F"/>
      </top>
      <bottom style="medium">
        <color rgb="FF808080"/>
      </bottom>
      <diagonal/>
    </border>
    <border>
      <left style="medium">
        <color rgb="FF808080"/>
      </left>
      <right style="medium">
        <color rgb="FF7F7F7F"/>
      </right>
      <top style="medium">
        <color rgb="FF7F7F7F"/>
      </top>
      <bottom style="medium">
        <color rgb="FF808080"/>
      </bottom>
      <diagonal/>
    </border>
    <border>
      <left style="medium">
        <color rgb="FF808080"/>
      </left>
      <right style="medium">
        <color rgb="FF7F7F7F"/>
      </right>
      <top style="medium">
        <color rgb="FF808080"/>
      </top>
      <bottom style="medium">
        <color rgb="FF7F7F7F"/>
      </bottom>
      <diagonal/>
    </border>
    <border>
      <left style="medium">
        <color rgb="FF808080"/>
      </left>
      <right style="medium">
        <color rgb="FF808080"/>
      </right>
      <top style="medium">
        <color rgb="FF808080"/>
      </top>
      <bottom style="medium">
        <color rgb="FF7F7F7F"/>
      </bottom>
      <diagonal/>
    </border>
    <border>
      <left style="medium">
        <color rgb="FF808080"/>
      </left>
      <right style="medium">
        <color rgb="FF80808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9" fontId="1" fillId="0" borderId="0" applyFont="0" applyFill="0" applyBorder="0" applyAlignment="0" applyProtection="0"/>
    <xf numFmtId="0" fontId="1" fillId="2" borderId="0" applyNumberFormat="0" applyFont="0" applyBorder="0" applyAlignment="0" applyProtection="0"/>
    <xf numFmtId="0" fontId="1" fillId="3"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 fillId="0" borderId="0" applyNumberFormat="0" applyFill="0" applyBorder="0" applyAlignment="0" applyProtection="0"/>
    <xf numFmtId="169" fontId="1" fillId="0" borderId="0" applyFont="0" applyFill="0" applyBorder="0" applyAlignment="0" applyProtection="0"/>
    <xf numFmtId="0" fontId="3" fillId="0" borderId="0" applyNumberFormat="0" applyBorder="0" applyProtection="0"/>
    <xf numFmtId="0" fontId="1" fillId="0" borderId="0" applyNumberFormat="0" applyFont="0" applyBorder="0" applyProtection="0"/>
    <xf numFmtId="9" fontId="1" fillId="0" borderId="0" applyFont="0" applyFill="0" applyBorder="0" applyAlignment="0" applyProtection="0"/>
  </cellStyleXfs>
  <cellXfs count="81">
    <xf numFmtId="0" fontId="0" fillId="0" borderId="0" xfId="0"/>
    <xf numFmtId="0" fontId="19" fillId="0" borderId="0" xfId="0" applyFont="1" applyAlignment="1">
      <alignment horizontal="justify" vertical="center"/>
    </xf>
    <xf numFmtId="0" fontId="20" fillId="9" borderId="7" xfId="0" applyFont="1" applyFill="1" applyBorder="1" applyAlignment="1">
      <alignment vertical="center" wrapText="1"/>
    </xf>
    <xf numFmtId="0" fontId="20" fillId="9" borderId="8" xfId="0" applyFont="1" applyFill="1" applyBorder="1" applyAlignment="1">
      <alignment vertical="center" wrapText="1"/>
    </xf>
    <xf numFmtId="0" fontId="19" fillId="0" borderId="0" xfId="0" applyFont="1"/>
    <xf numFmtId="0" fontId="0" fillId="0" borderId="0" xfId="0" applyAlignment="1">
      <alignment horizontal="right"/>
    </xf>
    <xf numFmtId="0" fontId="20" fillId="9" borderId="9" xfId="0" applyFont="1" applyFill="1" applyBorder="1" applyAlignment="1">
      <alignment vertical="center" wrapText="1"/>
    </xf>
    <xf numFmtId="0" fontId="20" fillId="9" borderId="10" xfId="0" applyFont="1" applyFill="1" applyBorder="1" applyAlignment="1">
      <alignment vertical="center" wrapText="1"/>
    </xf>
    <xf numFmtId="0" fontId="20" fillId="9" borderId="11" xfId="0" applyFont="1" applyFill="1" applyBorder="1" applyAlignment="1">
      <alignment vertical="center" wrapText="1"/>
    </xf>
    <xf numFmtId="0" fontId="20" fillId="9" borderId="12" xfId="0" applyFont="1" applyFill="1" applyBorder="1" applyAlignment="1">
      <alignment vertical="center" wrapText="1"/>
    </xf>
    <xf numFmtId="0" fontId="20" fillId="9" borderId="13" xfId="0" applyFont="1" applyFill="1" applyBorder="1" applyAlignment="1">
      <alignment vertical="center" wrapText="1"/>
    </xf>
    <xf numFmtId="167" fontId="6" fillId="7" borderId="2" xfId="0" applyNumberFormat="1" applyFont="1" applyFill="1" applyBorder="1" applyAlignment="1">
      <alignment horizontal="center" vertical="center" wrapText="1"/>
    </xf>
    <xf numFmtId="167" fontId="6" fillId="7" borderId="2" xfId="0" applyNumberFormat="1" applyFont="1" applyFill="1" applyBorder="1" applyAlignment="1">
      <alignment horizontal="center" wrapText="1"/>
    </xf>
    <xf numFmtId="9" fontId="6" fillId="7" borderId="2" xfId="1" applyFont="1" applyFill="1" applyBorder="1" applyAlignment="1" applyProtection="1">
      <alignment horizontal="center" wrapText="1"/>
    </xf>
    <xf numFmtId="167" fontId="18" fillId="10" borderId="2" xfId="0" applyNumberFormat="1" applyFont="1" applyFill="1" applyBorder="1" applyAlignment="1">
      <alignment horizontal="center" vertical="center" wrapText="1"/>
    </xf>
    <xf numFmtId="9" fontId="18" fillId="10" borderId="2" xfId="1" applyFont="1" applyFill="1" applyBorder="1" applyAlignment="1" applyProtection="1">
      <alignment vertical="center"/>
    </xf>
    <xf numFmtId="0" fontId="18" fillId="10" borderId="2" xfId="0" applyFont="1" applyFill="1" applyBorder="1" applyAlignment="1">
      <alignment horizontal="center" vertical="center" wrapText="1"/>
    </xf>
    <xf numFmtId="9" fontId="18" fillId="10" borderId="2" xfId="1" applyFont="1" applyFill="1" applyBorder="1" applyAlignment="1" applyProtection="1">
      <alignment horizontal="center" vertical="center" wrapText="1"/>
    </xf>
    <xf numFmtId="0" fontId="4" fillId="5" borderId="0" xfId="0" applyFont="1" applyFill="1" applyAlignment="1">
      <alignment horizontal="left" vertical="center"/>
    </xf>
    <xf numFmtId="0" fontId="0" fillId="5" borderId="0" xfId="0" applyFill="1"/>
    <xf numFmtId="0" fontId="6" fillId="7" borderId="2" xfId="0" applyFont="1" applyFill="1" applyBorder="1" applyAlignment="1">
      <alignment horizontal="center" vertical="center" wrapText="1"/>
    </xf>
    <xf numFmtId="0" fontId="6" fillId="7" borderId="2" xfId="0" applyFont="1" applyFill="1" applyBorder="1" applyAlignment="1">
      <alignment horizontal="center" wrapText="1"/>
    </xf>
    <xf numFmtId="0" fontId="0" fillId="0" borderId="0" xfId="0" applyAlignment="1">
      <alignment wrapText="1"/>
    </xf>
    <xf numFmtId="0" fontId="10" fillId="3" borderId="2" xfId="0" applyFont="1" applyFill="1" applyBorder="1"/>
    <xf numFmtId="0" fontId="12" fillId="0" borderId="0" xfId="0" applyFont="1"/>
    <xf numFmtId="0" fontId="13" fillId="7" borderId="0" xfId="0" applyFont="1" applyFill="1" applyAlignment="1">
      <alignment horizontal="left" vertical="top" wrapText="1"/>
    </xf>
    <xf numFmtId="0" fontId="12" fillId="7" borderId="0" xfId="0" applyFont="1" applyFill="1"/>
    <xf numFmtId="0" fontId="14" fillId="9" borderId="0" xfId="0" applyFont="1" applyFill="1" applyAlignment="1">
      <alignment horizontal="left" vertical="top" wrapText="1"/>
    </xf>
    <xf numFmtId="0" fontId="13" fillId="9" borderId="0" xfId="0" applyFont="1" applyFill="1" applyAlignment="1">
      <alignment horizontal="left" vertical="top" wrapText="1"/>
    </xf>
    <xf numFmtId="0" fontId="5" fillId="12" borderId="0" xfId="0" applyFont="1" applyFill="1" applyAlignment="1">
      <alignment horizontal="left" vertical="center"/>
    </xf>
    <xf numFmtId="0" fontId="0" fillId="11" borderId="0" xfId="0" applyFill="1"/>
    <xf numFmtId="0" fontId="15" fillId="5" borderId="2" xfId="0" applyFont="1" applyFill="1" applyBorder="1" applyAlignment="1">
      <alignment vertical="center"/>
    </xf>
    <xf numFmtId="0" fontId="15" fillId="5" borderId="2"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10" borderId="4" xfId="0" applyFont="1" applyFill="1" applyBorder="1" applyAlignment="1">
      <alignment horizontal="center" vertical="center" wrapText="1"/>
    </xf>
    <xf numFmtId="0" fontId="18" fillId="9" borderId="0" xfId="0" applyFont="1" applyFill="1" applyAlignment="1">
      <alignment horizontal="center" vertical="center" wrapText="1"/>
    </xf>
    <xf numFmtId="0" fontId="9" fillId="7" borderId="2" xfId="0" applyFont="1" applyFill="1" applyBorder="1" applyAlignment="1">
      <alignment horizontal="center" vertical="center" wrapText="1"/>
    </xf>
    <xf numFmtId="0" fontId="15" fillId="3" borderId="6" xfId="0" applyFont="1" applyFill="1" applyBorder="1" applyAlignment="1">
      <alignment vertical="center" wrapText="1"/>
    </xf>
    <xf numFmtId="0" fontId="15" fillId="3" borderId="2" xfId="0" applyFont="1" applyFill="1" applyBorder="1" applyAlignment="1">
      <alignment vertical="center" wrapText="1"/>
    </xf>
    <xf numFmtId="0" fontId="15" fillId="3" borderId="2" xfId="0" applyFont="1" applyFill="1" applyBorder="1" applyAlignment="1">
      <alignment horizontal="center" vertical="center"/>
    </xf>
    <xf numFmtId="0" fontId="15" fillId="0" borderId="2" xfId="0" applyFont="1" applyBorder="1" applyAlignment="1">
      <alignment horizontal="center" vertical="center"/>
    </xf>
    <xf numFmtId="164" fontId="15" fillId="0" borderId="2" xfId="0" applyNumberFormat="1" applyFont="1" applyBorder="1" applyAlignment="1">
      <alignment horizontal="center" vertical="center"/>
    </xf>
    <xf numFmtId="165" fontId="15" fillId="0" borderId="2" xfId="0" applyNumberFormat="1" applyFont="1" applyBorder="1" applyAlignment="1">
      <alignment horizontal="center" vertical="center"/>
    </xf>
    <xf numFmtId="9" fontId="15" fillId="0" borderId="2" xfId="1" applyFont="1" applyBorder="1" applyAlignment="1" applyProtection="1">
      <alignment horizontal="center" vertical="center"/>
    </xf>
    <xf numFmtId="166" fontId="15" fillId="0" borderId="2" xfId="0" applyNumberFormat="1" applyFont="1" applyBorder="1" applyAlignment="1">
      <alignment horizontal="center" vertical="center"/>
    </xf>
    <xf numFmtId="167" fontId="15" fillId="3" borderId="2" xfId="0" applyNumberFormat="1" applyFont="1" applyFill="1" applyBorder="1" applyAlignment="1">
      <alignment vertical="center"/>
    </xf>
    <xf numFmtId="0" fontId="0" fillId="7" borderId="0" xfId="0" applyFill="1"/>
    <xf numFmtId="0" fontId="0" fillId="0" borderId="0" xfId="0" applyAlignment="1">
      <alignment vertical="center"/>
    </xf>
    <xf numFmtId="0" fontId="15" fillId="7" borderId="5" xfId="0" applyFont="1" applyFill="1" applyBorder="1" applyAlignment="1">
      <alignment horizontal="center" vertical="center" wrapText="1"/>
    </xf>
    <xf numFmtId="0" fontId="24" fillId="11" borderId="0" xfId="0" applyFont="1" applyFill="1"/>
    <xf numFmtId="0" fontId="24" fillId="17" borderId="0" xfId="0" applyFont="1" applyFill="1"/>
    <xf numFmtId="0" fontId="25" fillId="11" borderId="0" xfId="0" applyFont="1" applyFill="1"/>
    <xf numFmtId="0" fontId="24" fillId="11" borderId="0" xfId="0" applyFont="1" applyFill="1" applyAlignment="1">
      <alignment wrapText="1"/>
    </xf>
    <xf numFmtId="0" fontId="26" fillId="18" borderId="0" xfId="0" applyFont="1" applyFill="1" applyAlignment="1">
      <alignment horizontal="center" vertical="center" wrapText="1"/>
    </xf>
    <xf numFmtId="167" fontId="15" fillId="7" borderId="2" xfId="0" applyNumberFormat="1" applyFont="1" applyFill="1" applyBorder="1" applyAlignment="1">
      <alignment horizontal="center" vertical="center" wrapText="1"/>
    </xf>
    <xf numFmtId="170" fontId="15" fillId="0" borderId="2" xfId="0" applyNumberFormat="1" applyFont="1" applyBorder="1" applyAlignment="1">
      <alignment horizontal="center" vertical="center"/>
    </xf>
    <xf numFmtId="0" fontId="5" fillId="6" borderId="0" xfId="0" applyFont="1" applyFill="1" applyAlignment="1">
      <alignment horizontal="left" vertical="center"/>
    </xf>
    <xf numFmtId="0" fontId="4" fillId="4" borderId="1" xfId="0" applyFont="1" applyFill="1" applyBorder="1" applyAlignment="1">
      <alignment horizontal="left" vertical="center"/>
    </xf>
    <xf numFmtId="0" fontId="0" fillId="7" borderId="2" xfId="0" applyFill="1" applyBorder="1"/>
    <xf numFmtId="0" fontId="6" fillId="7" borderId="2" xfId="0" applyFont="1" applyFill="1" applyBorder="1" applyAlignment="1">
      <alignment horizontal="center" vertical="center" wrapText="1"/>
    </xf>
    <xf numFmtId="0" fontId="7" fillId="7" borderId="0" xfId="0" applyFont="1" applyFill="1" applyAlignment="1">
      <alignment horizontal="center" vertical="center"/>
    </xf>
    <xf numFmtId="0" fontId="9" fillId="0" borderId="0" xfId="0" applyFont="1" applyAlignment="1">
      <alignment horizontal="center" wrapText="1"/>
    </xf>
    <xf numFmtId="0" fontId="11" fillId="7" borderId="3" xfId="0" applyFont="1" applyFill="1" applyBorder="1" applyAlignment="1">
      <alignment horizontal="left" vertical="top"/>
    </xf>
    <xf numFmtId="0" fontId="7" fillId="7" borderId="0" xfId="0" applyFont="1" applyFill="1" applyAlignment="1">
      <alignment horizontal="left" vertical="top" wrapText="1"/>
    </xf>
    <xf numFmtId="0" fontId="17" fillId="7" borderId="17"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22" fillId="7" borderId="0" xfId="0" applyFont="1" applyFill="1" applyAlignment="1">
      <alignment horizontal="center" vertical="center" wrapText="1"/>
    </xf>
    <xf numFmtId="0" fontId="22" fillId="7" borderId="14" xfId="0" applyFont="1" applyFill="1" applyBorder="1" applyAlignment="1">
      <alignment horizontal="center" vertical="center" wrapText="1"/>
    </xf>
    <xf numFmtId="0" fontId="16" fillId="16" borderId="0" xfId="0" applyFont="1" applyFill="1" applyAlignment="1">
      <alignment horizontal="center" vertical="center" wrapText="1"/>
    </xf>
    <xf numFmtId="0" fontId="16" fillId="16" borderId="14" xfId="0" applyFont="1" applyFill="1" applyBorder="1" applyAlignment="1">
      <alignment horizontal="center" vertical="center" wrapText="1"/>
    </xf>
    <xf numFmtId="0" fontId="23" fillId="13" borderId="0" xfId="0" applyFont="1" applyFill="1" applyAlignment="1">
      <alignment horizontal="center" vertical="center"/>
    </xf>
    <xf numFmtId="0" fontId="10" fillId="14" borderId="19" xfId="0" applyFont="1" applyFill="1" applyBorder="1" applyAlignment="1">
      <alignment horizontal="center" vertical="center" wrapText="1"/>
    </xf>
    <xf numFmtId="0" fontId="10" fillId="14" borderId="20"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21" fillId="12" borderId="15" xfId="0" applyFont="1" applyFill="1" applyBorder="1" applyAlignment="1">
      <alignment horizontal="center" vertical="center"/>
    </xf>
    <xf numFmtId="0" fontId="21" fillId="12" borderId="16" xfId="0" applyFont="1" applyFill="1" applyBorder="1" applyAlignment="1">
      <alignment horizontal="center" vertical="center"/>
    </xf>
    <xf numFmtId="0" fontId="5" fillId="15" borderId="0" xfId="0" applyFont="1" applyFill="1" applyAlignment="1">
      <alignment horizontal="center" vertical="center"/>
    </xf>
    <xf numFmtId="0" fontId="5" fillId="15" borderId="18" xfId="0" applyFont="1" applyFill="1" applyBorder="1" applyAlignment="1">
      <alignment horizontal="center" vertical="center"/>
    </xf>
    <xf numFmtId="0" fontId="5" fillId="15" borderId="19" xfId="0" applyFont="1" applyFill="1" applyBorder="1" applyAlignment="1">
      <alignment horizontal="center" vertical="center"/>
    </xf>
    <xf numFmtId="0" fontId="5" fillId="15" borderId="20" xfId="0" applyFont="1" applyFill="1" applyBorder="1" applyAlignment="1">
      <alignment horizontal="center" vertical="center"/>
    </xf>
  </cellXfs>
  <cellStyles count="13">
    <cellStyle name="cf1" xfId="2" xr:uid="{00000000-0005-0000-0000-000000000000}"/>
    <cellStyle name="cf2" xfId="3" xr:uid="{00000000-0005-0000-0000-000001000000}"/>
    <cellStyle name="cf3" xfId="4" xr:uid="{00000000-0005-0000-0000-000002000000}"/>
    <cellStyle name="cf4" xfId="5" xr:uid="{00000000-0005-0000-0000-000003000000}"/>
    <cellStyle name="Euro" xfId="6" xr:uid="{00000000-0005-0000-0000-000004000000}"/>
    <cellStyle name="Euro 2" xfId="7" xr:uid="{00000000-0005-0000-0000-000005000000}"/>
    <cellStyle name="Lien hypertexte" xfId="8" xr:uid="{00000000-0005-0000-0000-000006000000}"/>
    <cellStyle name="Milliers 2" xfId="9" xr:uid="{00000000-0005-0000-0000-000007000000}"/>
    <cellStyle name="Normal" xfId="0" builtinId="0" customBuiltin="1"/>
    <cellStyle name="Normal 2" xfId="10" xr:uid="{00000000-0005-0000-0000-000009000000}"/>
    <cellStyle name="Normal 3" xfId="11" xr:uid="{00000000-0005-0000-0000-00000A000000}"/>
    <cellStyle name="Pourcentage" xfId="1" builtinId="5" customBuiltin="1"/>
    <cellStyle name="Pourcentage 2" xfId="12" xr:uid="{00000000-0005-0000-0000-00000C000000}"/>
  </cellStyles>
  <dxfs count="39">
    <dxf>
      <fill>
        <patternFill patternType="solid">
          <fgColor rgb="FFDDEBF7"/>
          <bgColor rgb="FFDDEBF7"/>
        </patternFill>
      </fill>
    </dxf>
    <dxf>
      <fill>
        <patternFill patternType="solid">
          <fgColor rgb="FF525252"/>
          <bgColor rgb="FF525252"/>
        </patternFill>
      </fill>
    </dxf>
    <dxf>
      <fill>
        <patternFill patternType="solid">
          <fgColor rgb="FFDDEBF7"/>
          <bgColor rgb="FFDDEBF7"/>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patternType="solid">
          <fgColor rgb="FFDDEBF7"/>
          <bgColor rgb="FFDDEBF7"/>
        </patternFill>
      </fill>
    </dxf>
    <dxf>
      <fill>
        <patternFill patternType="solid">
          <fgColor rgb="FFDDEBF7"/>
          <bgColor rgb="FFDDEBF7"/>
        </patternFill>
      </fill>
    </dxf>
    <dxf>
      <fill>
        <patternFill patternType="solid">
          <fgColor rgb="FFDDEBF7"/>
          <bgColor rgb="FFDDEBF7"/>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525252"/>
          <bgColor rgb="FF525252"/>
        </patternFill>
      </fill>
    </dxf>
    <dxf>
      <fill>
        <patternFill patternType="solid">
          <fgColor rgb="FFDDEBF7"/>
          <bgColor rgb="FFDDEBF7"/>
        </patternFill>
      </fill>
    </dxf>
    <dxf>
      <fill>
        <patternFill patternType="solid">
          <fgColor rgb="FFDDEBF7"/>
          <bgColor rgb="FFDDEBF7"/>
        </patternFill>
      </fill>
    </dxf>
    <dxf>
      <fill>
        <patternFill patternType="solid">
          <fgColor rgb="FFDDEBF7"/>
          <bgColor rgb="FFDDEBF7"/>
        </patternFill>
      </fill>
    </dxf>
    <dxf>
      <fill>
        <patternFill patternType="solid">
          <fgColor rgb="FFDDEBF7"/>
          <bgColor rgb="FFDDEBF7"/>
        </patternFill>
      </fill>
    </dxf>
    <dxf>
      <fill>
        <patternFill patternType="solid">
          <fgColor rgb="FFDDEBF7"/>
          <bgColor rgb="FFDDEBF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emecloud-my.sharepoint.com/personal/mathieu_wellhoff_ademe_fr/Documents/Bureau/NE%20PAS%20DIFFUSER-%20ADEME_Tremplin%20Transition%20Ecologique%20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1-J'identifie_mon_entreprise"/>
      <sheetName val="2-Je_choisis_mes_actions"/>
      <sheetName val="3-Synthese_et_finalisation"/>
      <sheetName val="Volet_financier_B"/>
      <sheetName val="Declaration_des_aides_COVID_B"/>
      <sheetName val="Declaration_sante_financiere_B"/>
      <sheetName val="DEMANDEUR"/>
      <sheetName val="List"/>
      <sheetName val="CONSTANTES"/>
      <sheetName val="LIST_NAF"/>
      <sheetName val="LIST_GEO"/>
      <sheetName val="NE_PAS_DIFFUSER-_ADEME_Tremplin"/>
    </sheetNames>
    <sheetDataSet>
      <sheetData sheetId="0"/>
      <sheetData sheetId="1">
        <row r="21">
          <cell r="G21">
            <v>0</v>
          </cell>
        </row>
      </sheetData>
      <sheetData sheetId="2">
        <row r="6">
          <cell r="G6" t="str">
            <v/>
          </cell>
        </row>
      </sheetData>
      <sheetData sheetId="3"/>
      <sheetData sheetId="4"/>
      <sheetData sheetId="5"/>
      <sheetData sheetId="6"/>
      <sheetData sheetId="7">
        <row r="4">
          <cell r="B4" t="str">
            <v>47.99A</v>
          </cell>
        </row>
      </sheetData>
      <sheetData sheetId="8"/>
      <sheetData sheetId="9">
        <row r="2">
          <cell r="B2">
            <v>0.2</v>
          </cell>
        </row>
      </sheetData>
      <sheetData sheetId="10">
        <row r="2">
          <cell r="B2" t="str">
            <v>0111Z-Cult céréale, légumineuse, graine oléag.</v>
          </cell>
        </row>
        <row r="3">
          <cell r="B3" t="str">
            <v>0112Z-Culture du riz</v>
          </cell>
        </row>
        <row r="4">
          <cell r="B4" t="str">
            <v>0113Z-Cult. légume, melon, racine &amp; tubercule</v>
          </cell>
        </row>
        <row r="5">
          <cell r="B5" t="str">
            <v>0114Z-Culture de la canne à sucre</v>
          </cell>
        </row>
        <row r="6">
          <cell r="B6" t="str">
            <v>0115Z-Culture du tabac</v>
          </cell>
        </row>
        <row r="7">
          <cell r="B7" t="str">
            <v>0116Z-Culture de plantes à fibres</v>
          </cell>
        </row>
        <row r="8">
          <cell r="B8" t="str">
            <v>0119Z-Autres cultures non permanentes</v>
          </cell>
        </row>
        <row r="9">
          <cell r="B9" t="str">
            <v>0121Z-Culture de la vigne</v>
          </cell>
        </row>
        <row r="10">
          <cell r="B10" t="str">
            <v>0122Z-Culture fruits tropicaux et subtropicaux</v>
          </cell>
        </row>
        <row r="11">
          <cell r="B11" t="str">
            <v>0123Z-Culture d'agrumes</v>
          </cell>
        </row>
        <row r="12">
          <cell r="B12" t="str">
            <v>0124Z-Culture de fruits à pépins et à noyau</v>
          </cell>
        </row>
        <row r="13">
          <cell r="B13" t="str">
            <v>0125Z-Cult. d'aut. fruits &amp; de fruits à coque</v>
          </cell>
        </row>
        <row r="14">
          <cell r="B14" t="str">
            <v>0126Z-Culture de fruits oléagineux</v>
          </cell>
        </row>
        <row r="15">
          <cell r="B15" t="str">
            <v>0127Z-Culture de plantes à boissons</v>
          </cell>
        </row>
        <row r="16">
          <cell r="B16" t="str">
            <v>0128Z-Cult. plante aromatiq. médicin. pharma.</v>
          </cell>
        </row>
        <row r="17">
          <cell r="B17" t="str">
            <v>0129Z-Autres cultures permanentes</v>
          </cell>
        </row>
        <row r="18">
          <cell r="B18" t="str">
            <v>0130Z-Reproduction de plantes</v>
          </cell>
        </row>
        <row r="19">
          <cell r="B19" t="str">
            <v>0141Z-Élevage de vaches laitières</v>
          </cell>
        </row>
        <row r="20">
          <cell r="B20" t="str">
            <v>0142Z-Élevage d'autres bovins et de buffles</v>
          </cell>
        </row>
        <row r="21">
          <cell r="B21" t="str">
            <v>0143Z-Élevage de chevaux et d'autres équidés</v>
          </cell>
        </row>
        <row r="22">
          <cell r="B22" t="str">
            <v>0144Z-Élevage de chameaux &amp; d'autres camélidés</v>
          </cell>
        </row>
        <row r="23">
          <cell r="B23" t="str">
            <v>0145Z-Élevage d'ovins et de caprins</v>
          </cell>
        </row>
        <row r="24">
          <cell r="B24" t="str">
            <v>0146Z-Élevage de porcins</v>
          </cell>
        </row>
        <row r="25">
          <cell r="B25" t="str">
            <v>0147Z-Élevage de volailles</v>
          </cell>
        </row>
        <row r="26">
          <cell r="B26" t="str">
            <v>0149Z-Élevage d'autres animaux</v>
          </cell>
        </row>
        <row r="27">
          <cell r="B27" t="str">
            <v>0150Z-Culture et élevage associés</v>
          </cell>
        </row>
        <row r="28">
          <cell r="B28" t="str">
            <v>0161Z-Activités de soutien aux cultures</v>
          </cell>
        </row>
        <row r="29">
          <cell r="B29" t="str">
            <v>0162Z-Activités de soutien à la prod. animale</v>
          </cell>
        </row>
        <row r="30">
          <cell r="B30" t="str">
            <v>0163Z-Traitement primaire des récoltes</v>
          </cell>
        </row>
        <row r="31">
          <cell r="B31" t="str">
            <v>0164Z-Traitement des semences</v>
          </cell>
        </row>
        <row r="32">
          <cell r="B32" t="str">
            <v>0170Z-Chasse, piégeage et services annexes</v>
          </cell>
        </row>
        <row r="33">
          <cell r="B33" t="str">
            <v>0210Z-Sylviculture &amp; autres act. forestières</v>
          </cell>
        </row>
        <row r="34">
          <cell r="B34" t="str">
            <v>0220Z-Exploitation forestière</v>
          </cell>
        </row>
        <row r="35">
          <cell r="B35" t="str">
            <v>0230Z-Récolte prodts forestiers non ligneux</v>
          </cell>
        </row>
        <row r="36">
          <cell r="B36" t="str">
            <v>0240Z-Services de soutien à l'expl. forestière</v>
          </cell>
        </row>
        <row r="37">
          <cell r="B37" t="str">
            <v>0311Z-Pêche en mer</v>
          </cell>
        </row>
        <row r="38">
          <cell r="B38" t="str">
            <v>0312Z-Pêche en eau douce</v>
          </cell>
        </row>
        <row r="39">
          <cell r="B39" t="str">
            <v>0321Z-Aquaculture en mer</v>
          </cell>
        </row>
        <row r="40">
          <cell r="B40" t="str">
            <v>0322Z-Aquaculture en eau douce</v>
          </cell>
        </row>
        <row r="41">
          <cell r="B41" t="str">
            <v>0510Z-Extraction de houille</v>
          </cell>
        </row>
        <row r="42">
          <cell r="B42" t="str">
            <v>0520Z-Extraction de lignite</v>
          </cell>
        </row>
        <row r="43">
          <cell r="B43" t="str">
            <v>0610Z-Extraction de pétrole brut</v>
          </cell>
        </row>
        <row r="44">
          <cell r="B44" t="str">
            <v>0620Z-Extraction de gaz naturel</v>
          </cell>
        </row>
        <row r="45">
          <cell r="B45" t="str">
            <v>0710Z-Extraction de minerais de fer</v>
          </cell>
        </row>
        <row r="46">
          <cell r="B46" t="str">
            <v>0721Z-Extr. de minerais d'uranium &amp; de thorium</v>
          </cell>
        </row>
        <row r="47">
          <cell r="B47" t="str">
            <v>0729Z-Extr. aut. minerai de métaux non ferreux</v>
          </cell>
        </row>
        <row r="48">
          <cell r="B48" t="str">
            <v>0811Z-Extr. pierre ornement. &amp; construct. etc.</v>
          </cell>
        </row>
        <row r="49">
          <cell r="B49" t="str">
            <v>0812Z-Exploit. gravière &amp; sabl., extr. argile</v>
          </cell>
        </row>
        <row r="50">
          <cell r="B50" t="str">
            <v>0891Z-Extr. minéraux chimiq. &amp; engrais min.</v>
          </cell>
        </row>
        <row r="51">
          <cell r="B51" t="str">
            <v>0892Z-Extraction de tourbe</v>
          </cell>
        </row>
        <row r="52">
          <cell r="B52" t="str">
            <v>0893Z-Production de sel</v>
          </cell>
        </row>
        <row r="53">
          <cell r="B53" t="str">
            <v>0899Z-Autres activités extractives n.c.a.</v>
          </cell>
        </row>
        <row r="54">
          <cell r="B54" t="str">
            <v>0910Z-Act. de soutien à l'extr. hydrocarbures</v>
          </cell>
        </row>
        <row r="55">
          <cell r="B55" t="str">
            <v>0990Z-Act. de soutien aut. indus. extractives</v>
          </cell>
        </row>
        <row r="56">
          <cell r="B56" t="str">
            <v>1011Z-Transf. &amp; conserv.  viande de boucherie</v>
          </cell>
        </row>
        <row r="57">
          <cell r="B57" t="str">
            <v>1012Z-Transf. &amp; conserv. de viande de volaille</v>
          </cell>
        </row>
        <row r="58">
          <cell r="B58" t="str">
            <v>1013A-Prépa. indust. produits à base de viande</v>
          </cell>
        </row>
        <row r="59">
          <cell r="B59" t="str">
            <v>1013B-Charcuterie</v>
          </cell>
        </row>
        <row r="60">
          <cell r="B60" t="str">
            <v>1020Z-Transf. &amp; conserv. poisson, crust., etc.</v>
          </cell>
        </row>
        <row r="61">
          <cell r="B61" t="str">
            <v>1031Z-Transf. et conserv. de pommes de terre</v>
          </cell>
        </row>
        <row r="62">
          <cell r="B62" t="str">
            <v>1032Z-Préparation de jus de fruits et légumes</v>
          </cell>
        </row>
        <row r="63">
          <cell r="B63" t="str">
            <v>1039A-Autre transf. et conserv. de légumes</v>
          </cell>
        </row>
        <row r="64">
          <cell r="B64" t="str">
            <v>1039B-Transformation et conservation de fruits</v>
          </cell>
        </row>
        <row r="65">
          <cell r="B65" t="str">
            <v>1041A-Fabrication d'huiles et graisses brutes</v>
          </cell>
        </row>
        <row r="66">
          <cell r="B66" t="str">
            <v>1041B-Fab. d'huiles et graisses raffinées</v>
          </cell>
        </row>
        <row r="67">
          <cell r="B67" t="str">
            <v>1042Z-Fab. de margarine &amp; graisses similaires</v>
          </cell>
        </row>
        <row r="68">
          <cell r="B68" t="str">
            <v>1051A-Fab. de lait liquide &amp; de produits frais</v>
          </cell>
        </row>
        <row r="69">
          <cell r="B69" t="str">
            <v>1051B-Fabrication de beurre</v>
          </cell>
        </row>
        <row r="70">
          <cell r="B70" t="str">
            <v>1051C-Fabrication de fromage</v>
          </cell>
        </row>
        <row r="71">
          <cell r="B71" t="str">
            <v>1051D-Fabrication d'autres produits laitiers</v>
          </cell>
        </row>
        <row r="72">
          <cell r="B72" t="str">
            <v>1052Z-Fabrication de glaces et sorbets</v>
          </cell>
        </row>
        <row r="73">
          <cell r="B73" t="str">
            <v>1061A-Meunerie</v>
          </cell>
        </row>
        <row r="74">
          <cell r="B74" t="str">
            <v>1061B-Autres activités du travail des grains</v>
          </cell>
        </row>
        <row r="75">
          <cell r="B75" t="str">
            <v>1062Z-Fabrication de produits amylacés</v>
          </cell>
        </row>
        <row r="76">
          <cell r="B76" t="str">
            <v>1071A-Fab. indus. de pain &amp; pâtisserie fraîche</v>
          </cell>
        </row>
        <row r="77">
          <cell r="B77" t="str">
            <v>1071B-Cuisson de produits de boulangerie</v>
          </cell>
        </row>
        <row r="78">
          <cell r="B78" t="str">
            <v>1071C-Boulangerie et boulangerie-pâtisserie</v>
          </cell>
        </row>
        <row r="79">
          <cell r="B79" t="str">
            <v>1071D-Pâtisserie</v>
          </cell>
        </row>
        <row r="80">
          <cell r="B80" t="str">
            <v>1072Z-Fab. pain, biscuit &amp; pâtiss. de conserv.</v>
          </cell>
        </row>
        <row r="81">
          <cell r="B81" t="str">
            <v>1073Z-Fabrication de pâtes alimentaires</v>
          </cell>
        </row>
        <row r="82">
          <cell r="B82" t="str">
            <v>1081Z-Fabrication de sucre</v>
          </cell>
        </row>
        <row r="83">
          <cell r="B83" t="str">
            <v>1082Z-Fabric. de cacao, chocolat &amp; confiseries</v>
          </cell>
        </row>
        <row r="84">
          <cell r="B84" t="str">
            <v>1083Z-Transformation du thé et du café</v>
          </cell>
        </row>
        <row r="85">
          <cell r="B85" t="str">
            <v>1084Z-Fabric. de condiments et assaisonnements</v>
          </cell>
        </row>
        <row r="86">
          <cell r="B86" t="str">
            <v>1085Z-Fabrication de plats préparés</v>
          </cell>
        </row>
        <row r="87">
          <cell r="B87" t="str">
            <v>1086Z-Fab. d'aliment homogénéisé &amp; diététique</v>
          </cell>
        </row>
        <row r="88">
          <cell r="B88" t="str">
            <v>1089Z-Fab. d'autres prod. alimentaires n.c.a.</v>
          </cell>
        </row>
        <row r="89">
          <cell r="B89" t="str">
            <v>1091Z-Fabric. d'aliments pour animaux de ferme</v>
          </cell>
        </row>
        <row r="90">
          <cell r="B90" t="str">
            <v>1092Z-Fab. aliments pour animaux de compagnie</v>
          </cell>
        </row>
        <row r="91">
          <cell r="B91" t="str">
            <v>1101Z-Prod. de boissons alcooliques distillées</v>
          </cell>
        </row>
        <row r="92">
          <cell r="B92" t="str">
            <v>1102A-Fabrication de vins effervescents</v>
          </cell>
        </row>
        <row r="93">
          <cell r="B93" t="str">
            <v>1102B-Vinification</v>
          </cell>
        </row>
        <row r="94">
          <cell r="B94" t="str">
            <v>1103Z-Fabrication de cidre &amp; de vins de fruits</v>
          </cell>
        </row>
        <row r="95">
          <cell r="B95" t="str">
            <v>1104Z-Prod. aut. boisson fermentée non distil.</v>
          </cell>
        </row>
        <row r="96">
          <cell r="B96" t="str">
            <v>1105Z-Fabrication de bière</v>
          </cell>
        </row>
        <row r="97">
          <cell r="B97" t="str">
            <v>1106Z-Fabrication de malt</v>
          </cell>
        </row>
        <row r="98">
          <cell r="B98" t="str">
            <v>1107A-Industrie des eaux de table</v>
          </cell>
        </row>
        <row r="99">
          <cell r="B99" t="str">
            <v>1107B-Production de boissons rafraîchissantes</v>
          </cell>
        </row>
        <row r="100">
          <cell r="B100" t="str">
            <v>1200Z-Fabrication de produits à base de tabac</v>
          </cell>
        </row>
        <row r="101">
          <cell r="B101" t="str">
            <v>1310Z-Prépa. de fibres textiles et filature</v>
          </cell>
        </row>
        <row r="102">
          <cell r="B102" t="str">
            <v>1320Z-Tissage</v>
          </cell>
        </row>
        <row r="103">
          <cell r="B103" t="str">
            <v>1330Z-Ennoblissement textile</v>
          </cell>
        </row>
        <row r="104">
          <cell r="B104" t="str">
            <v>1391Z-Fabrication d'étoffes à mailles</v>
          </cell>
        </row>
        <row r="105">
          <cell r="B105" t="str">
            <v>1392Z-Fab. d'article textile, sauf habillement</v>
          </cell>
        </row>
        <row r="106">
          <cell r="B106" t="str">
            <v>1393Z-Fabrication de tapis et moquettes</v>
          </cell>
        </row>
        <row r="107">
          <cell r="B107" t="str">
            <v>1394Z-Fabric. de ficelles, cordes et filets</v>
          </cell>
        </row>
        <row r="108">
          <cell r="B108" t="str">
            <v>1395Z-Fabric. de non-tissés, sauf habillement</v>
          </cell>
        </row>
        <row r="109">
          <cell r="B109" t="str">
            <v>1396Z-Fab. autre textile techniq. &amp; industriel</v>
          </cell>
        </row>
        <row r="110">
          <cell r="B110" t="str">
            <v>1399Z-Fabrication d'autres textiles n.c.a.</v>
          </cell>
        </row>
        <row r="111">
          <cell r="B111" t="str">
            <v>1411Z-Fabrication de vêtements en cuir</v>
          </cell>
        </row>
        <row r="112">
          <cell r="B112" t="str">
            <v>1412Z-Fabrication de vêtements de travail</v>
          </cell>
        </row>
        <row r="113">
          <cell r="B113" t="str">
            <v>1413Z-Fabrication de vêtements de dessus</v>
          </cell>
        </row>
        <row r="114">
          <cell r="B114" t="str">
            <v>1414Z-Fabrication de vêtements de dessous</v>
          </cell>
        </row>
        <row r="115">
          <cell r="B115" t="str">
            <v>1419Z-Fabric. autres vêtements et accessoires</v>
          </cell>
        </row>
        <row r="116">
          <cell r="B116" t="str">
            <v>1420Z-Fabrication d'articles en fourrure</v>
          </cell>
        </row>
        <row r="117">
          <cell r="B117" t="str">
            <v>1431Z-Fabric. d'articles chaussants à mailles</v>
          </cell>
        </row>
        <row r="118">
          <cell r="B118" t="str">
            <v>1439Z-Fabrication d'autres articles à mailles</v>
          </cell>
        </row>
        <row r="119">
          <cell r="B119" t="str">
            <v>1511Z-Prépa. cuirs; prép. &amp; teinture fourrures</v>
          </cell>
        </row>
        <row r="120">
          <cell r="B120" t="str">
            <v>1512Z-Fab. art. voyage, maroquin., &amp; sellerie</v>
          </cell>
        </row>
        <row r="121">
          <cell r="B121" t="str">
            <v>1520Z-Fabrication de chaussures</v>
          </cell>
        </row>
        <row r="122">
          <cell r="B122" t="str">
            <v>1610A-Sciage &amp; rabotage bois, sf imprégnation</v>
          </cell>
        </row>
        <row r="123">
          <cell r="B123" t="str">
            <v>1610B-Imprégnation du bois</v>
          </cell>
        </row>
        <row r="124">
          <cell r="B124" t="str">
            <v>1621Z-Fabric.  placage et panneaux de bois</v>
          </cell>
        </row>
        <row r="125">
          <cell r="B125" t="str">
            <v>1622Z-Fabrication de parquets assemblés</v>
          </cell>
        </row>
        <row r="126">
          <cell r="B126" t="str">
            <v>1623Z-Fab. charpentes et autres menuiseries</v>
          </cell>
        </row>
        <row r="127">
          <cell r="B127" t="str">
            <v>1624Z-Fabrication d'emballages en bois</v>
          </cell>
        </row>
        <row r="128">
          <cell r="B128" t="str">
            <v>1629Z-Fab. objet div. bois, liège, vann., etc.</v>
          </cell>
        </row>
        <row r="129">
          <cell r="B129" t="str">
            <v>1711Z-Fabrication de pâte à papier</v>
          </cell>
        </row>
        <row r="130">
          <cell r="B130" t="str">
            <v>1712Z-Fabrication de papier et de carton</v>
          </cell>
        </row>
        <row r="131">
          <cell r="B131" t="str">
            <v>1721A-Fabrication de carton ondulé</v>
          </cell>
        </row>
        <row r="132">
          <cell r="B132" t="str">
            <v>1721B-Fabrication de cartonnages</v>
          </cell>
        </row>
        <row r="133">
          <cell r="B133" t="str">
            <v>1721C-Fabrication d'emballages en papier</v>
          </cell>
        </row>
        <row r="134">
          <cell r="B134" t="str">
            <v>1722Z-Fab. article papier sanit. ou domestique</v>
          </cell>
        </row>
        <row r="135">
          <cell r="B135" t="str">
            <v>1723Z-Fabrication d'articles de papeterie</v>
          </cell>
        </row>
        <row r="136">
          <cell r="B136" t="str">
            <v>1724Z-Fabrication de papiers peints</v>
          </cell>
        </row>
        <row r="137">
          <cell r="B137" t="str">
            <v>1729Z-Fab. aut. article en papier ou en carton</v>
          </cell>
        </row>
        <row r="138">
          <cell r="B138" t="str">
            <v>1811Z-Imprimerie de journaux</v>
          </cell>
        </row>
        <row r="139">
          <cell r="B139" t="str">
            <v>1812Z-Autre imprimerie (labeur)</v>
          </cell>
        </row>
        <row r="140">
          <cell r="B140" t="str">
            <v>1813Z-Activités de pré-presse</v>
          </cell>
        </row>
        <row r="141">
          <cell r="B141" t="str">
            <v>1814Z-Reliure et activités connexes</v>
          </cell>
        </row>
        <row r="142">
          <cell r="B142" t="str">
            <v>1820Z-Reproduction d'enregistrements</v>
          </cell>
        </row>
        <row r="143">
          <cell r="B143" t="str">
            <v>1910Z-Cokéfaction</v>
          </cell>
        </row>
        <row r="144">
          <cell r="B144" t="str">
            <v>1920Z-Raffinage du pétrole</v>
          </cell>
        </row>
        <row r="145">
          <cell r="B145" t="str">
            <v>2011Z-Fabrication de gaz industriels</v>
          </cell>
        </row>
        <row r="146">
          <cell r="B146" t="str">
            <v>2012Z-Fabrication de colorants et de pigments</v>
          </cell>
        </row>
        <row r="147">
          <cell r="B147" t="str">
            <v>2013A-Enrichissment &amp; retrait. mat. nucléaire</v>
          </cell>
        </row>
        <row r="148">
          <cell r="B148" t="str">
            <v>2013B-Fab. aut. prod. chim. inorg. base n.c.a.</v>
          </cell>
        </row>
        <row r="149">
          <cell r="B149" t="str">
            <v xml:space="preserve">2014Z-Fab. aut. prod. chimique org. de base </v>
          </cell>
        </row>
        <row r="150">
          <cell r="B150" t="str">
            <v>2015Z-Fabric. de produits azotés et d'engrais</v>
          </cell>
        </row>
        <row r="151">
          <cell r="B151" t="str">
            <v>2016Z-Fabric. de matières plastiques de base</v>
          </cell>
        </row>
        <row r="152">
          <cell r="B152" t="str">
            <v>2017Z-Fabrication de caoutchouc synthétique</v>
          </cell>
        </row>
        <row r="153">
          <cell r="B153" t="str">
            <v>2020Z-Fab. pesticide &amp; aut. prod. agrochimique</v>
          </cell>
        </row>
        <row r="154">
          <cell r="B154" t="str">
            <v>2030Z-Fab. de peinture, vernis, encre &amp; mastic</v>
          </cell>
        </row>
        <row r="155">
          <cell r="B155" t="str">
            <v>2041Z-Fab. savon, détergent &amp; prod. entretien</v>
          </cell>
        </row>
        <row r="156">
          <cell r="B156" t="str">
            <v>2042Z-Fab. parfum &amp; produit pour la toilette</v>
          </cell>
        </row>
        <row r="157">
          <cell r="B157" t="str">
            <v>2051Z-Fabrication de produits explosifs</v>
          </cell>
        </row>
        <row r="158">
          <cell r="B158" t="str">
            <v>2052Z-Fabrication de colles</v>
          </cell>
        </row>
        <row r="159">
          <cell r="B159" t="str">
            <v>2053Z-Fabrication d'huiles essentielles</v>
          </cell>
        </row>
        <row r="160">
          <cell r="B160" t="str">
            <v>2059Z-Fabric. autres produits chimiques n.c.a.</v>
          </cell>
        </row>
        <row r="161">
          <cell r="B161" t="str">
            <v>2060Z-Fab.  fibre artificielle ou synthétique</v>
          </cell>
        </row>
        <row r="162">
          <cell r="B162" t="str">
            <v>2110Z-Fab. de produits pharmaceutiques de base</v>
          </cell>
        </row>
        <row r="163">
          <cell r="B163" t="str">
            <v>2120Z-Fabric. de préparations pharmaceutiques</v>
          </cell>
        </row>
        <row r="164">
          <cell r="B164" t="str">
            <v>2211Z-Fabrication et rechapage de pneumatiques</v>
          </cell>
        </row>
        <row r="165">
          <cell r="B165" t="str">
            <v>2219Z-Fabric. d'autres articles en caoutchouc</v>
          </cell>
        </row>
        <row r="166">
          <cell r="B166" t="str">
            <v>2221Z-Fab. plaque, feuille, tube,  etc. plast.</v>
          </cell>
        </row>
        <row r="167">
          <cell r="B167" t="str">
            <v>2222Z-Fab. d'emballage en matière plastique</v>
          </cell>
        </row>
        <row r="168">
          <cell r="B168" t="str">
            <v>2223Z-Fab. élément mat. plastiq. pr construct.</v>
          </cell>
        </row>
        <row r="169">
          <cell r="B169" t="str">
            <v>2229A-Fab. pièce techniq. base mat. plastiq.</v>
          </cell>
        </row>
        <row r="170">
          <cell r="B170" t="str">
            <v>2229B-Fab. prod. conso. courante en plastique</v>
          </cell>
        </row>
        <row r="171">
          <cell r="B171" t="str">
            <v>2311Z-Fabrication de verre plat</v>
          </cell>
        </row>
        <row r="172">
          <cell r="B172" t="str">
            <v>2312Z-Façonnage &amp; transformation du verre plat</v>
          </cell>
        </row>
        <row r="173">
          <cell r="B173" t="str">
            <v>2313Z-Fabrication de verre creux</v>
          </cell>
        </row>
        <row r="174">
          <cell r="B174" t="str">
            <v>2314Z-Fabrication de fibres de verre</v>
          </cell>
        </row>
        <row r="175">
          <cell r="B175" t="str">
            <v>2319Z-Fab. &amp; façonnage aut. article en verre</v>
          </cell>
        </row>
        <row r="176">
          <cell r="B176" t="str">
            <v>2320Z-Fabrication de produits réfractaires</v>
          </cell>
        </row>
        <row r="177">
          <cell r="B177" t="str">
            <v>2331Z-Fabrication de carreaux en céramique</v>
          </cell>
        </row>
        <row r="178">
          <cell r="B178" t="str">
            <v>2332Z-Fab. produit  construct. en terre cuite</v>
          </cell>
        </row>
        <row r="179">
          <cell r="B179" t="str">
            <v>2341Z-Fab. art. céramiq. usage domest. &amp; déco.</v>
          </cell>
        </row>
        <row r="180">
          <cell r="B180" t="str">
            <v>2342Z-Fab. appareil sanitaire en céramique</v>
          </cell>
        </row>
        <row r="181">
          <cell r="B181" t="str">
            <v>2343Z-Fab. isolateur &amp; pièce isolante céramiq.</v>
          </cell>
        </row>
        <row r="182">
          <cell r="B182" t="str">
            <v>2344Z-Fab. aut. prod. céram. à usage technique</v>
          </cell>
        </row>
        <row r="183">
          <cell r="B183" t="str">
            <v>2349Z-Fabrication d'autres produits céramiques</v>
          </cell>
        </row>
        <row r="184">
          <cell r="B184" t="str">
            <v>2351Z-Fabrication de ciment</v>
          </cell>
        </row>
        <row r="185">
          <cell r="B185" t="str">
            <v>2352Z-Fabrication de chaux et plâtre</v>
          </cell>
        </row>
        <row r="186">
          <cell r="B186" t="str">
            <v>2361Z-Fab. élément en béton pour la construct.</v>
          </cell>
        </row>
        <row r="187">
          <cell r="B187" t="str">
            <v>2362Z-Fab. élément en plâtre pour la construc.</v>
          </cell>
        </row>
        <row r="188">
          <cell r="B188" t="str">
            <v>2363Z-Fabrication de béton prêt à l'emploi</v>
          </cell>
        </row>
        <row r="189">
          <cell r="B189" t="str">
            <v>2364Z-Fabrication de mortiers et bétons secs</v>
          </cell>
        </row>
        <row r="190">
          <cell r="B190" t="str">
            <v>2365Z-Fabrication d'ouvrages en fibre-ciment</v>
          </cell>
        </row>
        <row r="191">
          <cell r="B191" t="str">
            <v>2369Z-Fab. aut. ouvrage béton, ciment, plâtre</v>
          </cell>
        </row>
        <row r="192">
          <cell r="B192" t="str">
            <v>2370Z-Taille, façonnage &amp; finissage de pierres</v>
          </cell>
        </row>
        <row r="193">
          <cell r="B193" t="str">
            <v>2391Z-Fabrication de produits abrasifs</v>
          </cell>
        </row>
        <row r="194">
          <cell r="B194" t="str">
            <v>2399Z-Fab. aut. prod. minéraux non métal. nca.</v>
          </cell>
        </row>
        <row r="195">
          <cell r="B195" t="str">
            <v>2410Z-Sidérurgie</v>
          </cell>
        </row>
        <row r="196">
          <cell r="B196" t="str">
            <v>2420Z-Fab. tube, profilé creux etc. en acier</v>
          </cell>
        </row>
        <row r="197">
          <cell r="B197" t="str">
            <v>2431Z-Étirage à froid de barres</v>
          </cell>
        </row>
        <row r="198">
          <cell r="B198" t="str">
            <v>2432Z-Laminage à froid de feuillards</v>
          </cell>
        </row>
        <row r="199">
          <cell r="B199" t="str">
            <v>2433Z-Profilage à froid par formage ou pliage</v>
          </cell>
        </row>
        <row r="200">
          <cell r="B200" t="str">
            <v>2434Z-Tréfilage à froid</v>
          </cell>
        </row>
        <row r="201">
          <cell r="B201" t="str">
            <v>2441Z-Production de métaux précieux</v>
          </cell>
        </row>
        <row r="202">
          <cell r="B202" t="str">
            <v>2442Z-Métallurgie de l'aluminium</v>
          </cell>
        </row>
        <row r="203">
          <cell r="B203" t="str">
            <v>2443Z-Métallurgie du Pb, du Zn ou du Sn</v>
          </cell>
        </row>
        <row r="204">
          <cell r="B204" t="str">
            <v>2444Z-Métallurgie du cuivre</v>
          </cell>
        </row>
        <row r="205">
          <cell r="B205" t="str">
            <v>2445Z-Métallurgie autres métaux non ferreux</v>
          </cell>
        </row>
        <row r="206">
          <cell r="B206" t="str">
            <v>2446Z-Élaboration et transform. mat. nucléaire</v>
          </cell>
        </row>
        <row r="207">
          <cell r="B207" t="str">
            <v>2451Z-Fonderie de fonte</v>
          </cell>
        </row>
        <row r="208">
          <cell r="B208" t="str">
            <v>2452Z-Fonderie d'acier</v>
          </cell>
        </row>
        <row r="209">
          <cell r="B209" t="str">
            <v>2453Z-Fonderie de métaux légers</v>
          </cell>
        </row>
        <row r="210">
          <cell r="B210" t="str">
            <v>2454Z-Fonderie d'autres métaux non ferreux</v>
          </cell>
        </row>
        <row r="211">
          <cell r="B211" t="str">
            <v>2511Z-Fab. structure métal. &amp; partie structure</v>
          </cell>
        </row>
        <row r="212">
          <cell r="B212" t="str">
            <v>2512Z-Fabric. de portes et fenêtres en métal</v>
          </cell>
        </row>
        <row r="213">
          <cell r="B213" t="str">
            <v>2521Z-Fab. radiat. &amp; chaudière pr chauf. ctral</v>
          </cell>
        </row>
        <row r="214">
          <cell r="B214" t="str">
            <v>2529Z-Fab. aut. réservr, citerne, etc. métal.</v>
          </cell>
        </row>
        <row r="215">
          <cell r="B215" t="str">
            <v>2530Z-Fab. générat. vapeur sf pr chauff. ctral</v>
          </cell>
        </row>
        <row r="216">
          <cell r="B216" t="str">
            <v>2540Z-Fabrication d'armes et de munitions</v>
          </cell>
        </row>
        <row r="217">
          <cell r="B217" t="str">
            <v>2550A-Forge; métallurgie des poudres</v>
          </cell>
        </row>
        <row r="218">
          <cell r="B218" t="str">
            <v>2550B-Découpage, emboutissage</v>
          </cell>
        </row>
        <row r="219">
          <cell r="B219" t="str">
            <v>2561Z-Traitement et revêtement des métaux</v>
          </cell>
        </row>
        <row r="220">
          <cell r="B220" t="str">
            <v>2562A-Décolletage</v>
          </cell>
        </row>
        <row r="221">
          <cell r="B221" t="str">
            <v>2562B-Mécanique industrielle</v>
          </cell>
        </row>
        <row r="222">
          <cell r="B222" t="str">
            <v>2571Z-Fabrication de coutellerie</v>
          </cell>
        </row>
        <row r="223">
          <cell r="B223" t="str">
            <v>2572Z-Fabrication de serrures et de ferrures</v>
          </cell>
        </row>
        <row r="224">
          <cell r="B224" t="str">
            <v>2573A-Fabrication de moules et modèles</v>
          </cell>
        </row>
        <row r="225">
          <cell r="B225" t="str">
            <v>2573B-Fabrication d'autres outillages</v>
          </cell>
        </row>
        <row r="226">
          <cell r="B226" t="str">
            <v>2591Z-Fab. fût &amp; emballage métalliq. similaire</v>
          </cell>
        </row>
        <row r="227">
          <cell r="B227" t="str">
            <v>2592Z-Fabric. d'emballages métalliques légers</v>
          </cell>
        </row>
        <row r="228">
          <cell r="B228" t="str">
            <v>2593Z-Fab. art.  fil métal., chaîne &amp; ressort</v>
          </cell>
        </row>
        <row r="229">
          <cell r="B229" t="str">
            <v>2594Z-Fabrication de vis et de boulons</v>
          </cell>
        </row>
        <row r="230">
          <cell r="B230" t="str">
            <v>2599A-Fabric. d'articles métalliques ménagers</v>
          </cell>
        </row>
        <row r="231">
          <cell r="B231" t="str">
            <v>2599B-Fabric. d'autres articles métalliques</v>
          </cell>
        </row>
        <row r="232">
          <cell r="B232" t="str">
            <v>2611Z-Fabrication de composants électroniques</v>
          </cell>
        </row>
        <row r="233">
          <cell r="B233" t="str">
            <v>2612Z-Fab. de cartes électroniques assemblées</v>
          </cell>
        </row>
        <row r="234">
          <cell r="B234" t="str">
            <v>2620Z-Fab. ordinateur &amp; équipement périphériq.</v>
          </cell>
        </row>
        <row r="235">
          <cell r="B235" t="str">
            <v>2630Z-Fabric. d'équipements de communication</v>
          </cell>
        </row>
        <row r="236">
          <cell r="B236" t="str">
            <v>2640Z-Fab. produit électronique grand public</v>
          </cell>
        </row>
        <row r="237">
          <cell r="B237" t="str">
            <v>2651A-Fab. équipement d'aide à la navigation</v>
          </cell>
        </row>
        <row r="238">
          <cell r="B238" t="str">
            <v>2651B-Fab. instrumentation scientifiq. &amp; tech.</v>
          </cell>
        </row>
        <row r="239">
          <cell r="B239" t="str">
            <v>2652Z-Horlogerie</v>
          </cell>
        </row>
        <row r="240">
          <cell r="B240" t="str">
            <v>2660Z-Fab. éqpt irrad. médic. &amp; électromedic.</v>
          </cell>
        </row>
        <row r="241">
          <cell r="B241" t="str">
            <v>2670Z-Fab. matériel optique et photographique</v>
          </cell>
        </row>
        <row r="242">
          <cell r="B242" t="str">
            <v>2680Z-Fab. de supports magnétiques et optiques</v>
          </cell>
        </row>
        <row r="243">
          <cell r="B243" t="str">
            <v>2711Z-Fab. moteur génér. transfo. &amp; mat. élec.</v>
          </cell>
        </row>
        <row r="244">
          <cell r="B244" t="str">
            <v>2712Z-Fab. mat. de distrib. &amp; de cde électri.</v>
          </cell>
        </row>
        <row r="245">
          <cell r="B245" t="str">
            <v>2720Z-Fabric. pile &amp; accumulateur électrique</v>
          </cell>
        </row>
        <row r="246">
          <cell r="B246" t="str">
            <v>2731Z-Fabrication de câbles de fibres optiques</v>
          </cell>
        </row>
        <row r="247">
          <cell r="B247" t="str">
            <v>2732Z-Fab. aut. fil &amp; câble éltron. ou éltriq.</v>
          </cell>
        </row>
        <row r="248">
          <cell r="B248" t="str">
            <v>2733Z-Fabric. matériel installation électrique</v>
          </cell>
        </row>
        <row r="249">
          <cell r="B249" t="str">
            <v>2740Z-Fabric. appareils d'éclairage électrique</v>
          </cell>
        </row>
        <row r="250">
          <cell r="B250" t="str">
            <v>2751Z-Fabrication d'appareils électroménagers</v>
          </cell>
        </row>
        <row r="251">
          <cell r="B251" t="str">
            <v>2752Z-Fab. appareils ménagers non électriques</v>
          </cell>
        </row>
        <row r="252">
          <cell r="B252" t="str">
            <v>2790Z-Fabric. d'autres matériels électriques</v>
          </cell>
        </row>
        <row r="253">
          <cell r="B253" t="str">
            <v>2811Z-Fab. moteur &amp; turb. sf pr avion &amp; véhic.</v>
          </cell>
        </row>
        <row r="254">
          <cell r="B254" t="str">
            <v>2812Z-Fab. équipement hydraulique &amp; pneumatiq.</v>
          </cell>
        </row>
        <row r="255">
          <cell r="B255" t="str">
            <v>2813Z-Fabric. d'autres pompes et compresseurs</v>
          </cell>
        </row>
        <row r="256">
          <cell r="B256" t="str">
            <v>2814Z-Fabric. autres articles de robinetterie</v>
          </cell>
        </row>
        <row r="257">
          <cell r="B257" t="str">
            <v>2815Z-Fab. engrenage &amp; organe méca. transmis.</v>
          </cell>
        </row>
        <row r="258">
          <cell r="B258" t="str">
            <v>2821Z-Fabrication de fours et brûleurs</v>
          </cell>
        </row>
        <row r="259">
          <cell r="B259" t="str">
            <v>2822Z-Fab. matériel de levage &amp; de manutention</v>
          </cell>
        </row>
        <row r="260">
          <cell r="B260" t="str">
            <v>2823Z-Fab. machine équipt bureau (sf ordinat.)</v>
          </cell>
        </row>
        <row r="261">
          <cell r="B261" t="str">
            <v>2824Z-Fab. outillage portatif à moteur incorp.</v>
          </cell>
        </row>
        <row r="262">
          <cell r="B262" t="str">
            <v>2825Z-Fab. équipt aérauliq. &amp; frigorifiq. ind.</v>
          </cell>
        </row>
        <row r="263">
          <cell r="B263" t="str">
            <v>2829A-Fab. éqpt emballage condition. &amp; pesage</v>
          </cell>
        </row>
        <row r="264">
          <cell r="B264" t="str">
            <v>2829B-Fab. d'autres machines d'usage général</v>
          </cell>
        </row>
        <row r="265">
          <cell r="B265" t="str">
            <v>2830Z-Fab. machines agricoles et forestières</v>
          </cell>
        </row>
        <row r="266">
          <cell r="B266" t="str">
            <v>2841Z-Fab. de machines de formage des métaux</v>
          </cell>
        </row>
        <row r="267">
          <cell r="B267" t="str">
            <v>2849Z-Fabrication d'autres machines-outils</v>
          </cell>
        </row>
        <row r="268">
          <cell r="B268" t="str">
            <v>2891Z-Fabric. de machines pour la métallurgie</v>
          </cell>
        </row>
        <row r="269">
          <cell r="B269" t="str">
            <v>2892Z-Fab. machine pour extraction ou constr.</v>
          </cell>
        </row>
        <row r="270">
          <cell r="B270" t="str">
            <v>2893Z-Fab. machine pour l'indus. agro-aliment.</v>
          </cell>
        </row>
        <row r="271">
          <cell r="B271" t="str">
            <v>2894Z-Fab. machine pour industries textiles</v>
          </cell>
        </row>
        <row r="272">
          <cell r="B272" t="str">
            <v>2895Z-Fab. machine pr indus. papier &amp; carton</v>
          </cell>
        </row>
        <row r="273">
          <cell r="B273" t="str">
            <v>2896Z-Fab. machine pr trav. du caoutch, plast.</v>
          </cell>
        </row>
        <row r="274">
          <cell r="B274" t="str">
            <v>2899A-Fabrication de machines d'imprimerie</v>
          </cell>
        </row>
        <row r="275">
          <cell r="B275" t="str">
            <v>2899B-Fabric. d'autres machines spécialisées</v>
          </cell>
        </row>
        <row r="276">
          <cell r="B276" t="str">
            <v>2910Z-Construction de véhicules automobiles</v>
          </cell>
        </row>
        <row r="277">
          <cell r="B277" t="str">
            <v>2920Z-Fabrication de carrosseries et remorques</v>
          </cell>
        </row>
        <row r="278">
          <cell r="B278" t="str">
            <v>2931Z-Fab. équipt électriq. &amp; électron. auto.</v>
          </cell>
        </row>
        <row r="279">
          <cell r="B279" t="str">
            <v>2932Z-Fabric. d'autres équipements automobiles</v>
          </cell>
        </row>
        <row r="280">
          <cell r="B280" t="str">
            <v>3011Z-Construct. navires &amp; structure flottante</v>
          </cell>
        </row>
        <row r="281">
          <cell r="B281" t="str">
            <v>3012Z-Construction de bateaux de plaisance</v>
          </cell>
        </row>
        <row r="282">
          <cell r="B282" t="str">
            <v>3020Z-Const. loco. &amp; autre mat. ferro. roulant</v>
          </cell>
        </row>
        <row r="283">
          <cell r="B283" t="str">
            <v>3030Z-Construction aéronautique et spatiale</v>
          </cell>
        </row>
        <row r="284">
          <cell r="B284" t="str">
            <v>3040Z-Constr. véhicules militaires de combat</v>
          </cell>
        </row>
        <row r="285">
          <cell r="B285" t="str">
            <v>3091Z-Fabrication de motocycles</v>
          </cell>
        </row>
        <row r="286">
          <cell r="B286" t="str">
            <v>3092Z-Fab. bicyclette &amp; véhic. pour invalides</v>
          </cell>
        </row>
        <row r="287">
          <cell r="B287" t="str">
            <v>3099Z-Fab. aut. équipement de transport n.c.a.</v>
          </cell>
        </row>
        <row r="288">
          <cell r="B288" t="str">
            <v>3101Z-Fab. de meubles de bureau et de magasin</v>
          </cell>
        </row>
        <row r="289">
          <cell r="B289" t="str">
            <v>3102Z-Fabrication de meubles de cuisine</v>
          </cell>
        </row>
        <row r="290">
          <cell r="B290" t="str">
            <v>3103Z-Fabrication de matelas</v>
          </cell>
        </row>
        <row r="291">
          <cell r="B291" t="str">
            <v>3109A-Fabric. sièges d'ameublement d'intérieur</v>
          </cell>
        </row>
        <row r="292">
          <cell r="B292" t="str">
            <v>3109B-Fab. aut. meub. &amp; ind. connexe ameublmnt</v>
          </cell>
        </row>
        <row r="293">
          <cell r="B293" t="str">
            <v>3211Z-Frappe de monnaie</v>
          </cell>
        </row>
        <row r="294">
          <cell r="B294" t="str">
            <v>3212Z-Fab. article de joaillerie et bijouterie</v>
          </cell>
        </row>
        <row r="295">
          <cell r="B295" t="str">
            <v>3213Z-Fab. art. bijout. fantaisie &amp; similaire</v>
          </cell>
        </row>
        <row r="296">
          <cell r="B296" t="str">
            <v>3220Z-Fabrication d'instruments de musique</v>
          </cell>
        </row>
        <row r="297">
          <cell r="B297" t="str">
            <v>3230Z-Fabrication d'articles de sport</v>
          </cell>
        </row>
        <row r="298">
          <cell r="B298" t="str">
            <v>3240Z-Fabrication de jeux et jouets</v>
          </cell>
        </row>
        <row r="299">
          <cell r="B299" t="str">
            <v>3250A-Fab. matériel médico-chirurg. &amp; dentaire</v>
          </cell>
        </row>
        <row r="300">
          <cell r="B300" t="str">
            <v>3250B-Fabrication de lunettes</v>
          </cell>
        </row>
        <row r="301">
          <cell r="B301" t="str">
            <v>3291Z-Fabrication d’articles de brosserie</v>
          </cell>
        </row>
        <row r="302">
          <cell r="B302" t="str">
            <v>3299Z-Autres activités manufacturières n.c.a.</v>
          </cell>
        </row>
        <row r="303">
          <cell r="B303" t="str">
            <v>3311Z-Réparation d'ouvrages en métaux</v>
          </cell>
        </row>
        <row r="304">
          <cell r="B304" t="str">
            <v>3312Z-Répar. machine &amp; équipement mécaniques</v>
          </cell>
        </row>
        <row r="305">
          <cell r="B305" t="str">
            <v>3313Z-Répar. matériel électronique &amp; optique</v>
          </cell>
        </row>
        <row r="306">
          <cell r="B306" t="str">
            <v>3314Z-Réparation d'équipements électriques</v>
          </cell>
        </row>
        <row r="307">
          <cell r="B307" t="str">
            <v>3315Z-Réparation et maintenance navale</v>
          </cell>
        </row>
        <row r="308">
          <cell r="B308" t="str">
            <v>3316Z-Répar. &amp; maint. aéronef &amp; eng. spatiaux</v>
          </cell>
        </row>
        <row r="309">
          <cell r="B309" t="str">
            <v>3317Z-Répar. &amp; maint. d'aut. équipt transport</v>
          </cell>
        </row>
        <row r="310">
          <cell r="B310" t="str">
            <v>3319Z-Réparation d'autres équipements</v>
          </cell>
        </row>
        <row r="311">
          <cell r="B311" t="str">
            <v>3320A-Instal. struct. métal., chaudr. &amp; tuyau.</v>
          </cell>
        </row>
        <row r="312">
          <cell r="B312" t="str">
            <v>3320B-Instal. machines &amp; équipement mécanique</v>
          </cell>
        </row>
        <row r="313">
          <cell r="B313" t="str">
            <v>3320C-Instal. éqpts ctrle des processus indus.</v>
          </cell>
        </row>
        <row r="314">
          <cell r="B314" t="str">
            <v>3320D-Inst. éqpt élec. électro. optiq. ou aut.</v>
          </cell>
        </row>
        <row r="315">
          <cell r="B315" t="str">
            <v>3511Z-Production d'électricité</v>
          </cell>
        </row>
        <row r="316">
          <cell r="B316" t="str">
            <v>3512Z-Transport d'électricité</v>
          </cell>
        </row>
        <row r="317">
          <cell r="B317" t="str">
            <v>3513Z-Distribution d'électricité</v>
          </cell>
        </row>
        <row r="318">
          <cell r="B318" t="str">
            <v>3514Z-Commerce d'électricité</v>
          </cell>
        </row>
        <row r="319">
          <cell r="B319" t="str">
            <v>3521Z-Production de combustibles gazeux</v>
          </cell>
        </row>
        <row r="320">
          <cell r="B320" t="str">
            <v>3522Z-Distrib. combustible gazeux pr conduites</v>
          </cell>
        </row>
        <row r="321">
          <cell r="B321" t="str">
            <v>3523Z-Commerce combustible gazeux par conduite</v>
          </cell>
        </row>
        <row r="322">
          <cell r="B322" t="str">
            <v>3530Z-Prod. &amp; distrib. vapeur et air condit.</v>
          </cell>
        </row>
        <row r="323">
          <cell r="B323" t="str">
            <v>3600Z-Captage, traitement &amp; distribution d'eau</v>
          </cell>
        </row>
        <row r="324">
          <cell r="B324" t="str">
            <v>3700Z-Collecte et traitement des eaux usées</v>
          </cell>
        </row>
        <row r="325">
          <cell r="B325" t="str">
            <v>3811Z-Collecte des déchets non dangereux</v>
          </cell>
        </row>
        <row r="326">
          <cell r="B326" t="str">
            <v>3812Z-Collecte des déchets dangereux</v>
          </cell>
        </row>
        <row r="327">
          <cell r="B327" t="str">
            <v>3821Z-Traitmnt &amp; élimin. déchets non dangereux</v>
          </cell>
        </row>
        <row r="328">
          <cell r="B328" t="str">
            <v>3822Z-Traitmnt &amp; élimination déchets dangereux</v>
          </cell>
        </row>
        <row r="329">
          <cell r="B329" t="str">
            <v>3831Z-Démantèlement d'épaves</v>
          </cell>
        </row>
        <row r="330">
          <cell r="B330" t="str">
            <v>3832Z-Récupération de déchets triés</v>
          </cell>
        </row>
        <row r="331">
          <cell r="B331" t="str">
            <v>3900Z-Dépollution &amp; autre sces gestion déchets</v>
          </cell>
        </row>
        <row r="332">
          <cell r="B332" t="str">
            <v>4110A-Promotion immobilière de logements</v>
          </cell>
        </row>
        <row r="333">
          <cell r="B333" t="str">
            <v>4110B-Promotion immobilière de bureaux</v>
          </cell>
        </row>
        <row r="334">
          <cell r="B334" t="str">
            <v>4110C-Promotion immobilière d'autres bâtiments</v>
          </cell>
        </row>
        <row r="335">
          <cell r="B335" t="str">
            <v>4110D-Supports juridiques de programmes</v>
          </cell>
        </row>
        <row r="336">
          <cell r="B336" t="str">
            <v>4120A-Construction de maisons individuelles</v>
          </cell>
        </row>
        <row r="337">
          <cell r="B337" t="str">
            <v>4120B-Construction d'autres bâtiments</v>
          </cell>
        </row>
        <row r="338">
          <cell r="B338" t="str">
            <v>4211Z-Construction de routes et autoroutes</v>
          </cell>
        </row>
        <row r="339">
          <cell r="B339" t="str">
            <v>4212Z-Const. voie ferrée surface &amp; souterraine</v>
          </cell>
        </row>
        <row r="340">
          <cell r="B340" t="str">
            <v>4213A-Construction d'ouvrages d'art</v>
          </cell>
        </row>
        <row r="341">
          <cell r="B341" t="str">
            <v>4213B-Construction et entretien de tunnels</v>
          </cell>
        </row>
        <row r="342">
          <cell r="B342" t="str">
            <v>4221Z-Construction de réseaux pour fluides</v>
          </cell>
        </row>
        <row r="343">
          <cell r="B343" t="str">
            <v>4222Z-Const. réseaux électriq. &amp; de télécom.</v>
          </cell>
        </row>
        <row r="344">
          <cell r="B344" t="str">
            <v>4291Z-Construc. ouvrages maritimes et fluviaux</v>
          </cell>
        </row>
        <row r="345">
          <cell r="B345" t="str">
            <v>4299Z-Constr. aut. ouvrage de génie civil nca.</v>
          </cell>
        </row>
        <row r="346">
          <cell r="B346" t="str">
            <v>4311Z-Travaux de démolition</v>
          </cell>
        </row>
        <row r="347">
          <cell r="B347" t="str">
            <v>4312A-Travaux de terrassement courants</v>
          </cell>
        </row>
        <row r="348">
          <cell r="B348" t="str">
            <v>4312B-Travaux de terrassement spécialisés</v>
          </cell>
        </row>
        <row r="349">
          <cell r="B349" t="str">
            <v>4313Z-Forages et sondages</v>
          </cell>
        </row>
        <row r="350">
          <cell r="B350" t="str">
            <v>4321A-Travaux instal. électriq. ds tous locaux</v>
          </cell>
        </row>
        <row r="351">
          <cell r="B351" t="str">
            <v>4321B-Travaux instal. électriq. sr voie publi.</v>
          </cell>
        </row>
        <row r="352">
          <cell r="B352" t="str">
            <v>4322A-Travaux instal. eau &amp; gaz en tous locaux</v>
          </cell>
        </row>
        <row r="353">
          <cell r="B353" t="str">
            <v>4322B-Travaux instal. équipt thermique &amp; clim.</v>
          </cell>
        </row>
        <row r="354">
          <cell r="B354" t="str">
            <v>4329A-Travaux d'isolation</v>
          </cell>
        </row>
        <row r="355">
          <cell r="B355" t="str">
            <v>4329B-Autres travaux d'installation n.c.a.</v>
          </cell>
        </row>
        <row r="356">
          <cell r="B356" t="str">
            <v>4331Z-Travaux de plâtrerie</v>
          </cell>
        </row>
        <row r="357">
          <cell r="B357" t="str">
            <v>4332A-Travaux de menuiserie bois et PVC</v>
          </cell>
        </row>
        <row r="358">
          <cell r="B358" t="str">
            <v>4332B-Travaux menuiserie métal. &amp; serrurerie</v>
          </cell>
        </row>
        <row r="359">
          <cell r="B359" t="str">
            <v>4332C-Agencement de lieux de vente</v>
          </cell>
        </row>
        <row r="360">
          <cell r="B360" t="str">
            <v>4333Z-Travaux revêtement des sols et des murs</v>
          </cell>
        </row>
        <row r="361">
          <cell r="B361" t="str">
            <v>4334Z-Travaux de peinture et vitrerie</v>
          </cell>
        </row>
        <row r="362">
          <cell r="B362" t="str">
            <v>4339Z-Autres travaux de finition</v>
          </cell>
        </row>
        <row r="363">
          <cell r="B363" t="str">
            <v>4391A-Travaux de charpente</v>
          </cell>
        </row>
        <row r="364">
          <cell r="B364" t="str">
            <v>4391B-Travaux de couverture par éléments</v>
          </cell>
        </row>
        <row r="365">
          <cell r="B365" t="str">
            <v>4399A-Travaux d'étanchéification</v>
          </cell>
        </row>
        <row r="366">
          <cell r="B366" t="str">
            <v>4399B-Travaux montage de structure métallique</v>
          </cell>
        </row>
        <row r="367">
          <cell r="B367" t="str">
            <v>4399C-Trav. maçon. gle &amp; gros oeuvre bâtiment</v>
          </cell>
        </row>
        <row r="368">
          <cell r="B368" t="str">
            <v>4399D-Aut. travaux spécialisés de construction</v>
          </cell>
        </row>
        <row r="369">
          <cell r="B369" t="str">
            <v>4399E-Location avec opérateur mat. de constr.</v>
          </cell>
        </row>
        <row r="370">
          <cell r="B370" t="str">
            <v>4511Z-Comm. de voiture &amp; véhicule auto. léger</v>
          </cell>
        </row>
        <row r="371">
          <cell r="B371" t="str">
            <v>4519Z-Commerce d'autres véhicules automobiles</v>
          </cell>
        </row>
        <row r="372">
          <cell r="B372" t="str">
            <v>4520A-Entretien &amp; répar. véhicule auto. léger</v>
          </cell>
        </row>
        <row r="373">
          <cell r="B373" t="str">
            <v>4520B-Entretien &amp; répar. autre véhicule auto.</v>
          </cell>
        </row>
        <row r="374">
          <cell r="B374" t="str">
            <v>4531Z-Commerce de gros d'équipement automobile</v>
          </cell>
        </row>
        <row r="375">
          <cell r="B375" t="str">
            <v>4532Z-Commerce de détail équipement automobile</v>
          </cell>
        </row>
        <row r="376">
          <cell r="B376" t="str">
            <v>4540Z-Commerce et réparation de motocycles</v>
          </cell>
        </row>
        <row r="377">
          <cell r="B377" t="str">
            <v>4611Z-Interm. du comm. en produits agricoles</v>
          </cell>
        </row>
        <row r="378">
          <cell r="B378" t="str">
            <v>4612A-Centrales d'achat de carburant</v>
          </cell>
        </row>
        <row r="379">
          <cell r="B379" t="str">
            <v>4612B-Aut. ic comb. mét. minér. &amp; prod. chim.</v>
          </cell>
        </row>
        <row r="380">
          <cell r="B380" t="str">
            <v>4613Z-Interm. comm. bois &amp; matériaux construc.</v>
          </cell>
        </row>
        <row r="381">
          <cell r="B381" t="str">
            <v>4614Z-Int. comm. équipt indus., navire &amp; avion</v>
          </cell>
        </row>
        <row r="382">
          <cell r="B382" t="str">
            <v>4615Z-Int. comm. meuble, art. ménage &amp; quinc.</v>
          </cell>
        </row>
        <row r="383">
          <cell r="B383" t="str">
            <v>4616Z-Int. comm. textile, habillt &amp; assimil.</v>
          </cell>
        </row>
        <row r="384">
          <cell r="B384" t="str">
            <v>4617A-Centrales d'achat alimentaires</v>
          </cell>
        </row>
        <row r="385">
          <cell r="B385" t="str">
            <v>4617B-Autre ic en denrées, boissons et tabac</v>
          </cell>
        </row>
        <row r="386">
          <cell r="B386" t="str">
            <v>4618Z-Int. spécialis. comm. aut. prod. spécif.</v>
          </cell>
        </row>
        <row r="387">
          <cell r="B387" t="str">
            <v>4619A-Centrales d'achat non alimentaires</v>
          </cell>
        </row>
        <row r="388">
          <cell r="B388" t="str">
            <v>4619B-Autre interm. commerce en prodts divers</v>
          </cell>
        </row>
        <row r="389">
          <cell r="B389" t="str">
            <v>4621Z-Com gros céréal. tab. brt &amp; alim. bétail</v>
          </cell>
        </row>
        <row r="390">
          <cell r="B390" t="str">
            <v>4622Z-Commerce de gros de fleurs et plantes</v>
          </cell>
        </row>
        <row r="391">
          <cell r="B391" t="str">
            <v>4623Z-Commerce de gros d'animaux vivants</v>
          </cell>
        </row>
        <row r="392">
          <cell r="B392" t="str">
            <v>4624Z-Commerce de gros de cuirs et peaux</v>
          </cell>
        </row>
        <row r="393">
          <cell r="B393" t="str">
            <v>4631Z-Commerce de gros de fruits et légumes</v>
          </cell>
        </row>
        <row r="394">
          <cell r="B394" t="str">
            <v>4632A-Commerce de gros de viandes de boucherie</v>
          </cell>
        </row>
        <row r="395">
          <cell r="B395" t="str">
            <v>4632B-Comm. gros de produits à base de viande</v>
          </cell>
        </row>
        <row r="396">
          <cell r="B396" t="str">
            <v>4632C-Commerce de gros de volailles et gibier</v>
          </cell>
        </row>
        <row r="397">
          <cell r="B397" t="str">
            <v>4633Z-Com. gros prod. laitier oeuf &amp; mat. grse</v>
          </cell>
        </row>
        <row r="398">
          <cell r="B398" t="str">
            <v>4634Z-Commerce de gros  de boissons</v>
          </cell>
        </row>
        <row r="399">
          <cell r="B399" t="str">
            <v>4635Z-Comm. gros de produits à base de tabac</v>
          </cell>
        </row>
        <row r="400">
          <cell r="B400" t="str">
            <v>4636Z-Com. gros de sucre chocolat &amp; confiserie</v>
          </cell>
        </row>
        <row r="401">
          <cell r="B401" t="str">
            <v>4637Z-Comm. gros de café, thé, cacao et épices</v>
          </cell>
        </row>
        <row r="402">
          <cell r="B402" t="str">
            <v>4638A-Com. gros aut. alim. yc poisson crustacé</v>
          </cell>
        </row>
        <row r="403">
          <cell r="B403" t="str">
            <v>4638B-Comm. gros alimentaire spécialisé divers</v>
          </cell>
        </row>
        <row r="404">
          <cell r="B404" t="str">
            <v>4639A-Commerce de gros de produits surgelés</v>
          </cell>
        </row>
        <row r="405">
          <cell r="B405" t="str">
            <v>4639B-Comm de gros alimentaire non spécialisé</v>
          </cell>
        </row>
        <row r="406">
          <cell r="B406" t="str">
            <v>4641Z-Commerce de gros de textiles</v>
          </cell>
        </row>
        <row r="407">
          <cell r="B407" t="str">
            <v>4642Z-Commerce gros d'habillement &amp; chaussures</v>
          </cell>
        </row>
        <row r="408">
          <cell r="B408" t="str">
            <v>4643Z-Commerce de gros appareil électroménager</v>
          </cell>
        </row>
        <row r="409">
          <cell r="B409" t="str">
            <v>4644Z-Com. gros vaisselle verrerie prod. entr.</v>
          </cell>
        </row>
        <row r="410">
          <cell r="B410" t="str">
            <v>4645Z-Com. gros parfumerie &amp; produit de beauté</v>
          </cell>
        </row>
        <row r="411">
          <cell r="B411" t="str">
            <v>4646Z-Comm. gros de produits pharmaceutiques</v>
          </cell>
        </row>
        <row r="412">
          <cell r="B412" t="str">
            <v>4647Z-Com. gros meuble tapis appareil éclaira.</v>
          </cell>
        </row>
        <row r="413">
          <cell r="B413" t="str">
            <v>4648Z-Com. gros artic. horlogerie &amp; bijouterie</v>
          </cell>
        </row>
        <row r="414">
          <cell r="B414" t="str">
            <v>4649Z-Commerce gros d'autres biens domestiques</v>
          </cell>
        </row>
        <row r="415">
          <cell r="B415" t="str">
            <v>4651Z-Comm. gros ordi. éqpt périph. &amp; logiciel</v>
          </cell>
        </row>
        <row r="416">
          <cell r="B416" t="str">
            <v>4652Z-Cg éqpt &amp; composant électron. &amp; télécom.</v>
          </cell>
        </row>
        <row r="417">
          <cell r="B417" t="str">
            <v>4661Z-Commerce de gros de matériel agricole</v>
          </cell>
        </row>
        <row r="418">
          <cell r="B418" t="str">
            <v>4662Z-Commerce de gros de machines-outils</v>
          </cell>
        </row>
        <row r="419">
          <cell r="B419" t="str">
            <v>4663Z-Com. gros machine pr extrac., constr. GC</v>
          </cell>
        </row>
        <row r="420">
          <cell r="B420" t="str">
            <v>4664Z-Com. gros machine pr ind. text. &amp; habil.</v>
          </cell>
        </row>
        <row r="421">
          <cell r="B421" t="str">
            <v>4665Z-Commerce de gros de mobilier de bureau</v>
          </cell>
        </row>
        <row r="422">
          <cell r="B422" t="str">
            <v>4666Z-Com. gros autre machine &amp; équipt bureau</v>
          </cell>
        </row>
        <row r="423">
          <cell r="B423" t="str">
            <v>4669A-Commerce de gros de matériel électrique</v>
          </cell>
        </row>
        <row r="424">
          <cell r="B424" t="str">
            <v>4669B-Com. gros fourniture &amp; équipt ind. div.</v>
          </cell>
        </row>
        <row r="425">
          <cell r="B425" t="str">
            <v>4669C-Cg fournit. &amp; équipt div. pr com. &amp; sces</v>
          </cell>
        </row>
        <row r="426">
          <cell r="B426" t="str">
            <v>4671Z-Com. gros combustible &amp; produits annexes</v>
          </cell>
        </row>
        <row r="427">
          <cell r="B427" t="str">
            <v>4672Z-Commerce de gros de minerais et métaux</v>
          </cell>
        </row>
        <row r="428">
          <cell r="B428" t="str">
            <v>4673A-Com. gros bois &amp; matériaux construction</v>
          </cell>
        </row>
        <row r="429">
          <cell r="B429" t="str">
            <v>4673B-Cg appareil sanitaire &amp; prod. décoration</v>
          </cell>
        </row>
        <row r="430">
          <cell r="B430" t="str">
            <v>4674A-Commerce de gros de quincaillerie</v>
          </cell>
        </row>
        <row r="431">
          <cell r="B431" t="str">
            <v>4674B-Cg fourniture pour plomberie &amp; chauffage</v>
          </cell>
        </row>
        <row r="432">
          <cell r="B432" t="str">
            <v>4675Z-Commerce de gros de produits chimiques</v>
          </cell>
        </row>
        <row r="433">
          <cell r="B433" t="str">
            <v>4676Z-Commerce gros d'aut. prod. intermédiaire</v>
          </cell>
        </row>
        <row r="434">
          <cell r="B434" t="str">
            <v>4677Z-Commerce de gros de déchets et débris</v>
          </cell>
        </row>
        <row r="435">
          <cell r="B435" t="str">
            <v>4690Z-Commerce de gros non spécialisé</v>
          </cell>
        </row>
        <row r="436">
          <cell r="B436" t="str">
            <v>4711A-Commerce de détail de produits surgelés</v>
          </cell>
        </row>
        <row r="437">
          <cell r="B437" t="str">
            <v>4711B-Commerce d'alimentation générale</v>
          </cell>
        </row>
        <row r="438">
          <cell r="B438" t="str">
            <v>4711C-Supérettes</v>
          </cell>
        </row>
        <row r="439">
          <cell r="B439" t="str">
            <v>4711D-Supermarchés</v>
          </cell>
        </row>
        <row r="440">
          <cell r="B440" t="str">
            <v>4711E-Magasins multi-commerces</v>
          </cell>
        </row>
        <row r="441">
          <cell r="B441" t="str">
            <v>4711F-Hypermarchés</v>
          </cell>
        </row>
        <row r="442">
          <cell r="B442" t="str">
            <v>4719A-Grands magasins</v>
          </cell>
        </row>
        <row r="443">
          <cell r="B443" t="str">
            <v>4719B-Autres comm. détail en magasin non spéc.</v>
          </cell>
        </row>
        <row r="444">
          <cell r="B444" t="str">
            <v>4721Z-Com. détail fruit &amp; légume en mag. spéc.</v>
          </cell>
        </row>
        <row r="445">
          <cell r="B445" t="str">
            <v>4722Z-Com. dét. viande &amp; prdt avec viande (ms)</v>
          </cell>
        </row>
        <row r="446">
          <cell r="B446" t="str">
            <v>4723Z-Comm. détail poisson crustacé etc. (ms)</v>
          </cell>
        </row>
        <row r="447">
          <cell r="B447" t="str">
            <v>4724Z-Comm. dét. pain pâtiss. &amp; confiser. (ms)</v>
          </cell>
        </row>
        <row r="448">
          <cell r="B448" t="str">
            <v>4725Z-Com. détail boisson en magasin spéciali.</v>
          </cell>
        </row>
        <row r="449">
          <cell r="B449" t="str">
            <v>4726Z-Comm. dét. produit à base de tabac (ms)</v>
          </cell>
        </row>
        <row r="450">
          <cell r="B450" t="str">
            <v>4729Z-Aut. com. détail alim. en mag. spéciali.</v>
          </cell>
        </row>
        <row r="451">
          <cell r="B451" t="str">
            <v>4730Z-Comm. détail carburant en mag. spéciali.</v>
          </cell>
        </row>
        <row r="452">
          <cell r="B452" t="str">
            <v>4741Z-Com. dét ordi. un. périph. &amp; logicl (ms)</v>
          </cell>
        </row>
        <row r="453">
          <cell r="B453" t="str">
            <v>4742Z-Comm. dét. matériel télécom. (ms)</v>
          </cell>
        </row>
        <row r="454">
          <cell r="B454" t="str">
            <v xml:space="preserve">4743Z-Comm. dét. matériels audio/vidéo (ms)   </v>
          </cell>
        </row>
        <row r="455">
          <cell r="B455" t="str">
            <v>4751Z-Com. dét. textiles en magasin spécialisé</v>
          </cell>
        </row>
        <row r="456">
          <cell r="B456" t="str">
            <v>4752A-Com. dét. quinc. pein. etc. (mag.&lt;400m2)</v>
          </cell>
        </row>
        <row r="457">
          <cell r="B457" t="str">
            <v>4752B-Com. dét. quinc. pein. etc. (mag.&gt;400m2)</v>
          </cell>
        </row>
        <row r="458">
          <cell r="B458" t="str">
            <v>4753Z-Cd tapis moquette &amp; revêt. mur sol (ms)</v>
          </cell>
        </row>
        <row r="459">
          <cell r="B459" t="str">
            <v>4754Z-Comm. dét.  appareil électroménager (ms)</v>
          </cell>
        </row>
        <row r="460">
          <cell r="B460" t="str">
            <v>4759A-Commerce de détail de meubles</v>
          </cell>
        </row>
        <row r="461">
          <cell r="B461" t="str">
            <v>4759B-Comm. détail autres équipements du foyer</v>
          </cell>
        </row>
        <row r="462">
          <cell r="B462" t="str">
            <v>4761Z-Comm. dét. livres en magasin spécialisé</v>
          </cell>
        </row>
        <row r="463">
          <cell r="B463" t="str">
            <v>4762Z-Comm. détail journaux &amp; papeterie (ms)</v>
          </cell>
        </row>
        <row r="464">
          <cell r="B464" t="str">
            <v>4763Z-Com. dét. enreg. musicaux &amp; vidéo (ms)</v>
          </cell>
        </row>
        <row r="465">
          <cell r="B465" t="str">
            <v>4764Z-Com. dét. articles de sport en mag. spé.</v>
          </cell>
        </row>
        <row r="466">
          <cell r="B466" t="str">
            <v>4765Z-Com. dét. jeux &amp; jouets en mag. spécial.</v>
          </cell>
        </row>
        <row r="467">
          <cell r="B467" t="str">
            <v>4771Z-Com. dét. habillement en mag. spécialisé</v>
          </cell>
        </row>
        <row r="468">
          <cell r="B468" t="str">
            <v>4772A-Commerce de détail de la chaussure</v>
          </cell>
        </row>
        <row r="469">
          <cell r="B469" t="str">
            <v>4772B-Com. dét. maroquinerie &amp; article  voyage</v>
          </cell>
        </row>
        <row r="470">
          <cell r="B470" t="str">
            <v>4773Z-Comm. dét. produits pharmaceutiques (ms)</v>
          </cell>
        </row>
        <row r="471">
          <cell r="B471" t="str">
            <v>4774Z-Com. dét. art. médicaux &amp; orthopéd. (ms)</v>
          </cell>
        </row>
        <row r="472">
          <cell r="B472" t="str">
            <v>4775Z-Com. dét. parfumerie &amp; prodt beauté (ms)</v>
          </cell>
        </row>
        <row r="473">
          <cell r="B473" t="str">
            <v>4776Z-Com. dét. fleur plante anim. cie + alim.</v>
          </cell>
        </row>
        <row r="474">
          <cell r="B474" t="str">
            <v>4777Z-Com. dét. art. horlogerie &amp; bijout. (ms)</v>
          </cell>
        </row>
        <row r="475">
          <cell r="B475" t="str">
            <v>4778A-Commerces de détail d'optique</v>
          </cell>
        </row>
        <row r="476">
          <cell r="B476" t="str">
            <v>4778B-Comm. détail de charbons &amp; combustibles</v>
          </cell>
        </row>
        <row r="477">
          <cell r="B477" t="str">
            <v>4778C-Autre commerce détail spécialisé divers</v>
          </cell>
        </row>
        <row r="478">
          <cell r="B478" t="str">
            <v>4779Z-Comm. détail biens d'occasion en magasin</v>
          </cell>
        </row>
        <row r="479">
          <cell r="B479" t="str">
            <v>4781Z-Cd alimentaire sur éventaire &amp; marché</v>
          </cell>
        </row>
        <row r="480">
          <cell r="B480" t="str">
            <v>4782Z-Cd textiles habillt &amp; chauss. s/marchés</v>
          </cell>
        </row>
        <row r="481">
          <cell r="B481" t="str">
            <v>4789Z-Aut. com. dét. sur éventaires &amp; marchés</v>
          </cell>
        </row>
        <row r="482">
          <cell r="B482" t="str">
            <v>4791A-Vente à distance sur catalogue général</v>
          </cell>
        </row>
        <row r="483">
          <cell r="B483" t="str">
            <v>4791B-Vente à distance sur catalogue spécialis</v>
          </cell>
        </row>
        <row r="484">
          <cell r="B484" t="str">
            <v>4799A-Vente à domicile</v>
          </cell>
        </row>
        <row r="485">
          <cell r="B485" t="str">
            <v>4799B-Vente par automate, aut. cd hors magasin</v>
          </cell>
        </row>
        <row r="486">
          <cell r="B486" t="str">
            <v>4910Z-Transport ferrov. interurbain voyageur</v>
          </cell>
        </row>
        <row r="487">
          <cell r="B487" t="str">
            <v>4920Z-Transports ferroviaires de fret</v>
          </cell>
        </row>
        <row r="488">
          <cell r="B488" t="str">
            <v>4931Z-Transport urbain &amp; suburbain de voyageur</v>
          </cell>
        </row>
        <row r="489">
          <cell r="B489" t="str">
            <v>4932Z-Transports de voyageurs par taxis</v>
          </cell>
        </row>
        <row r="490">
          <cell r="B490" t="str">
            <v>4939A-Transport routier régulier de voyageurs</v>
          </cell>
        </row>
        <row r="491">
          <cell r="B491" t="str">
            <v>4939B-Autres transports routiers de voyageurs</v>
          </cell>
        </row>
        <row r="492">
          <cell r="B492" t="str">
            <v>4939C-Téléphériques et remontées mécaniques</v>
          </cell>
        </row>
        <row r="493">
          <cell r="B493" t="str">
            <v>4941A-Transports routiers de fret interurbains</v>
          </cell>
        </row>
        <row r="494">
          <cell r="B494" t="str">
            <v>4941B-Transports routiers de fret de proximité</v>
          </cell>
        </row>
        <row r="495">
          <cell r="B495" t="str">
            <v>4941C-Location de camions avec chauffeur</v>
          </cell>
        </row>
        <row r="496">
          <cell r="B496" t="str">
            <v>4942Z-Services de déménagement</v>
          </cell>
        </row>
        <row r="497">
          <cell r="B497" t="str">
            <v>4950Z-Transports par conduites</v>
          </cell>
        </row>
        <row r="498">
          <cell r="B498" t="str">
            <v>5010Z-Transport maritime &amp; côtier de passagers</v>
          </cell>
        </row>
        <row r="499">
          <cell r="B499" t="str">
            <v>5020Z-Transports maritimes et côtiers de fret</v>
          </cell>
        </row>
        <row r="500">
          <cell r="B500" t="str">
            <v>5030Z-Transports fluviaux de passagers</v>
          </cell>
        </row>
        <row r="501">
          <cell r="B501" t="str">
            <v>5040Z-Transports fluviaux de fret</v>
          </cell>
        </row>
        <row r="502">
          <cell r="B502" t="str">
            <v>5110Z-Transports aériens de passagers</v>
          </cell>
        </row>
        <row r="503">
          <cell r="B503" t="str">
            <v>5121Z-Transports aériens de fret</v>
          </cell>
        </row>
        <row r="504">
          <cell r="B504" t="str">
            <v>5122Z-Transports spatiaux</v>
          </cell>
        </row>
        <row r="505">
          <cell r="B505" t="str">
            <v>5210A-Entreposage et stockage frigorifique</v>
          </cell>
        </row>
        <row r="506">
          <cell r="B506" t="str">
            <v>5210B-Entreposage et stockage non frigorifique</v>
          </cell>
        </row>
        <row r="507">
          <cell r="B507" t="str">
            <v>5221Z-Sces auxiliaires de transport terrestre</v>
          </cell>
        </row>
        <row r="508">
          <cell r="B508" t="str">
            <v>5222Z-Sces auxiliaires des transports par eau</v>
          </cell>
        </row>
        <row r="509">
          <cell r="B509" t="str">
            <v>5223Z-Sces auxiliaires des transports aériens</v>
          </cell>
        </row>
        <row r="510">
          <cell r="B510" t="str">
            <v>5224A-Manutention portuaire</v>
          </cell>
        </row>
        <row r="511">
          <cell r="B511" t="str">
            <v>5224B-Manutention non portuaire</v>
          </cell>
        </row>
        <row r="512">
          <cell r="B512" t="str">
            <v>5229A-Messagerie, fret express</v>
          </cell>
        </row>
        <row r="513">
          <cell r="B513" t="str">
            <v>5229B-Affrètement &amp; organisation des transp.</v>
          </cell>
        </row>
        <row r="514">
          <cell r="B514" t="str">
            <v>5310Z-Activ. poste (obligation sce universel)</v>
          </cell>
        </row>
        <row r="515">
          <cell r="B515" t="str">
            <v>5320Z-Autres activités de poste et de courrier</v>
          </cell>
        </row>
        <row r="516">
          <cell r="B516" t="str">
            <v>5510Z-Hôtels et hébergement similaire</v>
          </cell>
        </row>
        <row r="517">
          <cell r="B517" t="str">
            <v>5520Z-Hébergt tourist. &amp; aut. hbt courte durée</v>
          </cell>
        </row>
        <row r="518">
          <cell r="B518" t="str">
            <v>5530Z-Terrain camping &amp; parc pr caravane etc.</v>
          </cell>
        </row>
        <row r="519">
          <cell r="B519" t="str">
            <v>5590Z-Autres hébergements</v>
          </cell>
        </row>
        <row r="520">
          <cell r="B520" t="str">
            <v>5610A-Restauration traditionnelle</v>
          </cell>
        </row>
        <row r="521">
          <cell r="B521" t="str">
            <v>5610B-Cafétérias et autres libres-services</v>
          </cell>
        </row>
        <row r="522">
          <cell r="B522" t="str">
            <v>5610C-Restauration de type rapide</v>
          </cell>
        </row>
        <row r="523">
          <cell r="B523" t="str">
            <v>5621Z-Services des traiteurs</v>
          </cell>
        </row>
        <row r="524">
          <cell r="B524" t="str">
            <v>5629A-Restauration collective sous contrat</v>
          </cell>
        </row>
        <row r="525">
          <cell r="B525" t="str">
            <v>5629B-Autres services de restauration n.c.a.</v>
          </cell>
        </row>
        <row r="526">
          <cell r="B526" t="str">
            <v>5630Z-Débits de boissons</v>
          </cell>
        </row>
        <row r="527">
          <cell r="B527" t="str">
            <v>5811Z-Édition de livres</v>
          </cell>
        </row>
        <row r="528">
          <cell r="B528" t="str">
            <v>5812Z-Édition répertoires &amp; fichiers d'adresse</v>
          </cell>
        </row>
        <row r="529">
          <cell r="B529" t="str">
            <v>5813Z-Édition de journaux</v>
          </cell>
        </row>
        <row r="530">
          <cell r="B530" t="str">
            <v>5814Z-Édition de revues et périodiques</v>
          </cell>
        </row>
        <row r="531">
          <cell r="B531" t="str">
            <v>5819Z-Autres activités d'édition</v>
          </cell>
        </row>
        <row r="532">
          <cell r="B532" t="str">
            <v>5821Z-Édition de jeux électroniques</v>
          </cell>
        </row>
        <row r="533">
          <cell r="B533" t="str">
            <v>5829A-Édition de logiciel système et de réseau</v>
          </cell>
        </row>
        <row r="534">
          <cell r="B534" t="str">
            <v>5829B-Edit. logiciel outil dévelop. &amp; langage</v>
          </cell>
        </row>
        <row r="535">
          <cell r="B535" t="str">
            <v>5829C-Edition de logiciels applicatifs</v>
          </cell>
        </row>
        <row r="536">
          <cell r="B536" t="str">
            <v>5911A-Prod. film &amp; progm. pour la télévision</v>
          </cell>
        </row>
        <row r="537">
          <cell r="B537" t="str">
            <v>5911B-Prod. film institutionnel &amp; publicitaire</v>
          </cell>
        </row>
        <row r="538">
          <cell r="B538" t="str">
            <v>5911C-Production de films pour le cinéma</v>
          </cell>
        </row>
        <row r="539">
          <cell r="B539" t="str">
            <v>5912Z-Post-production film &amp; prog. télévision</v>
          </cell>
        </row>
        <row r="540">
          <cell r="B540" t="str">
            <v>5913A-Distribution de films cinématographiques</v>
          </cell>
        </row>
        <row r="541">
          <cell r="B541" t="str">
            <v>5913B-Edition et distribution vidéo</v>
          </cell>
        </row>
        <row r="542">
          <cell r="B542" t="str">
            <v>5914Z-Projection de films cinématographiques</v>
          </cell>
        </row>
        <row r="543">
          <cell r="B543" t="str">
            <v>5920Z-Enregistrement sonore &amp; édition musicale</v>
          </cell>
        </row>
        <row r="544">
          <cell r="B544" t="str">
            <v>6010Z-Édition et diffusion de programmes radio</v>
          </cell>
        </row>
        <row r="545">
          <cell r="B545" t="str">
            <v>6020A-Edition de chaînes généralistes</v>
          </cell>
        </row>
        <row r="546">
          <cell r="B546" t="str">
            <v>6020B-Edition de chaînes thématiques</v>
          </cell>
        </row>
        <row r="547">
          <cell r="B547" t="str">
            <v>6110Z-Télécommunications filaires</v>
          </cell>
        </row>
        <row r="548">
          <cell r="B548" t="str">
            <v>6120Z-Télécommunications sans fil</v>
          </cell>
        </row>
        <row r="549">
          <cell r="B549" t="str">
            <v>6130Z-Télécommunications par satellite</v>
          </cell>
        </row>
        <row r="550">
          <cell r="B550" t="str">
            <v>6190Z-Autres activités de télécommunication</v>
          </cell>
        </row>
        <row r="551">
          <cell r="B551" t="str">
            <v>6201Z-Programmation informatique</v>
          </cell>
        </row>
        <row r="552">
          <cell r="B552" t="str">
            <v>6202A-Conseil en système &amp; logiciel informati.</v>
          </cell>
        </row>
        <row r="553">
          <cell r="B553" t="str">
            <v>6202B-Tierce mainten. syst. &amp; appli. nformati.</v>
          </cell>
        </row>
        <row r="554">
          <cell r="B554" t="str">
            <v>6203Z-Gestion d'installations informatiques</v>
          </cell>
        </row>
        <row r="555">
          <cell r="B555" t="str">
            <v>6209Z-Autres activités informatiques</v>
          </cell>
        </row>
        <row r="556">
          <cell r="B556" t="str">
            <v>6311Z-Traitt donnée, hébergt &amp; activ. connexe</v>
          </cell>
        </row>
        <row r="557">
          <cell r="B557" t="str">
            <v>6312Z-Portails Internet</v>
          </cell>
        </row>
        <row r="558">
          <cell r="B558" t="str">
            <v>6391Z-Activités des agences de presse</v>
          </cell>
        </row>
        <row r="559">
          <cell r="B559" t="str">
            <v>6399Z-Autres services d'information n.c.a.</v>
          </cell>
        </row>
        <row r="560">
          <cell r="B560" t="str">
            <v>6411Z-Activités de banque centrale</v>
          </cell>
        </row>
        <row r="561">
          <cell r="B561" t="str">
            <v>6419Z-Autres intermédiations monétaires</v>
          </cell>
        </row>
        <row r="562">
          <cell r="B562" t="str">
            <v>6420Z-Activités des sociétés holding</v>
          </cell>
        </row>
        <row r="563">
          <cell r="B563" t="str">
            <v>6430Z-Fonds placement &amp; entité financ. simil.</v>
          </cell>
        </row>
        <row r="564">
          <cell r="B564" t="str">
            <v>6491Z-Crédit-bail</v>
          </cell>
        </row>
        <row r="565">
          <cell r="B565" t="str">
            <v>6492Z-Autre distribution de crédit</v>
          </cell>
        </row>
        <row r="566">
          <cell r="B566" t="str">
            <v>6499Z-Aut. act. finan. hs as. &amp; c. retra. nca.</v>
          </cell>
        </row>
        <row r="567">
          <cell r="B567" t="str">
            <v>6511Z-Assurance vie</v>
          </cell>
        </row>
        <row r="568">
          <cell r="B568" t="str">
            <v>6512Z-Autres assurances</v>
          </cell>
        </row>
        <row r="569">
          <cell r="B569" t="str">
            <v>6520Z-Réassurance</v>
          </cell>
        </row>
        <row r="570">
          <cell r="B570" t="str">
            <v>6530Z-Caisses de retraite</v>
          </cell>
        </row>
        <row r="571">
          <cell r="B571" t="str">
            <v>6611Z-Administration de marchés financiers</v>
          </cell>
        </row>
        <row r="572">
          <cell r="B572" t="str">
            <v>6612Z-Courtage valeur mobilière &amp; marchandise</v>
          </cell>
        </row>
        <row r="573">
          <cell r="B573" t="str">
            <v>6619A-Support juridiq. gest. patrimoine mobil.</v>
          </cell>
        </row>
        <row r="574">
          <cell r="B574" t="str">
            <v>6619B-Aut. aux. sce financ. hs ass. retr. nca.</v>
          </cell>
        </row>
        <row r="575">
          <cell r="B575" t="str">
            <v>6621Z-Évaluation des risques et dommages</v>
          </cell>
        </row>
        <row r="576">
          <cell r="B576" t="str">
            <v>6622Z-Act. des agents &amp; courtiers d'assurances</v>
          </cell>
        </row>
        <row r="577">
          <cell r="B577" t="str">
            <v>6629Z-Aut. act. aux. assur. &amp; caisse retraite</v>
          </cell>
        </row>
        <row r="578">
          <cell r="B578" t="str">
            <v>6630Z-Gestion de fonds</v>
          </cell>
        </row>
        <row r="579">
          <cell r="B579" t="str">
            <v>6810Z-Activité marchands de biens immobiliers</v>
          </cell>
        </row>
        <row r="580">
          <cell r="B580" t="str">
            <v>6820A-Location de logements</v>
          </cell>
        </row>
        <row r="581">
          <cell r="B581" t="str">
            <v>6820B-Location terrain &amp; autre bien immobilier</v>
          </cell>
        </row>
        <row r="582">
          <cell r="B582" t="str">
            <v>6831Z-Agences immobilières</v>
          </cell>
        </row>
        <row r="583">
          <cell r="B583" t="str">
            <v>6832A-Administrat. immeuble &amp; autre bien immo.</v>
          </cell>
        </row>
        <row r="584">
          <cell r="B584" t="str">
            <v>6832B-Support juridi. gestion patrimoine immo.</v>
          </cell>
        </row>
        <row r="585">
          <cell r="B585" t="str">
            <v>6910Z-Activités juridiques</v>
          </cell>
        </row>
        <row r="586">
          <cell r="B586" t="str">
            <v>6920Z-Activités comptables</v>
          </cell>
        </row>
        <row r="587">
          <cell r="B587" t="str">
            <v>7010Z-Activités des sièges sociaux</v>
          </cell>
        </row>
        <row r="588">
          <cell r="B588" t="str">
            <v>7021Z-Conseil en relation publique &amp; communic.</v>
          </cell>
        </row>
        <row r="589">
          <cell r="B589" t="str">
            <v>7022Z-Conseil pr affaire &amp; aut. cons. gestion</v>
          </cell>
        </row>
        <row r="590">
          <cell r="B590" t="str">
            <v>7111Z-Activités d'architecture</v>
          </cell>
        </row>
        <row r="591">
          <cell r="B591" t="str">
            <v>7112A-Activité des géomètres</v>
          </cell>
        </row>
        <row r="592">
          <cell r="B592" t="str">
            <v>7112B-Ingénierie, études techniques</v>
          </cell>
        </row>
        <row r="593">
          <cell r="B593" t="str">
            <v>7120A-Contrôle technique automobile</v>
          </cell>
        </row>
        <row r="594">
          <cell r="B594" t="str">
            <v>7120B-Analyses, essais &amp; inspection technique</v>
          </cell>
        </row>
        <row r="595">
          <cell r="B595" t="str">
            <v>7211Z-Recherche-développemnt en biotechnologie</v>
          </cell>
        </row>
        <row r="596">
          <cell r="B596" t="str">
            <v>7219Z-R&amp;D : aut. sciences physique &amp; naturelle</v>
          </cell>
        </row>
        <row r="597">
          <cell r="B597" t="str">
            <v>7220Z-R&amp;D en sciences humaines et sociales</v>
          </cell>
        </row>
        <row r="598">
          <cell r="B598" t="str">
            <v>7311Z-Activités des agences de publicité</v>
          </cell>
        </row>
        <row r="599">
          <cell r="B599" t="str">
            <v>7312Z-Régie publicitaire de médias</v>
          </cell>
        </row>
        <row r="600">
          <cell r="B600" t="str">
            <v>7320Z-Études de marché et sondages</v>
          </cell>
        </row>
        <row r="601">
          <cell r="B601" t="str">
            <v>7410Z-Activités spécialisées de design</v>
          </cell>
        </row>
        <row r="602">
          <cell r="B602" t="str">
            <v>7420Z-Activités photographiques</v>
          </cell>
        </row>
        <row r="603">
          <cell r="B603" t="str">
            <v>7430Z-Traduction et interprétation</v>
          </cell>
        </row>
        <row r="604">
          <cell r="B604" t="str">
            <v>7490A-Activ des économistes de la construction</v>
          </cell>
        </row>
        <row r="605">
          <cell r="B605" t="str">
            <v>7490B-Act. spéc. scientif. &amp; techniq. diverses</v>
          </cell>
        </row>
        <row r="606">
          <cell r="B606" t="str">
            <v>7500Z-Activités vétérinaires</v>
          </cell>
        </row>
        <row r="607">
          <cell r="B607" t="str">
            <v>7711A-Loc. courte durée voit. &amp; v. auto. léger</v>
          </cell>
        </row>
        <row r="608">
          <cell r="B608" t="str">
            <v>7711B-Loc. longue durée voit. &amp; v. auto. léger</v>
          </cell>
        </row>
        <row r="609">
          <cell r="B609" t="str">
            <v>7712Z-Location et location-bail de camions</v>
          </cell>
        </row>
        <row r="610">
          <cell r="B610" t="str">
            <v>7721Z-Loc. &amp; loc.-bail article loisir &amp; sport</v>
          </cell>
        </row>
        <row r="611">
          <cell r="B611" t="str">
            <v>7722Z-Location de vidéocassette &amp; disque vidéo</v>
          </cell>
        </row>
        <row r="612">
          <cell r="B612" t="str">
            <v>7729Z-Loc. &amp; loc.-bail aut. bien perso. &amp; dom.</v>
          </cell>
        </row>
        <row r="613">
          <cell r="B613" t="str">
            <v>7731Z-Loc. &amp; loc.-bail machine &amp; éqpt agricole</v>
          </cell>
        </row>
        <row r="614">
          <cell r="B614" t="str">
            <v>7732Z-Loc. &amp; loc.-bail mach. &amp; éqpt pr constr.</v>
          </cell>
        </row>
        <row r="615">
          <cell r="B615" t="str">
            <v>7733Z-Loc. &amp; loc.-bail mach. bur. &amp; mat. info.</v>
          </cell>
        </row>
        <row r="616">
          <cell r="B616" t="str">
            <v>7734Z-Loc. &amp; loc.-bail mat. transport par eau</v>
          </cell>
        </row>
        <row r="617">
          <cell r="B617" t="str">
            <v>7735Z-Loc. &amp; loc.-bail mat. transport aérien</v>
          </cell>
        </row>
        <row r="618">
          <cell r="B618" t="str">
            <v>7739Z-Loc. &amp; loc.-bail mach., éqpt &amp; bien div.</v>
          </cell>
        </row>
        <row r="619">
          <cell r="B619" t="str">
            <v>7740Z-Loc-bail propr. intel., sf oeuvre avec ©</v>
          </cell>
        </row>
        <row r="620">
          <cell r="B620" t="str">
            <v>7810Z-Activ. agence placement de main-d'oeuvre</v>
          </cell>
        </row>
        <row r="621">
          <cell r="B621" t="str">
            <v>7820Z-Activ. des agences de travail temporaire</v>
          </cell>
        </row>
        <row r="622">
          <cell r="B622" t="str">
            <v>7830Z-Aut. mise à dispo. de ressource humaine</v>
          </cell>
        </row>
        <row r="623">
          <cell r="B623" t="str">
            <v>7911Z-Activités des agences de voyage</v>
          </cell>
        </row>
        <row r="624">
          <cell r="B624" t="str">
            <v>7912Z-Activités des voyagistes</v>
          </cell>
        </row>
        <row r="625">
          <cell r="B625" t="str">
            <v>7990Z-Autre serv. réservation &amp; activ. connexe</v>
          </cell>
        </row>
        <row r="626">
          <cell r="B626" t="str">
            <v>8010Z-Activités de sécurité privée</v>
          </cell>
        </row>
        <row r="627">
          <cell r="B627" t="str">
            <v>8020Z-Activités liées aux systèmes de sécurité</v>
          </cell>
        </row>
        <row r="628">
          <cell r="B628" t="str">
            <v>8030Z-Activités d'enquête</v>
          </cell>
        </row>
        <row r="629">
          <cell r="B629" t="str">
            <v>8110Z-Act. combinée soutien lié aux bâtiments</v>
          </cell>
        </row>
        <row r="630">
          <cell r="B630" t="str">
            <v>8121Z-Nettoyage courant des bâtiments</v>
          </cell>
        </row>
        <row r="631">
          <cell r="B631" t="str">
            <v>8122Z-Aut. act. nettoyage bâtim. &amp; nett. ind.</v>
          </cell>
        </row>
        <row r="632">
          <cell r="B632" t="str">
            <v>8129A-Désinfection désinsectisatn dératisation</v>
          </cell>
        </row>
        <row r="633">
          <cell r="B633" t="str">
            <v>8129B-Autres activités de nettoyage n.c.a.</v>
          </cell>
        </row>
        <row r="634">
          <cell r="B634" t="str">
            <v>8130Z-Services d'aménagement paysager</v>
          </cell>
        </row>
        <row r="635">
          <cell r="B635" t="str">
            <v>8211Z-Services admin. combinés de bureau</v>
          </cell>
        </row>
        <row r="636">
          <cell r="B636" t="str">
            <v>8219Z-Photocopie &amp; aut. act. spé. sout. bureau</v>
          </cell>
        </row>
        <row r="637">
          <cell r="B637" t="str">
            <v>8220Z-Activités de centres d'appels</v>
          </cell>
        </row>
        <row r="638">
          <cell r="B638" t="str">
            <v>8230Z-Organisation salon profession. &amp; congrès</v>
          </cell>
        </row>
        <row r="639">
          <cell r="B639" t="str">
            <v>8291Z-Act. recouv. fac. &amp; info. fin. s/client.</v>
          </cell>
        </row>
        <row r="640">
          <cell r="B640" t="str">
            <v>8292Z-Activités de conditionnement</v>
          </cell>
        </row>
        <row r="641">
          <cell r="B641" t="str">
            <v>8299Z-Autre activité de soutien aux entr. nca.</v>
          </cell>
        </row>
        <row r="642">
          <cell r="B642" t="str">
            <v>8411Z-Administration publique générale</v>
          </cell>
        </row>
        <row r="643">
          <cell r="B643" t="str">
            <v>8412Z-A. p. santé form. cult. &amp; soc. (sf sécu)</v>
          </cell>
        </row>
        <row r="644">
          <cell r="B644" t="str">
            <v>8413Z-Adm. publique des activités économiques</v>
          </cell>
        </row>
        <row r="645">
          <cell r="B645" t="str">
            <v>8421Z-Affaires étrangères</v>
          </cell>
        </row>
        <row r="646">
          <cell r="B646" t="str">
            <v>8422Z-Défense</v>
          </cell>
        </row>
        <row r="647">
          <cell r="B647" t="str">
            <v>8423Z-Justice</v>
          </cell>
        </row>
        <row r="648">
          <cell r="B648" t="str">
            <v>8424Z-Activités d’ordre public et de sécurité</v>
          </cell>
        </row>
        <row r="649">
          <cell r="B649" t="str">
            <v>8425Z-Services du feu et de secours</v>
          </cell>
        </row>
        <row r="650">
          <cell r="B650" t="str">
            <v>8430A-Activités générales de sécurité sociale</v>
          </cell>
        </row>
        <row r="651">
          <cell r="B651" t="str">
            <v>8430B-Gestion des retraites complémentaires</v>
          </cell>
        </row>
        <row r="652">
          <cell r="B652" t="str">
            <v>8430C-Distribution sociale de revenus</v>
          </cell>
        </row>
        <row r="653">
          <cell r="B653" t="str">
            <v>8510Z-Enseignement pré-primaire</v>
          </cell>
        </row>
        <row r="654">
          <cell r="B654" t="str">
            <v>8520Z-Enseignement primaire</v>
          </cell>
        </row>
        <row r="655">
          <cell r="B655" t="str">
            <v>8531Z-Enseignement secondaire général</v>
          </cell>
        </row>
        <row r="656">
          <cell r="B656" t="str">
            <v>8532Z-Enseignemt secondaire techn. ou profess.</v>
          </cell>
        </row>
        <row r="657">
          <cell r="B657" t="str">
            <v>8541Z-Enseignement post-secondaire non sup.</v>
          </cell>
        </row>
        <row r="658">
          <cell r="B658" t="str">
            <v>8542Z-Enseignement supérieur</v>
          </cell>
        </row>
        <row r="659">
          <cell r="B659" t="str">
            <v>8551Z-Enseigmnt discipl. sport. &amp; act. loisir.</v>
          </cell>
        </row>
        <row r="660">
          <cell r="B660" t="str">
            <v>8552Z-Enseignement culturel</v>
          </cell>
        </row>
        <row r="661">
          <cell r="B661" t="str">
            <v>8553Z-Enseignement de la conduite</v>
          </cell>
        </row>
        <row r="662">
          <cell r="B662" t="str">
            <v>8559A-Formation continue d'adultes</v>
          </cell>
        </row>
        <row r="663">
          <cell r="B663" t="str">
            <v>8559B-Autres enseignements</v>
          </cell>
        </row>
        <row r="664">
          <cell r="B664" t="str">
            <v>8560Z-Activités de soutien à l'enseignement</v>
          </cell>
        </row>
        <row r="665">
          <cell r="B665" t="str">
            <v>8610Z-Activités hospitalières</v>
          </cell>
        </row>
        <row r="666">
          <cell r="B666" t="str">
            <v>8621Z-Activité des médecins généralistes</v>
          </cell>
        </row>
        <row r="667">
          <cell r="B667" t="str">
            <v>8622A-Act. radiodiagnostic et de radiothérapie</v>
          </cell>
        </row>
        <row r="668">
          <cell r="B668" t="str">
            <v>8622B-Activités chirurgicales</v>
          </cell>
        </row>
        <row r="669">
          <cell r="B669" t="str">
            <v>8622C-Autre activité des médecins spécialistes</v>
          </cell>
        </row>
        <row r="670">
          <cell r="B670" t="str">
            <v>8623Z-Pratique dentaire</v>
          </cell>
        </row>
        <row r="671">
          <cell r="B671" t="str">
            <v>8690A-Ambulances</v>
          </cell>
        </row>
        <row r="672">
          <cell r="B672" t="str">
            <v>8690B-Laboratoires d'analyses médicales</v>
          </cell>
        </row>
        <row r="673">
          <cell r="B673" t="str">
            <v>8690C-Centres de collecte et banques d'organes</v>
          </cell>
        </row>
        <row r="674">
          <cell r="B674" t="str">
            <v>8690D-Act. des infirmiers et des sages-femmes</v>
          </cell>
        </row>
        <row r="675">
          <cell r="B675" t="str">
            <v>8690E-Act. rééduc. appareillag. &amp; pédic.-podo.</v>
          </cell>
        </row>
        <row r="676">
          <cell r="B676" t="str">
            <v>8690F-Activités de santé humaine nca.</v>
          </cell>
        </row>
        <row r="677">
          <cell r="B677" t="str">
            <v>8710A-Hébergt médicalisé pour personnes âgées</v>
          </cell>
        </row>
        <row r="678">
          <cell r="B678" t="str">
            <v>8710B-Hébergt médicalisé pr enfants handicapés</v>
          </cell>
        </row>
        <row r="679">
          <cell r="B679" t="str">
            <v>8710C-Hébrgt médic. adul. hand. &amp; aut. ht méd.</v>
          </cell>
        </row>
        <row r="680">
          <cell r="B680" t="str">
            <v>8720A-Hébrgt soc. hand. mental &amp; malade mental</v>
          </cell>
        </row>
        <row r="681">
          <cell r="B681" t="str">
            <v>8720B-Hébergement social pour toxicomanes</v>
          </cell>
        </row>
        <row r="682">
          <cell r="B682" t="str">
            <v>8730A-Hébergement social pour personnes âgées</v>
          </cell>
        </row>
        <row r="683">
          <cell r="B683" t="str">
            <v>8730B-Hébergt social pour handicapés physiques</v>
          </cell>
        </row>
        <row r="684">
          <cell r="B684" t="str">
            <v>8790A-Hébergt social pr enfants en difficultés</v>
          </cell>
        </row>
        <row r="685">
          <cell r="B685" t="str">
            <v>8790B-Hébgt soc. adult., famille en difficulté</v>
          </cell>
        </row>
        <row r="686">
          <cell r="B686" t="str">
            <v>8810A-Aide à domicile</v>
          </cell>
        </row>
        <row r="687">
          <cell r="B687" t="str">
            <v>8810B-Accueil ss hbgt adult. hand., pers. âgée</v>
          </cell>
        </row>
        <row r="688">
          <cell r="B688" t="str">
            <v>8810C-Aide par le travail</v>
          </cell>
        </row>
        <row r="689">
          <cell r="B689" t="str">
            <v>8891A-Accueil de jeunes enfants</v>
          </cell>
        </row>
        <row r="690">
          <cell r="B690" t="str">
            <v>8891B-Accueil sans hébergt d'enfant handicap</v>
          </cell>
        </row>
        <row r="691">
          <cell r="B691" t="str">
            <v xml:space="preserve">8899A-Aut. accueil sans hébrgt enfants &amp; ado.
</v>
          </cell>
        </row>
        <row r="692">
          <cell r="B692" t="str">
            <v>8899B-Action sociale sans hébergement n.c.a.</v>
          </cell>
        </row>
        <row r="693">
          <cell r="B693" t="str">
            <v>9001Z-Arts du spectacle vivant</v>
          </cell>
        </row>
        <row r="694">
          <cell r="B694" t="str">
            <v>9002Z-Activités de soutien au spectacle vivant</v>
          </cell>
        </row>
        <row r="695">
          <cell r="B695" t="str">
            <v>9003A-Création artistique (arts plastiques)</v>
          </cell>
        </row>
        <row r="696">
          <cell r="B696" t="str">
            <v>9003B-Autre création artistique</v>
          </cell>
        </row>
        <row r="697">
          <cell r="B697" t="str">
            <v>9004Z-Gestion de salles de spectacles</v>
          </cell>
        </row>
        <row r="698">
          <cell r="B698" t="str">
            <v>9101Z-Gestion des bibliothèques &amp; des archives</v>
          </cell>
        </row>
        <row r="699">
          <cell r="B699" t="str">
            <v>9102Z-Gestion des musées</v>
          </cell>
        </row>
        <row r="700">
          <cell r="B700" t="str">
            <v>9103Z-Gestion site histor. &amp; attraction simil.</v>
          </cell>
        </row>
        <row r="701">
          <cell r="B701" t="str">
            <v>9104Z-Gest. jardin bota. &amp; zoo. &amp; réserv. nat.</v>
          </cell>
        </row>
        <row r="702">
          <cell r="B702" t="str">
            <v>9200Z-Organisation jeux de hasard &amp; d'argent</v>
          </cell>
        </row>
        <row r="703">
          <cell r="B703" t="str">
            <v>9311Z-Gestion d'installations sportives</v>
          </cell>
        </row>
        <row r="704">
          <cell r="B704" t="str">
            <v>9312Z-Activités de clubs de sports</v>
          </cell>
        </row>
        <row r="705">
          <cell r="B705" t="str">
            <v>9313Z-Activité des centres de culture physique</v>
          </cell>
        </row>
        <row r="706">
          <cell r="B706" t="str">
            <v>9319Z-Autres activités liées au sport</v>
          </cell>
        </row>
        <row r="707">
          <cell r="B707" t="str">
            <v>9321Z-Act. parcs attractions &amp; parcs à thèmes</v>
          </cell>
        </row>
        <row r="708">
          <cell r="B708" t="str">
            <v>9329Z-Autres activités récréative &amp; de loisirs</v>
          </cell>
        </row>
        <row r="709">
          <cell r="B709" t="str">
            <v>9411Z-Act. organisations patronale &amp; consul.</v>
          </cell>
        </row>
        <row r="710">
          <cell r="B710" t="str">
            <v>9412Z-Act. des organisations professionnelles</v>
          </cell>
        </row>
        <row r="711">
          <cell r="B711" t="str">
            <v>9420Z-Activités des syndicats de salariés</v>
          </cell>
        </row>
        <row r="712">
          <cell r="B712" t="str">
            <v>9491Z-Activités des organisations religieuses</v>
          </cell>
        </row>
        <row r="713">
          <cell r="B713" t="str">
            <v>9492Z-Activités des organisations politiques</v>
          </cell>
        </row>
        <row r="714">
          <cell r="B714" t="str">
            <v>9499Z-Aut. org. fonctionnant par adhé. volont.</v>
          </cell>
        </row>
        <row r="715">
          <cell r="B715" t="str">
            <v>9511Z-Répar. ordinateur &amp; équipt périphérique</v>
          </cell>
        </row>
        <row r="716">
          <cell r="B716" t="str">
            <v>9512Z-Réparation équipements de communication</v>
          </cell>
        </row>
        <row r="717">
          <cell r="B717" t="str">
            <v>9521Z-Réparation prdts électroniq. grd public</v>
          </cell>
        </row>
        <row r="718">
          <cell r="B718" t="str">
            <v>9522Z-Répar. électromén. &amp; éqpt maison &amp; jard.</v>
          </cell>
        </row>
        <row r="719">
          <cell r="B719" t="str">
            <v>9523Z-Réparation chaussures &amp; articles en cuir</v>
          </cell>
        </row>
        <row r="720">
          <cell r="B720" t="str">
            <v>9524Z-Réparation meubles &amp; d'équipt du foyer</v>
          </cell>
        </row>
        <row r="721">
          <cell r="B721" t="str">
            <v>9525Z-Répar.articles horlogerie &amp; bijouterie</v>
          </cell>
        </row>
        <row r="722">
          <cell r="B722" t="str">
            <v>9529Z-Répar. aut. biens personnel &amp; domestique</v>
          </cell>
        </row>
        <row r="723">
          <cell r="B723" t="str">
            <v>9601A-Blanchisserie-teinturerie de gros</v>
          </cell>
        </row>
        <row r="724">
          <cell r="B724" t="str">
            <v>9601B-Blanchisserie-teinturerie de détail</v>
          </cell>
        </row>
        <row r="725">
          <cell r="B725" t="str">
            <v>9602A-Coiffure</v>
          </cell>
        </row>
        <row r="726">
          <cell r="B726" t="str">
            <v>9602B-Soins de beauté</v>
          </cell>
        </row>
        <row r="727">
          <cell r="B727" t="str">
            <v>9603Z-Services funéraires</v>
          </cell>
        </row>
        <row r="728">
          <cell r="B728" t="str">
            <v>9604Z-Entretien corporel</v>
          </cell>
        </row>
        <row r="729">
          <cell r="B729" t="str">
            <v>9609Z-Autres services personnels n.c.a.</v>
          </cell>
        </row>
        <row r="730">
          <cell r="B730" t="str">
            <v>9700Z-Act. ménage: empl. de person. domestique</v>
          </cell>
        </row>
        <row r="731">
          <cell r="B731" t="str">
            <v>9810Z-Act. ménage : prod. biens (usage propre)</v>
          </cell>
        </row>
        <row r="732">
          <cell r="B732" t="str">
            <v>9820Z-Act. ménage : prod. serv. (usage propre)</v>
          </cell>
        </row>
        <row r="733">
          <cell r="B733" t="str">
            <v>9900Z-Act. organisations extraterritoriales</v>
          </cell>
        </row>
      </sheetData>
      <sheetData sheetId="11">
        <row r="1">
          <cell r="H1" t="str">
            <v>CODE_DEP</v>
          </cell>
        </row>
        <row r="2">
          <cell r="H2">
            <v>1</v>
          </cell>
        </row>
        <row r="3">
          <cell r="H3">
            <v>2</v>
          </cell>
        </row>
        <row r="4">
          <cell r="H4">
            <v>3</v>
          </cell>
        </row>
        <row r="5">
          <cell r="H5">
            <v>4</v>
          </cell>
        </row>
        <row r="6">
          <cell r="H6">
            <v>5</v>
          </cell>
        </row>
        <row r="7">
          <cell r="H7">
            <v>6</v>
          </cell>
        </row>
        <row r="8">
          <cell r="H8">
            <v>7</v>
          </cell>
        </row>
        <row r="9">
          <cell r="H9">
            <v>8</v>
          </cell>
        </row>
        <row r="10">
          <cell r="H10">
            <v>9</v>
          </cell>
        </row>
        <row r="11">
          <cell r="H11">
            <v>10</v>
          </cell>
        </row>
        <row r="12">
          <cell r="H12">
            <v>11</v>
          </cell>
        </row>
        <row r="13">
          <cell r="H13">
            <v>12</v>
          </cell>
        </row>
        <row r="14">
          <cell r="H14">
            <v>13</v>
          </cell>
        </row>
        <row r="15">
          <cell r="H15">
            <v>14</v>
          </cell>
        </row>
        <row r="16">
          <cell r="H16">
            <v>15</v>
          </cell>
        </row>
        <row r="17">
          <cell r="H17">
            <v>16</v>
          </cell>
        </row>
        <row r="18">
          <cell r="H18">
            <v>17</v>
          </cell>
        </row>
        <row r="19">
          <cell r="H19">
            <v>18</v>
          </cell>
        </row>
        <row r="20">
          <cell r="H20">
            <v>19</v>
          </cell>
        </row>
        <row r="21">
          <cell r="H21" t="str">
            <v>2A</v>
          </cell>
        </row>
        <row r="22">
          <cell r="H22" t="str">
            <v>2B</v>
          </cell>
        </row>
        <row r="23">
          <cell r="H23">
            <v>21</v>
          </cell>
        </row>
        <row r="24">
          <cell r="H24">
            <v>22</v>
          </cell>
        </row>
        <row r="25">
          <cell r="H25">
            <v>23</v>
          </cell>
        </row>
        <row r="26">
          <cell r="H26">
            <v>24</v>
          </cell>
        </row>
        <row r="27">
          <cell r="H27">
            <v>25</v>
          </cell>
        </row>
        <row r="28">
          <cell r="H28">
            <v>26</v>
          </cell>
        </row>
        <row r="29">
          <cell r="H29">
            <v>27</v>
          </cell>
        </row>
        <row r="30">
          <cell r="H30">
            <v>28</v>
          </cell>
        </row>
        <row r="31">
          <cell r="H31">
            <v>29</v>
          </cell>
        </row>
        <row r="32">
          <cell r="H32">
            <v>30</v>
          </cell>
        </row>
        <row r="33">
          <cell r="H33">
            <v>31</v>
          </cell>
        </row>
        <row r="34">
          <cell r="H34">
            <v>32</v>
          </cell>
        </row>
        <row r="35">
          <cell r="H35">
            <v>33</v>
          </cell>
        </row>
        <row r="36">
          <cell r="H36">
            <v>34</v>
          </cell>
        </row>
        <row r="37">
          <cell r="H37">
            <v>35</v>
          </cell>
        </row>
        <row r="38">
          <cell r="H38">
            <v>36</v>
          </cell>
        </row>
        <row r="39">
          <cell r="H39">
            <v>37</v>
          </cell>
        </row>
        <row r="40">
          <cell r="H40">
            <v>38</v>
          </cell>
        </row>
        <row r="41">
          <cell r="H41">
            <v>39</v>
          </cell>
        </row>
        <row r="42">
          <cell r="H42">
            <v>40</v>
          </cell>
        </row>
        <row r="43">
          <cell r="H43">
            <v>41</v>
          </cell>
        </row>
        <row r="44">
          <cell r="H44">
            <v>42</v>
          </cell>
        </row>
        <row r="45">
          <cell r="H45">
            <v>43</v>
          </cell>
        </row>
        <row r="46">
          <cell r="H46">
            <v>44</v>
          </cell>
        </row>
        <row r="47">
          <cell r="H47">
            <v>45</v>
          </cell>
        </row>
        <row r="48">
          <cell r="H48">
            <v>46</v>
          </cell>
        </row>
        <row r="49">
          <cell r="H49">
            <v>47</v>
          </cell>
        </row>
        <row r="50">
          <cell r="H50">
            <v>48</v>
          </cell>
        </row>
        <row r="51">
          <cell r="H51">
            <v>49</v>
          </cell>
        </row>
        <row r="52">
          <cell r="H52">
            <v>50</v>
          </cell>
        </row>
        <row r="53">
          <cell r="H53">
            <v>51</v>
          </cell>
        </row>
        <row r="54">
          <cell r="H54">
            <v>52</v>
          </cell>
        </row>
        <row r="55">
          <cell r="H55">
            <v>53</v>
          </cell>
        </row>
        <row r="56">
          <cell r="H56">
            <v>54</v>
          </cell>
        </row>
        <row r="57">
          <cell r="H57">
            <v>55</v>
          </cell>
        </row>
        <row r="58">
          <cell r="H58">
            <v>56</v>
          </cell>
        </row>
        <row r="59">
          <cell r="H59">
            <v>57</v>
          </cell>
        </row>
        <row r="60">
          <cell r="H60">
            <v>58</v>
          </cell>
        </row>
        <row r="61">
          <cell r="H61">
            <v>59</v>
          </cell>
        </row>
        <row r="62">
          <cell r="H62">
            <v>60</v>
          </cell>
        </row>
        <row r="63">
          <cell r="H63">
            <v>61</v>
          </cell>
        </row>
        <row r="64">
          <cell r="H64">
            <v>62</v>
          </cell>
        </row>
        <row r="65">
          <cell r="H65">
            <v>63</v>
          </cell>
        </row>
        <row r="66">
          <cell r="H66">
            <v>64</v>
          </cell>
        </row>
        <row r="67">
          <cell r="H67">
            <v>65</v>
          </cell>
        </row>
        <row r="68">
          <cell r="H68">
            <v>66</v>
          </cell>
        </row>
        <row r="69">
          <cell r="H69">
            <v>67</v>
          </cell>
        </row>
        <row r="70">
          <cell r="H70">
            <v>68</v>
          </cell>
        </row>
        <row r="71">
          <cell r="H71">
            <v>69</v>
          </cell>
        </row>
        <row r="72">
          <cell r="H72">
            <v>70</v>
          </cell>
        </row>
        <row r="73">
          <cell r="H73">
            <v>71</v>
          </cell>
        </row>
        <row r="74">
          <cell r="H74">
            <v>72</v>
          </cell>
        </row>
        <row r="75">
          <cell r="H75">
            <v>73</v>
          </cell>
        </row>
        <row r="76">
          <cell r="H76">
            <v>74</v>
          </cell>
        </row>
        <row r="77">
          <cell r="H77">
            <v>75</v>
          </cell>
        </row>
        <row r="78">
          <cell r="H78">
            <v>76</v>
          </cell>
        </row>
        <row r="79">
          <cell r="H79">
            <v>77</v>
          </cell>
        </row>
        <row r="80">
          <cell r="H80">
            <v>78</v>
          </cell>
        </row>
        <row r="81">
          <cell r="H81">
            <v>79</v>
          </cell>
        </row>
        <row r="82">
          <cell r="H82">
            <v>80</v>
          </cell>
        </row>
        <row r="83">
          <cell r="H83">
            <v>81</v>
          </cell>
        </row>
        <row r="84">
          <cell r="H84">
            <v>82</v>
          </cell>
        </row>
        <row r="85">
          <cell r="H85">
            <v>83</v>
          </cell>
        </row>
        <row r="86">
          <cell r="H86">
            <v>84</v>
          </cell>
        </row>
        <row r="87">
          <cell r="H87">
            <v>85</v>
          </cell>
        </row>
        <row r="88">
          <cell r="H88">
            <v>86</v>
          </cell>
        </row>
        <row r="89">
          <cell r="H89">
            <v>87</v>
          </cell>
        </row>
        <row r="90">
          <cell r="H90">
            <v>88</v>
          </cell>
        </row>
        <row r="91">
          <cell r="H91">
            <v>89</v>
          </cell>
        </row>
        <row r="92">
          <cell r="H92">
            <v>90</v>
          </cell>
        </row>
        <row r="93">
          <cell r="H93">
            <v>91</v>
          </cell>
        </row>
        <row r="94">
          <cell r="H94">
            <v>92</v>
          </cell>
        </row>
        <row r="95">
          <cell r="H95">
            <v>93</v>
          </cell>
        </row>
        <row r="96">
          <cell r="H96">
            <v>94</v>
          </cell>
        </row>
        <row r="97">
          <cell r="H97">
            <v>95</v>
          </cell>
        </row>
        <row r="98">
          <cell r="H98">
            <v>971</v>
          </cell>
        </row>
        <row r="99">
          <cell r="H99">
            <v>972</v>
          </cell>
        </row>
        <row r="100">
          <cell r="H100">
            <v>973</v>
          </cell>
        </row>
        <row r="101">
          <cell r="H101">
            <v>974</v>
          </cell>
        </row>
        <row r="102">
          <cell r="H102">
            <v>975</v>
          </cell>
        </row>
        <row r="103">
          <cell r="H103">
            <v>976</v>
          </cell>
        </row>
        <row r="104">
          <cell r="H104">
            <v>977</v>
          </cell>
        </row>
        <row r="105">
          <cell r="H105">
            <v>978</v>
          </cell>
        </row>
        <row r="106">
          <cell r="H106">
            <v>987</v>
          </cell>
        </row>
        <row r="107">
          <cell r="H107">
            <v>988</v>
          </cell>
        </row>
        <row r="108">
          <cell r="H108">
            <v>98</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__des_donnée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sheetData sheetId="1">
        <row r="1">
          <cell r="AO1" t="str">
            <v>Convention de financement</v>
          </cell>
          <cell r="AT1" t="str">
            <v>12-1-1</v>
          </cell>
        </row>
        <row r="2">
          <cell r="AO2" t="str">
            <v>Décision de financement</v>
          </cell>
          <cell r="AT2" t="str">
            <v>12-1-2</v>
          </cell>
        </row>
        <row r="3">
          <cell r="AT3" t="str">
            <v>12-1-3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3"/>
  <sheetViews>
    <sheetView tabSelected="1" zoomScale="50" zoomScaleNormal="50" workbookViewId="0">
      <selection activeCell="H5" sqref="H5"/>
    </sheetView>
  </sheetViews>
  <sheetFormatPr baseColWidth="10" defaultRowHeight="14.5" x14ac:dyDescent="0.35"/>
  <cols>
    <col min="1" max="1" width="22.7265625" customWidth="1"/>
    <col min="2" max="2" width="64.54296875" style="48" customWidth="1"/>
    <col min="3" max="3" width="53.36328125" style="48" customWidth="1"/>
    <col min="4" max="4" width="33.6328125" style="48" customWidth="1"/>
    <col min="5" max="5" width="21.90625" customWidth="1"/>
    <col min="6" max="6" width="23.08984375" bestFit="1" customWidth="1"/>
    <col min="7" max="8" width="16.1796875" customWidth="1"/>
    <col min="9" max="9" width="18.90625" customWidth="1"/>
    <col min="10" max="10" width="15" customWidth="1"/>
    <col min="11" max="11" width="16.90625" customWidth="1"/>
    <col min="12" max="14" width="20.36328125" customWidth="1"/>
    <col min="15" max="15" width="24.36328125" customWidth="1"/>
    <col min="16" max="18" width="20.36328125" customWidth="1"/>
    <col min="19" max="19" width="23.6328125" customWidth="1"/>
    <col min="20" max="20" width="18.453125" customWidth="1"/>
    <col min="21" max="21" width="18.26953125" customWidth="1"/>
    <col min="22" max="22" width="11.6328125" customWidth="1"/>
    <col min="23" max="23" width="18" customWidth="1"/>
    <col min="24" max="24" width="19.453125" customWidth="1"/>
    <col min="25" max="25" width="24.54296875" customWidth="1"/>
    <col min="26" max="26" width="35.54296875" customWidth="1"/>
    <col min="27" max="27" width="34.36328125" customWidth="1"/>
    <col min="28" max="28" width="29.54296875" customWidth="1"/>
    <col min="29" max="29" width="28.90625" customWidth="1"/>
    <col min="30" max="30" width="10.90625" style="50" customWidth="1"/>
    <col min="31" max="31" width="18.7265625" style="50" customWidth="1"/>
    <col min="32" max="37" width="10.90625" style="50" customWidth="1"/>
    <col min="38" max="45" width="10.90625" customWidth="1"/>
  </cols>
  <sheetData>
    <row r="1" spans="1:37" ht="18.5" x14ac:dyDescent="0.35">
      <c r="A1" s="58" t="s">
        <v>0</v>
      </c>
      <c r="B1" s="58"/>
      <c r="C1" s="58"/>
      <c r="D1" s="58"/>
      <c r="E1" s="58"/>
      <c r="F1" s="58"/>
      <c r="G1" s="58"/>
      <c r="H1" s="58"/>
      <c r="I1" s="58"/>
      <c r="J1" s="58"/>
      <c r="K1" s="58"/>
      <c r="L1" s="58"/>
      <c r="M1" s="58"/>
      <c r="N1" s="58"/>
    </row>
    <row r="2" spans="1:37" s="19" customFormat="1" ht="18.5" x14ac:dyDescent="0.35">
      <c r="A2" s="18"/>
      <c r="B2" s="18"/>
      <c r="C2" s="18"/>
      <c r="D2" s="18"/>
      <c r="E2" s="18"/>
      <c r="F2" s="18"/>
      <c r="G2" s="18"/>
      <c r="H2" s="18"/>
      <c r="I2" s="18"/>
      <c r="J2" s="18"/>
      <c r="K2" s="18"/>
      <c r="L2" s="18"/>
      <c r="M2" s="18"/>
      <c r="N2" s="18"/>
      <c r="AD2" s="51"/>
      <c r="AE2" s="51"/>
      <c r="AF2" s="51"/>
      <c r="AG2" s="51"/>
      <c r="AH2" s="51"/>
      <c r="AI2" s="51"/>
      <c r="AJ2" s="51"/>
      <c r="AK2" s="51"/>
    </row>
    <row r="3" spans="1:37" ht="26" x14ac:dyDescent="0.35">
      <c r="B3" s="57" t="s">
        <v>1</v>
      </c>
      <c r="C3" s="57"/>
      <c r="D3" s="57"/>
      <c r="E3" s="57"/>
      <c r="F3" s="57"/>
      <c r="G3" s="57"/>
      <c r="H3" s="57"/>
      <c r="I3" s="57"/>
      <c r="J3" s="57"/>
      <c r="K3" s="57"/>
      <c r="L3" s="57"/>
      <c r="M3" s="57"/>
      <c r="N3" s="57"/>
      <c r="O3" s="57"/>
      <c r="P3" s="57"/>
      <c r="Q3" s="57"/>
      <c r="R3" s="57"/>
      <c r="S3" s="57"/>
      <c r="T3" s="57"/>
      <c r="U3" s="57"/>
      <c r="V3" s="57"/>
      <c r="W3" s="57"/>
      <c r="X3" s="57"/>
      <c r="Y3" s="57"/>
      <c r="Z3" s="57"/>
      <c r="AA3" s="57"/>
      <c r="AB3" s="57"/>
    </row>
    <row r="4" spans="1:37" ht="42" x14ac:dyDescent="0.5">
      <c r="B4" s="59"/>
      <c r="C4" s="59"/>
      <c r="D4" s="20" t="s">
        <v>2</v>
      </c>
      <c r="E4" s="21" t="s">
        <v>3</v>
      </c>
      <c r="F4" s="21" t="s">
        <v>4</v>
      </c>
    </row>
    <row r="5" spans="1:37" ht="21" x14ac:dyDescent="0.5">
      <c r="B5" s="60" t="s">
        <v>5</v>
      </c>
      <c r="C5" s="60"/>
      <c r="D5" s="11">
        <f>SUM(T24:T43)</f>
        <v>0</v>
      </c>
      <c r="E5" s="12">
        <f>SUM(W24:W43)</f>
        <v>0</v>
      </c>
      <c r="F5" s="13" t="str">
        <f>IFERROR(E5/D5,"")</f>
        <v/>
      </c>
    </row>
    <row r="7" spans="1:37" ht="18.5" x14ac:dyDescent="0.35">
      <c r="B7" s="61" t="s">
        <v>6</v>
      </c>
      <c r="C7" s="61"/>
      <c r="D7" s="61"/>
      <c r="E7" s="61"/>
      <c r="F7" s="61"/>
    </row>
    <row r="8" spans="1:37" ht="18.5" x14ac:dyDescent="0.35">
      <c r="B8" s="61" t="s">
        <v>220</v>
      </c>
      <c r="C8" s="61"/>
      <c r="D8" s="61"/>
      <c r="E8" s="61"/>
      <c r="F8" s="61"/>
    </row>
    <row r="10" spans="1:37" ht="18.5" x14ac:dyDescent="0.35">
      <c r="A10" s="58" t="s">
        <v>7</v>
      </c>
      <c r="B10" s="58"/>
      <c r="C10" s="58"/>
      <c r="D10" s="58"/>
      <c r="E10" s="58"/>
      <c r="F10" s="58"/>
      <c r="G10" s="58"/>
      <c r="H10" s="58"/>
      <c r="I10" s="58"/>
      <c r="J10" s="58"/>
      <c r="K10" s="58"/>
      <c r="L10" s="58"/>
      <c r="M10" s="58"/>
      <c r="N10" s="58"/>
    </row>
    <row r="11" spans="1:37" x14ac:dyDescent="0.35">
      <c r="A11" s="22"/>
      <c r="B11" s="22"/>
      <c r="C11" s="22"/>
      <c r="D11" s="22"/>
      <c r="E11" s="22"/>
      <c r="F11" s="22"/>
      <c r="G11" s="22"/>
      <c r="H11" s="22"/>
      <c r="I11" s="22"/>
      <c r="J11" s="22"/>
      <c r="K11" s="22"/>
      <c r="L11" s="22"/>
      <c r="M11" s="22"/>
      <c r="N11" s="22"/>
    </row>
    <row r="12" spans="1:37" ht="15.5" customHeight="1" x14ac:dyDescent="0.35">
      <c r="A12" s="62" t="s">
        <v>8</v>
      </c>
      <c r="B12" s="62"/>
      <c r="C12" s="23"/>
      <c r="D12" s="63" t="s">
        <v>9</v>
      </c>
      <c r="E12" s="63"/>
      <c r="F12" s="63"/>
      <c r="G12" s="63"/>
      <c r="H12" s="63"/>
      <c r="I12" s="63"/>
      <c r="M12" s="22"/>
      <c r="N12" s="22"/>
    </row>
    <row r="14" spans="1:37" ht="18.5" x14ac:dyDescent="0.35">
      <c r="A14" s="58" t="s">
        <v>10</v>
      </c>
      <c r="B14" s="58"/>
      <c r="C14" s="58"/>
      <c r="D14" s="58"/>
      <c r="E14" s="58"/>
      <c r="F14" s="58"/>
      <c r="G14" s="58"/>
      <c r="H14" s="58"/>
      <c r="I14" s="58"/>
      <c r="J14" s="58"/>
      <c r="K14" s="58"/>
      <c r="L14" s="58"/>
      <c r="M14" s="58"/>
      <c r="N14" s="58"/>
    </row>
    <row r="16" spans="1:37" s="24" customFormat="1" ht="18" customHeight="1" x14ac:dyDescent="0.65">
      <c r="B16" s="64" t="s">
        <v>11</v>
      </c>
      <c r="C16" s="64"/>
      <c r="D16" s="64"/>
      <c r="E16" s="64"/>
      <c r="F16" s="64"/>
      <c r="G16" s="64"/>
      <c r="H16" s="64"/>
      <c r="I16" s="64"/>
      <c r="J16" s="64"/>
      <c r="K16" s="64"/>
      <c r="L16" s="64"/>
      <c r="M16" s="64"/>
      <c r="N16" s="64"/>
      <c r="O16" s="64"/>
      <c r="P16" s="64"/>
      <c r="Q16" s="64"/>
      <c r="R16" s="64"/>
      <c r="S16" s="64"/>
      <c r="T16" s="64"/>
      <c r="U16" s="64"/>
      <c r="V16" s="64"/>
      <c r="W16" s="64"/>
      <c r="X16" s="25"/>
      <c r="Y16" s="25"/>
      <c r="Z16" s="25"/>
      <c r="AA16" s="26"/>
      <c r="AD16" s="52"/>
      <c r="AE16" s="52"/>
      <c r="AF16" s="52"/>
      <c r="AG16" s="52"/>
      <c r="AH16" s="52"/>
      <c r="AI16" s="52"/>
      <c r="AJ16" s="52"/>
      <c r="AK16" s="52"/>
    </row>
    <row r="17" spans="1:41" s="24" customFormat="1" ht="19" customHeight="1" x14ac:dyDescent="0.65">
      <c r="B17" s="27"/>
      <c r="C17" s="27"/>
      <c r="D17" s="27"/>
      <c r="E17" s="27"/>
      <c r="F17" s="27"/>
      <c r="G17" s="27"/>
      <c r="H17" s="27"/>
      <c r="I17" s="27"/>
      <c r="J17" s="27"/>
      <c r="K17" s="27"/>
      <c r="L17" s="27"/>
      <c r="M17" s="27"/>
      <c r="N17" s="27"/>
      <c r="O17" s="27"/>
      <c r="P17" s="27"/>
      <c r="Q17" s="27"/>
      <c r="R17" s="27"/>
      <c r="S17" s="27"/>
      <c r="T17" s="27"/>
      <c r="U17" s="27"/>
      <c r="V17" s="27"/>
      <c r="W17" s="27"/>
      <c r="X17" s="28"/>
      <c r="AD17" s="52"/>
      <c r="AE17" s="52"/>
      <c r="AF17" s="52"/>
      <c r="AG17" s="52"/>
      <c r="AH17" s="52"/>
      <c r="AI17" s="52"/>
      <c r="AJ17" s="52"/>
      <c r="AK17" s="52"/>
    </row>
    <row r="18" spans="1:41" ht="26" x14ac:dyDescent="0.35">
      <c r="B18" s="57" t="s">
        <v>12</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row>
    <row r="19" spans="1:41" ht="26" x14ac:dyDescent="0.35">
      <c r="B19" s="67" t="s">
        <v>219</v>
      </c>
      <c r="C19" s="67"/>
      <c r="D19" s="67"/>
      <c r="E19" s="69"/>
      <c r="F19" s="69"/>
      <c r="G19" s="71" t="s">
        <v>216</v>
      </c>
      <c r="H19" s="71"/>
      <c r="I19" s="71"/>
      <c r="J19" s="71"/>
      <c r="K19" s="71"/>
      <c r="L19" s="71"/>
      <c r="M19" s="71"/>
      <c r="N19" s="71"/>
      <c r="O19" s="71"/>
      <c r="P19" s="71"/>
      <c r="Q19" s="71"/>
      <c r="R19" s="71"/>
      <c r="S19" s="71"/>
      <c r="T19" s="74" t="str">
        <f>IF(COUNTIF(W24:W43,"Erreur, veuillez vérifier votre saisie")&gt;0,"Veuillez vérifier que chaque case bleue est bien remplie. 
Vérifiez que vous avez utilisé une virgule et non un point pour écrire les nombres.","")</f>
        <v/>
      </c>
      <c r="U19" s="74"/>
      <c r="V19" s="74"/>
      <c r="W19" s="74"/>
      <c r="X19" s="29"/>
      <c r="Y19" s="29"/>
      <c r="Z19" s="29"/>
      <c r="AA19" s="29"/>
      <c r="AB19" s="29"/>
    </row>
    <row r="20" spans="1:41" s="30" customFormat="1" ht="26" customHeight="1" x14ac:dyDescent="0.35">
      <c r="B20" s="67"/>
      <c r="C20" s="67"/>
      <c r="D20" s="67"/>
      <c r="E20" s="69"/>
      <c r="F20" s="69"/>
      <c r="G20" s="77" t="str">
        <f>IF(T19="Veuillez vérifier que chaque case bleue est bien remplie. 
Vérifiez que vous avez utilisé une virgule et non un point pour écrire les nombres.","Si une case s'affiche en rouge, veuillez vérifier si vous avez utilisé une virgule pour séparer les unités des chiffres après la virgule.","")</f>
        <v/>
      </c>
      <c r="H20" s="77"/>
      <c r="I20" s="77"/>
      <c r="J20" s="77"/>
      <c r="K20" s="77"/>
      <c r="L20" s="77"/>
      <c r="M20" s="77"/>
      <c r="N20" s="77"/>
      <c r="O20" s="77"/>
      <c r="P20" s="77"/>
      <c r="Q20" s="77"/>
      <c r="R20" s="77"/>
      <c r="S20" s="78"/>
      <c r="T20" s="74"/>
      <c r="U20" s="74"/>
      <c r="V20" s="74"/>
      <c r="W20" s="74"/>
      <c r="X20" s="29"/>
      <c r="Y20" s="29"/>
      <c r="Z20" s="29"/>
      <c r="AA20" s="29"/>
      <c r="AB20" s="29"/>
      <c r="AD20" s="50"/>
      <c r="AE20" s="50"/>
      <c r="AF20" s="50"/>
      <c r="AG20" s="50"/>
      <c r="AH20" s="50"/>
      <c r="AI20" s="50"/>
      <c r="AJ20" s="50"/>
      <c r="AK20" s="50"/>
    </row>
    <row r="21" spans="1:41" s="30" customFormat="1" ht="26" x14ac:dyDescent="0.35">
      <c r="B21" s="67"/>
      <c r="C21" s="67"/>
      <c r="D21" s="67"/>
      <c r="E21" s="69"/>
      <c r="F21" s="69"/>
      <c r="G21" s="77"/>
      <c r="H21" s="77"/>
      <c r="I21" s="77"/>
      <c r="J21" s="77"/>
      <c r="K21" s="77"/>
      <c r="L21" s="79"/>
      <c r="M21" s="79"/>
      <c r="N21" s="79"/>
      <c r="O21" s="79"/>
      <c r="P21" s="79"/>
      <c r="Q21" s="79"/>
      <c r="R21" s="79"/>
      <c r="S21" s="80"/>
      <c r="T21" s="74"/>
      <c r="U21" s="74"/>
      <c r="V21" s="74"/>
      <c r="W21" s="74"/>
      <c r="X21" s="29"/>
      <c r="Y21" s="29"/>
      <c r="Z21" s="29"/>
      <c r="AA21" s="29"/>
      <c r="AB21" s="29"/>
      <c r="AD21" s="50"/>
      <c r="AE21" s="50"/>
      <c r="AF21" s="50"/>
      <c r="AG21" s="50"/>
      <c r="AH21" s="50"/>
      <c r="AI21" s="50"/>
      <c r="AJ21" s="50"/>
      <c r="AK21" s="50"/>
    </row>
    <row r="22" spans="1:41" ht="57" customHeight="1" x14ac:dyDescent="0.35">
      <c r="B22" s="68"/>
      <c r="C22" s="68"/>
      <c r="D22" s="68"/>
      <c r="E22" s="70"/>
      <c r="F22" s="70"/>
      <c r="G22" s="72"/>
      <c r="H22" s="72"/>
      <c r="I22" s="72"/>
      <c r="J22" s="72"/>
      <c r="K22" s="73"/>
      <c r="L22" s="75" t="s">
        <v>217</v>
      </c>
      <c r="M22" s="75"/>
      <c r="N22" s="75"/>
      <c r="O22" s="75"/>
      <c r="P22" s="75" t="s">
        <v>218</v>
      </c>
      <c r="Q22" s="75"/>
      <c r="R22" s="75"/>
      <c r="S22" s="76"/>
      <c r="T22" s="74"/>
      <c r="U22" s="74"/>
      <c r="V22" s="74"/>
      <c r="W22" s="74"/>
      <c r="X22" s="65" t="s">
        <v>13</v>
      </c>
      <c r="Y22" s="66"/>
      <c r="Z22" s="66"/>
      <c r="AA22" s="66"/>
      <c r="AB22" s="66"/>
      <c r="AF22" s="53"/>
    </row>
    <row r="23" spans="1:41" ht="62.5" customHeight="1" x14ac:dyDescent="0.35">
      <c r="B23" s="31" t="s">
        <v>14</v>
      </c>
      <c r="C23" s="31" t="s">
        <v>14</v>
      </c>
      <c r="D23" s="32" t="s">
        <v>15</v>
      </c>
      <c r="E23" s="32" t="s">
        <v>16</v>
      </c>
      <c r="F23" s="32" t="s">
        <v>17</v>
      </c>
      <c r="G23" s="33" t="s">
        <v>18</v>
      </c>
      <c r="H23" s="33" t="s">
        <v>224</v>
      </c>
      <c r="I23" s="33" t="s">
        <v>19</v>
      </c>
      <c r="J23" s="33" t="s">
        <v>20</v>
      </c>
      <c r="K23" s="33" t="s">
        <v>21</v>
      </c>
      <c r="L23" s="33" t="s">
        <v>22</v>
      </c>
      <c r="M23" s="33" t="s">
        <v>23</v>
      </c>
      <c r="N23" s="33" t="s">
        <v>24</v>
      </c>
      <c r="O23" s="33" t="s">
        <v>25</v>
      </c>
      <c r="P23" s="33" t="s">
        <v>26</v>
      </c>
      <c r="Q23" s="33" t="s">
        <v>23</v>
      </c>
      <c r="R23" s="33" t="s">
        <v>24</v>
      </c>
      <c r="S23" s="33" t="s">
        <v>25</v>
      </c>
      <c r="T23" s="33" t="s">
        <v>27</v>
      </c>
      <c r="U23" s="34" t="s">
        <v>28</v>
      </c>
      <c r="V23" s="35" t="s">
        <v>29</v>
      </c>
      <c r="W23" s="49" t="s">
        <v>3</v>
      </c>
      <c r="X23" s="34" t="s">
        <v>30</v>
      </c>
      <c r="Y23" s="34" t="s">
        <v>31</v>
      </c>
      <c r="Z23" s="34" t="s">
        <v>221</v>
      </c>
      <c r="AA23" s="35" t="s">
        <v>222</v>
      </c>
      <c r="AB23" s="34" t="s">
        <v>223</v>
      </c>
      <c r="AC23" s="36"/>
      <c r="AD23" s="54" t="s">
        <v>32</v>
      </c>
      <c r="AE23" s="50" t="s">
        <v>33</v>
      </c>
      <c r="AF23" s="50" t="s">
        <v>34</v>
      </c>
      <c r="AG23" s="50" t="s">
        <v>35</v>
      </c>
      <c r="AH23" s="50" t="s">
        <v>36</v>
      </c>
      <c r="AO23" t="s">
        <v>37</v>
      </c>
    </row>
    <row r="24" spans="1:41" ht="64.5" customHeight="1" x14ac:dyDescent="0.35">
      <c r="A24" s="37" t="s">
        <v>38</v>
      </c>
      <c r="B24" s="38"/>
      <c r="C24" s="38"/>
      <c r="D24" s="39"/>
      <c r="E24" s="40"/>
      <c r="F24" s="41"/>
      <c r="G24" s="42"/>
      <c r="H24" s="56"/>
      <c r="I24" s="41"/>
      <c r="J24" s="43"/>
      <c r="K24" s="43"/>
      <c r="L24" s="41"/>
      <c r="M24" s="43"/>
      <c r="N24" s="44"/>
      <c r="O24" s="45"/>
      <c r="P24" s="41"/>
      <c r="Q24" s="43"/>
      <c r="R24" s="44"/>
      <c r="S24" s="45"/>
      <c r="T24" s="46"/>
      <c r="U24" s="14" t="str">
        <f>IF(E24="","Veuillez indiquer en colonne E si le matériel est neuf ou d'occasion",IFERROR(IF(AND(VLOOKUP($C24,'Tableaux_correspondance_(caché)'!$C$3:$F$25,2,FALSE)=2,E24="occasion"),VLOOKUP($C24,'Tableaux_correspondance_(caché)'!$C$3:$F$25,4,FALSE)*F24,IF(AND(VLOOKUP($C24,'Tableaux_correspondance_(caché)'!$C$3:$F$25,2,FALSE)=2,E24="neuf"),VLOOKUP($C24,'Tableaux_correspondance_(caché)'!$C$3:$F$25,3,FALSE)*F24,IF(E24="occasion",VLOOKUP($C24,'Tableaux_correspondance_(caché)'!$C$3:$F$25,4,FALSE),VLOOKUP($C24,'Tableaux_correspondance_(caché)'!$C$3:$F$25,3,FALSE)))),"Veuillez indiquer en colonne E si le matériel est neuf ou d'occasion"))</f>
        <v>Veuillez indiquer en colonne E si le matériel est neuf ou d'occasion</v>
      </c>
      <c r="V24" s="15" t="str">
        <f t="shared" ref="V24:V43" si="0">IFERROR(W24/T24,"")</f>
        <v/>
      </c>
      <c r="W24" s="55" t="str">
        <f>IF(T24="","",IFERROR(IF(OR(Y24="Veuillez indiquer en colonne E si le matériel est neuf ou d'occasion",Z24="Erreur, veuillez vérifier votre saisie",AA24="Erreur, veuillez vérifier votre saisie"),"Erreur, veuillez vérifier votre saisie",IF(T24&gt;U24,U24*AB24,T24*AB24)),"Veuillez vérifier votre saisie"))</f>
        <v/>
      </c>
      <c r="X24" s="16" t="str">
        <f t="shared" ref="X24:X43" si="1">IF(ISBLANK($C$12), "Veuillez renseigner votre département dans la case C7",IF(OR($C$12="971 - Guadeloupe",$C$12="972 - Martinique",$C$12="973 - Guyane",$C$12="974 - La Réunion",$C$12="976 - Mayotte"),"oui","non"))</f>
        <v>Veuillez renseigner votre département dans la case C7</v>
      </c>
      <c r="Y24" s="16" t="str">
        <f t="shared" ref="Y24:Y43" si="2">IF(ISBLANK(E24),"Veuillez indiquer en colonne E si le matériel est neuf ou d'occasion",IF(E24="Occasion","oui, plafond d'aide maximum divisé par 2",IF(E24="Neuf","non","")))</f>
        <v>Veuillez indiquer en colonne E si le matériel est neuf ou d'occasion</v>
      </c>
      <c r="Z24" s="16" t="str">
        <f>IFERROR(IF(AD24="erreur","Erreur, veuillez vérifier votre saisie",IF(AD24="","matériel non concerné",IF(AD24&lt;4,CONCATENATE("Charge estimée : ",ROUND(AD24,2)," t/roue. 
Charge à la roue &lt; 4 tonnes/roue, faible impact"),IF(AD24&lt;5,CONCATENATE("Charge estimée : ",ROUND(AD24,2)," t/roue. 
Charge à la roue comprise entre 4 et 5 tonnes/roue, impact modéré"),CONCATENATE("Charge estimée : ",ROUND(AD24,2)," t/roue. 
Charge à la roue &gt; 5 tonnes/roue, impact trop élevé; matériel non éligible"))))),"Erreur, veuillez vérifier votre saisie")</f>
        <v>matériel non concerné</v>
      </c>
      <c r="AA24" s="16" t="str">
        <f>IFERROR(IF(AE24="erreur","Erreur, veuillez vérifier votre saisie",IF(AE24="","matériel non concerné",IF($C$12="973 - Guyane",IF(AE24&lt;0.51,CONCATENATE("Pression estimée : ",ROUND(AE24,2)," kg/cm².
Pression statique exercée au sol &lt; 0,51 kg/cm²; faible impact"),CONCATENATE("Pression estimée : ",ROUND(AE24,2)," kg/cm².
Pression statique exercée au sol &gt; 0,51 kg/cm²,impact trop élevé; matériel non éligible")),IF(AE24&lt;0.8,CONCATENATE("Pression estimée : ",ROUND(AE24,2)," kg/cm².
Pression statique exercée au sol &lt; 0,8 kg/cm²; faible impact"),IF(AE24&lt;1,CONCATENATE("Pression estimée : ",ROUND(AE24,2)," kg/cm².
Pression statique exercée au sol comprise entre 0,8 et 1 kg/cm²; impact modéré"),CONCATENATE("Pression estimée : ",ROUND(AE24,2)," kg/cm².
Pression statique exercée au sol &gt; 1 kg/cm²,impact trop élevé; matériel non éligible")))))),"")</f>
        <v>matériel non concerné</v>
      </c>
      <c r="AB24" s="17" t="str">
        <f t="shared" ref="AB24:AB43" si="3">IFERROR(IF(X24="Veuillez renseigner votre département dans la case C7","Veuillez renseigner votre département dans la case C7",IF(AF24="non éligible",0,IF(AND(AF24="oui",X24="oui"),0.75,IF(AND(AF24="oui",X24="non"),0.4,IF(AND(AF24="non",X24="oui"),0.55,0.2))))),"")</f>
        <v>Veuillez renseigner votre département dans la case C7</v>
      </c>
      <c r="AD24" s="50" t="str">
        <f>IFERROR(IF(OR(B24="Dispositifs_alternatifs_garantissant_un_respect_des_sols_optimal",AG24=1),"",IF(G24=0,"erreur",IF(I24="chenilles","",(G24/1000)/(L24+P24)))),"erreur")</f>
        <v/>
      </c>
      <c r="AE24" s="50" t="str">
        <f t="shared" ref="AE24:AE43" si="4">IFERROR(IF(AG24=1,"",IF(I24="roues",IF(OR(C24="Tracteur agricole blindé forestier",C24="Ensemble tracteur + remorque forestière + grue",C24="Débusqueur"),"",IF(G24=0,"erreur",G24/(L24*M24/10*(N24*(M24/10)+O24*2.54/2)+P24*Q24/10*(R24*(Q24/10)+S24*2.54/2)))),IF(G24=0,"erreur",G24/(2*J24/10*K24/10)))),"erreur")</f>
        <v/>
      </c>
      <c r="AF24" s="50" t="str">
        <f>IFERROR(IF(AG24&lt;2,"oui",IF($C$12="973 - Guyane",IF(I24="chenilles",IF(AE24&gt;0.51,"non éligible","oui"),IF(AG24=2,IF(AD24&gt;5,"non éligible",IF(AND(AD24&gt;4,M24&lt;700,Q24&lt;700),"non","oui")),IF(OR(AD24&gt;5,AE24&gt;0.51),"non éligible","oui"))),IF(I24="chenilles",IF(AE24&gt;1,"non éligible",IF(AE24&lt;0.8,"oui","non")),IF(AG24=2,IF(AD24&gt;5,"non éligible",IF(AND(AD24&gt;4,M24&lt;700,Q24&lt;700),"non","oui")),IF(OR(AD24&gt;5,AE24&gt;1),"non éligible",IF(AND(AD24&lt;4,AE24&lt;0.8),"oui","non")))))),"")</f>
        <v>oui</v>
      </c>
      <c r="AG24" s="50">
        <f t="shared" ref="AG24:AG43" si="5">IF(B24="Machines_d_exploitation_et_de_sylviculture_couramment_utilisees",IF(OR(C24="Tracteur agricole blindé forestier",C24="Ensemble tracteur + remorque forestière + grue",C24="Débusqueur"),2,3),1)</f>
        <v>1</v>
      </c>
      <c r="AH24" s="50" t="s">
        <v>43</v>
      </c>
      <c r="AJ24" s="50" t="str">
        <f t="shared" ref="AJ24:AJ43" si="6">IF(AD24&gt;5,"probleme","pas ca")</f>
        <v>probleme</v>
      </c>
      <c r="AO24" t="s">
        <v>44</v>
      </c>
    </row>
    <row r="25" spans="1:41" ht="64.5" customHeight="1" x14ac:dyDescent="0.35">
      <c r="A25" s="37" t="s">
        <v>38</v>
      </c>
      <c r="B25" s="38"/>
      <c r="C25" s="38"/>
      <c r="D25" s="39"/>
      <c r="E25" s="40"/>
      <c r="F25" s="41"/>
      <c r="G25" s="42"/>
      <c r="H25" s="56"/>
      <c r="I25" s="41"/>
      <c r="J25" s="43"/>
      <c r="K25" s="43"/>
      <c r="L25" s="41"/>
      <c r="M25" s="43"/>
      <c r="N25" s="44"/>
      <c r="O25" s="45"/>
      <c r="P25" s="41"/>
      <c r="Q25" s="43"/>
      <c r="R25" s="44"/>
      <c r="S25" s="45"/>
      <c r="T25" s="46"/>
      <c r="U25" s="14" t="str">
        <f>IF(E25="","Veuillez indiquer en colonne E si le matériel est neuf ou d'occasion",IFERROR(IF(AND(VLOOKUP($C25,'Tableaux_correspondance_(caché)'!$C$3:$F$25,2,FALSE)=2,E25="occasion"),VLOOKUP($C25,'Tableaux_correspondance_(caché)'!$C$3:$F$25,4,FALSE)*F25,IF(AND(VLOOKUP($C25,'Tableaux_correspondance_(caché)'!$C$3:$F$25,2,FALSE)=2,E25="neuf"),VLOOKUP($C25,'Tableaux_correspondance_(caché)'!$C$3:$F$25,3,FALSE)*F25,IF(E25="occasion",VLOOKUP($C25,'Tableaux_correspondance_(caché)'!$C$3:$F$25,4,FALSE),VLOOKUP($C25,'Tableaux_correspondance_(caché)'!$C$3:$F$25,3,FALSE)))),"Veuillez indiquer en colonne E si le matériel est neuf ou d'occasion"))</f>
        <v>Veuillez indiquer en colonne E si le matériel est neuf ou d'occasion</v>
      </c>
      <c r="V25" s="15" t="str">
        <f t="shared" si="0"/>
        <v/>
      </c>
      <c r="W25" s="55" t="str">
        <f t="shared" ref="W25:W43" si="7">IF(T25="","",IFERROR(IF(OR(Y25="Veuillez indiquer en colonne E si le matériel est neuf ou d'occasion",Z25="Erreur, veuillez vérifier votre saisie",AA25="Erreur, veuillez vérifier votre saisie"),"Erreur, veuillez vérifier votre saisie",IF(T25&gt;U25,U25*AB25,T25*AB25)),"Veuillez vérifier votre saisie"))</f>
        <v/>
      </c>
      <c r="X25" s="16" t="str">
        <f t="shared" si="1"/>
        <v>Veuillez renseigner votre département dans la case C7</v>
      </c>
      <c r="Y25" s="16" t="str">
        <f t="shared" si="2"/>
        <v>Veuillez indiquer en colonne E si le matériel est neuf ou d'occasion</v>
      </c>
      <c r="Z25" s="16" t="str">
        <f t="shared" ref="Z25:Z43" si="8">IFERROR(IF(AD25="erreur","Erreur, veuillez vérifier votre saisie",IF(AD25="","matériel non concerné",IF(AD25&lt;4,CONCATENATE("Charge estimée : ",ROUND(AD25,2)," t/roue. 
Charge à la roue &lt; 4 tonnes/roue, faible impact"),IF(AD25&lt;5,CONCATENATE("Charge estimée : ",ROUND(AD25,2)," t/roue. 
Charge à la roue comprise entre 4 et 5 tonnes/roue, impact modéré"),CONCATENATE("Charge estimée : ",ROUND(AD25,2)," t/roue. 
Charge à la roue &gt; 5 tonnes/roue, impact trop élevé; matériel non éligible"))))),"Erreur, veuillez vérifier votre saisie")</f>
        <v>matériel non concerné</v>
      </c>
      <c r="AA25" s="16" t="str">
        <f t="shared" ref="AA25:AA43" si="9">IFERROR(IF(AE25="erreur","Erreur, veuillez vérifier votre saisie",IF(AE25="","matériel non concerné",IF($C$12="973 - Guyane",IF(AE25&lt;0.51,CONCATENATE("Pression estimée : ",ROUND(AE25,2)," kg/cm².
Pression statique exercée au sol &lt; 0,51 kg/cm²; faible impact"),CONCATENATE("Pression estimée : ",ROUND(AE25,2)," kg/cm².
Pression statique exercée au sol &gt; 0,51 kg/cm²,impact trop élevé; matériel non éligible")),IF(AE25&lt;0.8,CONCATENATE("Pression estimée : ",ROUND(AE25,2)," kg/cm².
Pression statique exercée au sol &lt; 0,8 kg/cm²; faible impact"),IF(AE25&lt;1,CONCATENATE("Pression estimée : ",ROUND(AE25,2)," kg/cm².
Pression statique exercée au sol comprise entre 0,8 et 1 kg/cm²; impact modéré"),CONCATENATE("Pression estimée : ",ROUND(AE25,2)," kg/cm².
Pression statique exercée au sol &gt; 1 kg/cm²,impact trop élevé; matériel non éligible")))))),"")</f>
        <v>matériel non concerné</v>
      </c>
      <c r="AB25" s="17" t="str">
        <f t="shared" si="3"/>
        <v>Veuillez renseigner votre département dans la case C7</v>
      </c>
      <c r="AD25" s="50" t="str">
        <f>IFERROR(IF(OR(B25="Dispositifs_alternatifs_garantissant_un_respect_des_sols_optimal",AG25=1),"",IF(G25=0,"erreur",IF(I25="chenilles","",(G25/1000)/(L25+P25)))),"erreur")</f>
        <v/>
      </c>
      <c r="AE25" s="50" t="str">
        <f t="shared" si="4"/>
        <v/>
      </c>
      <c r="AF25" s="50" t="str">
        <f t="shared" ref="AF25:AF43" si="10">IFERROR(IF(AG25&lt;2,"oui",IF($C$12="973 - Guyane",IF(I25="chenilles",IF(AE25&gt;0.51,"non éligible","oui"),IF(AG25=2,IF(AD25&gt;5,"non éligible",IF(AND(AD25&gt;4,M25&lt;700,Q25&lt;700),"non","oui")),IF(OR(AD25&gt;5,AE25&gt;0.51),"non éligible","oui"))),IF(I25="chenilles",IF(AE25&gt;1,"non éligible",IF(AE25&lt;0.8,"oui","non")),IF(AG25=2,IF(AD25&gt;5,"non éligible",IF(AND(AD25&gt;4,M25&lt;700,Q25&lt;700),"non","oui")),IF(OR(AD25&gt;5,AE25&gt;1),"non éligible",IF(AND(AD25&lt;4,AE25&lt;0.8),"oui","non")))))),"")</f>
        <v>oui</v>
      </c>
      <c r="AG25" s="50">
        <f t="shared" si="5"/>
        <v>1</v>
      </c>
      <c r="AH25" s="50" t="s">
        <v>47</v>
      </c>
      <c r="AJ25" s="50" t="str">
        <f t="shared" si="6"/>
        <v>probleme</v>
      </c>
      <c r="AK25" s="50" t="str">
        <f>IF(AE25&gt;5,"probleme","pas ca")</f>
        <v>probleme</v>
      </c>
      <c r="AO25" t="s">
        <v>48</v>
      </c>
    </row>
    <row r="26" spans="1:41" ht="64.5" customHeight="1" x14ac:dyDescent="0.35">
      <c r="A26" s="37" t="s">
        <v>38</v>
      </c>
      <c r="B26" s="38"/>
      <c r="C26" s="38"/>
      <c r="D26" s="39"/>
      <c r="E26" s="40"/>
      <c r="F26" s="41"/>
      <c r="G26" s="42"/>
      <c r="H26" s="56"/>
      <c r="I26" s="41"/>
      <c r="J26" s="43"/>
      <c r="K26" s="43"/>
      <c r="L26" s="41"/>
      <c r="M26" s="43"/>
      <c r="N26" s="44"/>
      <c r="O26" s="45"/>
      <c r="P26" s="41"/>
      <c r="Q26" s="43"/>
      <c r="R26" s="44"/>
      <c r="S26" s="45"/>
      <c r="T26" s="46"/>
      <c r="U26" s="14" t="str">
        <f>IF(E26="","Veuillez indiquer en colonne E si le matériel est neuf ou d'occasion",IFERROR(IF(AND(VLOOKUP($C26,'Tableaux_correspondance_(caché)'!$C$3:$F$25,2,FALSE)=2,E26="occasion"),VLOOKUP($C26,'Tableaux_correspondance_(caché)'!$C$3:$F$25,4,FALSE)*F26,IF(AND(VLOOKUP($C26,'Tableaux_correspondance_(caché)'!$C$3:$F$25,2,FALSE)=2,E26="neuf"),VLOOKUP($C26,'Tableaux_correspondance_(caché)'!$C$3:$F$25,3,FALSE)*F26,IF(E26="occasion",VLOOKUP($C26,'Tableaux_correspondance_(caché)'!$C$3:$F$25,4,FALSE),VLOOKUP($C26,'Tableaux_correspondance_(caché)'!$C$3:$F$25,3,FALSE)))),"Veuillez indiquer en colonne E si le matériel est neuf ou d'occasion"))</f>
        <v>Veuillez indiquer en colonne E si le matériel est neuf ou d'occasion</v>
      </c>
      <c r="V26" s="15" t="str">
        <f t="shared" si="0"/>
        <v/>
      </c>
      <c r="W26" s="55" t="str">
        <f t="shared" si="7"/>
        <v/>
      </c>
      <c r="X26" s="16" t="str">
        <f t="shared" si="1"/>
        <v>Veuillez renseigner votre département dans la case C7</v>
      </c>
      <c r="Y26" s="16" t="str">
        <f>IF(ISBLANK(E26),"Veuillez indiquer en colonne E si le matériel est neuf ou d'occasion",IF(E26="Occasion","oui, plafond d'aide maximum divisé par 2",IF(E26="Neuf","non","")))</f>
        <v>Veuillez indiquer en colonne E si le matériel est neuf ou d'occasion</v>
      </c>
      <c r="Z26" s="16" t="str">
        <f t="shared" si="8"/>
        <v>matériel non concerné</v>
      </c>
      <c r="AA26" s="16" t="str">
        <f t="shared" si="9"/>
        <v>matériel non concerné</v>
      </c>
      <c r="AB26" s="17" t="str">
        <f t="shared" si="3"/>
        <v>Veuillez renseigner votre département dans la case C7</v>
      </c>
      <c r="AD26" s="50" t="str">
        <f t="shared" ref="AD26:AD43" si="11">IFERROR(IF(OR(B26="Dispositifs_alternatifs_garantissant_un_respect_des_sols_optimal",AG26=1),"",IF(G26=0,"erreur",IF(I26="chenilles","",(G26/1000)/(L26+P26)))),"erreur")</f>
        <v/>
      </c>
      <c r="AE26" s="50" t="str">
        <f t="shared" si="4"/>
        <v/>
      </c>
      <c r="AF26" s="50" t="str">
        <f t="shared" si="10"/>
        <v>oui</v>
      </c>
      <c r="AG26" s="50">
        <f t="shared" si="5"/>
        <v>1</v>
      </c>
      <c r="AJ26" s="50" t="str">
        <f t="shared" si="6"/>
        <v>probleme</v>
      </c>
      <c r="AO26" s="47" t="s">
        <v>50</v>
      </c>
    </row>
    <row r="27" spans="1:41" ht="64.5" customHeight="1" x14ac:dyDescent="0.35">
      <c r="A27" s="37" t="s">
        <v>38</v>
      </c>
      <c r="B27" s="38"/>
      <c r="C27" s="38"/>
      <c r="D27" s="39"/>
      <c r="E27" s="40"/>
      <c r="F27" s="41"/>
      <c r="G27" s="42"/>
      <c r="H27" s="56"/>
      <c r="I27" s="41"/>
      <c r="J27" s="43"/>
      <c r="K27" s="43"/>
      <c r="L27" s="41"/>
      <c r="M27" s="43"/>
      <c r="N27" s="44"/>
      <c r="O27" s="45"/>
      <c r="P27" s="41"/>
      <c r="Q27" s="43"/>
      <c r="R27" s="44"/>
      <c r="S27" s="45"/>
      <c r="T27" s="46"/>
      <c r="U27" s="14" t="str">
        <f>IF(E27="","Veuillez indiquer en colonne E si le matériel est neuf ou d'occasion",IFERROR(IF(AND(VLOOKUP($C27,'Tableaux_correspondance_(caché)'!$C$3:$F$25,2,FALSE)=2,E27="occasion"),VLOOKUP($C27,'Tableaux_correspondance_(caché)'!$C$3:$F$25,4,FALSE)*F27,IF(AND(VLOOKUP($C27,'Tableaux_correspondance_(caché)'!$C$3:$F$25,2,FALSE)=2,E27="neuf"),VLOOKUP($C27,'Tableaux_correspondance_(caché)'!$C$3:$F$25,3,FALSE)*F27,IF(E27="occasion",VLOOKUP($C27,'Tableaux_correspondance_(caché)'!$C$3:$F$25,4,FALSE),VLOOKUP($C27,'Tableaux_correspondance_(caché)'!$C$3:$F$25,3,FALSE)))),"Veuillez indiquer en colonne E si le matériel est neuf ou d'occasion"))</f>
        <v>Veuillez indiquer en colonne E si le matériel est neuf ou d'occasion</v>
      </c>
      <c r="V27" s="15" t="str">
        <f t="shared" si="0"/>
        <v/>
      </c>
      <c r="W27" s="55" t="str">
        <f t="shared" si="7"/>
        <v/>
      </c>
      <c r="X27" s="16" t="str">
        <f t="shared" si="1"/>
        <v>Veuillez renseigner votre département dans la case C7</v>
      </c>
      <c r="Y27" s="16" t="str">
        <f t="shared" si="2"/>
        <v>Veuillez indiquer en colonne E si le matériel est neuf ou d'occasion</v>
      </c>
      <c r="Z27" s="16" t="str">
        <f t="shared" si="8"/>
        <v>matériel non concerné</v>
      </c>
      <c r="AA27" s="16" t="str">
        <f t="shared" si="9"/>
        <v>matériel non concerné</v>
      </c>
      <c r="AB27" s="17" t="str">
        <f t="shared" si="3"/>
        <v>Veuillez renseigner votre département dans la case C7</v>
      </c>
      <c r="AD27" s="50" t="str">
        <f t="shared" si="11"/>
        <v/>
      </c>
      <c r="AE27" s="50" t="str">
        <f t="shared" si="4"/>
        <v/>
      </c>
      <c r="AF27" s="50" t="str">
        <f t="shared" si="10"/>
        <v>oui</v>
      </c>
      <c r="AG27" s="50">
        <f t="shared" si="5"/>
        <v>1</v>
      </c>
      <c r="AJ27" s="50" t="str">
        <f t="shared" si="6"/>
        <v>probleme</v>
      </c>
      <c r="AO27" s="47" t="s">
        <v>53</v>
      </c>
    </row>
    <row r="28" spans="1:41" ht="64.5" customHeight="1" x14ac:dyDescent="0.35">
      <c r="A28" s="37" t="s">
        <v>38</v>
      </c>
      <c r="B28" s="38"/>
      <c r="C28" s="38"/>
      <c r="D28" s="39"/>
      <c r="E28" s="40"/>
      <c r="F28" s="41"/>
      <c r="G28" s="42"/>
      <c r="H28" s="56"/>
      <c r="I28" s="41"/>
      <c r="J28" s="43"/>
      <c r="K28" s="43"/>
      <c r="L28" s="41"/>
      <c r="M28" s="43"/>
      <c r="N28" s="44"/>
      <c r="O28" s="45"/>
      <c r="P28" s="41"/>
      <c r="Q28" s="43"/>
      <c r="R28" s="44"/>
      <c r="S28" s="45"/>
      <c r="T28" s="46"/>
      <c r="U28" s="14" t="str">
        <f>IF(E28="","Veuillez indiquer en colonne E si le matériel est neuf ou d'occasion",IFERROR(IF(AND(VLOOKUP($C28,'Tableaux_correspondance_(caché)'!$C$3:$F$25,2,FALSE)=2,E28="occasion"),VLOOKUP($C28,'Tableaux_correspondance_(caché)'!$C$3:$F$25,4,FALSE)*F28,IF(AND(VLOOKUP($C28,'Tableaux_correspondance_(caché)'!$C$3:$F$25,2,FALSE)=2,E28="neuf"),VLOOKUP($C28,'Tableaux_correspondance_(caché)'!$C$3:$F$25,3,FALSE)*F28,IF(E28="occasion",VLOOKUP($C28,'Tableaux_correspondance_(caché)'!$C$3:$F$25,4,FALSE),VLOOKUP($C28,'Tableaux_correspondance_(caché)'!$C$3:$F$25,3,FALSE)))),"Veuillez indiquer en colonne E si le matériel est neuf ou d'occasion"))</f>
        <v>Veuillez indiquer en colonne E si le matériel est neuf ou d'occasion</v>
      </c>
      <c r="V28" s="15" t="str">
        <f t="shared" si="0"/>
        <v/>
      </c>
      <c r="W28" s="55" t="str">
        <f t="shared" si="7"/>
        <v/>
      </c>
      <c r="X28" s="16" t="str">
        <f t="shared" si="1"/>
        <v>Veuillez renseigner votre département dans la case C7</v>
      </c>
      <c r="Y28" s="16" t="str">
        <f t="shared" si="2"/>
        <v>Veuillez indiquer en colonne E si le matériel est neuf ou d'occasion</v>
      </c>
      <c r="Z28" s="16" t="str">
        <f t="shared" si="8"/>
        <v>matériel non concerné</v>
      </c>
      <c r="AA28" s="16" t="str">
        <f t="shared" si="9"/>
        <v>matériel non concerné</v>
      </c>
      <c r="AB28" s="17" t="str">
        <f t="shared" si="3"/>
        <v>Veuillez renseigner votre département dans la case C7</v>
      </c>
      <c r="AD28" s="50" t="str">
        <f t="shared" si="11"/>
        <v/>
      </c>
      <c r="AE28" s="50" t="str">
        <f t="shared" si="4"/>
        <v/>
      </c>
      <c r="AF28" s="50" t="str">
        <f t="shared" si="10"/>
        <v>oui</v>
      </c>
      <c r="AG28" s="50">
        <f t="shared" si="5"/>
        <v>1</v>
      </c>
      <c r="AJ28" s="50" t="str">
        <f t="shared" si="6"/>
        <v>probleme</v>
      </c>
      <c r="AK28" s="50" t="str">
        <f>IF(AE28&gt;5,"probleme","pas ca")</f>
        <v>probleme</v>
      </c>
      <c r="AO28" s="47" t="s">
        <v>55</v>
      </c>
    </row>
    <row r="29" spans="1:41" ht="64.5" customHeight="1" x14ac:dyDescent="0.35">
      <c r="A29" s="37" t="s">
        <v>38</v>
      </c>
      <c r="B29" s="38"/>
      <c r="C29" s="38"/>
      <c r="D29" s="39"/>
      <c r="E29" s="40"/>
      <c r="F29" s="41"/>
      <c r="G29" s="42"/>
      <c r="H29" s="56"/>
      <c r="I29" s="41"/>
      <c r="J29" s="43"/>
      <c r="K29" s="43"/>
      <c r="L29" s="41"/>
      <c r="M29" s="43"/>
      <c r="N29" s="44"/>
      <c r="O29" s="45"/>
      <c r="P29" s="41"/>
      <c r="Q29" s="43"/>
      <c r="R29" s="44"/>
      <c r="S29" s="45"/>
      <c r="T29" s="46"/>
      <c r="U29" s="14" t="str">
        <f>IF(E29="","Veuillez indiquer en colonne E si le matériel est neuf ou d'occasion",IFERROR(IF(AND(VLOOKUP($C29,'Tableaux_correspondance_(caché)'!$C$3:$F$25,2,FALSE)=2,E29="occasion"),VLOOKUP($C29,'Tableaux_correspondance_(caché)'!$C$3:$F$25,4,FALSE)*F29,IF(AND(VLOOKUP($C29,'Tableaux_correspondance_(caché)'!$C$3:$F$25,2,FALSE)=2,E29="neuf"),VLOOKUP($C29,'Tableaux_correspondance_(caché)'!$C$3:$F$25,3,FALSE)*F29,IF(E29="occasion",VLOOKUP($C29,'Tableaux_correspondance_(caché)'!$C$3:$F$25,4,FALSE),VLOOKUP($C29,'Tableaux_correspondance_(caché)'!$C$3:$F$25,3,FALSE)))),"Veuillez indiquer en colonne E si le matériel est neuf ou d'occasion"))</f>
        <v>Veuillez indiquer en colonne E si le matériel est neuf ou d'occasion</v>
      </c>
      <c r="V29" s="15" t="str">
        <f t="shared" si="0"/>
        <v/>
      </c>
      <c r="W29" s="55" t="str">
        <f t="shared" si="7"/>
        <v/>
      </c>
      <c r="X29" s="16" t="str">
        <f t="shared" si="1"/>
        <v>Veuillez renseigner votre département dans la case C7</v>
      </c>
      <c r="Y29" s="16" t="str">
        <f t="shared" si="2"/>
        <v>Veuillez indiquer en colonne E si le matériel est neuf ou d'occasion</v>
      </c>
      <c r="Z29" s="16" t="str">
        <f t="shared" si="8"/>
        <v>matériel non concerné</v>
      </c>
      <c r="AA29" s="16" t="str">
        <f t="shared" si="9"/>
        <v>matériel non concerné</v>
      </c>
      <c r="AB29" s="17" t="str">
        <f t="shared" si="3"/>
        <v>Veuillez renseigner votre département dans la case C7</v>
      </c>
      <c r="AD29" s="50" t="str">
        <f t="shared" si="11"/>
        <v/>
      </c>
      <c r="AE29" s="50" t="str">
        <f t="shared" si="4"/>
        <v/>
      </c>
      <c r="AF29" s="50" t="str">
        <f t="shared" si="10"/>
        <v>oui</v>
      </c>
      <c r="AG29" s="50">
        <f t="shared" si="5"/>
        <v>1</v>
      </c>
      <c r="AJ29" s="50" t="str">
        <f t="shared" si="6"/>
        <v>probleme</v>
      </c>
      <c r="AO29" s="47" t="s">
        <v>58</v>
      </c>
    </row>
    <row r="30" spans="1:41" ht="64.5" customHeight="1" x14ac:dyDescent="0.35">
      <c r="A30" s="37" t="s">
        <v>38</v>
      </c>
      <c r="B30" s="38"/>
      <c r="C30" s="38"/>
      <c r="D30" s="39"/>
      <c r="E30" s="40"/>
      <c r="F30" s="41"/>
      <c r="G30" s="42"/>
      <c r="H30" s="56"/>
      <c r="I30" s="41"/>
      <c r="J30" s="43"/>
      <c r="K30" s="43"/>
      <c r="L30" s="41"/>
      <c r="M30" s="43"/>
      <c r="N30" s="44"/>
      <c r="O30" s="45"/>
      <c r="P30" s="41"/>
      <c r="Q30" s="43"/>
      <c r="R30" s="44"/>
      <c r="S30" s="45"/>
      <c r="T30" s="46"/>
      <c r="U30" s="14" t="str">
        <f>IF(E30="","Veuillez indiquer en colonne E si le matériel est neuf ou d'occasion",IFERROR(IF(AND(VLOOKUP($C30,'Tableaux_correspondance_(caché)'!$C$3:$F$25,2,FALSE)=2,E30="occasion"),VLOOKUP($C30,'Tableaux_correspondance_(caché)'!$C$3:$F$25,4,FALSE)*F30,IF(AND(VLOOKUP($C30,'Tableaux_correspondance_(caché)'!$C$3:$F$25,2,FALSE)=2,E30="neuf"),VLOOKUP($C30,'Tableaux_correspondance_(caché)'!$C$3:$F$25,3,FALSE)*F30,IF(E30="occasion",VLOOKUP($C30,'Tableaux_correspondance_(caché)'!$C$3:$F$25,4,FALSE),VLOOKUP($C30,'Tableaux_correspondance_(caché)'!$C$3:$F$25,3,FALSE)))),"Veuillez indiquer en colonne E si le matériel est neuf ou d'occasion"))</f>
        <v>Veuillez indiquer en colonne E si le matériel est neuf ou d'occasion</v>
      </c>
      <c r="V30" s="15" t="str">
        <f t="shared" si="0"/>
        <v/>
      </c>
      <c r="W30" s="55" t="str">
        <f t="shared" si="7"/>
        <v/>
      </c>
      <c r="X30" s="16" t="str">
        <f t="shared" si="1"/>
        <v>Veuillez renseigner votre département dans la case C7</v>
      </c>
      <c r="Y30" s="16" t="str">
        <f t="shared" si="2"/>
        <v>Veuillez indiquer en colonne E si le matériel est neuf ou d'occasion</v>
      </c>
      <c r="Z30" s="16" t="str">
        <f t="shared" si="8"/>
        <v>matériel non concerné</v>
      </c>
      <c r="AA30" s="16" t="str">
        <f t="shared" si="9"/>
        <v>matériel non concerné</v>
      </c>
      <c r="AB30" s="17" t="str">
        <f t="shared" si="3"/>
        <v>Veuillez renseigner votre département dans la case C7</v>
      </c>
      <c r="AD30" s="50" t="str">
        <f t="shared" si="11"/>
        <v/>
      </c>
      <c r="AE30" s="50" t="str">
        <f t="shared" si="4"/>
        <v/>
      </c>
      <c r="AF30" s="50" t="str">
        <f t="shared" si="10"/>
        <v>oui</v>
      </c>
      <c r="AG30" s="50">
        <f t="shared" si="5"/>
        <v>1</v>
      </c>
      <c r="AJ30" s="50" t="str">
        <f t="shared" si="6"/>
        <v>probleme</v>
      </c>
    </row>
    <row r="31" spans="1:41" ht="64.5" customHeight="1" x14ac:dyDescent="0.35">
      <c r="A31" s="37" t="s">
        <v>38</v>
      </c>
      <c r="B31" s="38"/>
      <c r="C31" s="38"/>
      <c r="D31" s="39"/>
      <c r="E31" s="40"/>
      <c r="F31" s="41"/>
      <c r="G31" s="42"/>
      <c r="H31" s="56"/>
      <c r="I31" s="41"/>
      <c r="J31" s="43"/>
      <c r="K31" s="43"/>
      <c r="L31" s="41"/>
      <c r="M31" s="43"/>
      <c r="N31" s="44"/>
      <c r="O31" s="45"/>
      <c r="P31" s="41"/>
      <c r="Q31" s="43"/>
      <c r="R31" s="44"/>
      <c r="S31" s="45"/>
      <c r="T31" s="46"/>
      <c r="U31" s="14" t="str">
        <f>IF(E31="","Veuillez indiquer en colonne E si le matériel est neuf ou d'occasion",IFERROR(IF(AND(VLOOKUP($C31,'Tableaux_correspondance_(caché)'!$C$3:$F$25,2,FALSE)=2,E31="occasion"),VLOOKUP($C31,'Tableaux_correspondance_(caché)'!$C$3:$F$25,4,FALSE)*F31,IF(AND(VLOOKUP($C31,'Tableaux_correspondance_(caché)'!$C$3:$F$25,2,FALSE)=2,E31="neuf"),VLOOKUP($C31,'Tableaux_correspondance_(caché)'!$C$3:$F$25,3,FALSE)*F31,IF(E31="occasion",VLOOKUP($C31,'Tableaux_correspondance_(caché)'!$C$3:$F$25,4,FALSE),VLOOKUP($C31,'Tableaux_correspondance_(caché)'!$C$3:$F$25,3,FALSE)))),"Veuillez indiquer en colonne E si le matériel est neuf ou d'occasion"))</f>
        <v>Veuillez indiquer en colonne E si le matériel est neuf ou d'occasion</v>
      </c>
      <c r="V31" s="15" t="str">
        <f t="shared" si="0"/>
        <v/>
      </c>
      <c r="W31" s="55" t="str">
        <f t="shared" si="7"/>
        <v/>
      </c>
      <c r="X31" s="16" t="str">
        <f t="shared" si="1"/>
        <v>Veuillez renseigner votre département dans la case C7</v>
      </c>
      <c r="Y31" s="16" t="str">
        <f t="shared" si="2"/>
        <v>Veuillez indiquer en colonne E si le matériel est neuf ou d'occasion</v>
      </c>
      <c r="Z31" s="16" t="str">
        <f t="shared" si="8"/>
        <v>matériel non concerné</v>
      </c>
      <c r="AA31" s="16" t="str">
        <f t="shared" si="9"/>
        <v>matériel non concerné</v>
      </c>
      <c r="AB31" s="17" t="str">
        <f t="shared" si="3"/>
        <v>Veuillez renseigner votre département dans la case C7</v>
      </c>
      <c r="AD31" s="50" t="str">
        <f t="shared" si="11"/>
        <v/>
      </c>
      <c r="AE31" s="50" t="str">
        <f t="shared" si="4"/>
        <v/>
      </c>
      <c r="AF31" s="50" t="str">
        <f t="shared" si="10"/>
        <v>oui</v>
      </c>
      <c r="AG31" s="50">
        <f t="shared" si="5"/>
        <v>1</v>
      </c>
      <c r="AJ31" s="50" t="str">
        <f t="shared" si="6"/>
        <v>probleme</v>
      </c>
    </row>
    <row r="32" spans="1:41" ht="64.5" customHeight="1" x14ac:dyDescent="0.35">
      <c r="A32" s="37" t="s">
        <v>38</v>
      </c>
      <c r="B32" s="38"/>
      <c r="C32" s="38"/>
      <c r="D32" s="39"/>
      <c r="E32" s="40"/>
      <c r="F32" s="41"/>
      <c r="G32" s="42"/>
      <c r="H32" s="56"/>
      <c r="I32" s="41"/>
      <c r="J32" s="43"/>
      <c r="K32" s="43"/>
      <c r="L32" s="41"/>
      <c r="M32" s="43"/>
      <c r="N32" s="44"/>
      <c r="O32" s="45"/>
      <c r="P32" s="41"/>
      <c r="Q32" s="43"/>
      <c r="R32" s="44"/>
      <c r="S32" s="45"/>
      <c r="T32" s="46"/>
      <c r="U32" s="14" t="str">
        <f>IF(E32="","Veuillez indiquer en colonne E si le matériel est neuf ou d'occasion",IFERROR(IF(AND(VLOOKUP($C32,'Tableaux_correspondance_(caché)'!$C$3:$F$25,2,FALSE)=2,E32="occasion"),VLOOKUP($C32,'Tableaux_correspondance_(caché)'!$C$3:$F$25,4,FALSE)*F32,IF(AND(VLOOKUP($C32,'Tableaux_correspondance_(caché)'!$C$3:$F$25,2,FALSE)=2,E32="neuf"),VLOOKUP($C32,'Tableaux_correspondance_(caché)'!$C$3:$F$25,3,FALSE)*F32,IF(E32="occasion",VLOOKUP($C32,'Tableaux_correspondance_(caché)'!$C$3:$F$25,4,FALSE),VLOOKUP($C32,'Tableaux_correspondance_(caché)'!$C$3:$F$25,3,FALSE)))),"Veuillez indiquer en colonne E si le matériel est neuf ou d'occasion"))</f>
        <v>Veuillez indiquer en colonne E si le matériel est neuf ou d'occasion</v>
      </c>
      <c r="V32" s="15" t="str">
        <f t="shared" si="0"/>
        <v/>
      </c>
      <c r="W32" s="55" t="str">
        <f t="shared" si="7"/>
        <v/>
      </c>
      <c r="X32" s="16" t="str">
        <f t="shared" si="1"/>
        <v>Veuillez renseigner votre département dans la case C7</v>
      </c>
      <c r="Y32" s="16" t="str">
        <f t="shared" si="2"/>
        <v>Veuillez indiquer en colonne E si le matériel est neuf ou d'occasion</v>
      </c>
      <c r="Z32" s="16" t="str">
        <f t="shared" si="8"/>
        <v>matériel non concerné</v>
      </c>
      <c r="AA32" s="16" t="str">
        <f t="shared" si="9"/>
        <v>matériel non concerné</v>
      </c>
      <c r="AB32" s="17" t="str">
        <f t="shared" si="3"/>
        <v>Veuillez renseigner votre département dans la case C7</v>
      </c>
      <c r="AD32" s="50" t="str">
        <f t="shared" si="11"/>
        <v/>
      </c>
      <c r="AE32" s="50" t="str">
        <f t="shared" si="4"/>
        <v/>
      </c>
      <c r="AF32" s="50" t="str">
        <f t="shared" si="10"/>
        <v>oui</v>
      </c>
      <c r="AG32" s="50">
        <f t="shared" si="5"/>
        <v>1</v>
      </c>
      <c r="AJ32" s="50" t="str">
        <f t="shared" si="6"/>
        <v>probleme</v>
      </c>
    </row>
    <row r="33" spans="1:36" ht="64.5" customHeight="1" x14ac:dyDescent="0.35">
      <c r="A33" s="37" t="s">
        <v>38</v>
      </c>
      <c r="B33" s="38"/>
      <c r="C33" s="38"/>
      <c r="D33" s="39"/>
      <c r="E33" s="40"/>
      <c r="F33" s="41"/>
      <c r="G33" s="42"/>
      <c r="H33" s="56"/>
      <c r="I33" s="41"/>
      <c r="J33" s="43"/>
      <c r="K33" s="43"/>
      <c r="L33" s="41"/>
      <c r="M33" s="43"/>
      <c r="N33" s="44"/>
      <c r="O33" s="45"/>
      <c r="P33" s="41"/>
      <c r="Q33" s="43"/>
      <c r="R33" s="44"/>
      <c r="S33" s="45"/>
      <c r="T33" s="46"/>
      <c r="U33" s="14" t="str">
        <f>IF(E33="","Veuillez indiquer en colonne E si le matériel est neuf ou d'occasion",IFERROR(IF(AND(VLOOKUP($C33,'Tableaux_correspondance_(caché)'!$C$3:$F$25,2,FALSE)=2,E33="occasion"),VLOOKUP($C33,'Tableaux_correspondance_(caché)'!$C$3:$F$25,4,FALSE)*F33,IF(AND(VLOOKUP($C33,'Tableaux_correspondance_(caché)'!$C$3:$F$25,2,FALSE)=2,E33="neuf"),VLOOKUP($C33,'Tableaux_correspondance_(caché)'!$C$3:$F$25,3,FALSE)*F33,IF(E33="occasion",VLOOKUP($C33,'Tableaux_correspondance_(caché)'!$C$3:$F$25,4,FALSE),VLOOKUP($C33,'Tableaux_correspondance_(caché)'!$C$3:$F$25,3,FALSE)))),"Veuillez indiquer en colonne E si le matériel est neuf ou d'occasion"))</f>
        <v>Veuillez indiquer en colonne E si le matériel est neuf ou d'occasion</v>
      </c>
      <c r="V33" s="15" t="str">
        <f t="shared" si="0"/>
        <v/>
      </c>
      <c r="W33" s="55" t="str">
        <f t="shared" si="7"/>
        <v/>
      </c>
      <c r="X33" s="16" t="str">
        <f t="shared" si="1"/>
        <v>Veuillez renseigner votre département dans la case C7</v>
      </c>
      <c r="Y33" s="16" t="str">
        <f t="shared" si="2"/>
        <v>Veuillez indiquer en colonne E si le matériel est neuf ou d'occasion</v>
      </c>
      <c r="Z33" s="16" t="str">
        <f t="shared" si="8"/>
        <v>matériel non concerné</v>
      </c>
      <c r="AA33" s="16" t="str">
        <f t="shared" si="9"/>
        <v>matériel non concerné</v>
      </c>
      <c r="AB33" s="17" t="str">
        <f t="shared" si="3"/>
        <v>Veuillez renseigner votre département dans la case C7</v>
      </c>
      <c r="AD33" s="50" t="str">
        <f t="shared" si="11"/>
        <v/>
      </c>
      <c r="AE33" s="50" t="str">
        <f t="shared" si="4"/>
        <v/>
      </c>
      <c r="AF33" s="50" t="str">
        <f t="shared" si="10"/>
        <v>oui</v>
      </c>
      <c r="AG33" s="50">
        <f t="shared" si="5"/>
        <v>1</v>
      </c>
      <c r="AJ33" s="50" t="str">
        <f t="shared" si="6"/>
        <v>probleme</v>
      </c>
    </row>
    <row r="34" spans="1:36" ht="64.5" customHeight="1" x14ac:dyDescent="0.35">
      <c r="A34" s="37" t="s">
        <v>38</v>
      </c>
      <c r="B34" s="38"/>
      <c r="C34" s="38"/>
      <c r="D34" s="39"/>
      <c r="E34" s="40"/>
      <c r="F34" s="41"/>
      <c r="G34" s="42"/>
      <c r="H34" s="56"/>
      <c r="I34" s="41"/>
      <c r="J34" s="43"/>
      <c r="K34" s="43"/>
      <c r="L34" s="41"/>
      <c r="M34" s="43"/>
      <c r="N34" s="44"/>
      <c r="O34" s="45"/>
      <c r="P34" s="41"/>
      <c r="Q34" s="43"/>
      <c r="R34" s="44"/>
      <c r="S34" s="45"/>
      <c r="T34" s="46"/>
      <c r="U34" s="14" t="str">
        <f>IF(E34="","Veuillez indiquer en colonne E si le matériel est neuf ou d'occasion",IFERROR(IF(AND(VLOOKUP($C34,'Tableaux_correspondance_(caché)'!$C$3:$F$25,2,FALSE)=2,E34="occasion"),VLOOKUP($C34,'Tableaux_correspondance_(caché)'!$C$3:$F$25,4,FALSE)*F34,IF(AND(VLOOKUP($C34,'Tableaux_correspondance_(caché)'!$C$3:$F$25,2,FALSE)=2,E34="neuf"),VLOOKUP($C34,'Tableaux_correspondance_(caché)'!$C$3:$F$25,3,FALSE)*F34,IF(E34="occasion",VLOOKUP($C34,'Tableaux_correspondance_(caché)'!$C$3:$F$25,4,FALSE),VLOOKUP($C34,'Tableaux_correspondance_(caché)'!$C$3:$F$25,3,FALSE)))),"Veuillez indiquer en colonne E si le matériel est neuf ou d'occasion"))</f>
        <v>Veuillez indiquer en colonne E si le matériel est neuf ou d'occasion</v>
      </c>
      <c r="V34" s="15" t="str">
        <f t="shared" si="0"/>
        <v/>
      </c>
      <c r="W34" s="55" t="str">
        <f t="shared" si="7"/>
        <v/>
      </c>
      <c r="X34" s="16" t="str">
        <f t="shared" si="1"/>
        <v>Veuillez renseigner votre département dans la case C7</v>
      </c>
      <c r="Y34" s="16" t="str">
        <f t="shared" si="2"/>
        <v>Veuillez indiquer en colonne E si le matériel est neuf ou d'occasion</v>
      </c>
      <c r="Z34" s="16" t="str">
        <f t="shared" si="8"/>
        <v>matériel non concerné</v>
      </c>
      <c r="AA34" s="16" t="str">
        <f t="shared" si="9"/>
        <v>matériel non concerné</v>
      </c>
      <c r="AB34" s="17" t="str">
        <f t="shared" si="3"/>
        <v>Veuillez renseigner votre département dans la case C7</v>
      </c>
      <c r="AD34" s="50" t="str">
        <f t="shared" si="11"/>
        <v/>
      </c>
      <c r="AE34" s="50" t="str">
        <f t="shared" si="4"/>
        <v/>
      </c>
      <c r="AF34" s="50" t="str">
        <f t="shared" si="10"/>
        <v>oui</v>
      </c>
      <c r="AG34" s="50">
        <f t="shared" si="5"/>
        <v>1</v>
      </c>
      <c r="AJ34" s="50" t="str">
        <f t="shared" si="6"/>
        <v>probleme</v>
      </c>
    </row>
    <row r="35" spans="1:36" ht="64.5" customHeight="1" x14ac:dyDescent="0.35">
      <c r="A35" s="37" t="s">
        <v>38</v>
      </c>
      <c r="B35" s="38"/>
      <c r="C35" s="38"/>
      <c r="D35" s="39"/>
      <c r="E35" s="40"/>
      <c r="F35" s="41"/>
      <c r="G35" s="42"/>
      <c r="H35" s="56"/>
      <c r="I35" s="41"/>
      <c r="J35" s="43"/>
      <c r="K35" s="43"/>
      <c r="L35" s="41"/>
      <c r="M35" s="43"/>
      <c r="N35" s="44"/>
      <c r="O35" s="45"/>
      <c r="P35" s="41"/>
      <c r="Q35" s="43"/>
      <c r="R35" s="44"/>
      <c r="S35" s="45"/>
      <c r="T35" s="46"/>
      <c r="U35" s="14" t="str">
        <f>IF(E35="","Veuillez indiquer en colonne E si le matériel est neuf ou d'occasion",IFERROR(IF(AND(VLOOKUP($C35,'Tableaux_correspondance_(caché)'!$C$3:$F$25,2,FALSE)=2,E35="occasion"),VLOOKUP($C35,'Tableaux_correspondance_(caché)'!$C$3:$F$25,4,FALSE)*F35,IF(AND(VLOOKUP($C35,'Tableaux_correspondance_(caché)'!$C$3:$F$25,2,FALSE)=2,E35="neuf"),VLOOKUP($C35,'Tableaux_correspondance_(caché)'!$C$3:$F$25,3,FALSE)*F35,IF(E35="occasion",VLOOKUP($C35,'Tableaux_correspondance_(caché)'!$C$3:$F$25,4,FALSE),VLOOKUP($C35,'Tableaux_correspondance_(caché)'!$C$3:$F$25,3,FALSE)))),"Veuillez indiquer en colonne E si le matériel est neuf ou d'occasion"))</f>
        <v>Veuillez indiquer en colonne E si le matériel est neuf ou d'occasion</v>
      </c>
      <c r="V35" s="15" t="str">
        <f t="shared" si="0"/>
        <v/>
      </c>
      <c r="W35" s="55" t="str">
        <f t="shared" si="7"/>
        <v/>
      </c>
      <c r="X35" s="16" t="str">
        <f t="shared" si="1"/>
        <v>Veuillez renseigner votre département dans la case C7</v>
      </c>
      <c r="Y35" s="16" t="str">
        <f t="shared" si="2"/>
        <v>Veuillez indiquer en colonne E si le matériel est neuf ou d'occasion</v>
      </c>
      <c r="Z35" s="16" t="str">
        <f t="shared" si="8"/>
        <v>matériel non concerné</v>
      </c>
      <c r="AA35" s="16" t="str">
        <f t="shared" si="9"/>
        <v>matériel non concerné</v>
      </c>
      <c r="AB35" s="17" t="str">
        <f t="shared" si="3"/>
        <v>Veuillez renseigner votre département dans la case C7</v>
      </c>
      <c r="AD35" s="50" t="str">
        <f t="shared" si="11"/>
        <v/>
      </c>
      <c r="AE35" s="50" t="str">
        <f t="shared" si="4"/>
        <v/>
      </c>
      <c r="AF35" s="50" t="str">
        <f t="shared" si="10"/>
        <v>oui</v>
      </c>
      <c r="AG35" s="50">
        <f t="shared" si="5"/>
        <v>1</v>
      </c>
      <c r="AJ35" s="50" t="str">
        <f t="shared" si="6"/>
        <v>probleme</v>
      </c>
    </row>
    <row r="36" spans="1:36" ht="64.5" customHeight="1" x14ac:dyDescent="0.35">
      <c r="A36" s="37" t="s">
        <v>38</v>
      </c>
      <c r="B36" s="38"/>
      <c r="C36" s="38"/>
      <c r="D36" s="39"/>
      <c r="E36" s="40"/>
      <c r="F36" s="41"/>
      <c r="G36" s="42"/>
      <c r="H36" s="56"/>
      <c r="I36" s="41"/>
      <c r="J36" s="43"/>
      <c r="K36" s="43"/>
      <c r="L36" s="41"/>
      <c r="M36" s="43"/>
      <c r="N36" s="44"/>
      <c r="O36" s="45"/>
      <c r="P36" s="41"/>
      <c r="Q36" s="43"/>
      <c r="R36" s="44"/>
      <c r="S36" s="45"/>
      <c r="T36" s="46"/>
      <c r="U36" s="14" t="str">
        <f>IF(E36="","Veuillez indiquer en colonne E si le matériel est neuf ou d'occasion",IFERROR(IF(AND(VLOOKUP($C36,'Tableaux_correspondance_(caché)'!$C$3:$F$25,2,FALSE)=2,E36="occasion"),VLOOKUP($C36,'Tableaux_correspondance_(caché)'!$C$3:$F$25,4,FALSE)*F36,IF(AND(VLOOKUP($C36,'Tableaux_correspondance_(caché)'!$C$3:$F$25,2,FALSE)=2,E36="neuf"),VLOOKUP($C36,'Tableaux_correspondance_(caché)'!$C$3:$F$25,3,FALSE)*F36,IF(E36="occasion",VLOOKUP($C36,'Tableaux_correspondance_(caché)'!$C$3:$F$25,4,FALSE),VLOOKUP($C36,'Tableaux_correspondance_(caché)'!$C$3:$F$25,3,FALSE)))),"Veuillez indiquer en colonne E si le matériel est neuf ou d'occasion"))</f>
        <v>Veuillez indiquer en colonne E si le matériel est neuf ou d'occasion</v>
      </c>
      <c r="V36" s="15" t="str">
        <f t="shared" si="0"/>
        <v/>
      </c>
      <c r="W36" s="55" t="str">
        <f t="shared" si="7"/>
        <v/>
      </c>
      <c r="X36" s="16" t="str">
        <f t="shared" si="1"/>
        <v>Veuillez renseigner votre département dans la case C7</v>
      </c>
      <c r="Y36" s="16" t="str">
        <f t="shared" si="2"/>
        <v>Veuillez indiquer en colonne E si le matériel est neuf ou d'occasion</v>
      </c>
      <c r="Z36" s="16" t="str">
        <f t="shared" si="8"/>
        <v>matériel non concerné</v>
      </c>
      <c r="AA36" s="16" t="str">
        <f t="shared" si="9"/>
        <v>matériel non concerné</v>
      </c>
      <c r="AB36" s="17" t="str">
        <f t="shared" si="3"/>
        <v>Veuillez renseigner votre département dans la case C7</v>
      </c>
      <c r="AD36" s="50" t="str">
        <f t="shared" si="11"/>
        <v/>
      </c>
      <c r="AE36" s="50" t="str">
        <f t="shared" si="4"/>
        <v/>
      </c>
      <c r="AF36" s="50" t="str">
        <f t="shared" si="10"/>
        <v>oui</v>
      </c>
      <c r="AG36" s="50">
        <f t="shared" si="5"/>
        <v>1</v>
      </c>
      <c r="AJ36" s="50" t="str">
        <f t="shared" si="6"/>
        <v>probleme</v>
      </c>
    </row>
    <row r="37" spans="1:36" ht="64.5" customHeight="1" x14ac:dyDescent="0.35">
      <c r="A37" s="37" t="s">
        <v>38</v>
      </c>
      <c r="B37" s="38"/>
      <c r="C37" s="38"/>
      <c r="D37" s="39"/>
      <c r="E37" s="40"/>
      <c r="F37" s="41"/>
      <c r="G37" s="42"/>
      <c r="H37" s="56"/>
      <c r="I37" s="41"/>
      <c r="J37" s="43"/>
      <c r="K37" s="43"/>
      <c r="L37" s="41"/>
      <c r="M37" s="43"/>
      <c r="N37" s="44"/>
      <c r="O37" s="45"/>
      <c r="P37" s="41"/>
      <c r="Q37" s="43"/>
      <c r="R37" s="44"/>
      <c r="S37" s="45"/>
      <c r="T37" s="46"/>
      <c r="U37" s="14" t="str">
        <f>IF(E37="","Veuillez indiquer en colonne E si le matériel est neuf ou d'occasion",IFERROR(IF(AND(VLOOKUP($C37,'Tableaux_correspondance_(caché)'!$C$3:$F$25,2,FALSE)=2,E37="occasion"),VLOOKUP($C37,'Tableaux_correspondance_(caché)'!$C$3:$F$25,4,FALSE)*F37,IF(AND(VLOOKUP($C37,'Tableaux_correspondance_(caché)'!$C$3:$F$25,2,FALSE)=2,E37="neuf"),VLOOKUP($C37,'Tableaux_correspondance_(caché)'!$C$3:$F$25,3,FALSE)*F37,IF(E37="occasion",VLOOKUP($C37,'Tableaux_correspondance_(caché)'!$C$3:$F$25,4,FALSE),VLOOKUP($C37,'Tableaux_correspondance_(caché)'!$C$3:$F$25,3,FALSE)))),"Veuillez indiquer en colonne E si le matériel est neuf ou d'occasion"))</f>
        <v>Veuillez indiquer en colonne E si le matériel est neuf ou d'occasion</v>
      </c>
      <c r="V37" s="15" t="str">
        <f t="shared" si="0"/>
        <v/>
      </c>
      <c r="W37" s="55" t="str">
        <f t="shared" si="7"/>
        <v/>
      </c>
      <c r="X37" s="16" t="str">
        <f t="shared" si="1"/>
        <v>Veuillez renseigner votre département dans la case C7</v>
      </c>
      <c r="Y37" s="16" t="str">
        <f t="shared" si="2"/>
        <v>Veuillez indiquer en colonne E si le matériel est neuf ou d'occasion</v>
      </c>
      <c r="Z37" s="16" t="str">
        <f t="shared" si="8"/>
        <v>matériel non concerné</v>
      </c>
      <c r="AA37" s="16" t="str">
        <f t="shared" si="9"/>
        <v>matériel non concerné</v>
      </c>
      <c r="AB37" s="17" t="str">
        <f t="shared" si="3"/>
        <v>Veuillez renseigner votre département dans la case C7</v>
      </c>
      <c r="AD37" s="50" t="str">
        <f t="shared" si="11"/>
        <v/>
      </c>
      <c r="AE37" s="50" t="str">
        <f t="shared" si="4"/>
        <v/>
      </c>
      <c r="AF37" s="50" t="str">
        <f t="shared" si="10"/>
        <v>oui</v>
      </c>
      <c r="AG37" s="50">
        <f t="shared" si="5"/>
        <v>1</v>
      </c>
      <c r="AJ37" s="50" t="str">
        <f t="shared" si="6"/>
        <v>probleme</v>
      </c>
    </row>
    <row r="38" spans="1:36" ht="64.5" customHeight="1" x14ac:dyDescent="0.35">
      <c r="A38" s="37" t="s">
        <v>38</v>
      </c>
      <c r="B38" s="38"/>
      <c r="C38" s="38"/>
      <c r="D38" s="39"/>
      <c r="E38" s="40"/>
      <c r="F38" s="41"/>
      <c r="G38" s="42"/>
      <c r="H38" s="56"/>
      <c r="I38" s="41"/>
      <c r="J38" s="43"/>
      <c r="K38" s="43"/>
      <c r="L38" s="41"/>
      <c r="M38" s="43"/>
      <c r="N38" s="44"/>
      <c r="O38" s="45"/>
      <c r="P38" s="41"/>
      <c r="Q38" s="43"/>
      <c r="R38" s="44"/>
      <c r="S38" s="45"/>
      <c r="T38" s="46"/>
      <c r="U38" s="14" t="str">
        <f>IF(E38="","Veuillez indiquer en colonne E si le matériel est neuf ou d'occasion",IFERROR(IF(AND(VLOOKUP($C38,'Tableaux_correspondance_(caché)'!$C$3:$F$25,2,FALSE)=2,E38="occasion"),VLOOKUP($C38,'Tableaux_correspondance_(caché)'!$C$3:$F$25,4,FALSE)*F38,IF(AND(VLOOKUP($C38,'Tableaux_correspondance_(caché)'!$C$3:$F$25,2,FALSE)=2,E38="neuf"),VLOOKUP($C38,'Tableaux_correspondance_(caché)'!$C$3:$F$25,3,FALSE)*F38,IF(E38="occasion",VLOOKUP($C38,'Tableaux_correspondance_(caché)'!$C$3:$F$25,4,FALSE),VLOOKUP($C38,'Tableaux_correspondance_(caché)'!$C$3:$F$25,3,FALSE)))),"Veuillez indiquer en colonne E si le matériel est neuf ou d'occasion"))</f>
        <v>Veuillez indiquer en colonne E si le matériel est neuf ou d'occasion</v>
      </c>
      <c r="V38" s="15" t="str">
        <f t="shared" si="0"/>
        <v/>
      </c>
      <c r="W38" s="55" t="str">
        <f t="shared" si="7"/>
        <v/>
      </c>
      <c r="X38" s="16" t="str">
        <f t="shared" si="1"/>
        <v>Veuillez renseigner votre département dans la case C7</v>
      </c>
      <c r="Y38" s="16" t="str">
        <f t="shared" si="2"/>
        <v>Veuillez indiquer en colonne E si le matériel est neuf ou d'occasion</v>
      </c>
      <c r="Z38" s="16" t="str">
        <f t="shared" si="8"/>
        <v>matériel non concerné</v>
      </c>
      <c r="AA38" s="16" t="str">
        <f t="shared" si="9"/>
        <v>matériel non concerné</v>
      </c>
      <c r="AB38" s="17" t="str">
        <f t="shared" si="3"/>
        <v>Veuillez renseigner votre département dans la case C7</v>
      </c>
      <c r="AD38" s="50" t="str">
        <f t="shared" si="11"/>
        <v/>
      </c>
      <c r="AE38" s="50" t="str">
        <f t="shared" si="4"/>
        <v/>
      </c>
      <c r="AF38" s="50" t="str">
        <f t="shared" si="10"/>
        <v>oui</v>
      </c>
      <c r="AG38" s="50">
        <f t="shared" si="5"/>
        <v>1</v>
      </c>
      <c r="AJ38" s="50" t="str">
        <f t="shared" si="6"/>
        <v>probleme</v>
      </c>
    </row>
    <row r="39" spans="1:36" ht="64.5" customHeight="1" x14ac:dyDescent="0.35">
      <c r="A39" s="37" t="s">
        <v>38</v>
      </c>
      <c r="B39" s="38"/>
      <c r="C39" s="38"/>
      <c r="D39" s="39"/>
      <c r="E39" s="40"/>
      <c r="F39" s="41"/>
      <c r="G39" s="42"/>
      <c r="H39" s="56"/>
      <c r="I39" s="41"/>
      <c r="J39" s="43"/>
      <c r="K39" s="43"/>
      <c r="L39" s="41"/>
      <c r="M39" s="43"/>
      <c r="N39" s="44"/>
      <c r="O39" s="45"/>
      <c r="P39" s="41"/>
      <c r="Q39" s="43"/>
      <c r="R39" s="44"/>
      <c r="S39" s="45"/>
      <c r="T39" s="46"/>
      <c r="U39" s="14" t="str">
        <f>IF(E39="","Veuillez indiquer en colonne E si le matériel est neuf ou d'occasion",IFERROR(IF(AND(VLOOKUP($C39,'Tableaux_correspondance_(caché)'!$C$3:$F$25,2,FALSE)=2,E39="occasion"),VLOOKUP($C39,'Tableaux_correspondance_(caché)'!$C$3:$F$25,4,FALSE)*F39,IF(AND(VLOOKUP($C39,'Tableaux_correspondance_(caché)'!$C$3:$F$25,2,FALSE)=2,E39="neuf"),VLOOKUP($C39,'Tableaux_correspondance_(caché)'!$C$3:$F$25,3,FALSE)*F39,IF(E39="occasion",VLOOKUP($C39,'Tableaux_correspondance_(caché)'!$C$3:$F$25,4,FALSE),VLOOKUP($C39,'Tableaux_correspondance_(caché)'!$C$3:$F$25,3,FALSE)))),"Veuillez indiquer en colonne E si le matériel est neuf ou d'occasion"))</f>
        <v>Veuillez indiquer en colonne E si le matériel est neuf ou d'occasion</v>
      </c>
      <c r="V39" s="15" t="str">
        <f t="shared" si="0"/>
        <v/>
      </c>
      <c r="W39" s="55" t="str">
        <f t="shared" si="7"/>
        <v/>
      </c>
      <c r="X39" s="16" t="str">
        <f t="shared" si="1"/>
        <v>Veuillez renseigner votre département dans la case C7</v>
      </c>
      <c r="Y39" s="16" t="str">
        <f t="shared" si="2"/>
        <v>Veuillez indiquer en colonne E si le matériel est neuf ou d'occasion</v>
      </c>
      <c r="Z39" s="16" t="str">
        <f t="shared" si="8"/>
        <v>matériel non concerné</v>
      </c>
      <c r="AA39" s="16" t="str">
        <f t="shared" si="9"/>
        <v>matériel non concerné</v>
      </c>
      <c r="AB39" s="17" t="str">
        <f t="shared" si="3"/>
        <v>Veuillez renseigner votre département dans la case C7</v>
      </c>
      <c r="AD39" s="50" t="str">
        <f t="shared" si="11"/>
        <v/>
      </c>
      <c r="AE39" s="50" t="str">
        <f t="shared" si="4"/>
        <v/>
      </c>
      <c r="AF39" s="50" t="str">
        <f t="shared" si="10"/>
        <v>oui</v>
      </c>
      <c r="AG39" s="50">
        <f t="shared" si="5"/>
        <v>1</v>
      </c>
      <c r="AJ39" s="50" t="str">
        <f t="shared" si="6"/>
        <v>probleme</v>
      </c>
    </row>
    <row r="40" spans="1:36" ht="64.5" customHeight="1" x14ac:dyDescent="0.35">
      <c r="A40" s="37" t="s">
        <v>38</v>
      </c>
      <c r="B40" s="38"/>
      <c r="C40" s="38"/>
      <c r="D40" s="39"/>
      <c r="E40" s="40"/>
      <c r="F40" s="41"/>
      <c r="G40" s="42"/>
      <c r="H40" s="56"/>
      <c r="I40" s="41"/>
      <c r="J40" s="43"/>
      <c r="K40" s="43"/>
      <c r="L40" s="41"/>
      <c r="M40" s="43"/>
      <c r="N40" s="44"/>
      <c r="O40" s="45"/>
      <c r="P40" s="41"/>
      <c r="Q40" s="43"/>
      <c r="R40" s="44"/>
      <c r="S40" s="45"/>
      <c r="T40" s="46"/>
      <c r="U40" s="14" t="str">
        <f>IF(E40="","Veuillez indiquer en colonne E si le matériel est neuf ou d'occasion",IFERROR(IF(AND(VLOOKUP($C40,'Tableaux_correspondance_(caché)'!$C$3:$F$25,2,FALSE)=2,E40="occasion"),VLOOKUP($C40,'Tableaux_correspondance_(caché)'!$C$3:$F$25,4,FALSE)*F40,IF(AND(VLOOKUP($C40,'Tableaux_correspondance_(caché)'!$C$3:$F$25,2,FALSE)=2,E40="neuf"),VLOOKUP($C40,'Tableaux_correspondance_(caché)'!$C$3:$F$25,3,FALSE)*F40,IF(E40="occasion",VLOOKUP($C40,'Tableaux_correspondance_(caché)'!$C$3:$F$25,4,FALSE),VLOOKUP($C40,'Tableaux_correspondance_(caché)'!$C$3:$F$25,3,FALSE)))),"Veuillez indiquer en colonne E si le matériel est neuf ou d'occasion"))</f>
        <v>Veuillez indiquer en colonne E si le matériel est neuf ou d'occasion</v>
      </c>
      <c r="V40" s="15" t="str">
        <f t="shared" si="0"/>
        <v/>
      </c>
      <c r="W40" s="55" t="str">
        <f t="shared" si="7"/>
        <v/>
      </c>
      <c r="X40" s="16" t="str">
        <f t="shared" si="1"/>
        <v>Veuillez renseigner votre département dans la case C7</v>
      </c>
      <c r="Y40" s="16" t="str">
        <f t="shared" si="2"/>
        <v>Veuillez indiquer en colonne E si le matériel est neuf ou d'occasion</v>
      </c>
      <c r="Z40" s="16" t="str">
        <f t="shared" si="8"/>
        <v>matériel non concerné</v>
      </c>
      <c r="AA40" s="16" t="str">
        <f t="shared" si="9"/>
        <v>matériel non concerné</v>
      </c>
      <c r="AB40" s="17" t="str">
        <f t="shared" si="3"/>
        <v>Veuillez renseigner votre département dans la case C7</v>
      </c>
      <c r="AD40" s="50" t="str">
        <f t="shared" si="11"/>
        <v/>
      </c>
      <c r="AE40" s="50" t="str">
        <f t="shared" si="4"/>
        <v/>
      </c>
      <c r="AF40" s="50" t="str">
        <f t="shared" si="10"/>
        <v>oui</v>
      </c>
      <c r="AG40" s="50">
        <f t="shared" si="5"/>
        <v>1</v>
      </c>
      <c r="AJ40" s="50" t="str">
        <f t="shared" si="6"/>
        <v>probleme</v>
      </c>
    </row>
    <row r="41" spans="1:36" ht="64.5" customHeight="1" x14ac:dyDescent="0.35">
      <c r="A41" s="37" t="s">
        <v>38</v>
      </c>
      <c r="B41" s="38"/>
      <c r="C41" s="38"/>
      <c r="D41" s="39"/>
      <c r="E41" s="40"/>
      <c r="F41" s="41"/>
      <c r="G41" s="42"/>
      <c r="H41" s="56"/>
      <c r="I41" s="41"/>
      <c r="J41" s="43"/>
      <c r="K41" s="43"/>
      <c r="L41" s="41"/>
      <c r="M41" s="43"/>
      <c r="N41" s="44"/>
      <c r="O41" s="45"/>
      <c r="P41" s="41"/>
      <c r="Q41" s="43"/>
      <c r="R41" s="44"/>
      <c r="S41" s="45"/>
      <c r="T41" s="46"/>
      <c r="U41" s="14" t="str">
        <f>IF(E41="","Veuillez indiquer en colonne E si le matériel est neuf ou d'occasion",IFERROR(IF(AND(VLOOKUP($C41,'Tableaux_correspondance_(caché)'!$C$3:$F$25,2,FALSE)=2,E41="occasion"),VLOOKUP($C41,'Tableaux_correspondance_(caché)'!$C$3:$F$25,4,FALSE)*F41,IF(AND(VLOOKUP($C41,'Tableaux_correspondance_(caché)'!$C$3:$F$25,2,FALSE)=2,E41="neuf"),VLOOKUP($C41,'Tableaux_correspondance_(caché)'!$C$3:$F$25,3,FALSE)*F41,IF(E41="occasion",VLOOKUP($C41,'Tableaux_correspondance_(caché)'!$C$3:$F$25,4,FALSE),VLOOKUP($C41,'Tableaux_correspondance_(caché)'!$C$3:$F$25,3,FALSE)))),"Veuillez indiquer en colonne E si le matériel est neuf ou d'occasion"))</f>
        <v>Veuillez indiquer en colonne E si le matériel est neuf ou d'occasion</v>
      </c>
      <c r="V41" s="15" t="str">
        <f t="shared" si="0"/>
        <v/>
      </c>
      <c r="W41" s="55" t="str">
        <f t="shared" si="7"/>
        <v/>
      </c>
      <c r="X41" s="16" t="str">
        <f t="shared" si="1"/>
        <v>Veuillez renseigner votre département dans la case C7</v>
      </c>
      <c r="Y41" s="16" t="str">
        <f t="shared" si="2"/>
        <v>Veuillez indiquer en colonne E si le matériel est neuf ou d'occasion</v>
      </c>
      <c r="Z41" s="16" t="str">
        <f t="shared" si="8"/>
        <v>matériel non concerné</v>
      </c>
      <c r="AA41" s="16" t="str">
        <f t="shared" si="9"/>
        <v>matériel non concerné</v>
      </c>
      <c r="AB41" s="17" t="str">
        <f t="shared" si="3"/>
        <v>Veuillez renseigner votre département dans la case C7</v>
      </c>
      <c r="AD41" s="50" t="str">
        <f t="shared" si="11"/>
        <v/>
      </c>
      <c r="AE41" s="50" t="str">
        <f t="shared" si="4"/>
        <v/>
      </c>
      <c r="AF41" s="50" t="str">
        <f t="shared" si="10"/>
        <v>oui</v>
      </c>
      <c r="AG41" s="50">
        <f t="shared" si="5"/>
        <v>1</v>
      </c>
      <c r="AJ41" s="50" t="str">
        <f t="shared" si="6"/>
        <v>probleme</v>
      </c>
    </row>
    <row r="42" spans="1:36" ht="64.5" customHeight="1" x14ac:dyDescent="0.35">
      <c r="A42" s="37" t="s">
        <v>38</v>
      </c>
      <c r="B42" s="38"/>
      <c r="C42" s="38"/>
      <c r="D42" s="39"/>
      <c r="E42" s="40"/>
      <c r="F42" s="41"/>
      <c r="G42" s="42"/>
      <c r="H42" s="56"/>
      <c r="I42" s="41"/>
      <c r="J42" s="43"/>
      <c r="K42" s="43"/>
      <c r="L42" s="41"/>
      <c r="M42" s="43"/>
      <c r="N42" s="44"/>
      <c r="O42" s="45"/>
      <c r="P42" s="41"/>
      <c r="Q42" s="43"/>
      <c r="R42" s="44"/>
      <c r="S42" s="45"/>
      <c r="T42" s="46"/>
      <c r="U42" s="14" t="str">
        <f>IF(E42="","Veuillez indiquer en colonne E si le matériel est neuf ou d'occasion",IFERROR(IF(AND(VLOOKUP($C42,'Tableaux_correspondance_(caché)'!$C$3:$F$25,2,FALSE)=2,E42="occasion"),VLOOKUP($C42,'Tableaux_correspondance_(caché)'!$C$3:$F$25,4,FALSE)*F42,IF(AND(VLOOKUP($C42,'Tableaux_correspondance_(caché)'!$C$3:$F$25,2,FALSE)=2,E42="neuf"),VLOOKUP($C42,'Tableaux_correspondance_(caché)'!$C$3:$F$25,3,FALSE)*F42,IF(E42="occasion",VLOOKUP($C42,'Tableaux_correspondance_(caché)'!$C$3:$F$25,4,FALSE),VLOOKUP($C42,'Tableaux_correspondance_(caché)'!$C$3:$F$25,3,FALSE)))),"Veuillez indiquer en colonne E si le matériel est neuf ou d'occasion"))</f>
        <v>Veuillez indiquer en colonne E si le matériel est neuf ou d'occasion</v>
      </c>
      <c r="V42" s="15" t="str">
        <f t="shared" si="0"/>
        <v/>
      </c>
      <c r="W42" s="55" t="str">
        <f t="shared" si="7"/>
        <v/>
      </c>
      <c r="X42" s="16" t="str">
        <f t="shared" si="1"/>
        <v>Veuillez renseigner votre département dans la case C7</v>
      </c>
      <c r="Y42" s="16" t="str">
        <f t="shared" si="2"/>
        <v>Veuillez indiquer en colonne E si le matériel est neuf ou d'occasion</v>
      </c>
      <c r="Z42" s="16" t="str">
        <f t="shared" si="8"/>
        <v>matériel non concerné</v>
      </c>
      <c r="AA42" s="16" t="str">
        <f t="shared" si="9"/>
        <v>matériel non concerné</v>
      </c>
      <c r="AB42" s="17" t="str">
        <f t="shared" si="3"/>
        <v>Veuillez renseigner votre département dans la case C7</v>
      </c>
      <c r="AD42" s="50" t="str">
        <f t="shared" si="11"/>
        <v/>
      </c>
      <c r="AE42" s="50" t="str">
        <f t="shared" si="4"/>
        <v/>
      </c>
      <c r="AF42" s="50" t="str">
        <f t="shared" si="10"/>
        <v>oui</v>
      </c>
      <c r="AG42" s="50">
        <f t="shared" si="5"/>
        <v>1</v>
      </c>
      <c r="AJ42" s="50" t="str">
        <f t="shared" si="6"/>
        <v>probleme</v>
      </c>
    </row>
    <row r="43" spans="1:36" ht="64.5" customHeight="1" x14ac:dyDescent="0.35">
      <c r="A43" s="37" t="s">
        <v>38</v>
      </c>
      <c r="B43" s="38"/>
      <c r="C43" s="38"/>
      <c r="D43" s="39"/>
      <c r="E43" s="40"/>
      <c r="F43" s="41"/>
      <c r="G43" s="42"/>
      <c r="H43" s="56"/>
      <c r="I43" s="41"/>
      <c r="J43" s="43"/>
      <c r="K43" s="43"/>
      <c r="L43" s="41"/>
      <c r="M43" s="43"/>
      <c r="N43" s="44"/>
      <c r="O43" s="45"/>
      <c r="P43" s="41"/>
      <c r="Q43" s="43"/>
      <c r="R43" s="44"/>
      <c r="S43" s="45"/>
      <c r="T43" s="46"/>
      <c r="U43" s="14" t="str">
        <f>IF(E43="","Veuillez indiquer en colonne E si le matériel est neuf ou d'occasion",IFERROR(IF(AND(VLOOKUP($C43,'Tableaux_correspondance_(caché)'!$C$3:$F$25,2,FALSE)=2,E43="occasion"),VLOOKUP($C43,'Tableaux_correspondance_(caché)'!$C$3:$F$25,4,FALSE)*F43,IF(AND(VLOOKUP($C43,'Tableaux_correspondance_(caché)'!$C$3:$F$25,2,FALSE)=2,E43="neuf"),VLOOKUP($C43,'Tableaux_correspondance_(caché)'!$C$3:$F$25,3,FALSE)*F43,IF(E43="occasion",VLOOKUP($C43,'Tableaux_correspondance_(caché)'!$C$3:$F$25,4,FALSE),VLOOKUP($C43,'Tableaux_correspondance_(caché)'!$C$3:$F$25,3,FALSE)))),"Veuillez indiquer en colonne E si le matériel est neuf ou d'occasion"))</f>
        <v>Veuillez indiquer en colonne E si le matériel est neuf ou d'occasion</v>
      </c>
      <c r="V43" s="15" t="str">
        <f t="shared" si="0"/>
        <v/>
      </c>
      <c r="W43" s="55" t="str">
        <f t="shared" si="7"/>
        <v/>
      </c>
      <c r="X43" s="16" t="str">
        <f t="shared" si="1"/>
        <v>Veuillez renseigner votre département dans la case C7</v>
      </c>
      <c r="Y43" s="16" t="str">
        <f t="shared" si="2"/>
        <v>Veuillez indiquer en colonne E si le matériel est neuf ou d'occasion</v>
      </c>
      <c r="Z43" s="16" t="str">
        <f t="shared" si="8"/>
        <v>matériel non concerné</v>
      </c>
      <c r="AA43" s="16" t="str">
        <f t="shared" si="9"/>
        <v>matériel non concerné</v>
      </c>
      <c r="AB43" s="17" t="str">
        <f t="shared" si="3"/>
        <v>Veuillez renseigner votre département dans la case C7</v>
      </c>
      <c r="AD43" s="50" t="str">
        <f t="shared" si="11"/>
        <v/>
      </c>
      <c r="AE43" s="50" t="str">
        <f t="shared" si="4"/>
        <v/>
      </c>
      <c r="AF43" s="50" t="str">
        <f t="shared" si="10"/>
        <v>oui</v>
      </c>
      <c r="AG43" s="50">
        <f t="shared" si="5"/>
        <v>1</v>
      </c>
      <c r="AJ43" s="50" t="str">
        <f t="shared" si="6"/>
        <v>probleme</v>
      </c>
    </row>
  </sheetData>
  <sheetProtection selectLockedCells="1"/>
  <protectedRanges>
    <protectedRange algorithmName="SHA-512" hashValue="AaeNBxiJr050GWp04VmwvpvhzVQYhSE5omlVzYmfwZ/PKSyyZclgnQvb/goWOCJz8ir2h5wSgbwg9VudssYq3A==" saltValue="vL5J9kr4meSLYlgecQii1g==" spinCount="100000" sqref="D4:F5" name="Plage1"/>
    <protectedRange algorithmName="SHA-512" hashValue="UKr2PsF44rKslxx/M7785B7y6J2mQsk/OxBaQm3O1HWCo6mRQbeiPiOdFwo3mUYNcPA+GvnlcvvZqmBkn8yUoQ==" saltValue="E/jAOEptAi4XBEUGlyUT6g==" spinCount="100000" sqref="U23:AJ23 U24:V43 X24:AJ43" name="Plage2"/>
    <protectedRange algorithmName="SHA-512" hashValue="UKr2PsF44rKslxx/M7785B7y6J2mQsk/OxBaQm3O1HWCo6mRQbeiPiOdFwo3mUYNcPA+GvnlcvvZqmBkn8yUoQ==" saltValue="E/jAOEptAi4XBEUGlyUT6g==" spinCount="100000" sqref="W24:W43" name="Plage2_1"/>
  </protectedRanges>
  <mergeCells count="21">
    <mergeCell ref="X22:AB22"/>
    <mergeCell ref="B19:D22"/>
    <mergeCell ref="E19:F22"/>
    <mergeCell ref="G19:S19"/>
    <mergeCell ref="G22:K22"/>
    <mergeCell ref="T19:W22"/>
    <mergeCell ref="L22:O22"/>
    <mergeCell ref="P22:S22"/>
    <mergeCell ref="G20:S21"/>
    <mergeCell ref="B18:AB18"/>
    <mergeCell ref="A1:N1"/>
    <mergeCell ref="B3:AB3"/>
    <mergeCell ref="B4:C4"/>
    <mergeCell ref="B5:C5"/>
    <mergeCell ref="B7:F7"/>
    <mergeCell ref="B8:F8"/>
    <mergeCell ref="A10:N10"/>
    <mergeCell ref="A12:B12"/>
    <mergeCell ref="D12:I12"/>
    <mergeCell ref="A14:N14"/>
    <mergeCell ref="B16:W16"/>
  </mergeCells>
  <conditionalFormatting sqref="J24:J43">
    <cfRule type="expression" dxfId="38" priority="12" stopIfTrue="1">
      <formula>AND($I24="chenilles",$I24="chenilles")</formula>
    </cfRule>
  </conditionalFormatting>
  <conditionalFormatting sqref="J24:J43">
    <cfRule type="expression" dxfId="37" priority="9" stopIfTrue="1">
      <formula>AND($I24="chenilles",$I24="chenilles")</formula>
    </cfRule>
  </conditionalFormatting>
  <conditionalFormatting sqref="K24:K43">
    <cfRule type="expression" dxfId="36" priority="17" stopIfTrue="1">
      <formula>AND($I24="chenilles",$I24="chenilles")</formula>
    </cfRule>
  </conditionalFormatting>
  <conditionalFormatting sqref="K24:K43">
    <cfRule type="expression" dxfId="35" priority="20" stopIfTrue="1">
      <formula>AND($I24="chenilles",$I24="chenilles")</formula>
    </cfRule>
  </conditionalFormatting>
  <conditionalFormatting sqref="K24:K43">
    <cfRule type="expression" dxfId="34" priority="14" stopIfTrue="1">
      <formula>AND($I24="chenilles",$I24="chenilles")</formula>
    </cfRule>
  </conditionalFormatting>
  <conditionalFormatting sqref="F24:F43">
    <cfRule type="expression" dxfId="33" priority="23" stopIfTrue="1">
      <formula>ISBLANK($B24)</formula>
    </cfRule>
  </conditionalFormatting>
  <conditionalFormatting sqref="G24:I43">
    <cfRule type="expression" dxfId="32" priority="27" stopIfTrue="1">
      <formula>ISBLANK($B24)</formula>
    </cfRule>
  </conditionalFormatting>
  <conditionalFormatting sqref="J24:M43 P24:Q43">
    <cfRule type="expression" dxfId="31" priority="7">
      <formula>ISBLANK($B24)</formula>
    </cfRule>
  </conditionalFormatting>
  <conditionalFormatting sqref="N24:O43">
    <cfRule type="expression" dxfId="30" priority="32" stopIfTrue="1">
      <formula>ISBLANK($B24)</formula>
    </cfRule>
  </conditionalFormatting>
  <conditionalFormatting sqref="R24:S43">
    <cfRule type="expression" dxfId="29" priority="37" stopIfTrue="1">
      <formula>ISBLANK($B24)</formula>
    </cfRule>
  </conditionalFormatting>
  <conditionalFormatting sqref="J24:J43 P24:Q43">
    <cfRule type="expression" dxfId="28" priority="13" stopIfTrue="1">
      <formula>ISBLANK($I24)</formula>
    </cfRule>
  </conditionalFormatting>
  <conditionalFormatting sqref="J24:J43">
    <cfRule type="expression" dxfId="27" priority="10" stopIfTrue="1">
      <formula>ISBLANK($I24)</formula>
    </cfRule>
  </conditionalFormatting>
  <conditionalFormatting sqref="K24:K43">
    <cfRule type="expression" dxfId="26" priority="18" stopIfTrue="1">
      <formula>ISBLANK($I24)</formula>
    </cfRule>
  </conditionalFormatting>
  <conditionalFormatting sqref="K24:K43">
    <cfRule type="expression" dxfId="25" priority="21" stopIfTrue="1">
      <formula>ISBLANK($I24)</formula>
    </cfRule>
  </conditionalFormatting>
  <conditionalFormatting sqref="K24:K43">
    <cfRule type="expression" dxfId="24" priority="15" stopIfTrue="1">
      <formula>ISBLANK($I24)</formula>
    </cfRule>
  </conditionalFormatting>
  <conditionalFormatting sqref="L24:M43">
    <cfRule type="expression" dxfId="23" priority="30" stopIfTrue="1">
      <formula>ISBLANK($I24)</formula>
    </cfRule>
  </conditionalFormatting>
  <conditionalFormatting sqref="N24:O43">
    <cfRule type="expression" dxfId="22" priority="35" stopIfTrue="1">
      <formula>ISBLANK($I24)</formula>
    </cfRule>
  </conditionalFormatting>
  <conditionalFormatting sqref="R24:S43">
    <cfRule type="expression" dxfId="21" priority="40" stopIfTrue="1">
      <formula>ISBLANK($I24)</formula>
    </cfRule>
  </conditionalFormatting>
  <conditionalFormatting sqref="N24:O43">
    <cfRule type="expression" dxfId="20" priority="31" stopIfTrue="1">
      <formula>OR($C24="Tracteur agricole blindé forestier",$C24="Ensemble tracteur + remorque forestière + grue",$C24="Débusqueur")</formula>
    </cfRule>
  </conditionalFormatting>
  <conditionalFormatting sqref="R24:S43">
    <cfRule type="expression" dxfId="19" priority="36" stopIfTrue="1">
      <formula>OR($C24="Tracteur agricole blindé forestier",$C24="Ensemble tracteur + remorque forestière + grue",$C24="Débusqueur")</formula>
    </cfRule>
  </conditionalFormatting>
  <conditionalFormatting sqref="L24:M43 P24:Q43">
    <cfRule type="expression" dxfId="18" priority="28" stopIfTrue="1">
      <formula>OR($I24="roues",$I24="roues", $I24="roues")</formula>
    </cfRule>
  </conditionalFormatting>
  <conditionalFormatting sqref="N24:O43">
    <cfRule type="expression" dxfId="17" priority="33" stopIfTrue="1">
      <formula>OR($I24="roues",$I24="roues", $I24="roues")</formula>
    </cfRule>
  </conditionalFormatting>
  <conditionalFormatting sqref="R24:S43">
    <cfRule type="expression" dxfId="16" priority="38" stopIfTrue="1">
      <formula>OR($I24="roues",$I24="roues", $I24="roues")</formula>
    </cfRule>
  </conditionalFormatting>
  <conditionalFormatting sqref="F24:T43">
    <cfRule type="expression" dxfId="15" priority="6">
      <formula>FIND(".",F24)</formula>
    </cfRule>
  </conditionalFormatting>
  <conditionalFormatting sqref="G20:S20">
    <cfRule type="cellIs" dxfId="14" priority="3" operator="notEqual">
      <formula>"Si une case s'affiche en rouge, veuillez vérifier si vous avez utilisé une virgule pour séparer les unités des chiffres après la virgule."</formula>
    </cfRule>
    <cfRule type="cellIs" dxfId="13" priority="4" operator="equal">
      <formula>"Si une case s'affiche en rouge, veuillez vérifier si vous avez utilisé une virgule pour séparer les unités des chiffres après la virgule."""</formula>
    </cfRule>
  </conditionalFormatting>
  <conditionalFormatting sqref="T19">
    <cfRule type="cellIs" dxfId="12" priority="1" operator="notEqual">
      <formula>""</formula>
    </cfRule>
    <cfRule type="cellIs" dxfId="11" priority="2" operator="equal">
      <formula>""</formula>
    </cfRule>
  </conditionalFormatting>
  <dataValidations count="13">
    <dataValidation type="list" allowBlank="1" showInputMessage="1" showErrorMessage="1" sqref="C27" xr:uid="{00000000-0002-0000-0000-000000000000}">
      <formula1>INDIRECT($B$27)</formula1>
    </dataValidation>
    <dataValidation type="list" allowBlank="1" showInputMessage="1" showErrorMessage="1" sqref="B24:B43" xr:uid="{00000000-0002-0000-0000-000001000000}">
      <formula1>Categories</formula1>
    </dataValidation>
    <dataValidation type="list" allowBlank="1" showInputMessage="1" showErrorMessage="1" sqref="C24" xr:uid="{00000000-0002-0000-0000-000002000000}">
      <formula1>INDIRECT($B$24)</formula1>
    </dataValidation>
    <dataValidation type="list" allowBlank="1" showInputMessage="1" showErrorMessage="1" sqref="C25" xr:uid="{00000000-0002-0000-0000-000003000000}">
      <formula1>INDIRECT($B$25)</formula1>
    </dataValidation>
    <dataValidation type="list" allowBlank="1" showInputMessage="1" showErrorMessage="1" sqref="C26" xr:uid="{00000000-0002-0000-0000-000004000000}">
      <formula1>INDIRECT($B$26)</formula1>
    </dataValidation>
    <dataValidation type="list" allowBlank="1" showInputMessage="1" showErrorMessage="1" sqref="C28" xr:uid="{00000000-0002-0000-0000-000005000000}">
      <formula1>INDIRECT($B$28)</formula1>
    </dataValidation>
    <dataValidation type="list" allowBlank="1" showInputMessage="1" showErrorMessage="1" sqref="C29" xr:uid="{00000000-0002-0000-0000-000006000000}">
      <formula1>INDIRECT($B$29)</formula1>
    </dataValidation>
    <dataValidation type="list" allowBlank="1" showInputMessage="1" showErrorMessage="1" sqref="C30" xr:uid="{00000000-0002-0000-0000-000007000000}">
      <formula1>INDIRECT($B$30)</formula1>
    </dataValidation>
    <dataValidation type="list" allowBlank="1" showInputMessage="1" showErrorMessage="1" sqref="C31" xr:uid="{00000000-0002-0000-0000-000008000000}">
      <formula1>INDIRECT($B$31)</formula1>
    </dataValidation>
    <dataValidation type="list" allowBlank="1" showInputMessage="1" showErrorMessage="1" sqref="C32" xr:uid="{00000000-0002-0000-0000-000009000000}">
      <formula1>INDIRECT($B$32)</formula1>
    </dataValidation>
    <dataValidation type="list" allowBlank="1" showInputMessage="1" showErrorMessage="1" sqref="C33 C41 C36" xr:uid="{00000000-0002-0000-0000-00000A000000}">
      <formula1>INDIRECT($B$41)</formula1>
    </dataValidation>
    <dataValidation type="list" allowBlank="1" showInputMessage="1" showErrorMessage="1" sqref="C34 C42 C37:C38" xr:uid="{00000000-0002-0000-0000-00000B000000}">
      <formula1>INDIRECT($B$42)</formula1>
    </dataValidation>
    <dataValidation type="list" allowBlank="1" showInputMessage="1" showErrorMessage="1" sqref="C35 C43 C39:C40" xr:uid="{00000000-0002-0000-0000-00000C000000}">
      <formula1>INDIRECT($B$43)</formula1>
    </dataValidation>
  </dataValidations>
  <pageMargins left="0.70000000000000007" right="0.70000000000000007" top="0.75" bottom="0.75" header="0.30000000000000004" footer="0.30000000000000004"/>
  <pageSetup paperSize="9" fitToWidth="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9" stopIfTrue="1" id="{00000000-000E-0000-0000-000017000000}">
            <xm:f>OR($I24="chenilles",VLOOKUP($B24,'Tableaux_correspondance_(caché)'!$X$24:$Y$27,2,FALSE)&gt;1)</xm:f>
            <x14:dxf>
              <fill>
                <patternFill patternType="solid">
                  <fgColor rgb="FF525252"/>
                  <bgColor rgb="FF525252"/>
                </patternFill>
              </fill>
            </x14:dxf>
          </x14:cfRule>
          <xm:sqref>L24:M43 P24:Q43</xm:sqref>
        </x14:conditionalFormatting>
        <x14:conditionalFormatting xmlns:xm="http://schemas.microsoft.com/office/excel/2006/main">
          <x14:cfRule type="expression" priority="34" stopIfTrue="1" id="{00000000-000E-0000-0000-00001C000000}">
            <xm:f>OR($I24="chenilles",VLOOKUP($B24,'Tableaux_correspondance_(caché)'!$X$24:$Y$27,2,FALSE)&gt;1)</xm:f>
            <x14:dxf>
              <fill>
                <patternFill patternType="solid">
                  <fgColor rgb="FF525252"/>
                  <bgColor rgb="FF525252"/>
                </patternFill>
              </fill>
            </x14:dxf>
          </x14:cfRule>
          <xm:sqref>N24:O43</xm:sqref>
        </x14:conditionalFormatting>
        <x14:conditionalFormatting xmlns:xm="http://schemas.microsoft.com/office/excel/2006/main">
          <x14:cfRule type="expression" priority="39" stopIfTrue="1" id="{00000000-000E-0000-0000-000021000000}">
            <xm:f>OR($I24="chenilles",VLOOKUP($B24,'Tableaux_correspondance_(caché)'!$X$24:$Y$27,2,FALSE)&gt;1)</xm:f>
            <x14:dxf>
              <fill>
                <patternFill patternType="solid">
                  <fgColor rgb="FF525252"/>
                  <bgColor rgb="FF525252"/>
                </patternFill>
              </fill>
            </x14:dxf>
          </x14:cfRule>
          <xm:sqref>R24:S43</xm:sqref>
        </x14:conditionalFormatting>
        <x14:conditionalFormatting xmlns:xm="http://schemas.microsoft.com/office/excel/2006/main">
          <x14:cfRule type="expression" priority="19" stopIfTrue="1" id="{00000000-000E-0000-0000-00000D000000}">
            <xm:f>OR($I24="roues", VLOOKUP($B24,'Tableaux_correspondance_(caché)'!$C$3:$D$24,2,FALSE)&gt;1)</xm:f>
            <x14:dxf>
              <fill>
                <patternFill patternType="solid">
                  <fgColor rgb="FF525252"/>
                  <bgColor rgb="FF525252"/>
                </patternFill>
              </fill>
            </x14:dxf>
          </x14:cfRule>
          <xm:sqref>K24:K43</xm:sqref>
        </x14:conditionalFormatting>
        <x14:conditionalFormatting xmlns:xm="http://schemas.microsoft.com/office/excel/2006/main">
          <x14:cfRule type="expression" priority="11" stopIfTrue="1" id="{00000000-000E-0000-0000-000005000000}">
            <xm:f>OR($I24="roues", VLOOKUP($B24,'Tableaux_correspondance_(caché)'!$X$24:$Y$27,2,FALSE)&gt;1)</xm:f>
            <x14:dxf>
              <fill>
                <patternFill patternType="solid">
                  <fgColor rgb="FF525252"/>
                  <bgColor rgb="FF525252"/>
                </patternFill>
              </fill>
            </x14:dxf>
          </x14:cfRule>
          <xm:sqref>J24:K43</xm:sqref>
        </x14:conditionalFormatting>
        <x14:conditionalFormatting xmlns:xm="http://schemas.microsoft.com/office/excel/2006/main">
          <x14:cfRule type="expression" priority="8" stopIfTrue="1" id="{00000000-000E-0000-0000-000002000000}">
            <xm:f>OR($I24="roues", VLOOKUP($B24,'Tableaux_correspondance_(caché)'!$X$24:$Y$27,2,FALSE)&gt;1)</xm:f>
            <x14:dxf>
              <fill>
                <patternFill patternType="solid">
                  <fgColor rgb="FF525252"/>
                  <bgColor rgb="FF525252"/>
                </patternFill>
              </fill>
            </x14:dxf>
          </x14:cfRule>
          <xm:sqref>J24:J43</xm:sqref>
        </x14:conditionalFormatting>
        <x14:conditionalFormatting xmlns:xm="http://schemas.microsoft.com/office/excel/2006/main">
          <x14:cfRule type="expression" priority="16" stopIfTrue="1" id="{00000000-000E-0000-0000-00000A000000}">
            <xm:f>OR($I24="roues", VLOOKUP($B24,'Tableaux_correspondance_(caché)'!$X$24:$Y$27,2,FALSE)&gt;1)</xm:f>
            <x14:dxf>
              <fill>
                <patternFill patternType="solid">
                  <fgColor rgb="FF525252"/>
                  <bgColor rgb="FF525252"/>
                </patternFill>
              </fill>
            </x14:dxf>
          </x14:cfRule>
          <xm:sqref>K24:K43</xm:sqref>
        </x14:conditionalFormatting>
        <x14:conditionalFormatting xmlns:xm="http://schemas.microsoft.com/office/excel/2006/main">
          <x14:cfRule type="expression" priority="24" stopIfTrue="1" id="{00000000-000E-0000-0000-000012000000}">
            <xm:f>OR(VLOOKUP(B24,'Tableaux_correspondance_(caché)'!$X$24:$Y$27,2,FALSE)&lt;2,VLOOKUP(B24,'Tableaux_correspondance_(caché)'!$X$24:$Y$27,2,FALSE)&gt;2)</xm:f>
            <x14:dxf>
              <fill>
                <patternFill patternType="solid">
                  <fgColor rgb="FF525252"/>
                  <bgColor rgb="FF525252"/>
                </patternFill>
              </fill>
            </x14:dxf>
          </x14:cfRule>
          <xm:sqref>F24:F43</xm:sqref>
        </x14:conditionalFormatting>
        <x14:conditionalFormatting xmlns:xm="http://schemas.microsoft.com/office/excel/2006/main">
          <x14:cfRule type="expression" priority="26" stopIfTrue="1" id="{00000000-000E-0000-0000-000014000000}">
            <xm:f>VLOOKUP($B24,'Tableaux_correspondance_(caché)'!$X$24:$Y$27,2,FALSE)&lt;2</xm:f>
            <x14:dxf>
              <fill>
                <patternFill patternType="solid">
                  <fgColor rgb="FFDDEBF7"/>
                  <bgColor rgb="FFDDEBF7"/>
                </patternFill>
              </fill>
            </x14:dxf>
          </x14:cfRule>
          <xm:sqref>G24:I43</xm:sqref>
        </x14:conditionalFormatting>
        <x14:conditionalFormatting xmlns:xm="http://schemas.microsoft.com/office/excel/2006/main">
          <x14:cfRule type="expression" priority="25" stopIfTrue="1" id="{00000000-000E-0000-0000-000013000000}">
            <xm:f>VLOOKUP($B24,'Tableaux_correspondance_(caché)'!$X$24:$Y$27,2,FALSE)&gt;1</xm:f>
            <x14:dxf>
              <fill>
                <patternFill patternType="solid">
                  <fgColor rgb="FF525252"/>
                  <bgColor rgb="FF525252"/>
                </patternFill>
              </fill>
            </x14:dxf>
          </x14:cfRule>
          <xm:sqref>G24:I43</xm:sqref>
        </x14:conditionalFormatting>
        <x14:conditionalFormatting xmlns:xm="http://schemas.microsoft.com/office/excel/2006/main">
          <x14:cfRule type="expression" priority="22" stopIfTrue="1" id="{00000000-000E-0000-0000-000010000000}">
            <xm:f>VLOOKUP(B24,'Tableaux_correspondance_(caché)'!$X$24:$Y$27,2,FALSE)=2</xm:f>
            <x14:dxf>
              <fill>
                <patternFill patternType="solid">
                  <fgColor rgb="FFDDEBF7"/>
                  <bgColor rgb="FFDDEBF7"/>
                </patternFill>
              </fill>
            </x14:dxf>
          </x14:cfRule>
          <xm:sqref>F24:F43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D000000}">
          <x14:formula1>
            <xm:f>'Tableaux_correspondance_(caché)'!$P$2:$P$3</xm:f>
          </x14:formula1>
          <xm:sqref>E24:E43</xm:sqref>
        </x14:dataValidation>
        <x14:dataValidation type="list" allowBlank="1" showInputMessage="1" showErrorMessage="1" xr:uid="{00000000-0002-0000-0000-00000E000000}">
          <x14:formula1>
            <xm:f>'Tableaux_correspondance_(caché)'!$M$3:$M$102</xm:f>
          </x14:formula1>
          <xm:sqref>C12</xm:sqref>
        </x14:dataValidation>
        <x14:dataValidation type="list" allowBlank="1" showInputMessage="1" showErrorMessage="1" xr:uid="{00000000-0002-0000-0000-00000F000000}">
          <x14:formula1>
            <xm:f>'Tableaux_correspondance_(caché)'!$R$5:$R$6</xm:f>
          </x14:formula1>
          <xm:sqref>I24:I43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171"/>
  <sheetViews>
    <sheetView topLeftCell="B14" workbookViewId="0">
      <selection activeCell="F8" sqref="F8"/>
    </sheetView>
  </sheetViews>
  <sheetFormatPr baseColWidth="10" defaultRowHeight="14.5" x14ac:dyDescent="0.35"/>
  <cols>
    <col min="1" max="1" width="232.7265625" bestFit="1" customWidth="1"/>
    <col min="2" max="12" width="10.90625" customWidth="1"/>
    <col min="13" max="13" width="21.6328125" customWidth="1"/>
    <col min="14" max="19" width="10.90625" customWidth="1"/>
    <col min="20" max="20" width="28.1796875" bestFit="1" customWidth="1"/>
    <col min="21" max="21" width="16.36328125" customWidth="1"/>
    <col min="22" max="22" width="15.81640625" customWidth="1"/>
    <col min="23" max="23" width="10.90625" customWidth="1"/>
    <col min="24" max="24" width="17.36328125" bestFit="1" customWidth="1"/>
    <col min="25" max="25" width="10.90625" customWidth="1"/>
  </cols>
  <sheetData>
    <row r="1" spans="2:27" x14ac:dyDescent="0.35">
      <c r="D1" t="s">
        <v>61</v>
      </c>
      <c r="E1" t="s">
        <v>62</v>
      </c>
      <c r="G1" t="s">
        <v>63</v>
      </c>
      <c r="J1" t="s">
        <v>64</v>
      </c>
    </row>
    <row r="2" spans="2:27" ht="15" thickBot="1" x14ac:dyDescent="0.4">
      <c r="B2" t="s">
        <v>65</v>
      </c>
      <c r="P2" t="s">
        <v>60</v>
      </c>
      <c r="R2" t="s">
        <v>66</v>
      </c>
      <c r="T2" t="s">
        <v>67</v>
      </c>
      <c r="U2" t="s">
        <v>68</v>
      </c>
      <c r="V2" t="s">
        <v>69</v>
      </c>
      <c r="W2" t="s">
        <v>70</v>
      </c>
      <c r="X2" t="s">
        <v>71</v>
      </c>
      <c r="Y2" t="s">
        <v>72</v>
      </c>
      <c r="Z2" t="s">
        <v>70</v>
      </c>
      <c r="AA2" t="s">
        <v>70</v>
      </c>
    </row>
    <row r="3" spans="2:27" ht="29" x14ac:dyDescent="0.35">
      <c r="B3" s="1" t="s">
        <v>40</v>
      </c>
      <c r="C3" s="1" t="s">
        <v>40</v>
      </c>
      <c r="D3">
        <v>1</v>
      </c>
      <c r="E3">
        <v>550000</v>
      </c>
      <c r="F3">
        <f t="shared" ref="F3:F25" si="0">E3/2</f>
        <v>275000</v>
      </c>
      <c r="H3" t="s">
        <v>73</v>
      </c>
      <c r="J3">
        <v>1</v>
      </c>
      <c r="K3" t="s">
        <v>74</v>
      </c>
      <c r="L3" s="2" t="s">
        <v>75</v>
      </c>
      <c r="M3" t="str">
        <f t="shared" ref="M3:M34" si="1">CONCATENATE(J3,K3,L3)</f>
        <v>1 - Ain</v>
      </c>
      <c r="N3">
        <v>1</v>
      </c>
      <c r="P3" t="s">
        <v>41</v>
      </c>
      <c r="R3" t="s">
        <v>76</v>
      </c>
      <c r="T3" t="s">
        <v>77</v>
      </c>
      <c r="U3" t="s">
        <v>78</v>
      </c>
      <c r="V3" t="s">
        <v>79</v>
      </c>
      <c r="W3" t="s">
        <v>80</v>
      </c>
      <c r="X3" t="s">
        <v>81</v>
      </c>
      <c r="Y3" t="s">
        <v>82</v>
      </c>
      <c r="Z3" t="s">
        <v>80</v>
      </c>
      <c r="AA3" t="s">
        <v>80</v>
      </c>
    </row>
    <row r="4" spans="2:27" ht="101.5" x14ac:dyDescent="0.35">
      <c r="B4" s="1" t="s">
        <v>83</v>
      </c>
      <c r="C4" s="1" t="s">
        <v>83</v>
      </c>
      <c r="D4">
        <v>1</v>
      </c>
      <c r="E4">
        <v>350000</v>
      </c>
      <c r="F4">
        <f t="shared" si="0"/>
        <v>175000</v>
      </c>
      <c r="H4" t="s">
        <v>84</v>
      </c>
      <c r="J4">
        <v>2</v>
      </c>
      <c r="K4" t="s">
        <v>74</v>
      </c>
      <c r="L4" s="3" t="s">
        <v>85</v>
      </c>
      <c r="M4" t="str">
        <f t="shared" si="1"/>
        <v>2 - Aisne</v>
      </c>
      <c r="N4">
        <v>1</v>
      </c>
      <c r="R4" t="s">
        <v>86</v>
      </c>
      <c r="T4" t="s">
        <v>87</v>
      </c>
      <c r="U4" t="s">
        <v>88</v>
      </c>
      <c r="V4" t="s">
        <v>89</v>
      </c>
      <c r="W4" t="s">
        <v>90</v>
      </c>
      <c r="Y4" t="s">
        <v>91</v>
      </c>
      <c r="Z4" t="s">
        <v>92</v>
      </c>
      <c r="AA4" t="s">
        <v>93</v>
      </c>
    </row>
    <row r="5" spans="2:27" ht="15" thickBot="1" x14ac:dyDescent="0.4">
      <c r="B5" t="s">
        <v>94</v>
      </c>
      <c r="C5" t="s">
        <v>94</v>
      </c>
      <c r="D5">
        <v>1</v>
      </c>
      <c r="E5">
        <v>300000</v>
      </c>
      <c r="F5">
        <f t="shared" si="0"/>
        <v>150000</v>
      </c>
      <c r="J5">
        <v>3</v>
      </c>
      <c r="K5" t="s">
        <v>74</v>
      </c>
      <c r="L5" s="3" t="s">
        <v>95</v>
      </c>
      <c r="M5" t="str">
        <f t="shared" si="1"/>
        <v>3 - Allier</v>
      </c>
      <c r="N5">
        <v>1</v>
      </c>
      <c r="R5" t="s">
        <v>57</v>
      </c>
      <c r="T5" t="s">
        <v>90</v>
      </c>
      <c r="U5" t="s">
        <v>96</v>
      </c>
      <c r="V5" t="s">
        <v>97</v>
      </c>
      <c r="Y5" t="s">
        <v>80</v>
      </c>
    </row>
    <row r="6" spans="2:27" ht="21" x14ac:dyDescent="0.35">
      <c r="B6" s="4" t="s">
        <v>59</v>
      </c>
      <c r="C6" s="4" t="s">
        <v>59</v>
      </c>
      <c r="D6">
        <v>1</v>
      </c>
      <c r="E6">
        <v>400000</v>
      </c>
      <c r="F6">
        <f t="shared" si="0"/>
        <v>200000</v>
      </c>
      <c r="J6">
        <v>4</v>
      </c>
      <c r="K6" t="s">
        <v>74</v>
      </c>
      <c r="L6" s="3" t="s">
        <v>98</v>
      </c>
      <c r="M6" t="str">
        <f t="shared" si="1"/>
        <v>4 - Alpes-de-Haute-Provence</v>
      </c>
      <c r="N6">
        <v>1</v>
      </c>
      <c r="R6" t="s">
        <v>42</v>
      </c>
      <c r="U6" t="s">
        <v>99</v>
      </c>
      <c r="Y6" t="s">
        <v>90</v>
      </c>
    </row>
    <row r="7" spans="2:27" ht="15" thickBot="1" x14ac:dyDescent="0.4">
      <c r="B7" t="s">
        <v>54</v>
      </c>
      <c r="C7" t="s">
        <v>54</v>
      </c>
      <c r="D7">
        <v>1</v>
      </c>
      <c r="E7">
        <v>400000</v>
      </c>
      <c r="F7">
        <f t="shared" si="0"/>
        <v>200000</v>
      </c>
      <c r="J7">
        <v>5</v>
      </c>
      <c r="K7" t="s">
        <v>74</v>
      </c>
      <c r="L7" s="3" t="s">
        <v>100</v>
      </c>
      <c r="M7" t="str">
        <f t="shared" si="1"/>
        <v>5 - Hautes-Alpes</v>
      </c>
      <c r="N7">
        <v>1</v>
      </c>
    </row>
    <row r="8" spans="2:27" ht="15" thickBot="1" x14ac:dyDescent="0.4">
      <c r="B8" t="s">
        <v>56</v>
      </c>
      <c r="C8" t="s">
        <v>56</v>
      </c>
      <c r="D8">
        <v>1</v>
      </c>
      <c r="E8">
        <v>400000</v>
      </c>
      <c r="F8">
        <f t="shared" si="0"/>
        <v>200000</v>
      </c>
      <c r="J8">
        <v>6</v>
      </c>
      <c r="K8" t="s">
        <v>74</v>
      </c>
      <c r="L8" s="3" t="s">
        <v>101</v>
      </c>
      <c r="M8" t="str">
        <f t="shared" si="1"/>
        <v>6 - Alpes-Maritimes</v>
      </c>
      <c r="N8">
        <v>1</v>
      </c>
    </row>
    <row r="9" spans="2:27" ht="15" thickBot="1" x14ac:dyDescent="0.4">
      <c r="B9" t="s">
        <v>102</v>
      </c>
      <c r="C9" t="s">
        <v>102</v>
      </c>
      <c r="D9">
        <v>1</v>
      </c>
      <c r="E9">
        <v>250000</v>
      </c>
      <c r="F9">
        <f t="shared" si="0"/>
        <v>125000</v>
      </c>
      <c r="J9">
        <v>7</v>
      </c>
      <c r="K9" t="s">
        <v>74</v>
      </c>
      <c r="L9" s="3" t="s">
        <v>103</v>
      </c>
      <c r="M9" t="str">
        <f t="shared" si="1"/>
        <v>7 - Ardèche</v>
      </c>
      <c r="N9">
        <v>1</v>
      </c>
    </row>
    <row r="10" spans="2:27" ht="15" thickBot="1" x14ac:dyDescent="0.4">
      <c r="B10" t="s">
        <v>104</v>
      </c>
      <c r="C10" t="s">
        <v>104</v>
      </c>
      <c r="D10">
        <v>1</v>
      </c>
      <c r="E10">
        <v>150000</v>
      </c>
      <c r="F10">
        <f t="shared" si="0"/>
        <v>75000</v>
      </c>
      <c r="J10">
        <v>8</v>
      </c>
      <c r="K10" t="s">
        <v>74</v>
      </c>
      <c r="L10" s="3" t="s">
        <v>105</v>
      </c>
      <c r="M10" t="str">
        <f t="shared" si="1"/>
        <v>8 - Ardennes</v>
      </c>
      <c r="N10">
        <v>1</v>
      </c>
      <c r="R10" t="s">
        <v>106</v>
      </c>
    </row>
    <row r="11" spans="2:27" ht="15" thickBot="1" x14ac:dyDescent="0.4">
      <c r="B11" t="s">
        <v>107</v>
      </c>
      <c r="C11" t="s">
        <v>107</v>
      </c>
      <c r="D11">
        <v>1</v>
      </c>
      <c r="E11">
        <v>450000</v>
      </c>
      <c r="F11">
        <f t="shared" si="0"/>
        <v>225000</v>
      </c>
      <c r="J11">
        <v>9</v>
      </c>
      <c r="K11" t="s">
        <v>74</v>
      </c>
      <c r="L11" s="3" t="s">
        <v>108</v>
      </c>
      <c r="M11" t="str">
        <f t="shared" si="1"/>
        <v>9 - Ariège</v>
      </c>
      <c r="N11">
        <v>1</v>
      </c>
      <c r="R11" t="s">
        <v>109</v>
      </c>
    </row>
    <row r="12" spans="2:27" ht="15" thickBot="1" x14ac:dyDescent="0.4">
      <c r="B12" t="s">
        <v>110</v>
      </c>
      <c r="C12" t="s">
        <v>110</v>
      </c>
      <c r="D12">
        <v>3</v>
      </c>
      <c r="E12">
        <v>320000</v>
      </c>
      <c r="F12">
        <f t="shared" si="0"/>
        <v>160000</v>
      </c>
      <c r="J12">
        <v>10</v>
      </c>
      <c r="K12" t="s">
        <v>74</v>
      </c>
      <c r="L12" s="3" t="s">
        <v>111</v>
      </c>
      <c r="M12" t="str">
        <f t="shared" si="1"/>
        <v>10 - Aube</v>
      </c>
      <c r="N12">
        <v>1</v>
      </c>
    </row>
    <row r="13" spans="2:27" ht="72.5" x14ac:dyDescent="0.35">
      <c r="B13" t="s">
        <v>46</v>
      </c>
      <c r="C13" t="s">
        <v>46</v>
      </c>
      <c r="D13">
        <v>3</v>
      </c>
      <c r="E13">
        <v>50000</v>
      </c>
      <c r="F13">
        <f t="shared" si="0"/>
        <v>25000</v>
      </c>
      <c r="J13">
        <v>11</v>
      </c>
      <c r="K13" t="s">
        <v>74</v>
      </c>
      <c r="L13" s="3" t="s">
        <v>112</v>
      </c>
      <c r="M13" t="str">
        <f t="shared" si="1"/>
        <v>11 - Aude</v>
      </c>
      <c r="N13">
        <v>1</v>
      </c>
      <c r="T13" s="4" t="s">
        <v>39</v>
      </c>
      <c r="U13" s="1" t="s">
        <v>45</v>
      </c>
      <c r="V13" s="1" t="s">
        <v>51</v>
      </c>
      <c r="W13" s="4" t="s">
        <v>49</v>
      </c>
    </row>
    <row r="14" spans="2:27" ht="21" x14ac:dyDescent="0.35">
      <c r="B14" t="s">
        <v>113</v>
      </c>
      <c r="C14" t="s">
        <v>113</v>
      </c>
      <c r="D14">
        <v>2</v>
      </c>
      <c r="E14">
        <v>100000</v>
      </c>
      <c r="F14">
        <f t="shared" si="0"/>
        <v>50000</v>
      </c>
      <c r="J14">
        <v>13</v>
      </c>
      <c r="K14" t="s">
        <v>74</v>
      </c>
      <c r="L14" s="3" t="s">
        <v>114</v>
      </c>
      <c r="M14" t="str">
        <f t="shared" si="1"/>
        <v>13 - Bouches-du-Rhône</v>
      </c>
      <c r="N14">
        <v>1</v>
      </c>
      <c r="T14" s="1" t="s">
        <v>40</v>
      </c>
      <c r="U14" t="s">
        <v>110</v>
      </c>
      <c r="V14" t="s">
        <v>113</v>
      </c>
      <c r="W14" t="s">
        <v>115</v>
      </c>
    </row>
    <row r="15" spans="2:27" ht="29" x14ac:dyDescent="0.35">
      <c r="B15" t="s">
        <v>52</v>
      </c>
      <c r="C15" t="s">
        <v>52</v>
      </c>
      <c r="D15">
        <v>2</v>
      </c>
      <c r="E15">
        <v>60000</v>
      </c>
      <c r="F15">
        <f t="shared" si="0"/>
        <v>30000</v>
      </c>
      <c r="J15">
        <v>14</v>
      </c>
      <c r="K15" t="s">
        <v>74</v>
      </c>
      <c r="L15" s="3" t="s">
        <v>116</v>
      </c>
      <c r="M15" t="str">
        <f t="shared" si="1"/>
        <v>14 - Calvados</v>
      </c>
      <c r="N15">
        <v>1</v>
      </c>
      <c r="T15" s="1" t="s">
        <v>83</v>
      </c>
      <c r="U15" t="s">
        <v>46</v>
      </c>
      <c r="V15" t="s">
        <v>52</v>
      </c>
      <c r="W15" t="s">
        <v>117</v>
      </c>
    </row>
    <row r="16" spans="2:27" ht="15" thickBot="1" x14ac:dyDescent="0.4">
      <c r="B16" t="s">
        <v>118</v>
      </c>
      <c r="C16" t="s">
        <v>118</v>
      </c>
      <c r="D16">
        <v>2</v>
      </c>
      <c r="E16">
        <v>50000</v>
      </c>
      <c r="F16">
        <f t="shared" si="0"/>
        <v>25000</v>
      </c>
      <c r="J16">
        <v>15</v>
      </c>
      <c r="K16" t="s">
        <v>74</v>
      </c>
      <c r="L16" s="3" t="s">
        <v>119</v>
      </c>
      <c r="M16" t="str">
        <f t="shared" si="1"/>
        <v>15 - Cantal</v>
      </c>
      <c r="N16">
        <v>1</v>
      </c>
      <c r="T16" t="s">
        <v>94</v>
      </c>
      <c r="V16" t="s">
        <v>118</v>
      </c>
      <c r="W16" t="s">
        <v>120</v>
      </c>
    </row>
    <row r="17" spans="2:25" ht="15" thickBot="1" x14ac:dyDescent="0.4">
      <c r="B17" t="s">
        <v>121</v>
      </c>
      <c r="C17" t="s">
        <v>121</v>
      </c>
      <c r="D17">
        <v>2</v>
      </c>
      <c r="E17">
        <v>10000</v>
      </c>
      <c r="F17">
        <f t="shared" si="0"/>
        <v>5000</v>
      </c>
      <c r="J17">
        <v>16</v>
      </c>
      <c r="K17" t="s">
        <v>74</v>
      </c>
      <c r="L17" s="3" t="s">
        <v>122</v>
      </c>
      <c r="M17" t="str">
        <f t="shared" si="1"/>
        <v>16 - Charente</v>
      </c>
      <c r="N17">
        <v>1</v>
      </c>
      <c r="T17" s="4" t="s">
        <v>59</v>
      </c>
      <c r="V17" t="s">
        <v>121</v>
      </c>
      <c r="W17" t="s">
        <v>123</v>
      </c>
    </row>
    <row r="18" spans="2:25" ht="21" x14ac:dyDescent="0.35">
      <c r="B18" t="s">
        <v>124</v>
      </c>
      <c r="C18" t="s">
        <v>124</v>
      </c>
      <c r="D18">
        <v>2</v>
      </c>
      <c r="E18">
        <v>4000</v>
      </c>
      <c r="F18">
        <f t="shared" si="0"/>
        <v>2000</v>
      </c>
      <c r="J18">
        <v>17</v>
      </c>
      <c r="K18" t="s">
        <v>74</v>
      </c>
      <c r="L18" s="3" t="s">
        <v>125</v>
      </c>
      <c r="M18" t="str">
        <f t="shared" si="1"/>
        <v>17 - Charente-Maritime</v>
      </c>
      <c r="N18">
        <v>1</v>
      </c>
      <c r="T18" t="s">
        <v>54</v>
      </c>
      <c r="V18" t="s">
        <v>124</v>
      </c>
    </row>
    <row r="19" spans="2:25" ht="15" thickBot="1" x14ac:dyDescent="0.4">
      <c r="B19" t="s">
        <v>126</v>
      </c>
      <c r="C19" t="s">
        <v>126</v>
      </c>
      <c r="D19">
        <v>2</v>
      </c>
      <c r="E19">
        <v>100000</v>
      </c>
      <c r="F19">
        <f t="shared" si="0"/>
        <v>50000</v>
      </c>
      <c r="J19">
        <v>18</v>
      </c>
      <c r="K19" t="s">
        <v>74</v>
      </c>
      <c r="L19" s="3" t="s">
        <v>127</v>
      </c>
      <c r="M19" t="str">
        <f t="shared" si="1"/>
        <v>18 - Cher</v>
      </c>
      <c r="N19">
        <v>1</v>
      </c>
      <c r="T19" t="s">
        <v>56</v>
      </c>
      <c r="V19" t="s">
        <v>126</v>
      </c>
    </row>
    <row r="20" spans="2:25" ht="15" thickBot="1" x14ac:dyDescent="0.4">
      <c r="B20" t="s">
        <v>128</v>
      </c>
      <c r="C20" t="s">
        <v>128</v>
      </c>
      <c r="D20">
        <v>2</v>
      </c>
      <c r="E20">
        <v>5000</v>
      </c>
      <c r="F20">
        <f t="shared" si="0"/>
        <v>2500</v>
      </c>
      <c r="J20">
        <v>19</v>
      </c>
      <c r="K20" t="s">
        <v>74</v>
      </c>
      <c r="L20" s="3" t="s">
        <v>129</v>
      </c>
      <c r="M20" t="str">
        <f t="shared" si="1"/>
        <v>19 - Corrèze</v>
      </c>
      <c r="N20">
        <v>1</v>
      </c>
      <c r="T20" t="s">
        <v>102</v>
      </c>
      <c r="V20" t="s">
        <v>128</v>
      </c>
    </row>
    <row r="21" spans="2:25" ht="15" thickBot="1" x14ac:dyDescent="0.4">
      <c r="B21" t="s">
        <v>130</v>
      </c>
      <c r="C21" t="s">
        <v>130</v>
      </c>
      <c r="D21">
        <v>2</v>
      </c>
      <c r="E21">
        <v>25000</v>
      </c>
      <c r="F21">
        <f t="shared" si="0"/>
        <v>12500</v>
      </c>
      <c r="J21" s="5" t="s">
        <v>131</v>
      </c>
      <c r="K21" t="s">
        <v>74</v>
      </c>
      <c r="L21" s="6" t="s">
        <v>132</v>
      </c>
      <c r="M21" t="str">
        <f t="shared" si="1"/>
        <v>2A - Corse-du-Sud</v>
      </c>
      <c r="N21">
        <v>2</v>
      </c>
      <c r="O21" s="7"/>
      <c r="T21" t="s">
        <v>104</v>
      </c>
      <c r="V21" t="s">
        <v>130</v>
      </c>
    </row>
    <row r="22" spans="2:25" ht="15" thickBot="1" x14ac:dyDescent="0.4">
      <c r="B22" t="s">
        <v>115</v>
      </c>
      <c r="C22" t="s">
        <v>115</v>
      </c>
      <c r="D22">
        <v>3</v>
      </c>
      <c r="E22">
        <v>30000</v>
      </c>
      <c r="F22">
        <f t="shared" si="0"/>
        <v>15000</v>
      </c>
      <c r="J22" s="5" t="s">
        <v>133</v>
      </c>
      <c r="K22" t="s">
        <v>74</v>
      </c>
      <c r="L22" s="8" t="s">
        <v>134</v>
      </c>
      <c r="M22" t="str">
        <f t="shared" si="1"/>
        <v>2B - Haute-Corse</v>
      </c>
      <c r="N22">
        <v>2</v>
      </c>
      <c r="T22" t="s">
        <v>107</v>
      </c>
    </row>
    <row r="23" spans="2:25" ht="15" thickBot="1" x14ac:dyDescent="0.4">
      <c r="B23" t="s">
        <v>117</v>
      </c>
      <c r="C23" t="s">
        <v>117</v>
      </c>
      <c r="D23">
        <v>3</v>
      </c>
      <c r="E23">
        <v>20000</v>
      </c>
      <c r="F23">
        <f t="shared" si="0"/>
        <v>10000</v>
      </c>
      <c r="J23">
        <v>21</v>
      </c>
      <c r="K23" t="s">
        <v>74</v>
      </c>
      <c r="L23" s="3" t="s">
        <v>135</v>
      </c>
      <c r="M23" t="str">
        <f t="shared" si="1"/>
        <v>21 - Côte-d'Or</v>
      </c>
      <c r="N23">
        <v>1</v>
      </c>
    </row>
    <row r="24" spans="2:25" ht="15" thickBot="1" x14ac:dyDescent="0.4">
      <c r="B24" t="s">
        <v>120</v>
      </c>
      <c r="C24" t="s">
        <v>120</v>
      </c>
      <c r="D24">
        <v>3</v>
      </c>
      <c r="E24">
        <v>30000</v>
      </c>
      <c r="F24">
        <f t="shared" si="0"/>
        <v>15000</v>
      </c>
      <c r="J24">
        <v>22</v>
      </c>
      <c r="K24" t="s">
        <v>74</v>
      </c>
      <c r="L24" s="3" t="s">
        <v>136</v>
      </c>
      <c r="M24" t="str">
        <f t="shared" si="1"/>
        <v>22 - Côtes d'Armor</v>
      </c>
      <c r="N24">
        <v>1</v>
      </c>
      <c r="S24">
        <v>1</v>
      </c>
      <c r="T24" s="1" t="s">
        <v>40</v>
      </c>
      <c r="X24" s="4" t="s">
        <v>39</v>
      </c>
      <c r="Y24">
        <v>1</v>
      </c>
    </row>
    <row r="25" spans="2:25" ht="72.5" x14ac:dyDescent="0.35">
      <c r="B25" t="s">
        <v>123</v>
      </c>
      <c r="C25" t="s">
        <v>123</v>
      </c>
      <c r="D25">
        <v>3</v>
      </c>
      <c r="E25">
        <v>50000</v>
      </c>
      <c r="F25">
        <f t="shared" si="0"/>
        <v>25000</v>
      </c>
      <c r="J25">
        <v>23</v>
      </c>
      <c r="K25" t="s">
        <v>74</v>
      </c>
      <c r="L25" s="3" t="s">
        <v>137</v>
      </c>
      <c r="M25" t="str">
        <f t="shared" si="1"/>
        <v>23 - Creuse</v>
      </c>
      <c r="N25">
        <v>1</v>
      </c>
      <c r="S25">
        <v>1</v>
      </c>
      <c r="T25" s="1" t="s">
        <v>83</v>
      </c>
      <c r="X25" s="1" t="s">
        <v>45</v>
      </c>
      <c r="Y25">
        <v>3</v>
      </c>
    </row>
    <row r="26" spans="2:25" ht="29" x14ac:dyDescent="0.35">
      <c r="J26">
        <v>24</v>
      </c>
      <c r="K26" t="s">
        <v>74</v>
      </c>
      <c r="L26" s="3" t="s">
        <v>138</v>
      </c>
      <c r="M26" t="str">
        <f t="shared" si="1"/>
        <v>24 - Dordogne</v>
      </c>
      <c r="N26">
        <v>1</v>
      </c>
      <c r="S26">
        <v>1</v>
      </c>
      <c r="T26" t="s">
        <v>94</v>
      </c>
      <c r="X26" s="1" t="s">
        <v>51</v>
      </c>
      <c r="Y26">
        <v>2</v>
      </c>
    </row>
    <row r="27" spans="2:25" ht="15" thickBot="1" x14ac:dyDescent="0.4">
      <c r="J27">
        <v>25</v>
      </c>
      <c r="K27" t="s">
        <v>74</v>
      </c>
      <c r="L27" s="3" t="s">
        <v>139</v>
      </c>
      <c r="M27" t="str">
        <f t="shared" si="1"/>
        <v>25 - Doubs</v>
      </c>
      <c r="N27">
        <v>1</v>
      </c>
      <c r="S27">
        <v>1</v>
      </c>
      <c r="T27" s="4" t="s">
        <v>59</v>
      </c>
      <c r="X27" s="4" t="s">
        <v>49</v>
      </c>
      <c r="Y27">
        <v>3</v>
      </c>
    </row>
    <row r="28" spans="2:25" ht="15" thickBot="1" x14ac:dyDescent="0.4">
      <c r="J28">
        <v>26</v>
      </c>
      <c r="K28" t="s">
        <v>74</v>
      </c>
      <c r="L28" s="3" t="s">
        <v>140</v>
      </c>
      <c r="M28" t="str">
        <f t="shared" si="1"/>
        <v>26 - Drôme</v>
      </c>
      <c r="N28">
        <v>1</v>
      </c>
      <c r="S28">
        <v>1</v>
      </c>
      <c r="T28" t="s">
        <v>54</v>
      </c>
    </row>
    <row r="29" spans="2:25" ht="15" thickBot="1" x14ac:dyDescent="0.4">
      <c r="J29">
        <v>27</v>
      </c>
      <c r="K29" t="s">
        <v>74</v>
      </c>
      <c r="L29" s="3" t="s">
        <v>141</v>
      </c>
      <c r="M29" t="str">
        <f t="shared" si="1"/>
        <v>27 - Eure</v>
      </c>
      <c r="N29">
        <v>1</v>
      </c>
      <c r="S29">
        <v>1</v>
      </c>
      <c r="T29" t="s">
        <v>56</v>
      </c>
    </row>
    <row r="30" spans="2:25" ht="15" thickBot="1" x14ac:dyDescent="0.4">
      <c r="J30">
        <v>28</v>
      </c>
      <c r="K30" t="s">
        <v>74</v>
      </c>
      <c r="L30" s="3" t="s">
        <v>142</v>
      </c>
      <c r="M30" t="str">
        <f t="shared" si="1"/>
        <v>28 - Eure-et-Loir</v>
      </c>
      <c r="N30">
        <v>1</v>
      </c>
      <c r="S30">
        <v>1</v>
      </c>
      <c r="T30" t="s">
        <v>102</v>
      </c>
    </row>
    <row r="31" spans="2:25" ht="15" thickBot="1" x14ac:dyDescent="0.4">
      <c r="J31">
        <v>29</v>
      </c>
      <c r="K31" t="s">
        <v>74</v>
      </c>
      <c r="L31" s="3" t="s">
        <v>143</v>
      </c>
      <c r="M31" t="str">
        <f t="shared" si="1"/>
        <v>29 - Finistère</v>
      </c>
      <c r="N31">
        <v>1</v>
      </c>
      <c r="S31">
        <v>1</v>
      </c>
      <c r="T31" t="s">
        <v>104</v>
      </c>
    </row>
    <row r="32" spans="2:25" ht="15" thickBot="1" x14ac:dyDescent="0.4">
      <c r="J32">
        <v>30</v>
      </c>
      <c r="K32" t="s">
        <v>74</v>
      </c>
      <c r="L32" s="3" t="s">
        <v>144</v>
      </c>
      <c r="M32" t="str">
        <f t="shared" si="1"/>
        <v>30 - Gard</v>
      </c>
      <c r="N32">
        <v>1</v>
      </c>
      <c r="S32">
        <v>1</v>
      </c>
      <c r="T32" t="s">
        <v>107</v>
      </c>
    </row>
    <row r="33" spans="10:20" ht="15" thickBot="1" x14ac:dyDescent="0.4">
      <c r="J33">
        <v>31</v>
      </c>
      <c r="K33" t="s">
        <v>74</v>
      </c>
      <c r="L33" s="3" t="s">
        <v>145</v>
      </c>
      <c r="M33" t="str">
        <f t="shared" si="1"/>
        <v>31 - Haute-Garonne</v>
      </c>
      <c r="N33">
        <v>1</v>
      </c>
      <c r="S33">
        <v>3</v>
      </c>
      <c r="T33" t="s">
        <v>110</v>
      </c>
    </row>
    <row r="34" spans="10:20" ht="15" thickBot="1" x14ac:dyDescent="0.4">
      <c r="J34">
        <v>32</v>
      </c>
      <c r="K34" t="s">
        <v>74</v>
      </c>
      <c r="L34" s="3" t="s">
        <v>146</v>
      </c>
      <c r="M34" t="str">
        <f t="shared" si="1"/>
        <v>32 - Gers</v>
      </c>
      <c r="N34">
        <v>1</v>
      </c>
      <c r="S34">
        <v>3</v>
      </c>
      <c r="T34" t="s">
        <v>46</v>
      </c>
    </row>
    <row r="35" spans="10:20" ht="15" thickBot="1" x14ac:dyDescent="0.4">
      <c r="J35">
        <v>33</v>
      </c>
      <c r="K35" t="s">
        <v>74</v>
      </c>
      <c r="L35" s="3" t="s">
        <v>147</v>
      </c>
      <c r="M35" t="str">
        <f t="shared" ref="M35:M66" si="2">CONCATENATE(J35,K35,L35)</f>
        <v>33 - Gironde</v>
      </c>
      <c r="N35">
        <v>1</v>
      </c>
      <c r="S35">
        <v>2</v>
      </c>
      <c r="T35" t="s">
        <v>113</v>
      </c>
    </row>
    <row r="36" spans="10:20" ht="15" thickBot="1" x14ac:dyDescent="0.4">
      <c r="J36">
        <v>34</v>
      </c>
      <c r="K36" t="s">
        <v>74</v>
      </c>
      <c r="L36" s="3" t="s">
        <v>148</v>
      </c>
      <c r="M36" t="str">
        <f t="shared" si="2"/>
        <v>34 - Hérault</v>
      </c>
      <c r="N36">
        <v>1</v>
      </c>
      <c r="S36">
        <v>2</v>
      </c>
      <c r="T36" t="s">
        <v>52</v>
      </c>
    </row>
    <row r="37" spans="10:20" ht="15" thickBot="1" x14ac:dyDescent="0.4">
      <c r="J37">
        <v>35</v>
      </c>
      <c r="K37" t="s">
        <v>74</v>
      </c>
      <c r="L37" s="3" t="s">
        <v>149</v>
      </c>
      <c r="M37" t="str">
        <f t="shared" si="2"/>
        <v>35 - Ille-et-Vilaine</v>
      </c>
      <c r="N37">
        <v>1</v>
      </c>
      <c r="S37">
        <v>2</v>
      </c>
      <c r="T37" t="s">
        <v>118</v>
      </c>
    </row>
    <row r="38" spans="10:20" ht="15" thickBot="1" x14ac:dyDescent="0.4">
      <c r="J38">
        <v>36</v>
      </c>
      <c r="K38" t="s">
        <v>74</v>
      </c>
      <c r="L38" s="3" t="s">
        <v>150</v>
      </c>
      <c r="M38" t="str">
        <f t="shared" si="2"/>
        <v>36 - Indre</v>
      </c>
      <c r="N38">
        <v>1</v>
      </c>
      <c r="S38">
        <v>2</v>
      </c>
      <c r="T38" t="s">
        <v>121</v>
      </c>
    </row>
    <row r="39" spans="10:20" ht="15" thickBot="1" x14ac:dyDescent="0.4">
      <c r="J39">
        <v>37</v>
      </c>
      <c r="K39" t="s">
        <v>74</v>
      </c>
      <c r="L39" s="3" t="s">
        <v>151</v>
      </c>
      <c r="M39" t="str">
        <f t="shared" si="2"/>
        <v>37 - Indre-et-Loire</v>
      </c>
      <c r="N39">
        <v>1</v>
      </c>
      <c r="S39">
        <v>2</v>
      </c>
      <c r="T39" t="s">
        <v>124</v>
      </c>
    </row>
    <row r="40" spans="10:20" ht="15" thickBot="1" x14ac:dyDescent="0.4">
      <c r="J40">
        <v>38</v>
      </c>
      <c r="K40" t="s">
        <v>74</v>
      </c>
      <c r="L40" s="3" t="s">
        <v>152</v>
      </c>
      <c r="M40" t="str">
        <f t="shared" si="2"/>
        <v>38 - Isère</v>
      </c>
      <c r="N40">
        <v>1</v>
      </c>
      <c r="S40">
        <v>2</v>
      </c>
      <c r="T40" t="s">
        <v>126</v>
      </c>
    </row>
    <row r="41" spans="10:20" ht="15" thickBot="1" x14ac:dyDescent="0.4">
      <c r="J41">
        <v>39</v>
      </c>
      <c r="K41" t="s">
        <v>74</v>
      </c>
      <c r="L41" s="3" t="s">
        <v>153</v>
      </c>
      <c r="M41" t="str">
        <f t="shared" si="2"/>
        <v>39 - Jura</v>
      </c>
      <c r="N41">
        <v>1</v>
      </c>
      <c r="S41">
        <v>2</v>
      </c>
      <c r="T41" t="s">
        <v>128</v>
      </c>
    </row>
    <row r="42" spans="10:20" ht="15" thickBot="1" x14ac:dyDescent="0.4">
      <c r="J42">
        <v>40</v>
      </c>
      <c r="K42" t="s">
        <v>74</v>
      </c>
      <c r="L42" s="3" t="s">
        <v>154</v>
      </c>
      <c r="M42" t="str">
        <f t="shared" si="2"/>
        <v>40 - Landes</v>
      </c>
      <c r="N42">
        <v>1</v>
      </c>
      <c r="S42">
        <v>2</v>
      </c>
      <c r="T42" t="s">
        <v>130</v>
      </c>
    </row>
    <row r="43" spans="10:20" ht="15" thickBot="1" x14ac:dyDescent="0.4">
      <c r="J43">
        <v>41</v>
      </c>
      <c r="K43" t="s">
        <v>74</v>
      </c>
      <c r="L43" s="3" t="s">
        <v>155</v>
      </c>
      <c r="M43" t="str">
        <f t="shared" si="2"/>
        <v>41 - Loir-et-Cher</v>
      </c>
      <c r="N43">
        <v>1</v>
      </c>
      <c r="S43">
        <v>3</v>
      </c>
      <c r="T43" t="s">
        <v>115</v>
      </c>
    </row>
    <row r="44" spans="10:20" ht="15" thickBot="1" x14ac:dyDescent="0.4">
      <c r="J44">
        <v>42</v>
      </c>
      <c r="K44" t="s">
        <v>74</v>
      </c>
      <c r="L44" s="3" t="s">
        <v>156</v>
      </c>
      <c r="M44" t="str">
        <f t="shared" si="2"/>
        <v>42 - Loire</v>
      </c>
      <c r="N44">
        <v>1</v>
      </c>
      <c r="S44">
        <v>3</v>
      </c>
      <c r="T44" t="s">
        <v>117</v>
      </c>
    </row>
    <row r="45" spans="10:20" ht="15" thickBot="1" x14ac:dyDescent="0.4">
      <c r="J45">
        <v>43</v>
      </c>
      <c r="K45" t="s">
        <v>74</v>
      </c>
      <c r="L45" s="3" t="s">
        <v>157</v>
      </c>
      <c r="M45" t="str">
        <f t="shared" si="2"/>
        <v>43 - Haute-Loire</v>
      </c>
      <c r="N45">
        <v>1</v>
      </c>
      <c r="S45">
        <v>3</v>
      </c>
      <c r="T45" t="s">
        <v>120</v>
      </c>
    </row>
    <row r="46" spans="10:20" ht="15" thickBot="1" x14ac:dyDescent="0.4">
      <c r="J46">
        <v>44</v>
      </c>
      <c r="K46" t="s">
        <v>74</v>
      </c>
      <c r="L46" s="3" t="s">
        <v>158</v>
      </c>
      <c r="M46" t="str">
        <f t="shared" si="2"/>
        <v>44 - Loire-Atlantique</v>
      </c>
      <c r="N46">
        <v>1</v>
      </c>
      <c r="S46">
        <v>3</v>
      </c>
      <c r="T46" t="s">
        <v>123</v>
      </c>
    </row>
    <row r="47" spans="10:20" ht="15" thickBot="1" x14ac:dyDescent="0.4">
      <c r="J47">
        <v>45</v>
      </c>
      <c r="K47" t="s">
        <v>74</v>
      </c>
      <c r="L47" s="3" t="s">
        <v>159</v>
      </c>
      <c r="M47" t="str">
        <f t="shared" si="2"/>
        <v>45 - Loiret</v>
      </c>
      <c r="N47">
        <v>1</v>
      </c>
    </row>
    <row r="48" spans="10:20" ht="15" thickBot="1" x14ac:dyDescent="0.4">
      <c r="J48">
        <v>46</v>
      </c>
      <c r="K48" t="s">
        <v>74</v>
      </c>
      <c r="L48" s="3" t="s">
        <v>160</v>
      </c>
      <c r="M48" t="str">
        <f t="shared" si="2"/>
        <v>46 - Lot</v>
      </c>
      <c r="N48">
        <v>1</v>
      </c>
    </row>
    <row r="49" spans="10:14" ht="15" thickBot="1" x14ac:dyDescent="0.4">
      <c r="J49">
        <v>47</v>
      </c>
      <c r="K49" t="s">
        <v>74</v>
      </c>
      <c r="L49" s="3" t="s">
        <v>161</v>
      </c>
      <c r="M49" t="str">
        <f t="shared" si="2"/>
        <v>47 - Lot-et-Garonne</v>
      </c>
      <c r="N49">
        <v>1</v>
      </c>
    </row>
    <row r="50" spans="10:14" ht="15" thickBot="1" x14ac:dyDescent="0.4">
      <c r="J50">
        <v>48</v>
      </c>
      <c r="K50" t="s">
        <v>74</v>
      </c>
      <c r="L50" s="3" t="s">
        <v>162</v>
      </c>
      <c r="M50" t="str">
        <f t="shared" si="2"/>
        <v>48 - Lozère</v>
      </c>
      <c r="N50">
        <v>1</v>
      </c>
    </row>
    <row r="51" spans="10:14" ht="15" thickBot="1" x14ac:dyDescent="0.4">
      <c r="J51">
        <v>49</v>
      </c>
      <c r="K51" t="s">
        <v>74</v>
      </c>
      <c r="L51" s="3" t="s">
        <v>163</v>
      </c>
      <c r="M51" t="str">
        <f t="shared" si="2"/>
        <v>49 - Maine-et-Loire</v>
      </c>
      <c r="N51">
        <v>1</v>
      </c>
    </row>
    <row r="52" spans="10:14" ht="15" thickBot="1" x14ac:dyDescent="0.4">
      <c r="J52">
        <v>50</v>
      </c>
      <c r="K52" t="s">
        <v>74</v>
      </c>
      <c r="L52" s="3" t="s">
        <v>164</v>
      </c>
      <c r="M52" t="str">
        <f t="shared" si="2"/>
        <v>50 - Manche</v>
      </c>
      <c r="N52">
        <v>1</v>
      </c>
    </row>
    <row r="53" spans="10:14" ht="15" thickBot="1" x14ac:dyDescent="0.4">
      <c r="J53">
        <v>51</v>
      </c>
      <c r="K53" t="s">
        <v>74</v>
      </c>
      <c r="L53" s="3" t="s">
        <v>165</v>
      </c>
      <c r="M53" t="str">
        <f t="shared" si="2"/>
        <v>51 - Marne</v>
      </c>
      <c r="N53">
        <v>1</v>
      </c>
    </row>
    <row r="54" spans="10:14" ht="15" thickBot="1" x14ac:dyDescent="0.4">
      <c r="J54">
        <v>52</v>
      </c>
      <c r="K54" t="s">
        <v>74</v>
      </c>
      <c r="L54" s="3" t="s">
        <v>166</v>
      </c>
      <c r="M54" t="str">
        <f t="shared" si="2"/>
        <v>52 - Haute-Marne</v>
      </c>
      <c r="N54">
        <v>1</v>
      </c>
    </row>
    <row r="55" spans="10:14" ht="15" thickBot="1" x14ac:dyDescent="0.4">
      <c r="J55">
        <v>53</v>
      </c>
      <c r="K55" t="s">
        <v>74</v>
      </c>
      <c r="L55" s="3" t="s">
        <v>167</v>
      </c>
      <c r="M55" t="str">
        <f t="shared" si="2"/>
        <v>53 - Mayenne</v>
      </c>
      <c r="N55">
        <v>1</v>
      </c>
    </row>
    <row r="56" spans="10:14" ht="21" x14ac:dyDescent="0.35">
      <c r="J56">
        <v>54</v>
      </c>
      <c r="K56" t="s">
        <v>74</v>
      </c>
      <c r="L56" s="3" t="s">
        <v>168</v>
      </c>
      <c r="M56" t="str">
        <f t="shared" si="2"/>
        <v>54 - Meurthe-et-Moselle</v>
      </c>
      <c r="N56">
        <v>1</v>
      </c>
    </row>
    <row r="57" spans="10:14" ht="15" thickBot="1" x14ac:dyDescent="0.4">
      <c r="J57">
        <v>55</v>
      </c>
      <c r="K57" t="s">
        <v>74</v>
      </c>
      <c r="L57" s="3" t="s">
        <v>169</v>
      </c>
      <c r="M57" t="str">
        <f t="shared" si="2"/>
        <v>55 - Meuse</v>
      </c>
      <c r="N57">
        <v>1</v>
      </c>
    </row>
    <row r="58" spans="10:14" ht="15" thickBot="1" x14ac:dyDescent="0.4">
      <c r="J58">
        <v>56</v>
      </c>
      <c r="K58" t="s">
        <v>74</v>
      </c>
      <c r="L58" s="3" t="s">
        <v>170</v>
      </c>
      <c r="M58" t="str">
        <f t="shared" si="2"/>
        <v>56 - Morbihan</v>
      </c>
      <c r="N58">
        <v>1</v>
      </c>
    </row>
    <row r="59" spans="10:14" ht="15" thickBot="1" x14ac:dyDescent="0.4">
      <c r="J59">
        <v>57</v>
      </c>
      <c r="K59" t="s">
        <v>74</v>
      </c>
      <c r="L59" s="3" t="s">
        <v>171</v>
      </c>
      <c r="M59" t="str">
        <f t="shared" si="2"/>
        <v>57 - Moselle</v>
      </c>
      <c r="N59">
        <v>1</v>
      </c>
    </row>
    <row r="60" spans="10:14" ht="15" thickBot="1" x14ac:dyDescent="0.4">
      <c r="J60">
        <v>58</v>
      </c>
      <c r="K60" t="s">
        <v>74</v>
      </c>
      <c r="L60" s="3" t="s">
        <v>172</v>
      </c>
      <c r="M60" t="str">
        <f t="shared" si="2"/>
        <v>58 - Nièvre</v>
      </c>
      <c r="N60">
        <v>1</v>
      </c>
    </row>
    <row r="61" spans="10:14" ht="15" thickBot="1" x14ac:dyDescent="0.4">
      <c r="J61">
        <v>59</v>
      </c>
      <c r="K61" t="s">
        <v>74</v>
      </c>
      <c r="L61" s="3" t="s">
        <v>173</v>
      </c>
      <c r="M61" t="str">
        <f t="shared" si="2"/>
        <v>59 - Nord</v>
      </c>
      <c r="N61">
        <v>1</v>
      </c>
    </row>
    <row r="62" spans="10:14" ht="15" thickBot="1" x14ac:dyDescent="0.4">
      <c r="J62">
        <v>60</v>
      </c>
      <c r="K62" t="s">
        <v>74</v>
      </c>
      <c r="L62" s="3" t="s">
        <v>174</v>
      </c>
      <c r="M62" t="str">
        <f t="shared" si="2"/>
        <v>60 - Oise</v>
      </c>
      <c r="N62">
        <v>1</v>
      </c>
    </row>
    <row r="63" spans="10:14" ht="15" thickBot="1" x14ac:dyDescent="0.4">
      <c r="J63">
        <v>61</v>
      </c>
      <c r="K63" t="s">
        <v>74</v>
      </c>
      <c r="L63" s="3" t="s">
        <v>175</v>
      </c>
      <c r="M63" t="str">
        <f t="shared" si="2"/>
        <v>61 - Orne</v>
      </c>
      <c r="N63">
        <v>1</v>
      </c>
    </row>
    <row r="64" spans="10:14" ht="15" thickBot="1" x14ac:dyDescent="0.4">
      <c r="J64">
        <v>62</v>
      </c>
      <c r="K64" t="s">
        <v>74</v>
      </c>
      <c r="L64" s="3" t="s">
        <v>176</v>
      </c>
      <c r="M64" t="str">
        <f t="shared" si="2"/>
        <v>62 - Pas-de-Calais</v>
      </c>
      <c r="N64">
        <v>1</v>
      </c>
    </row>
    <row r="65" spans="10:14" ht="15" thickBot="1" x14ac:dyDescent="0.4">
      <c r="J65">
        <v>63</v>
      </c>
      <c r="K65" t="s">
        <v>74</v>
      </c>
      <c r="L65" s="3" t="s">
        <v>177</v>
      </c>
      <c r="M65" t="str">
        <f t="shared" si="2"/>
        <v>63 - Puy-de-Dôme</v>
      </c>
      <c r="N65">
        <v>1</v>
      </c>
    </row>
    <row r="66" spans="10:14" ht="21" x14ac:dyDescent="0.35">
      <c r="J66">
        <v>64</v>
      </c>
      <c r="K66" t="s">
        <v>74</v>
      </c>
      <c r="L66" s="3" t="s">
        <v>178</v>
      </c>
      <c r="M66" t="str">
        <f t="shared" si="2"/>
        <v>64 - Pyrénées-Atlantiques</v>
      </c>
      <c r="N66">
        <v>1</v>
      </c>
    </row>
    <row r="67" spans="10:14" ht="15" thickBot="1" x14ac:dyDescent="0.4">
      <c r="J67">
        <v>65</v>
      </c>
      <c r="K67" t="s">
        <v>74</v>
      </c>
      <c r="L67" s="3" t="s">
        <v>179</v>
      </c>
      <c r="M67" t="str">
        <f t="shared" ref="M67:M98" si="3">CONCATENATE(J67,K67,L67)</f>
        <v>65 - Hautes-Pyrénées</v>
      </c>
      <c r="N67">
        <v>1</v>
      </c>
    </row>
    <row r="68" spans="10:14" ht="21" x14ac:dyDescent="0.35">
      <c r="J68">
        <v>66</v>
      </c>
      <c r="K68" t="s">
        <v>74</v>
      </c>
      <c r="L68" s="3" t="s">
        <v>180</v>
      </c>
      <c r="M68" t="str">
        <f t="shared" si="3"/>
        <v>66 - Pyrénées-Orientales</v>
      </c>
      <c r="N68">
        <v>1</v>
      </c>
    </row>
    <row r="69" spans="10:14" ht="15" thickBot="1" x14ac:dyDescent="0.4">
      <c r="J69">
        <v>67</v>
      </c>
      <c r="K69" t="s">
        <v>74</v>
      </c>
      <c r="L69" s="3" t="s">
        <v>181</v>
      </c>
      <c r="M69" t="str">
        <f t="shared" si="3"/>
        <v>67 - Bas-Rhin</v>
      </c>
      <c r="N69">
        <v>1</v>
      </c>
    </row>
    <row r="70" spans="10:14" ht="15" thickBot="1" x14ac:dyDescent="0.4">
      <c r="J70">
        <v>68</v>
      </c>
      <c r="K70" t="s">
        <v>74</v>
      </c>
      <c r="L70" s="3" t="s">
        <v>182</v>
      </c>
      <c r="M70" t="str">
        <f t="shared" si="3"/>
        <v>68 - Haut-Rhin</v>
      </c>
      <c r="N70">
        <v>1</v>
      </c>
    </row>
    <row r="71" spans="10:14" ht="15" thickBot="1" x14ac:dyDescent="0.4">
      <c r="J71">
        <v>69</v>
      </c>
      <c r="K71" t="s">
        <v>74</v>
      </c>
      <c r="L71" s="3" t="s">
        <v>183</v>
      </c>
      <c r="M71" t="str">
        <f t="shared" si="3"/>
        <v>69 - Rhône</v>
      </c>
      <c r="N71">
        <v>1</v>
      </c>
    </row>
    <row r="72" spans="10:14" ht="15" thickBot="1" x14ac:dyDescent="0.4">
      <c r="J72">
        <v>70</v>
      </c>
      <c r="K72" t="s">
        <v>74</v>
      </c>
      <c r="L72" s="3" t="s">
        <v>184</v>
      </c>
      <c r="M72" t="str">
        <f t="shared" si="3"/>
        <v>70 - Haute-Saône</v>
      </c>
      <c r="N72">
        <v>1</v>
      </c>
    </row>
    <row r="73" spans="10:14" ht="15" thickBot="1" x14ac:dyDescent="0.4">
      <c r="J73">
        <v>71</v>
      </c>
      <c r="K73" t="s">
        <v>74</v>
      </c>
      <c r="L73" s="3" t="s">
        <v>185</v>
      </c>
      <c r="M73" t="str">
        <f t="shared" si="3"/>
        <v>71 - Saône-et-Loire</v>
      </c>
      <c r="N73">
        <v>1</v>
      </c>
    </row>
    <row r="74" spans="10:14" ht="15" thickBot="1" x14ac:dyDescent="0.4">
      <c r="J74">
        <v>72</v>
      </c>
      <c r="K74" t="s">
        <v>74</v>
      </c>
      <c r="L74" s="3" t="s">
        <v>186</v>
      </c>
      <c r="M74" t="str">
        <f t="shared" si="3"/>
        <v>72 - Sarthe</v>
      </c>
      <c r="N74">
        <v>1</v>
      </c>
    </row>
    <row r="75" spans="10:14" ht="15" thickBot="1" x14ac:dyDescent="0.4">
      <c r="J75">
        <v>73</v>
      </c>
      <c r="K75" t="s">
        <v>74</v>
      </c>
      <c r="L75" s="3" t="s">
        <v>187</v>
      </c>
      <c r="M75" t="str">
        <f t="shared" si="3"/>
        <v>73 - Savoie</v>
      </c>
      <c r="N75">
        <v>1</v>
      </c>
    </row>
    <row r="76" spans="10:14" ht="15" thickBot="1" x14ac:dyDescent="0.4">
      <c r="J76">
        <v>74</v>
      </c>
      <c r="K76" t="s">
        <v>74</v>
      </c>
      <c r="L76" s="3" t="s">
        <v>188</v>
      </c>
      <c r="M76" t="str">
        <f t="shared" si="3"/>
        <v>74 - Haute-Savoie</v>
      </c>
      <c r="N76">
        <v>1</v>
      </c>
    </row>
    <row r="77" spans="10:14" ht="15" thickBot="1" x14ac:dyDescent="0.4">
      <c r="J77">
        <v>75</v>
      </c>
      <c r="K77" t="s">
        <v>74</v>
      </c>
      <c r="L77" s="3" t="s">
        <v>189</v>
      </c>
      <c r="M77" t="str">
        <f t="shared" si="3"/>
        <v>75 - Paris</v>
      </c>
      <c r="N77">
        <v>1</v>
      </c>
    </row>
    <row r="78" spans="10:14" ht="15" thickBot="1" x14ac:dyDescent="0.4">
      <c r="J78">
        <v>76</v>
      </c>
      <c r="K78" t="s">
        <v>74</v>
      </c>
      <c r="L78" s="3" t="s">
        <v>190</v>
      </c>
      <c r="M78" t="str">
        <f t="shared" si="3"/>
        <v>76 - Seine-Maritime</v>
      </c>
      <c r="N78">
        <v>1</v>
      </c>
    </row>
    <row r="79" spans="10:14" ht="15" thickBot="1" x14ac:dyDescent="0.4">
      <c r="J79">
        <v>77</v>
      </c>
      <c r="K79" t="s">
        <v>74</v>
      </c>
      <c r="L79" s="3" t="s">
        <v>191</v>
      </c>
      <c r="M79" t="str">
        <f t="shared" si="3"/>
        <v>77 - Seine-et-Marne</v>
      </c>
      <c r="N79">
        <v>1</v>
      </c>
    </row>
    <row r="80" spans="10:14" ht="15" thickBot="1" x14ac:dyDescent="0.4">
      <c r="J80">
        <v>78</v>
      </c>
      <c r="K80" t="s">
        <v>74</v>
      </c>
      <c r="L80" s="3" t="s">
        <v>192</v>
      </c>
      <c r="M80" t="str">
        <f t="shared" si="3"/>
        <v>78 - Yvelines</v>
      </c>
      <c r="N80">
        <v>1</v>
      </c>
    </row>
    <row r="81" spans="10:14" ht="15" thickBot="1" x14ac:dyDescent="0.4">
      <c r="J81">
        <v>79</v>
      </c>
      <c r="K81" t="s">
        <v>74</v>
      </c>
      <c r="L81" s="3" t="s">
        <v>193</v>
      </c>
      <c r="M81" t="str">
        <f t="shared" si="3"/>
        <v>79 - Deux-Sèvres</v>
      </c>
      <c r="N81">
        <v>1</v>
      </c>
    </row>
    <row r="82" spans="10:14" ht="15" thickBot="1" x14ac:dyDescent="0.4">
      <c r="J82">
        <v>80</v>
      </c>
      <c r="K82" t="s">
        <v>74</v>
      </c>
      <c r="L82" s="3" t="s">
        <v>194</v>
      </c>
      <c r="M82" t="str">
        <f t="shared" si="3"/>
        <v>80 - Somme</v>
      </c>
      <c r="N82">
        <v>1</v>
      </c>
    </row>
    <row r="83" spans="10:14" ht="15" thickBot="1" x14ac:dyDescent="0.4">
      <c r="J83">
        <v>81</v>
      </c>
      <c r="K83" t="s">
        <v>74</v>
      </c>
      <c r="L83" s="3" t="s">
        <v>195</v>
      </c>
      <c r="M83" t="str">
        <f t="shared" si="3"/>
        <v>81 - Tarn</v>
      </c>
      <c r="N83">
        <v>1</v>
      </c>
    </row>
    <row r="84" spans="10:14" ht="15" thickBot="1" x14ac:dyDescent="0.4">
      <c r="J84">
        <v>82</v>
      </c>
      <c r="K84" t="s">
        <v>74</v>
      </c>
      <c r="L84" s="3" t="s">
        <v>196</v>
      </c>
      <c r="M84" t="str">
        <f t="shared" si="3"/>
        <v>82 - Tarn-et-Garonne</v>
      </c>
      <c r="N84">
        <v>1</v>
      </c>
    </row>
    <row r="85" spans="10:14" ht="15" thickBot="1" x14ac:dyDescent="0.4">
      <c r="J85">
        <v>83</v>
      </c>
      <c r="K85" t="s">
        <v>74</v>
      </c>
      <c r="L85" s="3" t="s">
        <v>197</v>
      </c>
      <c r="M85" t="str">
        <f t="shared" si="3"/>
        <v>83 - Var</v>
      </c>
      <c r="N85">
        <v>1</v>
      </c>
    </row>
    <row r="86" spans="10:14" ht="15" thickBot="1" x14ac:dyDescent="0.4">
      <c r="J86">
        <v>84</v>
      </c>
      <c r="K86" t="s">
        <v>74</v>
      </c>
      <c r="L86" s="3" t="s">
        <v>198</v>
      </c>
      <c r="M86" t="str">
        <f t="shared" si="3"/>
        <v>84 - Vaucluse</v>
      </c>
      <c r="N86">
        <v>1</v>
      </c>
    </row>
    <row r="87" spans="10:14" ht="15" thickBot="1" x14ac:dyDescent="0.4">
      <c r="J87">
        <v>85</v>
      </c>
      <c r="K87" t="s">
        <v>74</v>
      </c>
      <c r="L87" s="3" t="s">
        <v>199</v>
      </c>
      <c r="M87" t="str">
        <f t="shared" si="3"/>
        <v>85 - Vendée</v>
      </c>
      <c r="N87">
        <v>1</v>
      </c>
    </row>
    <row r="88" spans="10:14" ht="15" thickBot="1" x14ac:dyDescent="0.4">
      <c r="J88">
        <v>86</v>
      </c>
      <c r="K88" t="s">
        <v>74</v>
      </c>
      <c r="L88" s="3" t="s">
        <v>200</v>
      </c>
      <c r="M88" t="str">
        <f t="shared" si="3"/>
        <v>86 - Vienne</v>
      </c>
      <c r="N88">
        <v>1</v>
      </c>
    </row>
    <row r="89" spans="10:14" ht="15" thickBot="1" x14ac:dyDescent="0.4">
      <c r="J89">
        <v>87</v>
      </c>
      <c r="K89" t="s">
        <v>74</v>
      </c>
      <c r="L89" s="3" t="s">
        <v>201</v>
      </c>
      <c r="M89" t="str">
        <f t="shared" si="3"/>
        <v>87 - Haute-Vienne</v>
      </c>
      <c r="N89">
        <v>1</v>
      </c>
    </row>
    <row r="90" spans="10:14" ht="15" thickBot="1" x14ac:dyDescent="0.4">
      <c r="J90">
        <v>88</v>
      </c>
      <c r="K90" t="s">
        <v>74</v>
      </c>
      <c r="L90" s="3" t="s">
        <v>202</v>
      </c>
      <c r="M90" t="str">
        <f t="shared" si="3"/>
        <v>88 - Vosges</v>
      </c>
      <c r="N90">
        <v>1</v>
      </c>
    </row>
    <row r="91" spans="10:14" ht="15" thickBot="1" x14ac:dyDescent="0.4">
      <c r="J91">
        <v>89</v>
      </c>
      <c r="K91" t="s">
        <v>74</v>
      </c>
      <c r="L91" s="3" t="s">
        <v>203</v>
      </c>
      <c r="M91" t="str">
        <f t="shared" si="3"/>
        <v>89 - Yonne</v>
      </c>
      <c r="N91">
        <v>1</v>
      </c>
    </row>
    <row r="92" spans="10:14" ht="21" x14ac:dyDescent="0.35">
      <c r="J92">
        <v>90</v>
      </c>
      <c r="K92" t="s">
        <v>74</v>
      </c>
      <c r="L92" s="3" t="s">
        <v>204</v>
      </c>
      <c r="M92" t="str">
        <f t="shared" si="3"/>
        <v>90 - Territoire de Belfort</v>
      </c>
      <c r="N92">
        <v>1</v>
      </c>
    </row>
    <row r="93" spans="10:14" ht="15" thickBot="1" x14ac:dyDescent="0.4">
      <c r="J93">
        <v>91</v>
      </c>
      <c r="K93" t="s">
        <v>74</v>
      </c>
      <c r="L93" s="3" t="s">
        <v>205</v>
      </c>
      <c r="M93" t="str">
        <f t="shared" si="3"/>
        <v>91 - Essonne</v>
      </c>
      <c r="N93">
        <v>1</v>
      </c>
    </row>
    <row r="94" spans="10:14" ht="15" thickBot="1" x14ac:dyDescent="0.4">
      <c r="J94">
        <v>92</v>
      </c>
      <c r="K94" t="s">
        <v>74</v>
      </c>
      <c r="L94" s="3" t="s">
        <v>206</v>
      </c>
      <c r="M94" t="str">
        <f t="shared" si="3"/>
        <v>92 - Hauts-de-Seine</v>
      </c>
      <c r="N94">
        <v>1</v>
      </c>
    </row>
    <row r="95" spans="10:14" ht="15" thickBot="1" x14ac:dyDescent="0.4">
      <c r="J95">
        <v>93</v>
      </c>
      <c r="K95" t="s">
        <v>74</v>
      </c>
      <c r="L95" s="3" t="s">
        <v>207</v>
      </c>
      <c r="M95" t="str">
        <f t="shared" si="3"/>
        <v>93 - Seine-St-Denis</v>
      </c>
      <c r="N95">
        <v>1</v>
      </c>
    </row>
    <row r="96" spans="10:14" ht="15" thickBot="1" x14ac:dyDescent="0.4">
      <c r="J96">
        <v>94</v>
      </c>
      <c r="K96" t="s">
        <v>74</v>
      </c>
      <c r="L96" s="3" t="s">
        <v>208</v>
      </c>
      <c r="M96" t="str">
        <f t="shared" si="3"/>
        <v>94 - Val-de-Marne</v>
      </c>
      <c r="N96">
        <v>1</v>
      </c>
    </row>
    <row r="97" spans="10:14" ht="15" thickBot="1" x14ac:dyDescent="0.4">
      <c r="J97">
        <v>95</v>
      </c>
      <c r="K97" t="s">
        <v>74</v>
      </c>
      <c r="L97" s="9" t="s">
        <v>209</v>
      </c>
      <c r="M97" t="str">
        <f t="shared" si="3"/>
        <v>95 - Val-D'Oise</v>
      </c>
      <c r="N97">
        <v>1</v>
      </c>
    </row>
    <row r="98" spans="10:14" x14ac:dyDescent="0.35">
      <c r="J98">
        <v>971</v>
      </c>
      <c r="K98" t="s">
        <v>74</v>
      </c>
      <c r="L98" s="10" t="s">
        <v>210</v>
      </c>
      <c r="M98" t="str">
        <f t="shared" si="3"/>
        <v>971 - Guadeloupe</v>
      </c>
      <c r="N98">
        <v>2</v>
      </c>
    </row>
    <row r="99" spans="10:14" x14ac:dyDescent="0.35">
      <c r="J99">
        <v>972</v>
      </c>
      <c r="K99" t="s">
        <v>74</v>
      </c>
      <c r="L99" s="10" t="s">
        <v>211</v>
      </c>
      <c r="M99" t="str">
        <f t="shared" ref="M99:M102" si="4">CONCATENATE(J99,K99,L99)</f>
        <v>972 - Martinique</v>
      </c>
      <c r="N99">
        <v>2</v>
      </c>
    </row>
    <row r="100" spans="10:14" x14ac:dyDescent="0.35">
      <c r="J100">
        <v>973</v>
      </c>
      <c r="K100" t="s">
        <v>74</v>
      </c>
      <c r="L100" s="10" t="s">
        <v>212</v>
      </c>
      <c r="M100" t="str">
        <f t="shared" si="4"/>
        <v>973 - Guyane</v>
      </c>
      <c r="N100">
        <v>2</v>
      </c>
    </row>
    <row r="101" spans="10:14" x14ac:dyDescent="0.35">
      <c r="J101">
        <v>974</v>
      </c>
      <c r="K101" t="s">
        <v>74</v>
      </c>
      <c r="L101" s="10" t="s">
        <v>213</v>
      </c>
      <c r="M101" t="str">
        <f t="shared" si="4"/>
        <v>974 - La Réunion</v>
      </c>
      <c r="N101">
        <v>2</v>
      </c>
    </row>
    <row r="102" spans="10:14" x14ac:dyDescent="0.35">
      <c r="J102">
        <v>976</v>
      </c>
      <c r="K102" t="s">
        <v>74</v>
      </c>
      <c r="L102" s="10" t="s">
        <v>214</v>
      </c>
      <c r="M102" t="str">
        <f t="shared" si="4"/>
        <v>976 - Mayotte</v>
      </c>
      <c r="N102">
        <v>2</v>
      </c>
    </row>
    <row r="171" spans="10:10" x14ac:dyDescent="0.35">
      <c r="J171" t="s">
        <v>215</v>
      </c>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Mes_investissements</vt:lpstr>
      <vt:lpstr>Tableaux_correspondance_(caché)</vt:lpstr>
      <vt:lpstr>'Tableaux_correspondance_(caché)'!_Hlk112142828</vt:lpstr>
      <vt:lpstr>Categories</vt:lpstr>
      <vt:lpstr>Dispositifs_alternatifs_garantissant_un_respect_des_sols_optimal</vt:lpstr>
      <vt:lpstr>Equipements_divers</vt:lpstr>
      <vt:lpstr>Machines_d_exploitation_et_de_sylviculture_couramment_utilisees</vt:lpstr>
      <vt:lpstr>Outils_et_logiciels_numériques</vt:lpstr>
      <vt:lpstr>Type_d_investissement</vt:lpstr>
      <vt:lpstr>Type_Investissement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BELLIER Catherine;RICH Tiphaine</dc:creator>
  <cp:lastModifiedBy>SCHREPFER Lucas</cp:lastModifiedBy>
  <cp:lastPrinted>2022-07-21T09:15:48Z</cp:lastPrinted>
  <dcterms:created xsi:type="dcterms:W3CDTF">2014-12-03T07:47:04Z</dcterms:created>
  <dcterms:modified xsi:type="dcterms:W3CDTF">2022-12-15T14:15:31Z</dcterms:modified>
</cp:coreProperties>
</file>