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X:\B-POLES TECHNIQUES\1. Pôle Economie Circulaire\4. AAP et AMI\2023\Méthanisation\"/>
    </mc:Choice>
  </mc:AlternateContent>
  <xr:revisionPtr revIDLastSave="0" documentId="13_ncr:1_{7F913812-EEDB-48CA-9B66-24F3F2DBCD7C}" xr6:coauthVersionLast="47" xr6:coauthVersionMax="47" xr10:uidLastSave="{00000000-0000-0000-0000-000000000000}"/>
  <bookViews>
    <workbookView xWindow="-19320" yWindow="-120" windowWidth="19440" windowHeight="15000" xr2:uid="{00000000-000D-0000-FFFF-FFFF00000000}"/>
  </bookViews>
  <sheets>
    <sheet name="Présentation" sheetId="7" r:id="rId1"/>
    <sheet name="1-Evolution exploitations" sheetId="6" r:id="rId2"/>
    <sheet name="2-Intrants" sheetId="1" r:id="rId3"/>
    <sheet name="3-Description installation" sheetId="5" r:id="rId4"/>
    <sheet name="4-Bilan énergét. inj ou chaud" sheetId="2" r:id="rId5"/>
    <sheet name="4b-Bilan énergétique cogé" sheetId="8" r:id="rId6"/>
    <sheet name="5-Détail des investissements" sheetId="10" r:id="rId7"/>
    <sheet name="6-Compte d'exploitation prév" sheetId="4" r:id="rId8"/>
    <sheet name="7-Plan de financement" sheetId="11" r:id="rId9"/>
    <sheet name="Listes déroulantes" sheetId="3" state="hidden" r:id="rId10"/>
  </sheets>
  <externalReferences>
    <externalReference r:id="rId11"/>
    <externalReference r:id="rId12"/>
    <externalReference r:id="rId13"/>
    <externalReference r:id="rId14"/>
    <externalReference r:id="rId15"/>
    <externalReference r:id="rId16"/>
  </externalReferences>
  <definedNames>
    <definedName name="a">[1]instruction!$C$38</definedName>
    <definedName name="aa">[1]List!$J$5</definedName>
    <definedName name="aaa">[1]instruction!$D$12</definedName>
    <definedName name="aaaa">[1]List!$A$2</definedName>
    <definedName name="aaaaa" localSheetId="5">'[2]prépa annexe'!$N$25</definedName>
    <definedName name="aaaaa">'[3]prépa annexe'!$N$25</definedName>
    <definedName name="aaaaaa" localSheetId="5">'[2]prépa annexe'!$D$36</definedName>
    <definedName name="aaaaaa">'[3]prépa annexe'!$D$36</definedName>
    <definedName name="aaaaaaa">[1]List!$E$2</definedName>
    <definedName name="aaaaaaaa">[1]List!$D$3</definedName>
    <definedName name="aaaaaaaaa">[1]List!$J$4</definedName>
    <definedName name="aaaaaaaaaa">[1]List!$D$2</definedName>
    <definedName name="aaaaaaaaaaa" localSheetId="5">'[2]prépa annexe'!$N$36</definedName>
    <definedName name="aaaaaaaaaaa">'[3]prépa annexe'!$N$36</definedName>
    <definedName name="abach2" localSheetId="5">#REF!</definedName>
    <definedName name="abach2">#REF!</definedName>
    <definedName name="actu" localSheetId="5">#REF!</definedName>
    <definedName name="actu">#REF!</definedName>
    <definedName name="analyse_eco">[4]List!$D$3</definedName>
    <definedName name="bonus_petit_collectif">[4]paramètres!$C$19</definedName>
    <definedName name="calcul_metha" localSheetId="5">'[2]1-NOC 2020 -économie'!#REF!</definedName>
    <definedName name="calcul_metha">'6-Compte d''exploitation prév'!#REF!</definedName>
    <definedName name="ch_coge">[4]List!$G$3</definedName>
    <definedName name="ch_distri_enr" localSheetId="5">'[2]1-NOC 2020 -économie'!#REF!</definedName>
    <definedName name="ch_distri_enr">'6-Compte d''exploitation prév'!#REF!</definedName>
    <definedName name="ch_eco">[4]List!$A$2</definedName>
    <definedName name="ch_ferme">[4]List!$F$2</definedName>
    <definedName name="ch_fluide" localSheetId="5">'[2]1-NOC 2020 -économie'!#REF!</definedName>
    <definedName name="ch_fluide">'6-Compte d''exploitation prév'!#REF!</definedName>
    <definedName name="ch_inj">[4]List!$G$2</definedName>
    <definedName name="ch_localisation" localSheetId="5">'[2]1-NOC 2020 -économie'!#REF!</definedName>
    <definedName name="ch_localisation">'6-Compte d''exploitation prév'!#REF!</definedName>
    <definedName name="ch_mix">[4]List!$G$4</definedName>
    <definedName name="ch_nature_activite">[4]instruction!$D$12</definedName>
    <definedName name="ch_non">[4]List!$E$3</definedName>
    <definedName name="ch_non_eco">[4]List!$A$3</definedName>
    <definedName name="ch_num_contrat" localSheetId="5">'[2]1-NOC 2020 -économie'!#REF!</definedName>
    <definedName name="ch_num_contrat">'6-Compte d''exploitation prév'!#REF!</definedName>
    <definedName name="ch_oui">[4]List!$E$2</definedName>
    <definedName name="ch_oui_non">[4]List!$E$2:$E$3</definedName>
    <definedName name="ch_prod_enr" localSheetId="5">'[2]1-NOC 2020 -économie'!#REF!</definedName>
    <definedName name="ch_prod_enr">'6-Compte d''exploitation prév'!#REF!</definedName>
    <definedName name="ch_steu">[4]List!$F$6</definedName>
    <definedName name="ch_taille" localSheetId="5">'[2]1-NOC 2020 -économie'!#REF!</definedName>
    <definedName name="ch_taille">'6-Compte d''exploitation prév'!#REF!</definedName>
    <definedName name="ch_territorial">[4]List!$F$3</definedName>
    <definedName name="ch_type_metha" localSheetId="5">'[2]1-NOC 2020 -économie'!#REF!</definedName>
    <definedName name="ch_type_metha">'6-Compte d''exploitation prév'!#REF!</definedName>
    <definedName name="ch_type_travaux_res">[4]instruction!$C$38</definedName>
    <definedName name="Charges_C" localSheetId="5">#REF!</definedName>
    <definedName name="Charges_C">#REF!</definedName>
    <definedName name="coef_repart_metha">'6-Compte d''exploitation prév'!#REF!</definedName>
    <definedName name="cout" localSheetId="5">#REF!</definedName>
    <definedName name="cout">#REF!</definedName>
    <definedName name="couts_det">[4]List!$L$2</definedName>
    <definedName name="couts_reg">[4]List!$L$3</definedName>
    <definedName name="cplg_msi" localSheetId="5">#REF!</definedName>
    <definedName name="cplg_msi">#REF!</definedName>
    <definedName name="d" localSheetId="5">#REF!</definedName>
    <definedName name="d">#REF!</definedName>
    <definedName name="d_appel" localSheetId="5">#REF!</definedName>
    <definedName name="d_appel">#REF!</definedName>
    <definedName name="date_dda" localSheetId="5">'[2]1-NOC 2020 -économie'!#REF!</definedName>
    <definedName name="date_dda">'6-Compte d''exploitation prév'!#REF!</definedName>
    <definedName name="décalage" localSheetId="5">#REF!</definedName>
    <definedName name="décalage">#REF!</definedName>
    <definedName name="depenses" localSheetId="5">#REF!</definedName>
    <definedName name="depenses">#REF!</definedName>
    <definedName name="detail_coût">[4]List!$L$2:$L$3</definedName>
    <definedName name="detail_cout_aff" localSheetId="5">'[2]1-NOC 2020 -économie'!#REF!</definedName>
    <definedName name="detail_cout_aff">'6-Compte d''exploitation prév'!#REF!</definedName>
    <definedName name="distri_enr" localSheetId="5">'[2]1-NOC 2020 -économie'!#REF!</definedName>
    <definedName name="distri_enr">'6-Compte d''exploitation prév'!#REF!</definedName>
    <definedName name="DN_vapeur" localSheetId="5">'[2]1-NOC 2020 -économie'!#REF!</definedName>
    <definedName name="DN_vapeur">'6-Compte d''exploitation prév'!#REF!</definedName>
    <definedName name="dollar" localSheetId="5">#REF!</definedName>
    <definedName name="dollar">#REF!</definedName>
    <definedName name="dvie" localSheetId="5">#REF!</definedName>
    <definedName name="dvie">#REF!</definedName>
    <definedName name="e" localSheetId="5">'[2]prépa annexe'!$O$101</definedName>
    <definedName name="e">'[3]prépa annexe'!$O$101</definedName>
    <definedName name="ee" localSheetId="5">'[2]prépa annexe'!$E$106</definedName>
    <definedName name="ee">'[3]prépa annexe'!$E$106</definedName>
    <definedName name="eee">[1]List!$G$3</definedName>
    <definedName name="eeee" localSheetId="5">'[2]prépa annexe'!$G$27</definedName>
    <definedName name="eeee">'[3]prépa annexe'!$G$27</definedName>
    <definedName name="eeeeee">[1]List!$F$2</definedName>
    <definedName name="eeeeeee">[1]List!$F$3</definedName>
    <definedName name="eeeeeeee" localSheetId="5">'[2]prépa annexe'!$H$29</definedName>
    <definedName name="eeeeeeee">'[3]prépa annexe'!$H$29</definedName>
    <definedName name="eeeeeeeee">[1]paramètres!$C$3</definedName>
    <definedName name="eeeeeeeeee">[1]paramètres!$D$3</definedName>
    <definedName name="EparMWh" localSheetId="5">#REF!</definedName>
    <definedName name="EparMWh">#REF!</definedName>
    <definedName name="expl_EparkW" localSheetId="5">#REF!</definedName>
    <definedName name="expl_EparkW">#REF!</definedName>
    <definedName name="expl_EparMWh" localSheetId="5">#REF!</definedName>
    <definedName name="expl_EparMWh">#REF!</definedName>
    <definedName name="financement">#REF!</definedName>
    <definedName name="Fonctionnement" localSheetId="5">#REF!</definedName>
    <definedName name="Fonctionnement">#REF!</definedName>
    <definedName name="forfait">[4]List!$D$2</definedName>
    <definedName name="forfait_travaux_specifiques">[4]paramètres!$C$29</definedName>
    <definedName name="graphique" localSheetId="5">#REF!</definedName>
    <definedName name="graphique">#REF!</definedName>
    <definedName name="i">[1]paramètres!$B$9</definedName>
    <definedName name="ii">[1]paramètres!$C$9</definedName>
    <definedName name="iii">[1]paramètres!$B$10</definedName>
    <definedName name="iiii">[1]paramètres!$C$10</definedName>
    <definedName name="iiiii">[1]paramètres!$C$11</definedName>
    <definedName name="iiiiii">[1]paramètres!$E$28</definedName>
    <definedName name="iiiiiiii" localSheetId="5">'[2]prépa annexe'!$G$43</definedName>
    <definedName name="iiiiiiii">'[3]prépa annexe'!$G$43</definedName>
    <definedName name="iiiiiiiii">[1]paramètres!$E$23</definedName>
    <definedName name="iiiiiiiiiiii" localSheetId="5">'[2]prépa annexe'!$G$44</definedName>
    <definedName name="iiiiiiiiiiii">'[3]prépa annexe'!$G$44</definedName>
    <definedName name="Indispo_e1" localSheetId="5">#REF!</definedName>
    <definedName name="Indispo_e1">#REF!</definedName>
    <definedName name="Indispo_ecm" localSheetId="5">#REF!</definedName>
    <definedName name="Indispo_ecm">#REF!</definedName>
    <definedName name="Indispo_evie" localSheetId="5">#REF!</definedName>
    <definedName name="Indispo_evie">#REF!</definedName>
    <definedName name="Indispo_f1" localSheetId="5">#REF!</definedName>
    <definedName name="Indispo_f1">#REF!</definedName>
    <definedName name="Indispo_fcm" localSheetId="5">#REF!</definedName>
    <definedName name="Indispo_fcm">#REF!</definedName>
    <definedName name="Indispo_fvie" localSheetId="5">#REF!</definedName>
    <definedName name="Indispo_fvie">#REF!</definedName>
    <definedName name="intensité_distri_enrr_eco">[4]paramètres!$K$25:$N$36</definedName>
    <definedName name="intensité_distri_enrr_non_eco">[4]paramètres!$J$37:$N$40</definedName>
    <definedName name="intensité_prod_enrr_eco">[4]paramètres!$K$4:$N$15</definedName>
    <definedName name="intensité_prod_enrr_non_eco">[4]paramètres!$J$16:$N$19</definedName>
    <definedName name="Inv_EparkW" localSheetId="5">#REF!</definedName>
    <definedName name="Inv_EparkW">#REF!</definedName>
    <definedName name="localisation">[4]List!$C$2:$C$5</definedName>
    <definedName name="longueur_DN" localSheetId="5">'[2]1-NOC 2020 -économie'!#REF!</definedName>
    <definedName name="longueur_DN">'6-Compte d''exploitation prév'!#REF!</definedName>
    <definedName name="longueur_DN_1" localSheetId="5">'[2]1-NOC 2020 -économie'!#REF!</definedName>
    <definedName name="longueur_DN_1">'6-Compte d''exploitation prév'!#REF!</definedName>
    <definedName name="longueur_DN_2" localSheetId="5">'[2]1-NOC 2020 -économie'!#REF!</definedName>
    <definedName name="longueur_DN_2">'6-Compte d''exploitation prév'!#REF!</definedName>
    <definedName name="longueur_DN_3" localSheetId="5">'[2]1-NOC 2020 -économie'!#REF!</definedName>
    <definedName name="longueur_DN_3">'6-Compte d''exploitation prév'!#REF!</definedName>
    <definedName name="longueur_DN_4" localSheetId="5">'[2]1-NOC 2020 -économie'!#REF!</definedName>
    <definedName name="longueur_DN_4">'6-Compte d''exploitation prév'!#REF!</definedName>
    <definedName name="longueur_DN_5" localSheetId="5">'[2]1-NOC 2020 -économie'!#REF!</definedName>
    <definedName name="longueur_DN_5">'6-Compte d''exploitation prév'!#REF!</definedName>
    <definedName name="MBtu" localSheetId="5">#REF!</definedName>
    <definedName name="MBtu">#REF!</definedName>
    <definedName name="metha_code_coge">[4]List!$H$3</definedName>
    <definedName name="metha_code_inj">[4]List!$H$2</definedName>
    <definedName name="mode_calcul_metha" localSheetId="5">'[2]1-NOC 2020 -économie'!#REF!</definedName>
    <definedName name="mode_calcul_metha">'6-Compte d''exploitation prév'!#REF!</definedName>
    <definedName name="mode_calcul_res" localSheetId="5">'[2]1-NOC 2020 -économie'!#REF!</definedName>
    <definedName name="mode_calcul_res">'6-Compte d''exploitation prév'!#REF!</definedName>
    <definedName name="msi" localSheetId="5">#REF!</definedName>
    <definedName name="msi">#REF!</definedName>
    <definedName name="mt_aide_totale" localSheetId="5">'[2]1-NOC 2020 -économie'!#REF!</definedName>
    <definedName name="mt_aide_totale">'6-Compte d''exploitation prév'!#REF!</definedName>
    <definedName name="mt_ar_metha" localSheetId="5">'[2]1-NOC 2020 -économie'!#REF!</definedName>
    <definedName name="mt_ar_metha">'6-Compte d''exploitation prév'!#REF!</definedName>
    <definedName name="mt_ar_reseau" localSheetId="5">'[2]1-NOC 2020 -économie'!#REF!</definedName>
    <definedName name="mt_ar_reseau">'6-Compte d''exploitation prév'!#REF!</definedName>
    <definedName name="mt_forfait_coge_1">[4]paramètres!$C$9</definedName>
    <definedName name="mt_forfait_coge_2">[4]paramètres!$C$10</definedName>
    <definedName name="mt_forfait_coge_3">[4]paramètres!$C$11</definedName>
    <definedName name="mt_forfait_densi_kw">[4]paramètres!$D$30</definedName>
    <definedName name="mt_forfait_densi_ml">[4]paramètres!$C$30</definedName>
    <definedName name="mt_forfait_inj_">[4]paramètres!$C$17</definedName>
    <definedName name="mt_forfait_inj_1">[4]paramètres!$C$16</definedName>
    <definedName name="mt_forfait_inj_3">[4]paramètres!$C$18</definedName>
    <definedName name="mt_forfait_reseau_seuil_11">[4]paramètres!$C$23</definedName>
    <definedName name="mt_forfait_reseau_seuil_12">[4]paramètres!$C$24</definedName>
    <definedName name="mt_forfait_reseau_seuil_13">[4]paramètres!$C$25</definedName>
    <definedName name="mt_forfait_reseau_seuil_14">[4]paramètres!$C$26</definedName>
    <definedName name="mt_forfait_reseau_seuil_15">[4]paramètres!$C$27</definedName>
    <definedName name="mt_forfait_reseau_seuil_21">[4]paramètres!$D$23</definedName>
    <definedName name="mt_forfait_reseau_seuil_22">[4]paramètres!$D$24</definedName>
    <definedName name="mt_forfait_reseau_seuil_23">[4]paramètres!$D$25</definedName>
    <definedName name="mt_forfait_reseau_seuil_24">[4]paramètres!$D$26</definedName>
    <definedName name="mt_forfait_reseau_seuil_25">[4]paramètres!$D$27</definedName>
    <definedName name="nature_activite">'[5]Déf. des données'!$A$24:$A$25</definedName>
    <definedName name="nature_activité">[4]List!$A$2:$A$3</definedName>
    <definedName name="o">[1]paramètres!$E$24</definedName>
    <definedName name="oo" localSheetId="5">'[2]prépa annexe'!$G$45</definedName>
    <definedName name="oo">'[3]prépa annexe'!$G$45</definedName>
    <definedName name="ooo">[1]paramètres!$E$25</definedName>
    <definedName name="oooo" localSheetId="5">'[2]prépa annexe'!$G$46</definedName>
    <definedName name="oooo">'[3]prépa annexe'!$G$46</definedName>
    <definedName name="ooooo">[1]paramètres!$E$26</definedName>
    <definedName name="oooooo" localSheetId="5">'[2]prépa annexe'!$G$47</definedName>
    <definedName name="oooooo">'[3]prépa annexe'!$G$47</definedName>
    <definedName name="ooooooo">[1]paramètres!$E$27</definedName>
    <definedName name="oooooooo">[1]List!$L$3</definedName>
    <definedName name="ooooooooo">[1]paramètres!$J$37:$N$40</definedName>
    <definedName name="oooooooooo">[1]paramètres!$K$25:$N$36</definedName>
    <definedName name="oooooooooooooooo" localSheetId="5">'[2]prépa annexe'!$E$152</definedName>
    <definedName name="oooooooooooooooo">'[3]prépa annexe'!$E$152</definedName>
    <definedName name="oooooooooooooooooooooooooo">[1]paramètres!$C$22</definedName>
    <definedName name="ooooooooooooooooooooooooooooooo">[1]paramètres!$D$23</definedName>
    <definedName name="ooooooooooooooooooooooooooooooooooo">[1]paramètres!$D$24</definedName>
    <definedName name="p">[1]paramètres!$D$25</definedName>
    <definedName name="PCI_PCS" localSheetId="5">#REF!</definedName>
    <definedName name="PCI_PCS">#REF!</definedName>
    <definedName name="PCN" localSheetId="5">#REF!</definedName>
    <definedName name="PCN">#REF!</definedName>
    <definedName name="PCS_PCI" localSheetId="5">#REF!</definedName>
    <definedName name="PCS_PCI">#REF!</definedName>
    <definedName name="petit_collectif" localSheetId="5">'[2]1-NOC 2020 -économie'!#REF!</definedName>
    <definedName name="petit_collectif">'6-Compte d''exploitation prév'!#REF!</definedName>
    <definedName name="plafond_aide_forfait_reseau">[4]paramètres!$F$29</definedName>
    <definedName name="plafond_reseau_1">[4]paramètres!$E$23</definedName>
    <definedName name="plafond_reseau_2">[4]paramètres!$E$24</definedName>
    <definedName name="plafond_reseau_3">[4]paramètres!$E$25</definedName>
    <definedName name="plafond_reseau_4">[4]paramètres!$E$26</definedName>
    <definedName name="plafond_reseau_5">[4]paramètres!$E$27</definedName>
    <definedName name="plafond_reseau_vapeur">[4]paramètres!$E$28</definedName>
    <definedName name="pp">[1]paramètres!$D$26</definedName>
    <definedName name="ppp">[1]paramètres!$D$27</definedName>
    <definedName name="pppp">[1]paramètres!$C$23</definedName>
    <definedName name="ppppp">[1]paramètres!$C$24</definedName>
    <definedName name="ppppppp">[1]paramètres!$C$25</definedName>
    <definedName name="pppppppp">[1]paramètres!$C$26</definedName>
    <definedName name="pppppppppp">[1]paramètres!$C$27</definedName>
    <definedName name="ppppppppppp">[1]paramètres!$C$29</definedName>
    <definedName name="pppppppppppppp">[1]paramètres!$F$29</definedName>
    <definedName name="ppppppppppppppppppp">[1]paramètres!$C$30</definedName>
    <definedName name="pppppppppppppppppppppppppp" localSheetId="5">'[2]prépa annexe'!$K$21</definedName>
    <definedName name="pppppppppppppppppppppppppp">'[3]prépa annexe'!$K$21</definedName>
    <definedName name="pppppppppppppppppppppppppppppppppppp">[1]List!$G$2:$G$4</definedName>
    <definedName name="ppppppppppppppppppppppppppppppppppppp">[1]List!$L$2:$L$3</definedName>
    <definedName name="pppppppppppppppppppppppppppppppppppppp">[1]List!$F$2:$F$6</definedName>
    <definedName name="prod_coge" localSheetId="5">'[2]1-NOC 2020 -économie'!#REF!</definedName>
    <definedName name="prod_coge">'6-Compte d''exploitation prév'!#REF!</definedName>
    <definedName name="prod_inj" localSheetId="5">'[2]1-NOC 2020 -économie'!#REF!</definedName>
    <definedName name="prod_inj">'6-Compte d''exploitation prév'!#REF!</definedName>
    <definedName name="puissance_coge" localSheetId="5">'[2]1-NOC 2020 -économie'!#REF!</definedName>
    <definedName name="puissance_coge">'6-Compte d''exploitation prév'!#REF!</definedName>
    <definedName name="puissance_inj" localSheetId="5">'[2]1-NOC 2020 -économie'!#REF!</definedName>
    <definedName name="puissance_inj">'6-Compte d''exploitation prév'!#REF!</definedName>
    <definedName name="q" localSheetId="5">#REF!</definedName>
    <definedName name="q">#REF!</definedName>
    <definedName name="qq">[1]List!$C$2:$C$5</definedName>
    <definedName name="qqq">[1]List!$B$2:$B$4</definedName>
    <definedName name="qqqq">[1]List!$A$2:$A$3</definedName>
    <definedName name="qqqqqq">[1]List!$I$2:$I$3</definedName>
    <definedName name="qqqqqqq">[1]List!$J$2:$J$5</definedName>
    <definedName name="qqqqqqqq">[1]List!$E$2:$E$3</definedName>
    <definedName name="rdt_PCI" localSheetId="5">#REF!</definedName>
    <definedName name="rdt_PCI">#REF!</definedName>
    <definedName name="rdt_PCS" localSheetId="5">#REF!</definedName>
    <definedName name="rdt_PCS">#REF!</definedName>
    <definedName name="res_code_crea">[4]List!$K$2</definedName>
    <definedName name="res_code_desi">[4]List!$K$4</definedName>
    <definedName name="res_code_ext">[4]List!$K$3</definedName>
    <definedName name="res_crea">[4]List!$J$2</definedName>
    <definedName name="res_densi">[4]List!$J$4</definedName>
    <definedName name="res_ext_densi">[4]List!$J$5</definedName>
    <definedName name="resultat" localSheetId="5">#REF!</definedName>
    <definedName name="resultat">#REF!</definedName>
    <definedName name="scénario" localSheetId="5">#REF!</definedName>
    <definedName name="scénario">#REF!</definedName>
    <definedName name="seuil_forfait_coge_1">[4]paramètres!$B$9</definedName>
    <definedName name="seuil_forfait_coge_2">[4]paramètres!$B$10</definedName>
    <definedName name="seuil_forfait_inj_1">[4]paramètres!$B$16</definedName>
    <definedName name="seuil_forfait_inj_2">[4]paramètres!$B$17</definedName>
    <definedName name="seuil_forfait_plafond_coge">[4]paramètres!$D$3</definedName>
    <definedName name="seuil_forfait_plafond_inj">[4]paramètres!$D$4</definedName>
    <definedName name="seuil_forfait_plancher_coge">[4]paramètres!$C$3</definedName>
    <definedName name="seuil_forfait_reseau">[4]paramètres!$C$5</definedName>
    <definedName name="seuil_forfait_reseau_1">[4]paramètres!$C$22</definedName>
    <definedName name="stock" localSheetId="5">#REF!</definedName>
    <definedName name="stock">#REF!</definedName>
    <definedName name="supportjuridique">'[6]partenaire1-Coord'!$AO$1:$AO$2</definedName>
    <definedName name="t" localSheetId="5">'[2]prépa annexe'!$G$33</definedName>
    <definedName name="t">'[3]prépa annexe'!$G$33</definedName>
    <definedName name="taille_ent">'[5]Déf. des données'!$A$29:$A$31</definedName>
    <definedName name="taille_entreprise">[4]List!$B$2:$B$4</definedName>
    <definedName name="Taux_actu" localSheetId="5">#REF!</definedName>
    <definedName name="Taux_actu">#REF!</definedName>
    <definedName name="taxes" localSheetId="5">#REF!</definedName>
    <definedName name="taxes">#REF!</definedName>
    <definedName name="TICGN" localSheetId="5">#REF!</definedName>
    <definedName name="TICGN">#REF!</definedName>
    <definedName name="top">#REF!</definedName>
    <definedName name="tt" localSheetId="5">'[2]prépa annexe'!$H$31</definedName>
    <definedName name="tt">'[3]prépa annexe'!$H$31</definedName>
    <definedName name="ttt">[1]paramètres!$D$4</definedName>
    <definedName name="tttt">[1]List!$E$3</definedName>
    <definedName name="ttttt">[1]List!$H$2</definedName>
    <definedName name="tttttt">[1]List!$H$3</definedName>
    <definedName name="ttttttt" localSheetId="5">'[2]prépa annexe'!$H$30</definedName>
    <definedName name="ttttttt">'[3]prépa annexe'!$H$30</definedName>
    <definedName name="tttttttt" localSheetId="5">'[2]prépa annexe'!$H$32</definedName>
    <definedName name="tttttttt">'[3]prépa annexe'!$H$32</definedName>
    <definedName name="ttttttttt" localSheetId="5">'[2]prépa annexe'!$H$39</definedName>
    <definedName name="ttttttttt">'[3]prépa annexe'!$H$39</definedName>
    <definedName name="tttttttttt">[1]paramètres!$C$5</definedName>
    <definedName name="type_fluide_calo">[4]List!$I$2:$I$3</definedName>
    <definedName name="type_metha">[4]List!$F$2:$F$6</definedName>
    <definedName name="type_travaux_reseau">[4]List!$J$2:$J$5</definedName>
    <definedName name="type_usage_metha">[4]List!$G$2:$G$4</definedName>
    <definedName name="typerèglement">'[6]partenaire1-Coord'!$AT$1:$AT$4</definedName>
    <definedName name="u">[1]paramètres!$J$16:$N$19</definedName>
    <definedName name="usage_metha" localSheetId="5">'[2]1-NOC 2020 -économie'!#REF!</definedName>
    <definedName name="usage_metha">'6-Compte d''exploitation prév'!#REF!</definedName>
    <definedName name="uu">[1]paramètres!$K$4:$N$15</definedName>
    <definedName name="uuu">[1]List!$F$6</definedName>
    <definedName name="uuuu">[1]paramètres!$B$16</definedName>
    <definedName name="uuuuu">[1]paramètres!$C$16</definedName>
    <definedName name="uuuuuu">[1]paramètres!$B$17</definedName>
    <definedName name="uuuuuuu">[1]paramètres!$C$17</definedName>
    <definedName name="uuuuuuuu">[1]paramètres!$C$18</definedName>
    <definedName name="uuuuuuuuu" localSheetId="5">'[2]prépa annexe'!$G$34</definedName>
    <definedName name="uuuuuuuuu">'[3]prépa annexe'!$G$34</definedName>
    <definedName name="uuuuuuuuuu">[1]paramètres!$C$19</definedName>
    <definedName name="vapeur">[4]List!$I$2</definedName>
    <definedName name="y">[1]List!$K$2</definedName>
    <definedName name="yy">[1]List!$K$3</definedName>
    <definedName name="yyy">[1]List!$K$4</definedName>
    <definedName name="yyyy" localSheetId="5">'[2]prépa annexe'!$D$40</definedName>
    <definedName name="yyyy">'[3]prépa annexe'!$D$40</definedName>
    <definedName name="yyyyy">[1]List!$I$2</definedName>
    <definedName name="yyyyyy" localSheetId="5">'[2]prépa annexe'!$G$43:$H$47</definedName>
    <definedName name="yyyyyy">'[3]prépa annexe'!$G$43:$H$47</definedName>
    <definedName name="yyyyyyy" localSheetId="5">'[2]prépa annexe'!$G$48</definedName>
    <definedName name="yyyyyyy">'[3]prépa annexe'!$G$48</definedName>
    <definedName name="yyyyyyyy">[1]paramètres!$D$30</definedName>
    <definedName name="yyyyyyyyy" localSheetId="5">'[2]prépa annexe'!$F$52</definedName>
    <definedName name="yyyyyyyyy">'[3]prépa annexe'!$F$52</definedName>
    <definedName name="yyyyyyyyyy">[1]List!$L$2</definedName>
    <definedName name="z" localSheetId="5">'[2]prépa annexe'!$C$9</definedName>
    <definedName name="z">'[3]prépa annexe'!$C$9</definedName>
    <definedName name="_xlnm.Print_Area" localSheetId="2">'2-Intrants'!$A$1:$J$224</definedName>
    <definedName name="_xlnm.Print_Area" localSheetId="7">'6-Compte d''exploitation prév'!$A$1:$AF$53</definedName>
    <definedName name="ZoneListe">#REF!</definedName>
    <definedName name="zz">[1]List!$J$2</definedName>
    <definedName name="zzz" localSheetId="5">'[2]prépa annexe'!$C$10</definedName>
    <definedName name="zzz">'[3]prépa annexe'!$C$10</definedName>
    <definedName name="zzzz">[1]List!$A$3</definedName>
    <definedName name="zzzzz" localSheetId="5">'[2]prépa annexe'!$D$13</definedName>
    <definedName name="zzzzz">'[3]prépa annexe'!$D$13</definedName>
    <definedName name="zzzzzz" localSheetId="5">'[2]prépa annexe'!$D$14</definedName>
    <definedName name="zzzzzz">'[3]prépa annexe'!$D$14</definedName>
    <definedName name="zzzzzzz" localSheetId="5">'[2]prépa annexe'!$D$25</definedName>
    <definedName name="zzzzzzz">'[3]prépa annexe'!$D$25</definedName>
    <definedName name="zzzzzzzz" localSheetId="5">'[2]prépa annexe'!$G$28</definedName>
    <definedName name="zzzzzzzz">'[3]prépa annexe'!$G$28</definedName>
    <definedName name="zzzzzzzzz">[1]List!$G$2</definedName>
    <definedName name="zzzzzzzzzz">[1]List!$G$4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1" l="1"/>
  <c r="I8" i="10"/>
  <c r="I28" i="10"/>
  <c r="I32" i="10"/>
  <c r="I37" i="10"/>
  <c r="I44" i="10" s="1"/>
  <c r="I43" i="10"/>
  <c r="I18" i="10"/>
  <c r="I10" i="4" l="1"/>
  <c r="B26" i="8" l="1"/>
  <c r="B13" i="2"/>
  <c r="B32" i="2"/>
  <c r="B24" i="8" l="1"/>
  <c r="B32" i="8" s="1"/>
  <c r="B18" i="8"/>
  <c r="B19" i="8" s="1"/>
  <c r="B8" i="8"/>
  <c r="B35" i="8" l="1"/>
  <c r="B12" i="8"/>
  <c r="B13" i="8" s="1"/>
  <c r="D32" i="8"/>
  <c r="B10" i="8"/>
  <c r="B20" i="8"/>
  <c r="B37" i="8" s="1"/>
  <c r="B6" i="8"/>
  <c r="B9" i="8"/>
  <c r="D52" i="6" l="1"/>
  <c r="E52" i="6"/>
  <c r="F52" i="6"/>
  <c r="G52" i="6"/>
  <c r="H52" i="6"/>
  <c r="I52" i="6"/>
  <c r="B42" i="6"/>
  <c r="C42" i="6"/>
  <c r="B43" i="6"/>
  <c r="C43" i="6"/>
  <c r="B44" i="6"/>
  <c r="C44" i="6"/>
  <c r="B45" i="6"/>
  <c r="C45" i="6"/>
  <c r="B46" i="6"/>
  <c r="C46" i="6"/>
  <c r="B47" i="6"/>
  <c r="C47" i="6"/>
  <c r="B48" i="6"/>
  <c r="C48" i="6"/>
  <c r="B49" i="6"/>
  <c r="C49" i="6"/>
  <c r="B50" i="6"/>
  <c r="C50" i="6"/>
  <c r="B51" i="6"/>
  <c r="C51" i="6"/>
  <c r="C41" i="6"/>
  <c r="B41" i="6"/>
  <c r="B30" i="6"/>
  <c r="B31" i="6"/>
  <c r="C31" i="6"/>
  <c r="B32" i="6"/>
  <c r="C32" i="6"/>
  <c r="B33" i="6"/>
  <c r="C33" i="6"/>
  <c r="B34" i="6"/>
  <c r="C34" i="6"/>
  <c r="C30"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C9" i="6"/>
  <c r="B9" i="6"/>
  <c r="H112" i="1"/>
  <c r="B52" i="6" l="1"/>
  <c r="C52" i="6"/>
  <c r="H104" i="1"/>
  <c r="F104" i="1"/>
  <c r="H100" i="1"/>
  <c r="F100" i="1"/>
  <c r="H97" i="1"/>
  <c r="F97" i="1"/>
  <c r="H90" i="1"/>
  <c r="F90" i="1"/>
  <c r="H86" i="1"/>
  <c r="F86" i="1"/>
  <c r="H81" i="1"/>
  <c r="F81" i="1"/>
  <c r="H75" i="1"/>
  <c r="F75" i="1"/>
  <c r="H22" i="1"/>
  <c r="F22" i="1"/>
  <c r="I30" i="5"/>
  <c r="H27" i="5"/>
  <c r="H28" i="5" s="1"/>
  <c r="I23" i="5"/>
  <c r="H28" i="4"/>
  <c r="G28" i="4"/>
  <c r="B24" i="4" s="1"/>
  <c r="H16" i="4"/>
  <c r="AA16" i="4"/>
  <c r="Z16" i="4"/>
  <c r="S16" i="4"/>
  <c r="R16" i="4"/>
  <c r="K16" i="4"/>
  <c r="J16" i="4"/>
  <c r="B33" i="2"/>
  <c r="B38" i="2"/>
  <c r="B26" i="2"/>
  <c r="B14" i="2"/>
  <c r="B20" i="2"/>
  <c r="B22" i="2" s="1"/>
  <c r="B9" i="2"/>
  <c r="B8" i="2"/>
  <c r="B6" i="2"/>
  <c r="D224" i="1"/>
  <c r="D222" i="1"/>
  <c r="D221" i="1"/>
  <c r="D220" i="1"/>
  <c r="D219" i="1"/>
  <c r="E214" i="1"/>
  <c r="E213" i="1"/>
  <c r="E212" i="1"/>
  <c r="H207" i="1"/>
  <c r="H206" i="1"/>
  <c r="E205" i="1"/>
  <c r="D204" i="1"/>
  <c r="D202" i="1"/>
  <c r="D201" i="1"/>
  <c r="D197" i="1"/>
  <c r="D195" i="1"/>
  <c r="D194" i="1"/>
  <c r="H194" i="1" s="1"/>
  <c r="D193" i="1"/>
  <c r="H193" i="1" s="1"/>
  <c r="R98" i="1"/>
  <c r="S94" i="1"/>
  <c r="H45" i="1"/>
  <c r="F45" i="1"/>
  <c r="H41" i="1"/>
  <c r="F41" i="1"/>
  <c r="H38" i="1"/>
  <c r="F38" i="1"/>
  <c r="H31" i="1"/>
  <c r="F31" i="1"/>
  <c r="H27" i="1"/>
  <c r="F27" i="1"/>
  <c r="H16" i="1"/>
  <c r="F16" i="1"/>
  <c r="D34" i="2" l="1"/>
  <c r="B34" i="2"/>
  <c r="B15" i="2"/>
  <c r="D15" i="2"/>
  <c r="B21" i="4"/>
  <c r="Q16" i="4"/>
  <c r="Y16" i="4"/>
  <c r="I23" i="4"/>
  <c r="N16" i="4"/>
  <c r="V16" i="4"/>
  <c r="M28" i="4"/>
  <c r="U28" i="4"/>
  <c r="AC28" i="4"/>
  <c r="P16" i="4"/>
  <c r="X16" i="4"/>
  <c r="I22" i="4"/>
  <c r="K28" i="4"/>
  <c r="S28" i="4"/>
  <c r="AA28" i="4"/>
  <c r="L28" i="4"/>
  <c r="T28" i="4"/>
  <c r="AB28" i="4"/>
  <c r="B23" i="4"/>
  <c r="B20" i="4"/>
  <c r="B27" i="4"/>
  <c r="B25" i="4"/>
  <c r="B22" i="4"/>
  <c r="B18" i="4"/>
  <c r="B19" i="4"/>
  <c r="B26" i="4"/>
  <c r="I12" i="4"/>
  <c r="I14" i="4"/>
  <c r="I20" i="4"/>
  <c r="I25" i="4"/>
  <c r="I27" i="4"/>
  <c r="N28" i="4"/>
  <c r="N30" i="4" s="1"/>
  <c r="V28" i="4"/>
  <c r="AB16" i="4"/>
  <c r="AB30" i="4" s="1"/>
  <c r="O28" i="4"/>
  <c r="W28" i="4"/>
  <c r="I19" i="4"/>
  <c r="I26" i="4"/>
  <c r="T16" i="4"/>
  <c r="T30" i="4" s="1"/>
  <c r="M16" i="4"/>
  <c r="U16" i="4"/>
  <c r="AC16" i="4"/>
  <c r="P28" i="4"/>
  <c r="P30" i="4" s="1"/>
  <c r="X28" i="4"/>
  <c r="X30" i="4" s="1"/>
  <c r="I11" i="4"/>
  <c r="I13" i="4"/>
  <c r="I15" i="4"/>
  <c r="Q28" i="4"/>
  <c r="Q30" i="4" s="1"/>
  <c r="Y28" i="4"/>
  <c r="Y30" i="4" s="1"/>
  <c r="I21" i="4"/>
  <c r="I24" i="4"/>
  <c r="L16" i="4"/>
  <c r="O16" i="4"/>
  <c r="W16" i="4"/>
  <c r="J28" i="4"/>
  <c r="R28" i="4"/>
  <c r="R30" i="4" s="1"/>
  <c r="Z28" i="4"/>
  <c r="Z30" i="4" s="1"/>
  <c r="H108" i="1"/>
  <c r="F108" i="1"/>
  <c r="G85" i="1" s="1"/>
  <c r="I206" i="1"/>
  <c r="E215" i="1"/>
  <c r="E201" i="1"/>
  <c r="I207" i="1"/>
  <c r="E202" i="1"/>
  <c r="E204" i="1"/>
  <c r="F193" i="1"/>
  <c r="F49" i="1"/>
  <c r="H49" i="1"/>
  <c r="I31" i="1" s="1"/>
  <c r="K30" i="4"/>
  <c r="S30" i="4"/>
  <c r="AA30" i="4"/>
  <c r="D196" i="1"/>
  <c r="D203" i="1"/>
  <c r="D217" i="1"/>
  <c r="E217" i="1" s="1"/>
  <c r="B21" i="2"/>
  <c r="I18" i="4"/>
  <c r="F194" i="1"/>
  <c r="K36" i="4" l="1"/>
  <c r="K35" i="4"/>
  <c r="Z36" i="4"/>
  <c r="Z35" i="4"/>
  <c r="Y36" i="4"/>
  <c r="Y35" i="4"/>
  <c r="I45" i="1"/>
  <c r="I12" i="1"/>
  <c r="I39" i="1"/>
  <c r="I26" i="1"/>
  <c r="I20" i="1"/>
  <c r="I42" i="1"/>
  <c r="I17" i="1"/>
  <c r="I21" i="1"/>
  <c r="I25" i="1"/>
  <c r="I30" i="1"/>
  <c r="I34" i="1"/>
  <c r="I43" i="1"/>
  <c r="I47" i="1"/>
  <c r="I19" i="1"/>
  <c r="I23" i="1"/>
  <c r="I28" i="1"/>
  <c r="I32" i="1"/>
  <c r="I36" i="1"/>
  <c r="I49" i="1"/>
  <c r="I24" i="1"/>
  <c r="I29" i="1"/>
  <c r="I33" i="1"/>
  <c r="I37" i="1"/>
  <c r="I46" i="1"/>
  <c r="I18" i="1"/>
  <c r="I35" i="1"/>
  <c r="I40" i="1"/>
  <c r="I44" i="1"/>
  <c r="I48" i="1"/>
  <c r="R36" i="4"/>
  <c r="R35" i="4"/>
  <c r="Q36" i="4"/>
  <c r="Q35" i="4"/>
  <c r="X36" i="4"/>
  <c r="X35" i="4"/>
  <c r="N36" i="4"/>
  <c r="N35" i="4"/>
  <c r="I22" i="1"/>
  <c r="I16" i="1"/>
  <c r="G99" i="1"/>
  <c r="G39" i="1"/>
  <c r="G26" i="1"/>
  <c r="P36" i="4"/>
  <c r="P35" i="4"/>
  <c r="T36" i="4"/>
  <c r="T35" i="4"/>
  <c r="I38" i="1"/>
  <c r="AA36" i="4"/>
  <c r="AA35" i="4"/>
  <c r="S36" i="4"/>
  <c r="S35" i="4"/>
  <c r="I99" i="1"/>
  <c r="I85" i="1"/>
  <c r="AB36" i="4"/>
  <c r="AB35" i="4"/>
  <c r="I41" i="1"/>
  <c r="I27" i="1"/>
  <c r="I16" i="4"/>
  <c r="AC30" i="4"/>
  <c r="U30" i="4"/>
  <c r="L30" i="4"/>
  <c r="M30" i="4"/>
  <c r="V30" i="4"/>
  <c r="J30" i="4"/>
  <c r="I28" i="4"/>
  <c r="W30" i="4"/>
  <c r="O30" i="4"/>
  <c r="G100" i="1"/>
  <c r="G23" i="1"/>
  <c r="I104" i="1"/>
  <c r="I108" i="1"/>
  <c r="G96" i="1"/>
  <c r="G81" i="1"/>
  <c r="G86" i="1"/>
  <c r="G84" i="1"/>
  <c r="G82" i="1"/>
  <c r="G97" i="1"/>
  <c r="G91" i="1"/>
  <c r="G83" i="1"/>
  <c r="G94" i="1"/>
  <c r="G90" i="1"/>
  <c r="G88" i="1"/>
  <c r="G89" i="1"/>
  <c r="G95" i="1"/>
  <c r="G92" i="1"/>
  <c r="G87" i="1"/>
  <c r="G93" i="1"/>
  <c r="I75" i="1"/>
  <c r="I83" i="1"/>
  <c r="I92" i="1"/>
  <c r="I101" i="1"/>
  <c r="I67" i="1"/>
  <c r="I87" i="1"/>
  <c r="I97" i="1"/>
  <c r="I73" i="1"/>
  <c r="I90" i="1"/>
  <c r="I68" i="1"/>
  <c r="I76" i="1"/>
  <c r="I84" i="1"/>
  <c r="I93" i="1"/>
  <c r="I102" i="1"/>
  <c r="I78" i="1"/>
  <c r="I89" i="1"/>
  <c r="I98" i="1"/>
  <c r="I91" i="1"/>
  <c r="I69" i="1"/>
  <c r="I77" i="1"/>
  <c r="I86" i="1"/>
  <c r="I94" i="1"/>
  <c r="I103" i="1"/>
  <c r="I70" i="1"/>
  <c r="I95" i="1"/>
  <c r="I106" i="1"/>
  <c r="I107" i="1"/>
  <c r="I74" i="1"/>
  <c r="I71" i="1"/>
  <c r="I79" i="1"/>
  <c r="I88" i="1"/>
  <c r="I96" i="1"/>
  <c r="I105" i="1"/>
  <c r="I72" i="1"/>
  <c r="I80" i="1"/>
  <c r="I81" i="1"/>
  <c r="I82" i="1"/>
  <c r="I100" i="1"/>
  <c r="G16" i="1"/>
  <c r="I9" i="1"/>
  <c r="I13" i="1"/>
  <c r="G14" i="1"/>
  <c r="G104" i="1"/>
  <c r="H57" i="1"/>
  <c r="G37" i="1"/>
  <c r="F57" i="1"/>
  <c r="F56" i="1"/>
  <c r="G103" i="1"/>
  <c r="G98" i="1"/>
  <c r="G22" i="1"/>
  <c r="G102" i="1"/>
  <c r="G101" i="1"/>
  <c r="G27" i="1"/>
  <c r="I15" i="1"/>
  <c r="G40" i="1"/>
  <c r="G30" i="1"/>
  <c r="H56" i="1"/>
  <c r="F111" i="1"/>
  <c r="F113" i="1" s="1"/>
  <c r="G79" i="1"/>
  <c r="G72" i="1"/>
  <c r="G80" i="1"/>
  <c r="G73" i="1"/>
  <c r="G76" i="1"/>
  <c r="G74" i="1"/>
  <c r="G75" i="1"/>
  <c r="G67" i="1"/>
  <c r="G68" i="1"/>
  <c r="G69" i="1"/>
  <c r="G70" i="1"/>
  <c r="G78" i="1"/>
  <c r="G71" i="1"/>
  <c r="G77" i="1"/>
  <c r="F112" i="1"/>
  <c r="F115" i="1"/>
  <c r="F116" i="1"/>
  <c r="H116" i="1"/>
  <c r="H115" i="1"/>
  <c r="H111" i="1"/>
  <c r="I10" i="1"/>
  <c r="I14" i="1"/>
  <c r="H52" i="1"/>
  <c r="I11" i="1"/>
  <c r="I8" i="1"/>
  <c r="F53" i="1"/>
  <c r="G21" i="1"/>
  <c r="G45" i="1"/>
  <c r="G43" i="1"/>
  <c r="G8" i="1"/>
  <c r="F52" i="1"/>
  <c r="F23" i="5" s="1"/>
  <c r="G12" i="1"/>
  <c r="G35" i="1"/>
  <c r="G31" i="1"/>
  <c r="G19" i="1"/>
  <c r="G10" i="1"/>
  <c r="G28" i="1"/>
  <c r="G17" i="1"/>
  <c r="G38" i="1"/>
  <c r="G41" i="1"/>
  <c r="G42" i="1"/>
  <c r="G29" i="1"/>
  <c r="G15" i="1"/>
  <c r="G18" i="1"/>
  <c r="G20" i="1"/>
  <c r="G25" i="1"/>
  <c r="G13" i="1"/>
  <c r="G33" i="1"/>
  <c r="G34" i="1"/>
  <c r="G9" i="1"/>
  <c r="G32" i="1"/>
  <c r="G44" i="1"/>
  <c r="G24" i="1"/>
  <c r="G36" i="1"/>
  <c r="G11" i="1"/>
  <c r="B24" i="2"/>
  <c r="B27" i="2" s="1"/>
  <c r="B23" i="2"/>
  <c r="G203" i="1"/>
  <c r="D199" i="1"/>
  <c r="E203" i="1"/>
  <c r="W36" i="4" l="1"/>
  <c r="W35" i="4"/>
  <c r="M36" i="4"/>
  <c r="M35" i="4"/>
  <c r="B29" i="2"/>
  <c r="D29" i="2"/>
  <c r="I30" i="4"/>
  <c r="L36" i="4"/>
  <c r="L35" i="4"/>
  <c r="J36" i="4"/>
  <c r="I53" i="4" s="1"/>
  <c r="J35" i="4"/>
  <c r="I52" i="4" s="1"/>
  <c r="U36" i="4"/>
  <c r="U35" i="4"/>
  <c r="O36" i="4"/>
  <c r="O35" i="4"/>
  <c r="V36" i="4"/>
  <c r="V35" i="4"/>
  <c r="AC36" i="4"/>
  <c r="AC35" i="4"/>
  <c r="H58" i="1"/>
  <c r="H117" i="1"/>
  <c r="I111" i="1"/>
  <c r="F58" i="1"/>
  <c r="F117" i="1"/>
  <c r="F54" i="1"/>
  <c r="B28" i="2"/>
  <c r="B37" i="2"/>
  <c r="E199" i="1"/>
  <c r="H208" i="1"/>
  <c r="I208" i="1" s="1"/>
  <c r="B41" i="2" l="1"/>
  <c r="B44" i="2" s="1"/>
  <c r="D41" i="2"/>
  <c r="H23" i="5"/>
  <c r="H30" i="5"/>
  <c r="F30" i="5"/>
  <c r="E32" i="5" s="1"/>
  <c r="B39" i="2"/>
  <c r="B40" i="2"/>
  <c r="F31" i="5" l="1"/>
  <c r="H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HUET Sébastien</author>
  </authors>
  <commentList>
    <comment ref="G12" authorId="0" shapeId="0" xr:uid="{00000000-0006-0000-0700-000001000000}">
      <text>
        <r>
          <rPr>
            <b/>
            <sz val="9"/>
            <color indexed="81"/>
            <rFont val="Tahoma"/>
            <family val="2"/>
          </rPr>
          <t>HUET Sébastien:</t>
        </r>
        <r>
          <rPr>
            <sz val="9"/>
            <color indexed="81"/>
            <rFont val="Tahoma"/>
            <family val="2"/>
          </rPr>
          <t xml:space="preserve">
hors surprime biométhane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A6" authorId="0" shapeId="0" xr:uid="{00000000-0006-0000-0800-000001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<sst xmlns="http://schemas.openxmlformats.org/spreadsheetml/2006/main" count="665" uniqueCount="449">
  <si>
    <t>kWe</t>
  </si>
  <si>
    <t>Nm3/h</t>
  </si>
  <si>
    <t>Type de méthanisation</t>
  </si>
  <si>
    <t>Production biogaz :</t>
  </si>
  <si>
    <t>Terrassement génie civil :</t>
  </si>
  <si>
    <t>Gisement</t>
  </si>
  <si>
    <t>Dénomination du substrat</t>
  </si>
  <si>
    <t>Tonnage brut</t>
  </si>
  <si>
    <t>% tonnage du total</t>
  </si>
  <si>
    <t>m3 CH4 potentiel</t>
  </si>
  <si>
    <t>% CH4 du total</t>
  </si>
  <si>
    <t>possession des associés</t>
  </si>
  <si>
    <t>sous contrat longue durée (10 ans)</t>
  </si>
  <si>
    <t>Fumiers vaches allaitantes</t>
  </si>
  <si>
    <t>Fumier de bovins</t>
  </si>
  <si>
    <t>Fientes poulets</t>
  </si>
  <si>
    <t>lisiers de porcs</t>
  </si>
  <si>
    <t>Total effluents</t>
  </si>
  <si>
    <t>Total Résidus de cultures</t>
  </si>
  <si>
    <t>CIVE hiver</t>
  </si>
  <si>
    <t>CIVE été</t>
  </si>
  <si>
    <t>Ensilage d'herbe PP</t>
  </si>
  <si>
    <t>Total CIVE</t>
  </si>
  <si>
    <t>Ensilage Maïs</t>
  </si>
  <si>
    <t>Total Cultures énergétiques dédiées</t>
  </si>
  <si>
    <t>boues d'abattoir</t>
  </si>
  <si>
    <t>déchets céréales</t>
  </si>
  <si>
    <t>déchets fruits et légumes</t>
  </si>
  <si>
    <t xml:space="preserve">Total Déchets IAA </t>
  </si>
  <si>
    <t>Total Biodéchets GMS &amp; restauration</t>
  </si>
  <si>
    <t>déchets de céréales</t>
  </si>
  <si>
    <t>Tontes de pelouses</t>
  </si>
  <si>
    <t>Autres déchets</t>
  </si>
  <si>
    <t>Eau de dilution</t>
  </si>
  <si>
    <t>TOTAL</t>
  </si>
  <si>
    <t>recirculation digestat liquide</t>
  </si>
  <si>
    <t>TOTAL GISEMENT PROJET</t>
  </si>
  <si>
    <t xml:space="preserve">Soit </t>
  </si>
  <si>
    <t xml:space="preserve">t/j                  --&gt; </t>
  </si>
  <si>
    <t>Enregistrement</t>
  </si>
  <si>
    <t>volume incorporé (yc recirculation)</t>
  </si>
  <si>
    <t>m3/j</t>
  </si>
  <si>
    <t xml:space="preserve">dont </t>
  </si>
  <si>
    <t>En possesion des associés</t>
  </si>
  <si>
    <t>en tonnage</t>
  </si>
  <si>
    <t>en NRJ</t>
  </si>
  <si>
    <t>Non sécurisé</t>
  </si>
  <si>
    <t>Stockage des intrants</t>
  </si>
  <si>
    <t>Incorporation</t>
  </si>
  <si>
    <t>m3</t>
  </si>
  <si>
    <t>Digestion</t>
  </si>
  <si>
    <t>Nbre de digesteurs</t>
  </si>
  <si>
    <t>jours</t>
  </si>
  <si>
    <t xml:space="preserve">Digesteur 1 </t>
  </si>
  <si>
    <t>Post Digesteur 1</t>
  </si>
  <si>
    <t>Diamètre</t>
  </si>
  <si>
    <t>m</t>
  </si>
  <si>
    <t>hauteur totale</t>
  </si>
  <si>
    <t>Volume total</t>
  </si>
  <si>
    <t>Volume utile</t>
  </si>
  <si>
    <t>Temps de séjour</t>
  </si>
  <si>
    <t>Digesteur 2</t>
  </si>
  <si>
    <t>Temps de séjour global :</t>
  </si>
  <si>
    <t>Digesteurs</t>
  </si>
  <si>
    <t>Post Digesteurs</t>
  </si>
  <si>
    <t>Valorisation du Biogaz</t>
  </si>
  <si>
    <t>Membranaire</t>
  </si>
  <si>
    <t>GRDF</t>
  </si>
  <si>
    <t>Stockage et valorisation du digestat</t>
  </si>
  <si>
    <t>kWh</t>
  </si>
  <si>
    <t>débit étude détaillée =</t>
  </si>
  <si>
    <t>INVESTISSEMENTS ET EBE</t>
  </si>
  <si>
    <t>/Nm3/h</t>
  </si>
  <si>
    <t>ELIGIBLE</t>
  </si>
  <si>
    <t>Sol ref</t>
  </si>
  <si>
    <t>ADMISSIBLE</t>
  </si>
  <si>
    <t>EBE moyen</t>
  </si>
  <si>
    <t>AIDES PUBLIQUES</t>
  </si>
  <si>
    <t>Subvention ADEME</t>
  </si>
  <si>
    <t>Aide Remboursable ADEME</t>
  </si>
  <si>
    <t>Aide ADEME TOTAL</t>
  </si>
  <si>
    <t xml:space="preserve"> /Nm3/h</t>
  </si>
  <si>
    <t>Autres subv</t>
  </si>
  <si>
    <t>TRI PROJET</t>
  </si>
  <si>
    <t>FINANCEMENT</t>
  </si>
  <si>
    <t>Aides totales avec Annuité AR, sans annuité emprunt, sans IS</t>
  </si>
  <si>
    <t>Fonds propres :</t>
  </si>
  <si>
    <t>PTZ ADN max :</t>
  </si>
  <si>
    <t>Eligible PTZ ?</t>
  </si>
  <si>
    <t>OUI</t>
  </si>
  <si>
    <t>Emprunt à trouver :</t>
  </si>
  <si>
    <t>TRI projet  Subvention ADEME + Autres</t>
  </si>
  <si>
    <t>TRI projet si l'aide est de la subvention à 100%</t>
  </si>
  <si>
    <t>Commentaires sur le financement</t>
  </si>
  <si>
    <t>DSCR</t>
  </si>
  <si>
    <t>TEMPS DE RETOUR</t>
  </si>
  <si>
    <t>total subvention</t>
  </si>
  <si>
    <t>Efficience</t>
  </si>
  <si>
    <t>Aide totale</t>
  </si>
  <si>
    <t>Aide ADEME</t>
  </si>
  <si>
    <t>ADEME Subvention</t>
  </si>
  <si>
    <t>Total subvention</t>
  </si>
  <si>
    <t>Aide demandé par le bénéficiaire</t>
  </si>
  <si>
    <t>Références</t>
  </si>
  <si>
    <t>Production de biogaz</t>
  </si>
  <si>
    <r>
      <t>m</t>
    </r>
    <r>
      <rPr>
        <b/>
        <vertAlign val="superscript"/>
        <sz val="10"/>
        <color theme="1"/>
        <rFont val="Calibri"/>
        <family val="2"/>
      </rPr>
      <t>3</t>
    </r>
    <r>
      <rPr>
        <b/>
        <sz val="10"/>
        <color theme="1"/>
        <rFont val="Calibri"/>
        <family val="2"/>
      </rPr>
      <t>/an</t>
    </r>
  </si>
  <si>
    <r>
      <t>teneur en CH</t>
    </r>
    <r>
      <rPr>
        <vertAlign val="subscript"/>
        <sz val="10"/>
        <color theme="1"/>
        <rFont val="Calibri"/>
        <family val="2"/>
      </rPr>
      <t>4</t>
    </r>
    <r>
      <rPr>
        <sz val="10"/>
        <color theme="1"/>
        <rFont val="Calibri"/>
        <family val="2"/>
      </rPr>
      <t xml:space="preserve"> </t>
    </r>
  </si>
  <si>
    <r>
      <t>% CH</t>
    </r>
    <r>
      <rPr>
        <vertAlign val="subscript"/>
        <sz val="10"/>
        <color theme="1"/>
        <rFont val="Calibri"/>
        <family val="2"/>
      </rPr>
      <t>4</t>
    </r>
    <r>
      <rPr>
        <sz val="10"/>
        <color theme="1"/>
        <rFont val="Calibri"/>
        <family val="2"/>
      </rPr>
      <t xml:space="preserve"> </t>
    </r>
  </si>
  <si>
    <t>Production de méthane</t>
  </si>
  <si>
    <t>Energie primaire (PCI)</t>
  </si>
  <si>
    <t>kWh PCI</t>
  </si>
  <si>
    <t xml:space="preserve"> kWh/m3 CH4</t>
  </si>
  <si>
    <t>Energie primaire (PCS)</t>
  </si>
  <si>
    <t>kWh PCS</t>
  </si>
  <si>
    <t>Utilisation du biogaz brut par :</t>
  </si>
  <si>
    <t>Chaudière</t>
  </si>
  <si>
    <t>Volume de biogaz</t>
  </si>
  <si>
    <r>
      <t>m</t>
    </r>
    <r>
      <rPr>
        <vertAlign val="superscript"/>
        <sz val="10"/>
        <color theme="1"/>
        <rFont val="Calibri"/>
        <family val="2"/>
      </rPr>
      <t>3</t>
    </r>
    <r>
      <rPr>
        <sz val="10"/>
        <color theme="1"/>
        <rFont val="Calibri"/>
        <family val="2"/>
      </rPr>
      <t>/an</t>
    </r>
  </si>
  <si>
    <t>Volume de méthane</t>
  </si>
  <si>
    <t xml:space="preserve">Energie primaire </t>
  </si>
  <si>
    <t>Unité d’épuration du biogaz brut – technologie :</t>
  </si>
  <si>
    <t>membranaire</t>
  </si>
  <si>
    <t>Nombre d’heure de fonctionnement</t>
  </si>
  <si>
    <t>h</t>
  </si>
  <si>
    <t>Volume de biogaz en entrée d’épurateur</t>
  </si>
  <si>
    <t>Volume de méthane en entrée d’épurateur</t>
  </si>
  <si>
    <t>Débit en entrée d’épurateur</t>
  </si>
  <si>
    <r>
      <t>m</t>
    </r>
    <r>
      <rPr>
        <vertAlign val="superscript"/>
        <sz val="10"/>
        <color theme="1"/>
        <rFont val="Calibri"/>
        <family val="2"/>
      </rPr>
      <t>3</t>
    </r>
    <r>
      <rPr>
        <sz val="10"/>
        <color theme="1"/>
        <rFont val="Calibri"/>
        <family val="2"/>
      </rPr>
      <t>/h biogaz</t>
    </r>
  </si>
  <si>
    <r>
      <t>m</t>
    </r>
    <r>
      <rPr>
        <vertAlign val="superscript"/>
        <sz val="10"/>
        <color theme="1"/>
        <rFont val="Calibri"/>
        <family val="2"/>
      </rPr>
      <t>3</t>
    </r>
    <r>
      <rPr>
        <sz val="10"/>
        <color theme="1"/>
        <rFont val="Calibri"/>
        <family val="2"/>
      </rPr>
      <t>/h CH4</t>
    </r>
  </si>
  <si>
    <t>Biométhane détruit lors de l’épuration</t>
  </si>
  <si>
    <t>Flux de biométhane</t>
  </si>
  <si>
    <r>
      <t>% CH</t>
    </r>
    <r>
      <rPr>
        <b/>
        <vertAlign val="subscript"/>
        <sz val="10"/>
        <color theme="1"/>
        <rFont val="Calibri"/>
        <family val="2"/>
      </rPr>
      <t>4</t>
    </r>
    <r>
      <rPr>
        <b/>
        <sz val="10"/>
        <color theme="1"/>
        <rFont val="Calibri"/>
        <family val="2"/>
      </rPr>
      <t xml:space="preserve"> </t>
    </r>
  </si>
  <si>
    <t>Volume de biométhane en sortie d’épurateur</t>
  </si>
  <si>
    <t>Débit en sortie d’épurateur</t>
  </si>
  <si>
    <t>Energie primaire</t>
  </si>
  <si>
    <t>Ecrêtage du flux de biométhane</t>
  </si>
  <si>
    <t>Perte maintenance</t>
  </si>
  <si>
    <t>Nombre d’heures d’écrêtage</t>
  </si>
  <si>
    <t>Valorisation du biométhane écrété par :</t>
  </si>
  <si>
    <t>perte</t>
  </si>
  <si>
    <t>Biométhane mis sur le réseau</t>
  </si>
  <si>
    <t>Nombre d’heure d’injection</t>
  </si>
  <si>
    <t>Débit horaire moyen</t>
  </si>
  <si>
    <t>Débit horaire maximal</t>
  </si>
  <si>
    <t>Pour le calcul du tarif de novembre 2011</t>
  </si>
  <si>
    <t>Pression d’injection</t>
  </si>
  <si>
    <t>19 à 67</t>
  </si>
  <si>
    <t>bars</t>
  </si>
  <si>
    <t>Phase 1 seule</t>
  </si>
  <si>
    <t>PTZ</t>
  </si>
  <si>
    <t>ICPE</t>
  </si>
  <si>
    <t>Epuration</t>
  </si>
  <si>
    <t>second ouvrage ligne 1</t>
  </si>
  <si>
    <t>Raccordement réseau</t>
  </si>
  <si>
    <t>Phase 1 + 2</t>
  </si>
  <si>
    <t>Déclaration</t>
  </si>
  <si>
    <t>Type d'intrant</t>
  </si>
  <si>
    <t>NON</t>
  </si>
  <si>
    <t>lavage à l'eau</t>
  </si>
  <si>
    <t>GRTgaz</t>
  </si>
  <si>
    <t>Effluents d'élevage</t>
  </si>
  <si>
    <t>Autorisation</t>
  </si>
  <si>
    <t>lavage aux amines</t>
  </si>
  <si>
    <t xml:space="preserve">autre </t>
  </si>
  <si>
    <t>Lisier de bovins</t>
  </si>
  <si>
    <t>PSA</t>
  </si>
  <si>
    <t>seconde ligne ouvrage ligne 1</t>
  </si>
  <si>
    <t>Fumiers de bovins lait mous</t>
  </si>
  <si>
    <t>Fumiers de bovins lait compact</t>
  </si>
  <si>
    <t>Post Digesteur 2</t>
  </si>
  <si>
    <t>Fumier de porcs</t>
  </si>
  <si>
    <t>refus d'alimentation</t>
  </si>
  <si>
    <t>Litière poules pondeuses</t>
  </si>
  <si>
    <t>Litière poulettes</t>
  </si>
  <si>
    <t>Taurillons fumier dur</t>
  </si>
  <si>
    <t>Volailles lisier</t>
  </si>
  <si>
    <t>Fumier de cheval</t>
  </si>
  <si>
    <t>Résidus de cultures</t>
  </si>
  <si>
    <t>Paille</t>
  </si>
  <si>
    <t>menues pailles</t>
  </si>
  <si>
    <t>pailles et menues pailles</t>
  </si>
  <si>
    <t>Cultures énergétiques dédiées</t>
  </si>
  <si>
    <t>Ensilage d'herbe</t>
  </si>
  <si>
    <t>CIVEs et ensilages PP</t>
  </si>
  <si>
    <t>Intercultures/CIVEs</t>
  </si>
  <si>
    <t>Eaux Vertes eaux Blanches</t>
  </si>
  <si>
    <t>déchets légumes</t>
  </si>
  <si>
    <t>marc de fruit</t>
  </si>
  <si>
    <t>Betteraves</t>
  </si>
  <si>
    <t>Aléa année 1</t>
  </si>
  <si>
    <t>Taux  inflation</t>
  </si>
  <si>
    <t>Phase 1</t>
  </si>
  <si>
    <t>Phase 2</t>
  </si>
  <si>
    <t>MOYENNE SUR 
(Nbr années)</t>
  </si>
  <si>
    <t>Dégradation possible</t>
  </si>
  <si>
    <t>Vente électricité</t>
  </si>
  <si>
    <t>Vente chaleur</t>
  </si>
  <si>
    <t>Vente biométhane</t>
  </si>
  <si>
    <t>Complément de vente biométhane</t>
  </si>
  <si>
    <t>Autres (économies d'engrais)</t>
  </si>
  <si>
    <t>TOTAL PRODUITS</t>
  </si>
  <si>
    <t xml:space="preserve">Entretien-Maintenance </t>
  </si>
  <si>
    <t>Conso électrique</t>
  </si>
  <si>
    <t>Prestation GrDF</t>
  </si>
  <si>
    <t>Assurances</t>
  </si>
  <si>
    <t xml:space="preserve">TOTAL CHARGES </t>
  </si>
  <si>
    <t>EXCEDENT BRUT D'EXPLOITATION (E.B.E)</t>
  </si>
  <si>
    <t>Cash Flow sans aide</t>
  </si>
  <si>
    <t>Cash Flow avec aide subv</t>
  </si>
  <si>
    <t>Principales entreprises retenues ou pressenties</t>
  </si>
  <si>
    <t>Epuration :</t>
  </si>
  <si>
    <r>
      <rPr>
        <b/>
        <i/>
        <sz val="10"/>
        <rFont val="Arial"/>
        <family val="2"/>
      </rPr>
      <t>Procédé retenu :</t>
    </r>
    <r>
      <rPr>
        <i/>
        <sz val="10"/>
        <rFont val="Arial"/>
        <family val="2"/>
      </rPr>
      <t xml:space="preserve">
- infiniment mélangé, garage, piston, silo couloir, UASB (upflow anaerobic sludge blanket), autre
- Mésophile / thermophile</t>
    </r>
  </si>
  <si>
    <t>Pré-traitement</t>
  </si>
  <si>
    <t>Module d'hygiénisation des sous-produits animaux:</t>
  </si>
  <si>
    <t>oui/non</t>
  </si>
  <si>
    <t>Déconditionneur :</t>
  </si>
  <si>
    <t>Autre (hydrolyse,...)</t>
  </si>
  <si>
    <t>Autonomie</t>
  </si>
  <si>
    <t>Spérarteur de phase :</t>
  </si>
  <si>
    <t>Périmètre d'épandage des digestats :</t>
  </si>
  <si>
    <t>Description technique de l'installation</t>
  </si>
  <si>
    <t>Plan d'approvisionnement des intrants</t>
  </si>
  <si>
    <t>Scénario 1 : tel qu'envisagé par les porteurs du projet</t>
  </si>
  <si>
    <t>Pour chaque ligne précisez le niveau de maitrise de l'intrant  en indiquant 1 dans la case correspondant à la situation de l'intrant</t>
  </si>
  <si>
    <t>paille</t>
  </si>
  <si>
    <t>meues pailles</t>
  </si>
  <si>
    <t>Scénario 2 : scénario sécurisé</t>
  </si>
  <si>
    <t xml:space="preserve">Téléphone : </t>
  </si>
  <si>
    <t>Courriel :</t>
  </si>
  <si>
    <r>
      <t>Siret :</t>
    </r>
    <r>
      <rPr>
        <b/>
        <sz val="10"/>
        <rFont val="Arial"/>
        <family val="2"/>
      </rPr>
      <t xml:space="preserve"> </t>
    </r>
  </si>
  <si>
    <t xml:space="preserve">Porteur(s) de projet : </t>
  </si>
  <si>
    <t>Contact pour le projet :</t>
  </si>
  <si>
    <t>- Administratif :</t>
  </si>
  <si>
    <t xml:space="preserve">- Technique : </t>
  </si>
  <si>
    <r>
      <t>Projet :</t>
    </r>
    <r>
      <rPr>
        <sz val="10"/>
        <rFont val="Arial"/>
        <family val="2"/>
      </rPr>
      <t xml:space="preserve"> </t>
    </r>
  </si>
  <si>
    <t>« titre »</t>
  </si>
  <si>
    <t xml:space="preserve">Adresse : </t>
  </si>
  <si>
    <t>rue/lieudit – CP COMMUNE</t>
  </si>
  <si>
    <t>Structure porteuse du projet :</t>
  </si>
  <si>
    <t>Sommaire du tableur</t>
  </si>
  <si>
    <t>1 / Evolution des exploitations</t>
  </si>
  <si>
    <t>2/ Approvisionnement du méthaniseur</t>
  </si>
  <si>
    <t>3/ Description technique de l'installation</t>
  </si>
  <si>
    <t>4/ Bilan énergétique injection</t>
  </si>
  <si>
    <t>&lt;-- Choisir la catégorie ICPE</t>
  </si>
  <si>
    <t>Possession des associés</t>
  </si>
  <si>
    <t>Sous contrat longue durée (10 ans)</t>
  </si>
  <si>
    <t>Evolution des effectifs animaux</t>
  </si>
  <si>
    <t>Evolution des exploitations agricoles</t>
  </si>
  <si>
    <t>Exploitation 1</t>
  </si>
  <si>
    <t>Exploitation 2</t>
  </si>
  <si>
    <t>Exploitation 3</t>
  </si>
  <si>
    <t>Cheptels en nombre de têtes</t>
  </si>
  <si>
    <t>Avant métha</t>
  </si>
  <si>
    <t>Après métha</t>
  </si>
  <si>
    <t>Vaches laitières</t>
  </si>
  <si>
    <t>Taurillons</t>
  </si>
  <si>
    <t>Vaches allaitantes</t>
  </si>
  <si>
    <t>Bœufs</t>
  </si>
  <si>
    <t>Génisses</t>
  </si>
  <si>
    <t>Veaux</t>
  </si>
  <si>
    <t>Truies</t>
  </si>
  <si>
    <t>Porcs à l’engraissement</t>
  </si>
  <si>
    <t>Porcelets et jeunes porcs</t>
  </si>
  <si>
    <t>Brebis mères</t>
  </si>
  <si>
    <t>Agnelles</t>
  </si>
  <si>
    <t>Équidés</t>
  </si>
  <si>
    <t>Caprins</t>
  </si>
  <si>
    <t>Volailles</t>
  </si>
  <si>
    <t>Autres (précisez, autant de lignes que d’espèces) :</t>
  </si>
  <si>
    <t>Précision sur les achats d’aliments pour le cheptel :</t>
  </si>
  <si>
    <t>Achats d’aliments du bétail en tonnes</t>
  </si>
  <si>
    <t>Fourrages</t>
  </si>
  <si>
    <t>Pulpes-drèches</t>
  </si>
  <si>
    <t>Tourteaux</t>
  </si>
  <si>
    <t xml:space="preserve">Céréales </t>
  </si>
  <si>
    <t>Autres (précisez)</t>
  </si>
  <si>
    <t>Evolution des assolements</t>
  </si>
  <si>
    <t>TOTAL SAU</t>
  </si>
  <si>
    <t>Surface de culture en ha</t>
  </si>
  <si>
    <t>Blé</t>
  </si>
  <si>
    <t>Orge</t>
  </si>
  <si>
    <t>Maïs grain</t>
  </si>
  <si>
    <t>Maïs ensilage</t>
  </si>
  <si>
    <t>Vergers</t>
  </si>
  <si>
    <t xml:space="preserve">Légumes-maraichage </t>
  </si>
  <si>
    <t>….</t>
  </si>
  <si>
    <t>Prairies temporaires</t>
  </si>
  <si>
    <t>Prairies naturelles cheptel</t>
  </si>
  <si>
    <t>Prairie naturelles métha</t>
  </si>
  <si>
    <t>Autres (précisez, autant de lignes que de cultures) :</t>
  </si>
  <si>
    <t>Total SAU</t>
  </si>
  <si>
    <t>Précisions sur les CIVE et cultures énergétiques :</t>
  </si>
  <si>
    <t>CIVE hiver (ha)</t>
  </si>
  <si>
    <t>CIVE été (ha)</t>
  </si>
  <si>
    <t>Maïs ensilage (ha)</t>
  </si>
  <si>
    <t>Prairies naturelles (ha)</t>
  </si>
  <si>
    <t>Total surfaces (ha)</t>
  </si>
  <si>
    <t>Rendement (tbrut/ha)</t>
  </si>
  <si>
    <t>Production totale (t)</t>
  </si>
  <si>
    <t>Impact emplois</t>
  </si>
  <si>
    <t>Emploi en UTH (unité de travail humain)</t>
  </si>
  <si>
    <t>Chef d’exploitation ou associés exploitants</t>
  </si>
  <si>
    <t>Salariés</t>
  </si>
  <si>
    <t>Débit d'injection:</t>
  </si>
  <si>
    <t>Type épuration:</t>
  </si>
  <si>
    <t>Pertes (on considère 3 % de pertes)</t>
  </si>
  <si>
    <t>des kWh PCI</t>
  </si>
  <si>
    <t>Energie issue du fioul (si moteur DUAL)</t>
  </si>
  <si>
    <t>Energie primaire TOTALE</t>
  </si>
  <si>
    <t>Puissance électrique théorique moyenne</t>
  </si>
  <si>
    <t>Puissance électrique installée</t>
  </si>
  <si>
    <t>Rendement électrique moteur</t>
  </si>
  <si>
    <t>%</t>
  </si>
  <si>
    <t>Nombre d’heures de fonctionnement prévues/an</t>
  </si>
  <si>
    <t>(puissance nominale)</t>
  </si>
  <si>
    <t>Production prévisionnelle électrique brute/an</t>
  </si>
  <si>
    <t xml:space="preserve">Consommation des auxiliaires moteur par rapport à la production électrique totale </t>
  </si>
  <si>
    <t>Production électrique mise sur le réseau /an</t>
  </si>
  <si>
    <t>Puissance thermique installée</t>
  </si>
  <si>
    <t>kWth</t>
  </si>
  <si>
    <t>Rendement thermique moteur</t>
  </si>
  <si>
    <t>Production prévisionnelle thermique brute/an</t>
  </si>
  <si>
    <t>Energie thermique valorisée - total/an</t>
  </si>
  <si>
    <t>Energie actuelle</t>
  </si>
  <si>
    <t>Process de méthanisation</t>
  </si>
  <si>
    <t>-</t>
  </si>
  <si>
    <t>Energie thermique non valorisée</t>
  </si>
  <si>
    <t>Longueur du réseau technique</t>
  </si>
  <si>
    <t>Taux de valorisation thermique total</t>
  </si>
  <si>
    <t>Taux de valorisation énergétique</t>
  </si>
  <si>
    <t>Au sens ADEME</t>
  </si>
  <si>
    <t>Puissance cogé:</t>
  </si>
  <si>
    <t>Bilan énergétique cogénération</t>
  </si>
  <si>
    <t>Usage 3</t>
  </si>
  <si>
    <t>Usage 1 (précisez)</t>
  </si>
  <si>
    <t>Usage 2</t>
  </si>
  <si>
    <t>Compléter les cellules en jaune</t>
  </si>
  <si>
    <t>4 bis/ Bilan énergétique cogénération</t>
  </si>
  <si>
    <t>TRI sans aide</t>
  </si>
  <si>
    <t>TRI avec aide</t>
  </si>
  <si>
    <t>Subventions prévisionnelles</t>
  </si>
  <si>
    <t>MOYENNE</t>
  </si>
  <si>
    <t>Compte d'exploitation prévisionnel</t>
  </si>
  <si>
    <t>Type de trémie :</t>
  </si>
  <si>
    <t>Type de broyeur :</t>
  </si>
  <si>
    <t>Type et dimensions des stockages pour solides :</t>
  </si>
  <si>
    <t>Type et dimensions des stockages pour liquides :</t>
  </si>
  <si>
    <t>Type et dimension du stockage digestat solide :</t>
  </si>
  <si>
    <t>Type et dimensions du stockage digestat liquide :</t>
  </si>
  <si>
    <t>nb jours</t>
  </si>
  <si>
    <t>Investissement total</t>
  </si>
  <si>
    <t>Détail des recettes :</t>
  </si>
  <si>
    <t>Détail des charges :</t>
  </si>
  <si>
    <t>Détailler ici les charges prises en compte, en particulier :</t>
  </si>
  <si>
    <t>- Les achats de matières avec les prix/t pour chaque intrant</t>
  </si>
  <si>
    <t>- Les charges de logistique des intrants</t>
  </si>
  <si>
    <t>- Les charges de logistique des digestat</t>
  </si>
  <si>
    <t>Frais de personnel</t>
  </si>
  <si>
    <t>Autres frais</t>
  </si>
  <si>
    <t>Logistique intrant</t>
  </si>
  <si>
    <t>Logistique digestat</t>
  </si>
  <si>
    <t>Détailler ici les recettes prises en compte, notamment les hypothèses de tarif d'achat du biométhane et complément de rémunération ou tarif d'achat de l'électricité et de la chaleur si cogénération.
Préciser également si le projet est prévu en plusieurs phase avec une évolution des volumes d'intrants et donc de production à prévoir.</t>
  </si>
  <si>
    <t>En contrat longue durée (10 ans)</t>
  </si>
  <si>
    <t>Renseigner votre compte d'expoitation prévisionnel selon le modèle suivant. Ajoutez autant de lignes recettes et charges que de besoin.
Merci de compléter le nombre d'année (15 ans ou 20 ans), la dégradation prise en compte en année 1 (la première année est rarement complète) et le taux d'inflation considéré.</t>
  </si>
  <si>
    <t>Acquisition de terrain</t>
  </si>
  <si>
    <t>Terrassement</t>
  </si>
  <si>
    <t xml:space="preserve">Bâtiments </t>
  </si>
  <si>
    <t>Lagunes</t>
  </si>
  <si>
    <t>Equipements classiques destinés au traitement du digestat (séparateur de phase)</t>
  </si>
  <si>
    <t>Maîtrise d'œuvre (MOE) - prestation externe</t>
  </si>
  <si>
    <t>Assistance à maîtrise d'ouvrage (AMO)</t>
  </si>
  <si>
    <t>Imprévus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</si>
  <si>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</si>
  <si>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Financement escompté</t>
  </si>
  <si>
    <t>Financement obtenu</t>
  </si>
  <si>
    <t>Type</t>
  </si>
  <si>
    <t>Mode de financement</t>
  </si>
  <si>
    <t>Montant (en € HTR)</t>
  </si>
  <si>
    <t>Auto-financement</t>
  </si>
  <si>
    <t>Fonds propres</t>
  </si>
  <si>
    <t>Emprunt</t>
  </si>
  <si>
    <t>Crédit-Bail</t>
  </si>
  <si>
    <t>Autres (précisez)</t>
  </si>
  <si>
    <t>Aides publiques</t>
  </si>
  <si>
    <t xml:space="preserve">ADEME </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</si>
  <si>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</si>
  <si>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</si>
  <si>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</si>
  <si>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</si>
  <si>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</si>
  <si>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</si>
  <si>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Détails des coûts</t>
  </si>
  <si>
    <t>Coût total (HTR)</t>
  </si>
  <si>
    <t>Sous-total Terrains</t>
  </si>
  <si>
    <t>Béton ou acier (digesteurs, fosses, silos …)</t>
  </si>
  <si>
    <t>Canalisations enterrées de transfert de digestat</t>
  </si>
  <si>
    <t>Aménagement - Voiries Réseaux Divers (VRD)</t>
  </si>
  <si>
    <t>Divers (clôture, espaces verts, pont bascule, charpentes, bardage...)</t>
  </si>
  <si>
    <t>Primes d'assurances</t>
  </si>
  <si>
    <t>Sous-total Aménagements et constructions</t>
  </si>
  <si>
    <t>Equipements prétraitement et digestion (hygiénisation, agitateurs…)</t>
  </si>
  <si>
    <t>Equipements supplémentaires de traitement du digestat (compostage, évapoconcentrateur, ultra filtration, osmose inverse, canalisations de transferts, etc.)</t>
  </si>
  <si>
    <t>Valorisation du biogaz (cogénération, épuration, injection, stockage…)</t>
  </si>
  <si>
    <t>Electricité (Hors racc. ErDF/GrDF), automatisme, sécurité (torchère, poche à incendie…)</t>
  </si>
  <si>
    <t>Système de traitement des odeurs</t>
  </si>
  <si>
    <t>Valorisation de la chaleur (réseau, sous-stations, échangeurs…)</t>
  </si>
  <si>
    <t>Système de comptage (capteurs, compteurs, débitmètre biogaz/biométhane …)</t>
  </si>
  <si>
    <t>Matériels roulants (chargeur, )</t>
  </si>
  <si>
    <t>Sous-total Process et équipements</t>
  </si>
  <si>
    <t>Formation (à la mise en place)</t>
  </si>
  <si>
    <t>Sensibilisation (à la mise en place)</t>
  </si>
  <si>
    <t>Communication (à la mise en place)</t>
  </si>
  <si>
    <t>Sous-total Formation et sensibilisation</t>
  </si>
  <si>
    <t>Maîtrise d'œuvre (MOE) - réalisée en interne *</t>
  </si>
  <si>
    <t>Etudes, contrôles, dossiers, SPS, etc.</t>
  </si>
  <si>
    <t>Sous-total Ingénierie</t>
  </si>
  <si>
    <t>Coûts de certifications des dépenses (commissaire aux comptes, expert comptable)</t>
  </si>
  <si>
    <t>Autres : précisez</t>
  </si>
  <si>
    <t>Sous-total Autres coûts du projet</t>
  </si>
  <si>
    <t>Total des coûts de la Méthanisation</t>
  </si>
  <si>
    <t>Détail des investissements prévisionnels</t>
  </si>
  <si>
    <t>Devis ou estimation</t>
  </si>
  <si>
    <t>Plan de financement prévisionnel</t>
  </si>
  <si>
    <t>5/ Détail des investissements prévisionnels</t>
  </si>
  <si>
    <t>6/ Compte d'exploitation prévisionnel</t>
  </si>
  <si>
    <t>7/ Plan de financement</t>
  </si>
  <si>
    <t>Achat matières</t>
  </si>
  <si>
    <t>Bilan énergétique injection et/ou chaudière</t>
  </si>
  <si>
    <r>
      <rPr>
        <b/>
        <i/>
        <sz val="10"/>
        <rFont val="Arial"/>
        <family val="2"/>
      </rPr>
      <t>Type d’installation de production :</t>
    </r>
    <r>
      <rPr>
        <i/>
        <sz val="10"/>
        <rFont val="Arial"/>
        <family val="2"/>
      </rPr>
      <t xml:space="preserve">
à la ferme, territorial, biodéchets des ménages collectés sélectivement, biodéchets et effluent des activités économiques, industrielle ,autre</t>
    </r>
  </si>
  <si>
    <t>Puissance chaudiière :</t>
  </si>
  <si>
    <t>kW</t>
  </si>
  <si>
    <t>Total Déchets Industriels</t>
  </si>
  <si>
    <t>Appel à projets 2023
Unités de méthanisation en Normandie</t>
  </si>
  <si>
    <t>Durée</t>
  </si>
  <si>
    <t>Taux</t>
  </si>
  <si>
    <t>Renseignez la liste des investissements prévisionnels du projet ci-dessous et précisez pour chaque ligne si le montant indiqué provient d'un devis ou d'une estimation.
Merci de fournir les devis lors du dépôt du dossier
Ajoutez des lignes au tableau si nécessaire.</t>
  </si>
  <si>
    <t>Pour les projets agricoles ou territoriaux, prévoir un tableau par exploitation et un tableau de synthèse sommant toutes les exploitations associées.</t>
  </si>
  <si>
    <t>CIVE :</t>
  </si>
  <si>
    <t>Culture Principale</t>
  </si>
  <si>
    <t>date début</t>
  </si>
  <si>
    <t>date de fin</t>
  </si>
  <si>
    <t>…</t>
  </si>
  <si>
    <t>dénomination de la culture</t>
  </si>
  <si>
    <t>année 1</t>
  </si>
  <si>
    <t>année 2</t>
  </si>
  <si>
    <t>année 3</t>
  </si>
  <si>
    <t>Remplir le tableau selon la rotation (ex : 3 ans)</t>
  </si>
  <si>
    <r>
      <t xml:space="preserve">Complétez l'ensemble des onglets de ce fichier.
</t>
    </r>
    <r>
      <rPr>
        <b/>
        <u/>
        <sz val="12"/>
        <color rgb="FFFF0000"/>
        <rFont val="Arial"/>
        <family val="2"/>
      </rPr>
      <t xml:space="preserve">ATTENTION </t>
    </r>
    <r>
      <rPr>
        <sz val="12"/>
        <rFont val="Arial"/>
        <family val="2"/>
      </rPr>
      <t>: tous les tableaux doivent être complétés pour que le dossier puissent être considéré comme complet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</si>
</sst>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8" formatCode="#,##0.00\ &quot;€&quot;;[Red]\-#,##0.00\ &quot;€&quot;"/>
    <numFmt numFmtId="42" formatCode="_-* #,##0\ &quot;€&quot;_-;\-* #,##0\ &quot;€&quot;_-;_-* &quot;-&quot;\ &quot;€&quot;_-;_-@_-"/>
    <numFmt numFmtId="44" formatCode="_-* #,##0.00\ &quot;€&quot;_-;\-* #,##0.00\ &quot;€&quot;_-;_-* &quot;-&quot;??\ &quot;€&quot;_-;_-@_-"/>
    <numFmt numFmtId="164" formatCode="0.0%"/>
    <numFmt numFmtId="165" formatCode="0.0"/>
    <numFmt numFmtId="166" formatCode="_-* #,##0\ _€_-;\-* #,##0\ _€_-;_-* &quot;-&quot;??\ _€_-;_-@_-"/>
    <numFmt numFmtId="167" formatCode="_-* #,##0.00\ _€_-;\-* #,##0.00\ _€_-;_-* &quot;-&quot;??\ _€_-;_-@_-"/>
    <numFmt numFmtId="168" formatCode="_-* #,##0\ &quot;€&quot;_-;\-* #,##0\ &quot;€&quot;_-;_-* &quot;-&quot;??\ &quot;€&quot;_-;_-@_-"/>
    <numFmt numFmtId="169" formatCode="#,##0\ &quot;€&quot;"/>
    <numFmt numFmtId="170" formatCode="#,##0.00\ &quot;€&quot;"/>
  </numFmts>
  <fonts count="60" x14ac:knownFonts="1">
    <font>
      <sz val="10"/>
      <name val="Arial"/>
    </font>
    <font>
      <sz val="11"/>
      <color theme="1"/>
      <name val="Calibri"/>
      <family val="2"/>
      <scheme val="minor"/>
    </font>
    <font>
      <b/>
      <sz val="11"/>
      <color theme="1"/>
      <name val="Calibri"/>
      <family val="2"/>
      <scheme val="minor"/>
    </font>
    <font>
      <sz val="10"/>
      <name val="Arial"/>
      <family val="2"/>
    </font>
    <font>
      <u/>
      <sz val="10"/>
      <color theme="10"/>
      <name val="Arial"/>
      <family val="2"/>
    </font>
    <font>
      <b/>
      <sz val="10"/>
      <name val="Arial"/>
      <family val="2"/>
    </font>
    <font>
      <b/>
      <sz val="8"/>
      <color theme="1"/>
      <name val="Arial"/>
      <family val="2"/>
    </font>
    <font>
      <sz val="9"/>
      <color theme="1"/>
      <name val="Arial"/>
      <family val="2"/>
    </font>
    <font>
      <b/>
      <u/>
      <sz val="9"/>
      <color theme="1"/>
      <name val="Arial"/>
      <family val="2"/>
    </font>
    <font>
      <b/>
      <sz val="10"/>
      <color theme="1"/>
      <name val="Arial"/>
      <family val="2"/>
    </font>
    <font>
      <b/>
      <sz val="11"/>
      <color theme="1"/>
      <name val="Arial"/>
      <family val="2"/>
    </font>
    <font>
      <b/>
      <i/>
      <sz val="10"/>
      <name val="Arial"/>
      <family val="2"/>
    </font>
    <font>
      <b/>
      <i/>
      <sz val="10"/>
      <color theme="1"/>
      <name val="Calibri"/>
      <family val="2"/>
      <scheme val="minor"/>
    </font>
    <font>
      <sz val="10"/>
      <color theme="1"/>
      <name val="Calibri"/>
      <family val="2"/>
      <scheme val="minor"/>
    </font>
    <font>
      <b/>
      <sz val="12"/>
      <name val="Arial"/>
      <family val="2"/>
    </font>
    <font>
      <b/>
      <sz val="11"/>
      <name val="Arial"/>
      <family val="2"/>
    </font>
    <font>
      <i/>
      <sz val="10"/>
      <name val="Arial"/>
      <family val="2"/>
    </font>
    <font>
      <b/>
      <sz val="10"/>
      <color theme="1"/>
      <name val="Calibri"/>
      <family val="2"/>
    </font>
    <font>
      <b/>
      <vertAlign val="superscript"/>
      <sz val="10"/>
      <color theme="1"/>
      <name val="Calibri"/>
      <family val="2"/>
    </font>
    <font>
      <sz val="10"/>
      <color theme="1"/>
      <name val="Calibri"/>
      <family val="2"/>
    </font>
    <font>
      <vertAlign val="subscript"/>
      <sz val="10"/>
      <color theme="1"/>
      <name val="Calibri"/>
      <family val="2"/>
    </font>
    <font>
      <b/>
      <sz val="3"/>
      <color theme="1"/>
      <name val="Calibri"/>
      <family val="2"/>
    </font>
    <font>
      <vertAlign val="superscript"/>
      <sz val="10"/>
      <color theme="1"/>
      <name val="Calibri"/>
      <family val="2"/>
    </font>
    <font>
      <b/>
      <vertAlign val="subscript"/>
      <sz val="10"/>
      <color theme="1"/>
      <name val="Calibri"/>
      <family val="2"/>
    </font>
    <font>
      <b/>
      <sz val="16"/>
      <color theme="1"/>
      <name val="Calibri"/>
      <family val="2"/>
      <scheme val="minor"/>
    </font>
    <font>
      <sz val="11"/>
      <color theme="1"/>
      <name val="Arial"/>
      <family val="2"/>
    </font>
    <font>
      <sz val="8"/>
      <color rgb="FFFF0000"/>
      <name val="Arial"/>
      <family val="2"/>
    </font>
    <font>
      <b/>
      <u/>
      <sz val="14"/>
      <color theme="5" tint="-0.249977111117893"/>
      <name val="Arial"/>
      <family val="2"/>
    </font>
    <font>
      <sz val="11"/>
      <color rgb="FFFF0000"/>
      <name val="Arial"/>
      <family val="2"/>
    </font>
    <font>
      <sz val="8"/>
      <name val="Arial"/>
      <family val="2"/>
    </font>
    <font>
      <sz val="8"/>
      <color rgb="FF0000FF"/>
      <name val="Arial"/>
      <family val="2"/>
    </font>
    <font>
      <sz val="10"/>
      <color rgb="FFFF0000"/>
      <name val="Arial"/>
      <family val="2"/>
    </font>
    <font>
      <sz val="9"/>
      <name val="Arial"/>
      <family val="2"/>
    </font>
    <font>
      <b/>
      <sz val="9"/>
      <name val="Arial"/>
      <family val="2"/>
    </font>
    <font>
      <sz val="9"/>
      <color rgb="FFFF0000"/>
      <name val="Arial"/>
      <family val="2"/>
    </font>
    <font>
      <b/>
      <sz val="14"/>
      <color rgb="FFFF0000"/>
      <name val="Arial"/>
      <family val="2"/>
    </font>
    <font>
      <b/>
      <sz val="14"/>
      <name val="Arial"/>
      <family val="2"/>
    </font>
    <font>
      <sz val="12"/>
      <name val="Times New Roman"/>
      <family val="1"/>
    </font>
    <font>
      <sz val="12"/>
      <color indexed="12"/>
      <name val="Times New Roman"/>
      <family val="1"/>
    </font>
    <font>
      <b/>
      <sz val="9"/>
      <color indexed="81"/>
      <name val="Tahoma"/>
      <family val="2"/>
    </font>
    <font>
      <sz val="9"/>
      <color indexed="81"/>
      <name val="Tahoma"/>
      <family val="2"/>
    </font>
    <font>
      <sz val="10"/>
      <color theme="1"/>
      <name val="Arial"/>
      <family val="2"/>
    </font>
    <font>
      <sz val="11"/>
      <name val="Arial"/>
      <family val="2"/>
    </font>
    <font>
      <sz val="12"/>
      <name val="Arial"/>
      <family val="2"/>
    </font>
    <font>
      <b/>
      <u/>
      <sz val="10"/>
      <name val="Arial"/>
      <family val="2"/>
    </font>
    <font>
      <b/>
      <sz val="14"/>
      <color rgb="FF0F243E"/>
      <name val="Arial"/>
      <family val="2"/>
    </font>
    <font>
      <b/>
      <sz val="22"/>
      <color rgb="FF0F243E"/>
      <name val="Arial"/>
      <family val="2"/>
    </font>
    <font>
      <b/>
      <sz val="9"/>
      <color theme="1"/>
      <name val="Arial"/>
      <family val="2"/>
    </font>
    <font>
      <b/>
      <sz val="8"/>
      <name val="Arial"/>
      <family val="2"/>
    </font>
    <font>
      <b/>
      <sz val="12"/>
      <color theme="1"/>
      <name val="Arial"/>
      <family val="2"/>
    </font>
    <font>
      <sz val="4"/>
      <color theme="1"/>
      <name val="Calibri"/>
      <family val="2"/>
    </font>
    <font>
      <i/>
      <sz val="9"/>
      <color theme="1"/>
      <name val="Arial"/>
      <family val="2"/>
    </font>
    <font>
      <i/>
      <sz val="8"/>
      <name val="Arial"/>
      <family val="2"/>
    </font>
    <font>
      <u/>
      <sz val="11"/>
      <color theme="10"/>
      <name val="Calibri"/>
      <family val="2"/>
      <scheme val="minor"/>
    </font>
    <font>
      <b/>
      <sz val="11"/>
      <color theme="0"/>
      <name val="Arial"/>
      <family val="2"/>
    </font>
    <font>
      <sz val="11"/>
      <color theme="0"/>
      <name val="Arial"/>
      <family val="2"/>
    </font>
    <font>
      <b/>
      <i/>
      <sz val="11"/>
      <color theme="1"/>
      <name val="Arial"/>
      <family val="2"/>
    </font>
    <font>
      <i/>
      <sz val="11"/>
      <color theme="1"/>
      <name val="Arial"/>
      <family val="2"/>
    </font>
    <font>
      <sz val="3"/>
      <color theme="1"/>
      <name val="Arial"/>
      <family val="2"/>
    </font>
    <font>
      <b/>
      <u/>
      <sz val="12"/>
      <color rgb="FFFF0000"/>
      <name val="Arial"/>
      <family val="2"/>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D9D9D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92D050"/>
        <bgColor indexed="64"/>
      </patternFill>
    </fill>
    <fill>
      <patternFill patternType="solid">
        <fgColor rgb="FFE0E0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indexed="42"/>
        <bgColor indexed="64"/>
      </patternFill>
    </fill>
    <fill>
      <patternFill patternType="solid">
        <fgColor theme="3" tint="0.59999389629810485"/>
        <bgColor indexed="64"/>
      </patternFill>
    </fill>
    <fill>
      <patternFill patternType="solid">
        <fgColor theme="7"/>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4"/>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rgb="FF969696"/>
      </bottom>
      <diagonal/>
    </border>
    <border>
      <left/>
      <right/>
      <top style="medium">
        <color indexed="64"/>
      </top>
      <bottom style="medium">
        <color rgb="FF969696"/>
      </bottom>
      <diagonal/>
    </border>
    <border>
      <left/>
      <right style="medium">
        <color indexed="64"/>
      </right>
      <top style="medium">
        <color indexed="64"/>
      </top>
      <bottom style="medium">
        <color rgb="FF969696"/>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999999"/>
      </bottom>
      <diagonal/>
    </border>
    <border>
      <left/>
      <right style="medium">
        <color indexed="64"/>
      </right>
      <top/>
      <bottom style="medium">
        <color rgb="FF999999"/>
      </bottom>
      <diagonal/>
    </border>
    <border>
      <left/>
      <right/>
      <top/>
      <bottom style="medium">
        <color rgb="FF999999"/>
      </bottom>
      <diagonal/>
    </border>
    <border>
      <left style="medium">
        <color indexed="64"/>
      </left>
      <right/>
      <top style="medium">
        <color indexed="64"/>
      </top>
      <bottom style="medium">
        <color rgb="FF999999"/>
      </bottom>
      <diagonal/>
    </border>
    <border>
      <left/>
      <right style="medium">
        <color indexed="64"/>
      </right>
      <top style="medium">
        <color indexed="64"/>
      </top>
      <bottom style="medium">
        <color rgb="FF999999"/>
      </bottom>
      <diagonal/>
    </border>
    <border>
      <left/>
      <right style="medium">
        <color rgb="FF999999"/>
      </right>
      <top/>
      <bottom style="medium">
        <color rgb="FF999999"/>
      </bottom>
      <diagonal/>
    </border>
    <border>
      <left/>
      <right style="medium">
        <color rgb="FF999999"/>
      </right>
      <top/>
      <bottom style="medium">
        <color indexed="64"/>
      </bottom>
      <diagonal/>
    </border>
    <border>
      <left style="medium">
        <color indexed="64"/>
      </left>
      <right style="medium">
        <color rgb="FF999999"/>
      </right>
      <top/>
      <bottom style="medium">
        <color rgb="FF999999"/>
      </bottom>
      <diagonal/>
    </border>
    <border>
      <left style="medium">
        <color rgb="FF999999"/>
      </left>
      <right/>
      <top style="medium">
        <color indexed="64"/>
      </top>
      <bottom style="medium">
        <color rgb="FF999999"/>
      </bottom>
      <diagonal/>
    </border>
    <border>
      <left style="medium">
        <color indexed="64"/>
      </left>
      <right style="medium">
        <color rgb="FF999999"/>
      </right>
      <top style="medium">
        <color rgb="FF999999"/>
      </top>
      <bottom/>
      <diagonal/>
    </border>
    <border>
      <left style="medium">
        <color indexed="64"/>
      </left>
      <right style="medium">
        <color rgb="FF999999"/>
      </right>
      <top/>
      <bottom style="medium">
        <color indexed="64"/>
      </bottom>
      <diagonal/>
    </border>
    <border>
      <left style="medium">
        <color indexed="64"/>
      </left>
      <right style="medium">
        <color rgb="FF999999"/>
      </right>
      <top style="medium">
        <color indexed="64"/>
      </top>
      <bottom style="medium">
        <color rgb="FF999999"/>
      </bottom>
      <diagonal/>
    </border>
    <border>
      <left/>
      <right style="medium">
        <color rgb="FF999999"/>
      </right>
      <top style="medium">
        <color indexed="64"/>
      </top>
      <bottom style="medium">
        <color rgb="FF999999"/>
      </bottom>
      <diagonal/>
    </border>
    <border>
      <left style="medium">
        <color rgb="FF999999"/>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rgb="FF969696"/>
      </bottom>
      <diagonal/>
    </border>
    <border>
      <left/>
      <right/>
      <top/>
      <bottom style="medium">
        <color rgb="FF969696"/>
      </bottom>
      <diagonal/>
    </border>
    <border>
      <left/>
      <right style="medium">
        <color indexed="64"/>
      </right>
      <top/>
      <bottom style="medium">
        <color rgb="FF969696"/>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rgb="FF999999"/>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xf numFmtId="167"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0" fontId="3" fillId="0" borderId="0"/>
    <xf numFmtId="0" fontId="1" fillId="0" borderId="0"/>
    <xf numFmtId="0" fontId="53" fillId="0" borderId="0" applyNumberFormat="0" applyFill="0" applyBorder="0" applyAlignment="0" applyProtection="0"/>
    <xf numFmtId="44" fontId="1" fillId="0" borderId="0" applyFont="0" applyFill="0" applyBorder="0" applyAlignment="0" applyProtection="0"/>
    <xf numFmtId="167" fontId="1" fillId="0" borderId="0" applyFont="0" applyFill="0" applyBorder="0" applyAlignment="0" applyProtection="0"/>
  </cellStyleXfs>
  <cellXfs count="669">
    <xf numFmtId="0" fontId="0" fillId="0" borderId="0" xfId="0"/>
    <xf numFmtId="0" fontId="2" fillId="0" borderId="0" xfId="0" applyFont="1"/>
    <xf numFmtId="0" fontId="0" fillId="2" borderId="8" xfId="0" applyFill="1" applyBorder="1"/>
    <xf numFmtId="0" fontId="3" fillId="2" borderId="10" xfId="0" applyFont="1" applyFill="1" applyBorder="1"/>
    <xf numFmtId="0" fontId="0" fillId="2" borderId="0" xfId="0" applyFill="1"/>
    <xf numFmtId="0" fontId="3" fillId="2" borderId="0" xfId="0" applyFont="1" applyFill="1"/>
    <xf numFmtId="0" fontId="0" fillId="0" borderId="12" xfId="0" applyBorder="1"/>
    <xf numFmtId="0" fontId="0" fillId="2" borderId="12" xfId="0" applyFill="1" applyBorder="1"/>
    <xf numFmtId="0" fontId="3" fillId="0" borderId="0" xfId="0" applyFont="1"/>
    <xf numFmtId="0" fontId="0" fillId="0" borderId="7" xfId="0" applyBorder="1"/>
    <xf numFmtId="0" fontId="0" fillId="0" borderId="8" xfId="0" applyBorder="1"/>
    <xf numFmtId="0" fontId="0" fillId="0" borderId="9" xfId="0" applyBorder="1"/>
    <xf numFmtId="0" fontId="0" fillId="0" borderId="14" xfId="0" applyBorder="1"/>
    <xf numFmtId="0" fontId="0" fillId="0" borderId="13" xfId="0" applyBorder="1"/>
    <xf numFmtId="0" fontId="0" fillId="0" borderId="10" xfId="0" applyBorder="1"/>
    <xf numFmtId="0" fontId="0" fillId="0" borderId="11" xfId="0" applyBorder="1"/>
    <xf numFmtId="0" fontId="6" fillId="4" borderId="18" xfId="0" applyFont="1" applyFill="1" applyBorder="1" applyAlignment="1">
      <alignment horizontal="center" vertical="center" wrapText="1"/>
    </xf>
    <xf numFmtId="3" fontId="7" fillId="0" borderId="18" xfId="0" applyNumberFormat="1" applyFont="1" applyBorder="1" applyAlignment="1">
      <alignment horizontal="right" vertical="center" wrapText="1"/>
    </xf>
    <xf numFmtId="9" fontId="7" fillId="0" borderId="18" xfId="2" applyFont="1" applyBorder="1" applyAlignment="1">
      <alignment horizontal="right" vertical="center" wrapText="1"/>
    </xf>
    <xf numFmtId="164" fontId="7" fillId="0" borderId="18" xfId="2" applyNumberFormat="1" applyFont="1" applyBorder="1" applyAlignment="1">
      <alignment horizontal="right" vertical="center" wrapText="1"/>
    </xf>
    <xf numFmtId="0" fontId="0" fillId="0" borderId="18" xfId="0" applyBorder="1"/>
    <xf numFmtId="3" fontId="8" fillId="0" borderId="18" xfId="0" applyNumberFormat="1" applyFont="1" applyBorder="1" applyAlignment="1">
      <alignment horizontal="right" vertical="center" wrapText="1"/>
    </xf>
    <xf numFmtId="3" fontId="7" fillId="7" borderId="18" xfId="0" applyNumberFormat="1" applyFont="1" applyFill="1" applyBorder="1" applyAlignment="1">
      <alignment horizontal="right" vertical="center" wrapText="1"/>
    </xf>
    <xf numFmtId="9" fontId="7" fillId="7" borderId="18" xfId="2" applyFont="1" applyFill="1" applyBorder="1" applyAlignment="1">
      <alignment horizontal="right" vertical="center" wrapText="1"/>
    </xf>
    <xf numFmtId="164" fontId="7" fillId="7" borderId="18" xfId="2" applyNumberFormat="1" applyFont="1" applyFill="1" applyBorder="1" applyAlignment="1">
      <alignment horizontal="right" vertical="center" wrapText="1"/>
    </xf>
    <xf numFmtId="3" fontId="9" fillId="8" borderId="18" xfId="0" applyNumberFormat="1" applyFont="1" applyFill="1" applyBorder="1" applyAlignment="1">
      <alignment vertical="center" wrapText="1"/>
    </xf>
    <xf numFmtId="9" fontId="9" fillId="8" borderId="18" xfId="2" applyFont="1" applyFill="1" applyBorder="1" applyAlignment="1">
      <alignment vertical="center" wrapText="1"/>
    </xf>
    <xf numFmtId="3" fontId="10" fillId="4" borderId="0" xfId="0" applyNumberFormat="1" applyFont="1" applyFill="1"/>
    <xf numFmtId="0" fontId="10" fillId="4" borderId="0" xfId="0" applyFont="1" applyFill="1"/>
    <xf numFmtId="164" fontId="10" fillId="4" borderId="0" xfId="2" applyNumberFormat="1" applyFont="1" applyFill="1"/>
    <xf numFmtId="0" fontId="0" fillId="2" borderId="7" xfId="0" applyFill="1" applyBorder="1"/>
    <xf numFmtId="0" fontId="3" fillId="2" borderId="8" xfId="0" applyFont="1" applyFill="1" applyBorder="1"/>
    <xf numFmtId="165" fontId="11" fillId="2" borderId="8" xfId="2" applyNumberFormat="1" applyFont="1" applyFill="1" applyBorder="1"/>
    <xf numFmtId="0" fontId="11" fillId="2" borderId="8" xfId="0" applyFont="1" applyFill="1" applyBorder="1"/>
    <xf numFmtId="9" fontId="12" fillId="2" borderId="8" xfId="2" applyFont="1" applyFill="1" applyBorder="1" applyAlignment="1">
      <alignment horizontal="left"/>
    </xf>
    <xf numFmtId="10" fontId="0" fillId="2" borderId="9" xfId="2" applyNumberFormat="1" applyFont="1" applyFill="1" applyBorder="1"/>
    <xf numFmtId="0" fontId="0" fillId="2" borderId="10" xfId="0" applyFill="1" applyBorder="1"/>
    <xf numFmtId="0" fontId="3" fillId="2" borderId="0" xfId="0" applyFont="1" applyFill="1" applyAlignment="1">
      <alignment horizontal="right"/>
    </xf>
    <xf numFmtId="165" fontId="11" fillId="2" borderId="0" xfId="2" applyNumberFormat="1" applyFont="1" applyFill="1" applyBorder="1"/>
    <xf numFmtId="0" fontId="11" fillId="2" borderId="0" xfId="0" applyFont="1" applyFill="1"/>
    <xf numFmtId="9" fontId="12" fillId="2" borderId="0" xfId="2" applyFont="1" applyFill="1" applyBorder="1" applyAlignment="1">
      <alignment horizontal="left"/>
    </xf>
    <xf numFmtId="10" fontId="0" fillId="2" borderId="11" xfId="2" applyNumberFormat="1" applyFont="1" applyFill="1" applyBorder="1"/>
    <xf numFmtId="10" fontId="3" fillId="5" borderId="0" xfId="0" applyNumberFormat="1" applyFont="1" applyFill="1"/>
    <xf numFmtId="0" fontId="0" fillId="5" borderId="0" xfId="0" applyFill="1"/>
    <xf numFmtId="10" fontId="0" fillId="5" borderId="0" xfId="2" applyNumberFormat="1" applyFont="1" applyFill="1" applyBorder="1"/>
    <xf numFmtId="10" fontId="3" fillId="6" borderId="0" xfId="0" applyNumberFormat="1" applyFont="1" applyFill="1"/>
    <xf numFmtId="0" fontId="0" fillId="6" borderId="0" xfId="0" applyFill="1"/>
    <xf numFmtId="10" fontId="0" fillId="6" borderId="0" xfId="2" applyNumberFormat="1" applyFont="1" applyFill="1" applyBorder="1"/>
    <xf numFmtId="0" fontId="3" fillId="2" borderId="14" xfId="0" applyFont="1" applyFill="1" applyBorder="1"/>
    <xf numFmtId="10" fontId="3" fillId="2" borderId="12" xfId="0" applyNumberFormat="1" applyFont="1" applyFill="1" applyBorder="1"/>
    <xf numFmtId="10" fontId="0" fillId="2" borderId="12" xfId="2" applyNumberFormat="1" applyFont="1" applyFill="1" applyBorder="1"/>
    <xf numFmtId="0" fontId="0" fillId="0" borderId="0" xfId="0" applyAlignment="1">
      <alignment horizontal="right"/>
    </xf>
    <xf numFmtId="0" fontId="2" fillId="0" borderId="10" xfId="0" applyFont="1" applyBorder="1"/>
    <xf numFmtId="1" fontId="0" fillId="0" borderId="0" xfId="0" applyNumberFormat="1"/>
    <xf numFmtId="1" fontId="0" fillId="0" borderId="12" xfId="0" applyNumberFormat="1" applyBorder="1"/>
    <xf numFmtId="0" fontId="5" fillId="0" borderId="7" xfId="0" applyFont="1" applyBorder="1"/>
    <xf numFmtId="0" fontId="5" fillId="0" borderId="8" xfId="0" applyFont="1" applyBorder="1"/>
    <xf numFmtId="1" fontId="5" fillId="0" borderId="8" xfId="0" applyNumberFormat="1" applyFont="1" applyBorder="1"/>
    <xf numFmtId="1" fontId="0" fillId="0" borderId="8" xfId="0" applyNumberFormat="1" applyBorder="1"/>
    <xf numFmtId="0" fontId="3" fillId="0" borderId="14" xfId="0" applyFont="1" applyBorder="1"/>
    <xf numFmtId="0" fontId="3" fillId="0" borderId="12" xfId="0" applyFont="1" applyBorder="1"/>
    <xf numFmtId="0" fontId="0" fillId="0" borderId="0" xfId="0" applyAlignment="1">
      <alignment vertical="center"/>
    </xf>
    <xf numFmtId="0" fontId="2" fillId="0" borderId="0" xfId="0" applyFont="1" applyAlignment="1">
      <alignment vertical="center"/>
    </xf>
    <xf numFmtId="0" fontId="5" fillId="0" borderId="0" xfId="0" applyFont="1"/>
    <xf numFmtId="166" fontId="0" fillId="0" borderId="0" xfId="0" applyNumberFormat="1"/>
    <xf numFmtId="0" fontId="13" fillId="0" borderId="0" xfId="0" applyFont="1"/>
    <xf numFmtId="0" fontId="13" fillId="0" borderId="0" xfId="0" applyFont="1" applyAlignment="1">
      <alignment horizontal="center" vertical="center" wrapText="1"/>
    </xf>
    <xf numFmtId="0" fontId="0" fillId="0" borderId="2" xfId="0" applyBorder="1"/>
    <xf numFmtId="0" fontId="0" fillId="0" borderId="22" xfId="0" applyBorder="1"/>
    <xf numFmtId="0" fontId="0" fillId="0" borderId="24" xfId="0" applyBorder="1"/>
    <xf numFmtId="0" fontId="0" fillId="0" borderId="5" xfId="0" applyBorder="1"/>
    <xf numFmtId="0" fontId="0" fillId="0" borderId="6" xfId="0" applyBorder="1"/>
    <xf numFmtId="0" fontId="5" fillId="11" borderId="0" xfId="0" applyFont="1" applyFill="1" applyAlignment="1">
      <alignment horizontal="right"/>
    </xf>
    <xf numFmtId="0" fontId="0" fillId="9" borderId="0" xfId="0" applyFill="1" applyAlignment="1">
      <alignment horizontal="center"/>
    </xf>
    <xf numFmtId="0" fontId="3" fillId="11" borderId="0" xfId="0" applyFont="1" applyFill="1"/>
    <xf numFmtId="0" fontId="0" fillId="11" borderId="0" xfId="0" applyFill="1"/>
    <xf numFmtId="0" fontId="14" fillId="0" borderId="1" xfId="0" applyFont="1" applyBorder="1"/>
    <xf numFmtId="0" fontId="14" fillId="0" borderId="2" xfId="0" applyFont="1" applyBorder="1"/>
    <xf numFmtId="169" fontId="14" fillId="0" borderId="2" xfId="0" applyNumberFormat="1" applyFont="1" applyBorder="1"/>
    <xf numFmtId="10" fontId="14" fillId="0" borderId="3" xfId="2" applyNumberFormat="1" applyFont="1" applyBorder="1"/>
    <xf numFmtId="168" fontId="0" fillId="0" borderId="0" xfId="4" applyNumberFormat="1" applyFont="1" applyBorder="1"/>
    <xf numFmtId="168" fontId="0" fillId="11" borderId="0" xfId="0" applyNumberFormat="1" applyFill="1"/>
    <xf numFmtId="0" fontId="3" fillId="11" borderId="0" xfId="0" applyFont="1" applyFill="1" applyAlignment="1">
      <alignment horizontal="left"/>
    </xf>
    <xf numFmtId="168" fontId="0" fillId="11" borderId="0" xfId="0" applyNumberFormat="1" applyFill="1" applyAlignment="1">
      <alignment horizontal="center"/>
    </xf>
    <xf numFmtId="164" fontId="0" fillId="0" borderId="24" xfId="2" applyNumberFormat="1" applyFont="1" applyBorder="1"/>
    <xf numFmtId="9" fontId="0" fillId="11" borderId="0" xfId="2" applyFont="1" applyFill="1"/>
    <xf numFmtId="0" fontId="0" fillId="11" borderId="0" xfId="0" applyFill="1" applyAlignment="1">
      <alignment horizontal="center"/>
    </xf>
    <xf numFmtId="169" fontId="0" fillId="0" borderId="12" xfId="0" applyNumberFormat="1" applyBorder="1"/>
    <xf numFmtId="164" fontId="0" fillId="0" borderId="25" xfId="2" applyNumberFormat="1" applyFont="1" applyBorder="1"/>
    <xf numFmtId="169" fontId="15" fillId="0" borderId="2" xfId="0" applyNumberFormat="1" applyFont="1" applyBorder="1"/>
    <xf numFmtId="169" fontId="0" fillId="0" borderId="0" xfId="0" applyNumberFormat="1"/>
    <xf numFmtId="0" fontId="5" fillId="0" borderId="22" xfId="0" applyFont="1" applyBorder="1"/>
    <xf numFmtId="169" fontId="5" fillId="0" borderId="0" xfId="0" applyNumberFormat="1" applyFont="1"/>
    <xf numFmtId="9" fontId="5" fillId="0" borderId="24" xfId="2" applyFont="1" applyBorder="1"/>
    <xf numFmtId="44" fontId="0" fillId="12" borderId="0" xfId="4" applyFont="1" applyFill="1"/>
    <xf numFmtId="0" fontId="3" fillId="12" borderId="0" xfId="0" applyFont="1" applyFill="1" applyAlignment="1">
      <alignment horizontal="left"/>
    </xf>
    <xf numFmtId="0" fontId="3" fillId="0" borderId="4" xfId="0" applyFont="1" applyBorder="1"/>
    <xf numFmtId="169" fontId="0" fillId="0" borderId="5" xfId="0" applyNumberFormat="1" applyBorder="1"/>
    <xf numFmtId="9" fontId="0" fillId="0" borderId="6" xfId="2" applyFont="1" applyBorder="1"/>
    <xf numFmtId="164" fontId="14" fillId="0" borderId="3" xfId="0" applyNumberFormat="1" applyFont="1" applyBorder="1"/>
    <xf numFmtId="0" fontId="5" fillId="11" borderId="1" xfId="0" applyFont="1" applyFill="1" applyBorder="1" applyAlignment="1">
      <alignment horizontal="center"/>
    </xf>
    <xf numFmtId="0" fontId="0" fillId="11" borderId="3" xfId="0" applyFill="1" applyBorder="1" applyAlignment="1">
      <alignment horizontal="center"/>
    </xf>
    <xf numFmtId="0" fontId="3" fillId="11" borderId="22" xfId="0" applyFont="1" applyFill="1" applyBorder="1" applyAlignment="1">
      <alignment horizontal="right"/>
    </xf>
    <xf numFmtId="168" fontId="0" fillId="11" borderId="24" xfId="4" applyNumberFormat="1" applyFont="1" applyFill="1" applyBorder="1" applyAlignment="1">
      <alignment horizontal="center"/>
    </xf>
    <xf numFmtId="9" fontId="16" fillId="11" borderId="0" xfId="2" applyFont="1" applyFill="1" applyAlignment="1">
      <alignment horizontal="center"/>
    </xf>
    <xf numFmtId="0" fontId="0" fillId="11" borderId="22" xfId="0" applyFill="1" applyBorder="1" applyAlignment="1">
      <alignment horizontal="center"/>
    </xf>
    <xf numFmtId="168" fontId="0" fillId="11" borderId="24" xfId="0" applyNumberFormat="1" applyFill="1" applyBorder="1" applyAlignment="1">
      <alignment horizontal="center"/>
    </xf>
    <xf numFmtId="0" fontId="0" fillId="9" borderId="0" xfId="0" applyFill="1"/>
    <xf numFmtId="0" fontId="0" fillId="11" borderId="4" xfId="0" applyFill="1" applyBorder="1" applyAlignment="1">
      <alignment horizontal="center"/>
    </xf>
    <xf numFmtId="168" fontId="0" fillId="11" borderId="6" xfId="0" applyNumberFormat="1" applyFill="1" applyBorder="1" applyAlignment="1">
      <alignment horizontal="center"/>
    </xf>
    <xf numFmtId="0" fontId="11" fillId="0" borderId="22" xfId="0" applyFont="1" applyBorder="1" applyAlignment="1">
      <alignment horizontal="left" vertical="top" wrapText="1"/>
    </xf>
    <xf numFmtId="0" fontId="11" fillId="0" borderId="0" xfId="0" applyFont="1" applyAlignment="1">
      <alignment horizontal="left" vertical="top" wrapText="1"/>
    </xf>
    <xf numFmtId="164" fontId="0" fillId="0" borderId="24" xfId="2" applyNumberFormat="1" applyFont="1" applyFill="1" applyBorder="1"/>
    <xf numFmtId="0" fontId="0" fillId="0" borderId="4" xfId="0" applyBorder="1"/>
    <xf numFmtId="164" fontId="0" fillId="0" borderId="6" xfId="2" applyNumberFormat="1" applyFont="1" applyFill="1" applyBorder="1"/>
    <xf numFmtId="0" fontId="5" fillId="11" borderId="1" xfId="0" applyFont="1" applyFill="1" applyBorder="1" applyAlignment="1">
      <alignment horizontal="left"/>
    </xf>
    <xf numFmtId="0" fontId="0" fillId="11" borderId="2" xfId="0" applyFill="1" applyBorder="1" applyAlignment="1">
      <alignment horizontal="center"/>
    </xf>
    <xf numFmtId="0" fontId="0" fillId="11" borderId="3" xfId="0" applyFill="1" applyBorder="1"/>
    <xf numFmtId="0" fontId="14" fillId="0" borderId="4" xfId="0" applyFont="1" applyBorder="1"/>
    <xf numFmtId="0" fontId="14" fillId="0" borderId="5" xfId="0" applyFont="1" applyBorder="1"/>
    <xf numFmtId="9" fontId="14" fillId="0" borderId="6" xfId="0" applyNumberFormat="1" applyFont="1" applyBorder="1"/>
    <xf numFmtId="0" fontId="0" fillId="11" borderId="24" xfId="0" applyFill="1" applyBorder="1"/>
    <xf numFmtId="165" fontId="14" fillId="0" borderId="6" xfId="0" applyNumberFormat="1" applyFont="1" applyBorder="1"/>
    <xf numFmtId="10" fontId="0" fillId="0" borderId="0" xfId="2" applyNumberFormat="1" applyFont="1" applyBorder="1"/>
    <xf numFmtId="0" fontId="0" fillId="11" borderId="1" xfId="0" applyFill="1" applyBorder="1"/>
    <xf numFmtId="0" fontId="3" fillId="11" borderId="2" xfId="0" applyFont="1" applyFill="1" applyBorder="1"/>
    <xf numFmtId="170" fontId="0" fillId="11" borderId="2" xfId="0" applyNumberFormat="1" applyFill="1" applyBorder="1"/>
    <xf numFmtId="0" fontId="0" fillId="11" borderId="22" xfId="0" applyFill="1" applyBorder="1"/>
    <xf numFmtId="170" fontId="0" fillId="11" borderId="0" xfId="0" applyNumberFormat="1" applyFill="1"/>
    <xf numFmtId="0" fontId="0" fillId="11" borderId="4" xfId="0" applyFill="1" applyBorder="1"/>
    <xf numFmtId="0" fontId="3" fillId="11" borderId="5" xfId="0" applyFont="1" applyFill="1" applyBorder="1"/>
    <xf numFmtId="170" fontId="0" fillId="11" borderId="5" xfId="0" applyNumberFormat="1" applyFill="1" applyBorder="1"/>
    <xf numFmtId="0" fontId="0" fillId="11" borderId="6" xfId="0" applyFill="1" applyBorder="1"/>
    <xf numFmtId="168" fontId="0" fillId="11" borderId="0" xfId="4" applyNumberFormat="1" applyFont="1" applyFill="1"/>
    <xf numFmtId="0" fontId="17" fillId="13" borderId="26" xfId="0" applyFont="1" applyFill="1" applyBorder="1" applyAlignment="1">
      <alignment horizontal="center" vertical="center"/>
    </xf>
    <xf numFmtId="0" fontId="17" fillId="13" borderId="28"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9" fillId="0" borderId="29" xfId="0" applyFont="1" applyBorder="1" applyAlignment="1">
      <alignment horizontal="center" vertical="center"/>
    </xf>
    <xf numFmtId="10" fontId="19" fillId="0" borderId="5" xfId="2" applyNumberFormat="1" applyFont="1" applyBorder="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7" fillId="13" borderId="30" xfId="0" applyFont="1" applyFill="1" applyBorder="1" applyAlignment="1">
      <alignment horizontal="center" vertical="center"/>
    </xf>
    <xf numFmtId="0" fontId="17" fillId="13" borderId="31" xfId="0" applyFont="1" applyFill="1" applyBorder="1" applyAlignment="1">
      <alignment horizontal="center" vertical="center"/>
    </xf>
    <xf numFmtId="0" fontId="19" fillId="0" borderId="30" xfId="0" applyFont="1" applyBorder="1" applyAlignment="1">
      <alignment horizontal="center" vertical="center"/>
    </xf>
    <xf numFmtId="3" fontId="19" fillId="0" borderId="32" xfId="0" applyNumberFormat="1" applyFont="1" applyBorder="1" applyAlignment="1">
      <alignment horizontal="center" vertical="center"/>
    </xf>
    <xf numFmtId="0" fontId="19" fillId="0" borderId="31" xfId="0" applyFont="1" applyBorder="1" applyAlignment="1">
      <alignment horizontal="center" vertical="center"/>
    </xf>
    <xf numFmtId="0" fontId="0" fillId="12" borderId="0" xfId="0" applyFill="1"/>
    <xf numFmtId="0" fontId="19" fillId="0" borderId="0" xfId="0" applyFont="1" applyAlignment="1">
      <alignment vertical="center" wrapText="1"/>
    </xf>
    <xf numFmtId="3" fontId="19" fillId="0" borderId="5" xfId="0" applyNumberFormat="1" applyFont="1" applyBorder="1" applyAlignment="1">
      <alignment horizontal="center" vertical="center"/>
    </xf>
    <xf numFmtId="164" fontId="19" fillId="12" borderId="0" xfId="2" applyNumberFormat="1" applyFont="1" applyFill="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35" xfId="0" applyFont="1" applyBorder="1" applyAlignment="1">
      <alignment horizontal="center" vertical="center"/>
    </xf>
    <xf numFmtId="166" fontId="19" fillId="0" borderId="36" xfId="1" applyNumberFormat="1" applyFont="1" applyBorder="1" applyAlignment="1">
      <alignment horizontal="center" vertical="center" wrapText="1"/>
    </xf>
    <xf numFmtId="0" fontId="17" fillId="13" borderId="37" xfId="0" applyFont="1" applyFill="1" applyBorder="1" applyAlignment="1">
      <alignment horizontal="center" vertical="center"/>
    </xf>
    <xf numFmtId="0" fontId="19" fillId="0" borderId="37" xfId="0" applyFont="1" applyBorder="1" applyAlignment="1">
      <alignment horizontal="center" vertical="center"/>
    </xf>
    <xf numFmtId="3" fontId="19" fillId="0" borderId="35" xfId="0" applyNumberFormat="1" applyFont="1" applyBorder="1" applyAlignment="1">
      <alignment horizontal="center" vertical="center"/>
    </xf>
    <xf numFmtId="1" fontId="19" fillId="0" borderId="35" xfId="0" applyNumberFormat="1" applyFont="1" applyBorder="1" applyAlignment="1">
      <alignment horizontal="center" vertical="center"/>
    </xf>
    <xf numFmtId="0" fontId="19" fillId="0" borderId="40" xfId="0" applyFont="1" applyBorder="1" applyAlignment="1">
      <alignment horizontal="center" vertical="center"/>
    </xf>
    <xf numFmtId="3" fontId="19" fillId="0" borderId="36" xfId="0" applyNumberFormat="1" applyFont="1" applyBorder="1" applyAlignment="1">
      <alignment horizontal="center" vertical="center"/>
    </xf>
    <xf numFmtId="10" fontId="19" fillId="12" borderId="0" xfId="2" applyNumberFormat="1" applyFont="1" applyFill="1" applyAlignment="1">
      <alignment horizontal="center" vertical="center" wrapText="1"/>
    </xf>
    <xf numFmtId="167" fontId="19" fillId="0" borderId="0" xfId="0" applyNumberFormat="1" applyFont="1" applyAlignment="1">
      <alignment horizontal="center" vertical="center"/>
    </xf>
    <xf numFmtId="0" fontId="17" fillId="13" borderId="41" xfId="0" applyFont="1" applyFill="1" applyBorder="1" applyAlignment="1">
      <alignment horizontal="center" vertical="center"/>
    </xf>
    <xf numFmtId="10" fontId="17" fillId="0" borderId="42" xfId="0" applyNumberFormat="1" applyFont="1" applyBorder="1" applyAlignment="1">
      <alignment horizontal="center" vertical="center"/>
    </xf>
    <xf numFmtId="0" fontId="17" fillId="0" borderId="34" xfId="0" applyFont="1" applyBorder="1" applyAlignment="1">
      <alignment horizontal="center" vertical="center"/>
    </xf>
    <xf numFmtId="0" fontId="19" fillId="0" borderId="36"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3" fontId="17" fillId="13" borderId="42" xfId="0" applyNumberFormat="1" applyFont="1" applyFill="1" applyBorder="1" applyAlignment="1">
      <alignment horizontal="center" vertical="center"/>
    </xf>
    <xf numFmtId="0" fontId="17" fillId="13" borderId="34" xfId="0" applyFont="1" applyFill="1" applyBorder="1" applyAlignment="1">
      <alignment horizontal="center" vertical="center"/>
    </xf>
    <xf numFmtId="0" fontId="15" fillId="0" borderId="0" xfId="0" applyFont="1"/>
    <xf numFmtId="0" fontId="0" fillId="14" borderId="0" xfId="0" applyFill="1"/>
    <xf numFmtId="0" fontId="3" fillId="14" borderId="0" xfId="0" applyFont="1" applyFill="1"/>
    <xf numFmtId="0" fontId="3" fillId="15" borderId="0" xfId="0" applyFont="1" applyFill="1"/>
    <xf numFmtId="0" fontId="24" fillId="0" borderId="0" xfId="0" applyFont="1"/>
    <xf numFmtId="0" fontId="0" fillId="15" borderId="0" xfId="0" applyFill="1"/>
    <xf numFmtId="0" fontId="5" fillId="2" borderId="0" xfId="0" applyFont="1" applyFill="1"/>
    <xf numFmtId="0" fontId="25" fillId="0" borderId="0" xfId="0" applyFont="1"/>
    <xf numFmtId="0" fontId="27" fillId="11" borderId="0" xfId="0" applyFont="1" applyFill="1"/>
    <xf numFmtId="0" fontId="28" fillId="0" borderId="0" xfId="0" applyFont="1"/>
    <xf numFmtId="6" fontId="3" fillId="2" borderId="0" xfId="0" applyNumberFormat="1" applyFont="1" applyFill="1" applyAlignment="1">
      <alignment horizontal="right" vertical="center" wrapText="1"/>
    </xf>
    <xf numFmtId="0" fontId="5" fillId="2" borderId="0" xfId="0" applyFont="1" applyFill="1" applyAlignment="1">
      <alignment horizontal="center" vertical="center" wrapText="1"/>
    </xf>
    <xf numFmtId="0" fontId="3" fillId="2" borderId="0" xfId="0" applyFont="1" applyFill="1" applyAlignment="1">
      <alignment vertical="center" wrapText="1"/>
    </xf>
    <xf numFmtId="0" fontId="0" fillId="0" borderId="0" xfId="0" applyAlignment="1">
      <alignment horizontal="center"/>
    </xf>
    <xf numFmtId="0" fontId="27" fillId="11" borderId="0" xfId="0" applyFont="1" applyFill="1" applyAlignment="1">
      <alignment horizontal="center"/>
    </xf>
    <xf numFmtId="0" fontId="5" fillId="11" borderId="0" xfId="0" applyFont="1" applyFill="1" applyAlignment="1">
      <alignment horizontal="left"/>
    </xf>
    <xf numFmtId="0" fontId="5" fillId="11" borderId="0" xfId="0" applyFont="1" applyFill="1" applyAlignment="1">
      <alignment horizontal="center"/>
    </xf>
    <xf numFmtId="0" fontId="29" fillId="11" borderId="0" xfId="0" applyFont="1" applyFill="1" applyAlignment="1">
      <alignment horizontal="center"/>
    </xf>
    <xf numFmtId="0" fontId="29" fillId="11" borderId="0" xfId="0" applyFont="1" applyFill="1"/>
    <xf numFmtId="0" fontId="0" fillId="11" borderId="0" xfId="0" applyFill="1" applyAlignment="1">
      <alignment horizontal="center" wrapText="1"/>
    </xf>
    <xf numFmtId="0" fontId="15" fillId="11" borderId="16" xfId="0" applyFont="1" applyFill="1" applyBorder="1" applyAlignment="1">
      <alignment horizontal="center" vertical="center"/>
    </xf>
    <xf numFmtId="0" fontId="5" fillId="11" borderId="18" xfId="0" applyFont="1" applyFill="1" applyBorder="1" applyAlignment="1">
      <alignment horizontal="center" wrapText="1"/>
    </xf>
    <xf numFmtId="0" fontId="29" fillId="11" borderId="15" xfId="0" applyFont="1" applyFill="1" applyBorder="1"/>
    <xf numFmtId="0" fontId="29" fillId="11" borderId="16" xfId="0" applyFont="1" applyFill="1" applyBorder="1"/>
    <xf numFmtId="9" fontId="29" fillId="11" borderId="18" xfId="2" applyFont="1" applyFill="1" applyBorder="1" applyAlignment="1"/>
    <xf numFmtId="0" fontId="29" fillId="11" borderId="16" xfId="0" applyFont="1" applyFill="1" applyBorder="1" applyAlignment="1">
      <alignment horizontal="left" indent="1"/>
    </xf>
    <xf numFmtId="169" fontId="29" fillId="16" borderId="18" xfId="0" applyNumberFormat="1" applyFont="1" applyFill="1" applyBorder="1" applyAlignment="1">
      <alignment horizontal="center"/>
    </xf>
    <xf numFmtId="10" fontId="29" fillId="11" borderId="18" xfId="2" applyNumberFormat="1" applyFont="1" applyFill="1" applyBorder="1" applyAlignment="1"/>
    <xf numFmtId="44" fontId="29" fillId="11" borderId="16" xfId="4" applyFont="1" applyFill="1" applyBorder="1" applyAlignment="1">
      <alignment horizontal="left" indent="1"/>
    </xf>
    <xf numFmtId="169" fontId="0" fillId="11" borderId="0" xfId="0" applyNumberFormat="1" applyFill="1"/>
    <xf numFmtId="0" fontId="26" fillId="11" borderId="15" xfId="0" applyFont="1" applyFill="1" applyBorder="1" applyAlignment="1">
      <alignment horizontal="left" indent="1"/>
    </xf>
    <xf numFmtId="9" fontId="29" fillId="11" borderId="16" xfId="2" applyFont="1" applyFill="1" applyBorder="1" applyAlignment="1">
      <alignment horizontal="left" indent="1"/>
    </xf>
    <xf numFmtId="169" fontId="0" fillId="11" borderId="18" xfId="0" applyNumberFormat="1" applyFill="1" applyBorder="1" applyAlignment="1">
      <alignment horizontal="center"/>
    </xf>
    <xf numFmtId="0" fontId="0" fillId="11" borderId="8" xfId="0" applyFill="1" applyBorder="1"/>
    <xf numFmtId="0" fontId="0" fillId="11" borderId="8" xfId="0" applyFill="1" applyBorder="1" applyAlignment="1">
      <alignment horizontal="center"/>
    </xf>
    <xf numFmtId="164" fontId="29" fillId="11" borderId="18" xfId="2" applyNumberFormat="1" applyFont="1" applyFill="1" applyBorder="1" applyAlignment="1"/>
    <xf numFmtId="44" fontId="29" fillId="11" borderId="18" xfId="4" applyFont="1" applyFill="1" applyBorder="1" applyAlignment="1">
      <alignment horizontal="left" indent="1"/>
    </xf>
    <xf numFmtId="0" fontId="30" fillId="11" borderId="15" xfId="0" applyFont="1" applyFill="1" applyBorder="1"/>
    <xf numFmtId="0" fontId="30" fillId="11" borderId="16" xfId="0" applyFont="1" applyFill="1" applyBorder="1"/>
    <xf numFmtId="168" fontId="31" fillId="11" borderId="0" xfId="0" applyNumberFormat="1" applyFont="1" applyFill="1"/>
    <xf numFmtId="0" fontId="32" fillId="11" borderId="0" xfId="0" applyFont="1" applyFill="1"/>
    <xf numFmtId="6" fontId="32" fillId="11" borderId="0" xfId="0" applyNumberFormat="1" applyFont="1" applyFill="1" applyAlignment="1">
      <alignment horizontal="center"/>
    </xf>
    <xf numFmtId="168" fontId="34" fillId="11" borderId="0" xfId="0" applyNumberFormat="1" applyFont="1" applyFill="1"/>
    <xf numFmtId="0" fontId="5" fillId="11" borderId="0" xfId="0" applyFont="1" applyFill="1"/>
    <xf numFmtId="8" fontId="0" fillId="11" borderId="0" xfId="0" applyNumberFormat="1" applyFill="1"/>
    <xf numFmtId="0" fontId="35" fillId="11" borderId="2" xfId="0" applyFont="1" applyFill="1" applyBorder="1"/>
    <xf numFmtId="0" fontId="0" fillId="11" borderId="2" xfId="0" applyFill="1" applyBorder="1"/>
    <xf numFmtId="0" fontId="0" fillId="11" borderId="1" xfId="0" applyFill="1" applyBorder="1" applyAlignment="1">
      <alignment horizontal="center"/>
    </xf>
    <xf numFmtId="0" fontId="35" fillId="11" borderId="2" xfId="0" applyFont="1" applyFill="1" applyBorder="1" applyAlignment="1">
      <alignment horizontal="right"/>
    </xf>
    <xf numFmtId="10" fontId="35" fillId="11" borderId="2" xfId="2" applyNumberFormat="1" applyFont="1" applyFill="1" applyBorder="1"/>
    <xf numFmtId="0" fontId="35" fillId="11" borderId="3" xfId="0" applyFont="1" applyFill="1" applyBorder="1"/>
    <xf numFmtId="6" fontId="35" fillId="2" borderId="1" xfId="0" applyNumberFormat="1" applyFont="1" applyFill="1" applyBorder="1" applyAlignment="1">
      <alignment horizontal="right" vertical="center" wrapText="1"/>
    </xf>
    <xf numFmtId="0" fontId="0" fillId="11" borderId="24" xfId="0" applyFill="1" applyBorder="1" applyAlignment="1">
      <alignment horizontal="center"/>
    </xf>
    <xf numFmtId="168" fontId="5" fillId="11" borderId="0" xfId="4" applyNumberFormat="1" applyFont="1" applyFill="1" applyBorder="1" applyAlignment="1"/>
    <xf numFmtId="44" fontId="5" fillId="11" borderId="24" xfId="4" applyFont="1" applyFill="1" applyBorder="1" applyAlignment="1"/>
    <xf numFmtId="6" fontId="5" fillId="2" borderId="22" xfId="0" applyNumberFormat="1" applyFont="1" applyFill="1" applyBorder="1" applyAlignment="1">
      <alignment horizontal="right" vertical="center" wrapText="1"/>
    </xf>
    <xf numFmtId="0" fontId="3" fillId="11" borderId="0" xfId="0" applyFont="1" applyFill="1" applyAlignment="1">
      <alignment horizontal="right"/>
    </xf>
    <xf numFmtId="0" fontId="36" fillId="11" borderId="18" xfId="0" applyFont="1" applyFill="1" applyBorder="1"/>
    <xf numFmtId="10" fontId="36" fillId="3" borderId="15" xfId="0" applyNumberFormat="1" applyFont="1" applyFill="1" applyBorder="1"/>
    <xf numFmtId="0" fontId="36" fillId="11" borderId="18" xfId="0" applyFont="1" applyFill="1" applyBorder="1" applyAlignment="1">
      <alignment horizontal="right"/>
    </xf>
    <xf numFmtId="10" fontId="36" fillId="3" borderId="18" xfId="0" applyNumberFormat="1" applyFont="1" applyFill="1" applyBorder="1"/>
    <xf numFmtId="0" fontId="36" fillId="11" borderId="23" xfId="0" applyFont="1" applyFill="1" applyBorder="1"/>
    <xf numFmtId="8" fontId="0" fillId="11" borderId="5" xfId="0" applyNumberFormat="1" applyFill="1" applyBorder="1"/>
    <xf numFmtId="0" fontId="0" fillId="11" borderId="5" xfId="0" applyFill="1" applyBorder="1"/>
    <xf numFmtId="0" fontId="0" fillId="11" borderId="6" xfId="0" applyFill="1" applyBorder="1" applyAlignment="1">
      <alignment horizontal="center"/>
    </xf>
    <xf numFmtId="0" fontId="36" fillId="11" borderId="23" xfId="0" applyFont="1" applyFill="1" applyBorder="1" applyAlignment="1">
      <alignment horizontal="right"/>
    </xf>
    <xf numFmtId="6" fontId="0" fillId="11" borderId="5" xfId="0" applyNumberFormat="1" applyFill="1" applyBorder="1"/>
    <xf numFmtId="0" fontId="0" fillId="17" borderId="7" xfId="0" applyFill="1" applyBorder="1"/>
    <xf numFmtId="168" fontId="0" fillId="17" borderId="9" xfId="0" applyNumberFormat="1" applyFill="1" applyBorder="1"/>
    <xf numFmtId="0" fontId="0" fillId="17" borderId="10" xfId="0" applyFill="1" applyBorder="1"/>
    <xf numFmtId="168" fontId="0" fillId="17" borderId="11" xfId="0" applyNumberFormat="1" applyFill="1" applyBorder="1"/>
    <xf numFmtId="0" fontId="37" fillId="2" borderId="0" xfId="0" applyFont="1" applyFill="1" applyAlignment="1">
      <alignment wrapText="1"/>
    </xf>
    <xf numFmtId="3" fontId="38" fillId="2" borderId="0" xfId="0" applyNumberFormat="1" applyFont="1" applyFill="1" applyAlignment="1">
      <alignment horizontal="center" wrapText="1"/>
    </xf>
    <xf numFmtId="0" fontId="0" fillId="17" borderId="14" xfId="0" applyFill="1" applyBorder="1"/>
    <xf numFmtId="168" fontId="5" fillId="17" borderId="16" xfId="0" applyNumberFormat="1" applyFont="1" applyFill="1" applyBorder="1"/>
    <xf numFmtId="0" fontId="3" fillId="0" borderId="8" xfId="0" applyFont="1" applyBorder="1" applyAlignment="1">
      <alignment horizontal="center"/>
    </xf>
    <xf numFmtId="0" fontId="3" fillId="2" borderId="15" xfId="0" applyFont="1" applyFill="1" applyBorder="1" applyAlignment="1">
      <alignment vertical="center"/>
    </xf>
    <xf numFmtId="0" fontId="0" fillId="2" borderId="16" xfId="0" applyFill="1" applyBorder="1" applyAlignment="1">
      <alignment vertical="center"/>
    </xf>
    <xf numFmtId="0" fontId="3" fillId="0" borderId="16" xfId="0" applyFont="1" applyBorder="1" applyAlignment="1">
      <alignment horizontal="right" vertical="center"/>
    </xf>
    <xf numFmtId="1" fontId="3" fillId="0" borderId="24" xfId="0" applyNumberFormat="1" applyFont="1" applyBorder="1" applyAlignment="1">
      <alignment horizontal="center"/>
    </xf>
    <xf numFmtId="0" fontId="0" fillId="0" borderId="25" xfId="0" applyBorder="1"/>
    <xf numFmtId="0" fontId="0" fillId="0" borderId="52" xfId="0" applyBorder="1"/>
    <xf numFmtId="0" fontId="3" fillId="0" borderId="25" xfId="0" applyFont="1" applyBorder="1"/>
    <xf numFmtId="0" fontId="43" fillId="18" borderId="0" xfId="0" applyFont="1" applyFill="1"/>
    <xf numFmtId="0" fontId="0" fillId="18" borderId="0" xfId="0" applyFill="1"/>
    <xf numFmtId="0" fontId="6" fillId="4" borderId="15" xfId="0" applyFont="1" applyFill="1" applyBorder="1" applyAlignment="1">
      <alignment horizontal="center" vertical="center" wrapText="1"/>
    </xf>
    <xf numFmtId="0" fontId="44" fillId="0" borderId="10" xfId="0" applyFont="1" applyBorder="1" applyAlignment="1">
      <alignment vertical="center"/>
    </xf>
    <xf numFmtId="0" fontId="3" fillId="0" borderId="10" xfId="0" applyFont="1" applyBorder="1" applyAlignment="1">
      <alignment horizontal="justify" vertical="center"/>
    </xf>
    <xf numFmtId="0" fontId="3" fillId="0" borderId="0" xfId="0" quotePrefix="1" applyFont="1"/>
    <xf numFmtId="0" fontId="3" fillId="0" borderId="12" xfId="0" quotePrefix="1" applyFont="1" applyBorder="1" applyAlignment="1">
      <alignment horizontal="justify" vertical="center"/>
    </xf>
    <xf numFmtId="0" fontId="45" fillId="0" borderId="0" xfId="0" applyFont="1" applyAlignment="1">
      <alignment horizontal="justify" vertical="center"/>
    </xf>
    <xf numFmtId="0" fontId="5" fillId="0" borderId="7" xfId="0" applyFont="1" applyBorder="1" applyAlignment="1">
      <alignment horizontal="left" vertical="center"/>
    </xf>
    <xf numFmtId="0" fontId="16" fillId="0" borderId="0" xfId="0" applyFont="1"/>
    <xf numFmtId="164" fontId="7" fillId="10" borderId="18" xfId="2" applyNumberFormat="1" applyFont="1" applyFill="1" applyBorder="1" applyAlignment="1">
      <alignment horizontal="right" vertical="center" wrapText="1"/>
    </xf>
    <xf numFmtId="164" fontId="47" fillId="10" borderId="18" xfId="2" applyNumberFormat="1" applyFont="1" applyFill="1" applyBorder="1" applyAlignment="1">
      <alignment horizontal="right" vertical="center" wrapText="1"/>
    </xf>
    <xf numFmtId="164" fontId="47" fillId="0" borderId="18" xfId="2" applyNumberFormat="1" applyFont="1" applyBorder="1" applyAlignment="1">
      <alignment horizontal="right" vertical="center" wrapText="1"/>
    </xf>
    <xf numFmtId="0" fontId="5" fillId="3" borderId="0" xfId="0" applyFont="1" applyFill="1"/>
    <xf numFmtId="0" fontId="5" fillId="7" borderId="18" xfId="0" applyFont="1" applyFill="1" applyBorder="1" applyAlignment="1">
      <alignment horizontal="justify" vertical="center" wrapText="1"/>
    </xf>
    <xf numFmtId="0" fontId="16" fillId="7" borderId="18" xfId="0" applyFont="1" applyFill="1" applyBorder="1" applyAlignment="1">
      <alignment horizontal="justify" vertical="center" wrapText="1"/>
    </xf>
    <xf numFmtId="0" fontId="29" fillId="0" borderId="18" xfId="0" applyFont="1" applyBorder="1" applyAlignment="1">
      <alignment horizontal="justify" vertical="center" wrapText="1"/>
    </xf>
    <xf numFmtId="0" fontId="3" fillId="0" borderId="18" xfId="0" applyFont="1" applyBorder="1" applyAlignment="1">
      <alignment horizontal="justify" vertical="center" wrapText="1"/>
    </xf>
    <xf numFmtId="0" fontId="29" fillId="0" borderId="18" xfId="0" applyFont="1" applyBorder="1" applyAlignment="1">
      <alignment horizontal="left" vertical="center" wrapText="1"/>
    </xf>
    <xf numFmtId="0" fontId="3" fillId="7" borderId="18" xfId="0" applyFont="1" applyFill="1" applyBorder="1" applyAlignment="1">
      <alignment horizontal="justify" vertical="center" wrapText="1"/>
    </xf>
    <xf numFmtId="0" fontId="42" fillId="18" borderId="0" xfId="0" applyFont="1" applyFill="1"/>
    <xf numFmtId="0" fontId="14" fillId="0" borderId="0" xfId="0" applyFont="1" applyAlignment="1">
      <alignment horizontal="center"/>
    </xf>
    <xf numFmtId="0" fontId="48" fillId="7" borderId="18" xfId="0" applyFont="1" applyFill="1" applyBorder="1" applyAlignment="1">
      <alignment horizontal="center" vertical="center" wrapText="1"/>
    </xf>
    <xf numFmtId="0" fontId="48" fillId="7" borderId="18" xfId="0" applyFont="1" applyFill="1" applyBorder="1" applyAlignment="1">
      <alignment horizontal="justify" vertical="center" wrapText="1"/>
    </xf>
    <xf numFmtId="0" fontId="5" fillId="7" borderId="18" xfId="0" applyFont="1" applyFill="1" applyBorder="1" applyAlignment="1">
      <alignment horizontal="left" vertical="center" wrapText="1"/>
    </xf>
    <xf numFmtId="0" fontId="5" fillId="0" borderId="18" xfId="0" applyFont="1" applyBorder="1" applyAlignment="1">
      <alignment horizontal="justify" vertical="center" wrapText="1"/>
    </xf>
    <xf numFmtId="0" fontId="3" fillId="0" borderId="18" xfId="0" applyFont="1" applyBorder="1" applyAlignment="1">
      <alignment horizontal="left" vertical="center" wrapText="1"/>
    </xf>
    <xf numFmtId="0" fontId="5" fillId="7"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3" fillId="2" borderId="17" xfId="0" applyFont="1" applyFill="1" applyBorder="1" applyAlignment="1">
      <alignment vertical="center"/>
    </xf>
    <xf numFmtId="0" fontId="3" fillId="0" borderId="0" xfId="5"/>
    <xf numFmtId="0" fontId="17" fillId="13" borderId="26" xfId="5" applyFont="1" applyFill="1" applyBorder="1" applyAlignment="1">
      <alignment horizontal="center" vertical="center"/>
    </xf>
    <xf numFmtId="0" fontId="17" fillId="13" borderId="28" xfId="5" applyFont="1" applyFill="1" applyBorder="1" applyAlignment="1">
      <alignment horizontal="center" vertical="center"/>
    </xf>
    <xf numFmtId="0" fontId="17" fillId="0" borderId="0" xfId="5" applyFont="1" applyAlignment="1">
      <alignment horizontal="center" vertical="center" wrapText="1"/>
    </xf>
    <xf numFmtId="0" fontId="17" fillId="0" borderId="0" xfId="5" applyFont="1" applyAlignment="1">
      <alignment horizontal="center" vertical="center"/>
    </xf>
    <xf numFmtId="0" fontId="19" fillId="0" borderId="29" xfId="5" applyFont="1" applyBorder="1" applyAlignment="1">
      <alignment horizontal="center" vertical="center"/>
    </xf>
    <xf numFmtId="0" fontId="19" fillId="0" borderId="6" xfId="5" applyFont="1" applyBorder="1" applyAlignment="1">
      <alignment horizontal="center" vertical="center"/>
    </xf>
    <xf numFmtId="0" fontId="19" fillId="0" borderId="0" xfId="5" applyFont="1" applyAlignment="1">
      <alignment horizontal="center" vertical="center" wrapText="1"/>
    </xf>
    <xf numFmtId="0" fontId="19" fillId="0" borderId="0" xfId="5" applyFont="1" applyAlignment="1">
      <alignment horizontal="center" vertical="center"/>
    </xf>
    <xf numFmtId="0" fontId="17" fillId="13" borderId="30" xfId="5" applyFont="1" applyFill="1" applyBorder="1" applyAlignment="1">
      <alignment horizontal="center" vertical="center"/>
    </xf>
    <xf numFmtId="0" fontId="17" fillId="13" borderId="31" xfId="5" applyFont="1" applyFill="1" applyBorder="1" applyAlignment="1">
      <alignment horizontal="center" vertical="center"/>
    </xf>
    <xf numFmtId="0" fontId="19" fillId="0" borderId="30" xfId="5" applyFont="1" applyBorder="1" applyAlignment="1">
      <alignment horizontal="center" vertical="center"/>
    </xf>
    <xf numFmtId="3" fontId="19" fillId="0" borderId="32" xfId="5" applyNumberFormat="1" applyFont="1" applyBorder="1" applyAlignment="1">
      <alignment horizontal="center" vertical="center"/>
    </xf>
    <xf numFmtId="0" fontId="19" fillId="0" borderId="31" xfId="5" applyFont="1" applyBorder="1" applyAlignment="1">
      <alignment horizontal="center" vertical="center"/>
    </xf>
    <xf numFmtId="0" fontId="3" fillId="12" borderId="0" xfId="5" applyFill="1"/>
    <xf numFmtId="0" fontId="19" fillId="0" borderId="0" xfId="5" applyFont="1" applyAlignment="1">
      <alignment vertical="center" wrapText="1"/>
    </xf>
    <xf numFmtId="3" fontId="19" fillId="0" borderId="5" xfId="5" applyNumberFormat="1" applyFont="1" applyBorder="1" applyAlignment="1">
      <alignment horizontal="center" vertical="center"/>
    </xf>
    <xf numFmtId="9" fontId="0" fillId="12" borderId="0" xfId="2" applyFont="1" applyFill="1"/>
    <xf numFmtId="0" fontId="19" fillId="0" borderId="29" xfId="5" applyFont="1" applyBorder="1" applyAlignment="1">
      <alignment horizontal="center" vertical="center" wrapText="1"/>
    </xf>
    <xf numFmtId="0" fontId="19" fillId="0" borderId="5" xfId="5" applyFont="1" applyBorder="1" applyAlignment="1">
      <alignment horizontal="center" vertical="center"/>
    </xf>
    <xf numFmtId="0" fontId="19" fillId="0" borderId="5" xfId="5" applyFont="1" applyBorder="1" applyAlignment="1">
      <alignment horizontal="center" vertical="center" wrapText="1"/>
    </xf>
    <xf numFmtId="0" fontId="50" fillId="0" borderId="5" xfId="5" applyFont="1" applyBorder="1" applyAlignment="1">
      <alignment horizontal="center" vertical="center"/>
    </xf>
    <xf numFmtId="0" fontId="50" fillId="0" borderId="0" xfId="5" applyFont="1" applyAlignment="1">
      <alignment horizontal="center" vertical="center"/>
    </xf>
    <xf numFmtId="0" fontId="17" fillId="13" borderId="58" xfId="5" applyFont="1" applyFill="1" applyBorder="1" applyAlignment="1">
      <alignment horizontal="center" vertical="center"/>
    </xf>
    <xf numFmtId="0" fontId="17" fillId="13" borderId="60" xfId="5" applyFont="1" applyFill="1" applyBorder="1" applyAlignment="1">
      <alignment horizontal="center" vertical="center"/>
    </xf>
    <xf numFmtId="0" fontId="19" fillId="0" borderId="58" xfId="5" applyFont="1" applyBorder="1" applyAlignment="1">
      <alignment horizontal="center" vertical="center"/>
    </xf>
    <xf numFmtId="0" fontId="19" fillId="0" borderId="60" xfId="5" applyFont="1" applyBorder="1" applyAlignment="1">
      <alignment horizontal="center" vertical="center"/>
    </xf>
    <xf numFmtId="0" fontId="19" fillId="0" borderId="0" xfId="5" applyFont="1" applyAlignment="1">
      <alignment horizontal="left" vertical="center"/>
    </xf>
    <xf numFmtId="166" fontId="19" fillId="0" borderId="59" xfId="1" applyNumberFormat="1" applyFont="1" applyBorder="1" applyAlignment="1">
      <alignment horizontal="center" vertical="center"/>
    </xf>
    <xf numFmtId="0" fontId="19" fillId="0" borderId="58" xfId="5" applyFont="1" applyBorder="1" applyAlignment="1">
      <alignment horizontal="center" vertical="center" wrapText="1"/>
    </xf>
    <xf numFmtId="3" fontId="19" fillId="0" borderId="59" xfId="5" applyNumberFormat="1" applyFont="1" applyBorder="1" applyAlignment="1">
      <alignment horizontal="center" vertical="center" wrapText="1"/>
    </xf>
    <xf numFmtId="0" fontId="19" fillId="0" borderId="60" xfId="5" applyFont="1" applyBorder="1" applyAlignment="1">
      <alignment horizontal="center" vertical="center" wrapText="1"/>
    </xf>
    <xf numFmtId="0" fontId="17" fillId="0" borderId="29" xfId="5" applyFont="1" applyBorder="1" applyAlignment="1">
      <alignment horizontal="center" vertical="center" wrapText="1"/>
    </xf>
    <xf numFmtId="166" fontId="17" fillId="0" borderId="5" xfId="5" applyNumberFormat="1" applyFont="1" applyBorder="1" applyAlignment="1">
      <alignment horizontal="center" vertical="center" wrapText="1"/>
    </xf>
    <xf numFmtId="0" fontId="17" fillId="0" borderId="6" xfId="5" applyFont="1" applyBorder="1" applyAlignment="1">
      <alignment horizontal="center" vertical="center" wrapText="1"/>
    </xf>
    <xf numFmtId="0" fontId="19" fillId="0" borderId="28" xfId="5" applyFont="1" applyBorder="1" applyAlignment="1">
      <alignment horizontal="center" vertical="center"/>
    </xf>
    <xf numFmtId="0" fontId="7" fillId="0" borderId="58" xfId="5" applyFont="1" applyBorder="1" applyAlignment="1">
      <alignment vertical="center"/>
    </xf>
    <xf numFmtId="0" fontId="19" fillId="0" borderId="45" xfId="5" applyFont="1" applyBorder="1" applyAlignment="1">
      <alignment horizontal="center" vertical="center"/>
    </xf>
    <xf numFmtId="0" fontId="19" fillId="0" borderId="47" xfId="5" applyFont="1" applyBorder="1" applyAlignment="1">
      <alignment horizontal="center" vertical="center"/>
    </xf>
    <xf numFmtId="0" fontId="19" fillId="0" borderId="48" xfId="5" applyFont="1" applyBorder="1" applyAlignment="1">
      <alignment horizontal="center" vertical="center"/>
    </xf>
    <xf numFmtId="0" fontId="19" fillId="13" borderId="6" xfId="5" applyFont="1" applyFill="1" applyBorder="1" applyAlignment="1">
      <alignment horizontal="center" vertical="center"/>
    </xf>
    <xf numFmtId="0" fontId="50" fillId="0" borderId="5" xfId="5" applyFont="1" applyBorder="1" applyAlignment="1">
      <alignment horizontal="center" vertical="center" wrapText="1"/>
    </xf>
    <xf numFmtId="0" fontId="50" fillId="0" borderId="0" xfId="5" applyFont="1" applyAlignment="1">
      <alignment horizontal="center" vertical="center" wrapText="1"/>
    </xf>
    <xf numFmtId="0" fontId="17" fillId="13" borderId="29" xfId="5" applyFont="1" applyFill="1" applyBorder="1" applyAlignment="1">
      <alignment horizontal="center" vertical="center"/>
    </xf>
    <xf numFmtId="9" fontId="17" fillId="13" borderId="5" xfId="2" applyFont="1" applyFill="1" applyBorder="1" applyAlignment="1">
      <alignment horizontal="center" vertical="center"/>
    </xf>
    <xf numFmtId="0" fontId="21" fillId="0" borderId="0" xfId="5" applyFont="1" applyAlignment="1">
      <alignment vertical="center"/>
    </xf>
    <xf numFmtId="0" fontId="21" fillId="0" borderId="0" xfId="5" applyFont="1" applyAlignment="1">
      <alignment vertical="center" wrapText="1"/>
    </xf>
    <xf numFmtId="0" fontId="3" fillId="2" borderId="61" xfId="0" applyFont="1" applyFill="1" applyBorder="1" applyAlignment="1">
      <alignment vertical="center"/>
    </xf>
    <xf numFmtId="0" fontId="0" fillId="2" borderId="62" xfId="0" applyFill="1" applyBorder="1" applyAlignment="1">
      <alignment vertical="center"/>
    </xf>
    <xf numFmtId="0" fontId="3" fillId="2" borderId="63" xfId="0" applyFont="1" applyFill="1" applyBorder="1" applyAlignment="1">
      <alignment vertical="center"/>
    </xf>
    <xf numFmtId="0" fontId="19" fillId="13" borderId="45" xfId="5" applyFont="1" applyFill="1" applyBorder="1" applyAlignment="1">
      <alignment horizontal="center" vertical="center"/>
    </xf>
    <xf numFmtId="0" fontId="19" fillId="13" borderId="48" xfId="5" applyFont="1" applyFill="1" applyBorder="1" applyAlignment="1">
      <alignment horizontal="center" vertical="center"/>
    </xf>
    <xf numFmtId="0" fontId="19" fillId="13" borderId="47" xfId="5" applyFont="1" applyFill="1" applyBorder="1" applyAlignment="1">
      <alignment horizontal="center" vertical="center"/>
    </xf>
    <xf numFmtId="166" fontId="17" fillId="3" borderId="27" xfId="1" applyNumberFormat="1" applyFont="1" applyFill="1" applyBorder="1" applyAlignment="1">
      <alignment horizontal="center" vertical="center"/>
    </xf>
    <xf numFmtId="0" fontId="19" fillId="3" borderId="35" xfId="0" applyFont="1" applyFill="1" applyBorder="1" applyAlignment="1">
      <alignment horizontal="center" vertical="center"/>
    </xf>
    <xf numFmtId="0" fontId="17" fillId="13" borderId="64" xfId="0" applyFont="1" applyFill="1" applyBorder="1" applyAlignment="1">
      <alignment horizontal="center" vertical="center"/>
    </xf>
    <xf numFmtId="166" fontId="19" fillId="0" borderId="5" xfId="1" applyNumberFormat="1" applyFont="1" applyBorder="1" applyAlignment="1">
      <alignment horizontal="center" vertical="center"/>
    </xf>
    <xf numFmtId="0" fontId="17" fillId="13" borderId="45" xfId="5" applyFont="1" applyFill="1" applyBorder="1" applyAlignment="1">
      <alignment horizontal="center" vertical="center"/>
    </xf>
    <xf numFmtId="9" fontId="17" fillId="13" borderId="47" xfId="2" applyFont="1" applyFill="1" applyBorder="1" applyAlignment="1">
      <alignment horizontal="center" vertical="center"/>
    </xf>
    <xf numFmtId="3" fontId="19" fillId="13" borderId="27" xfId="5" applyNumberFormat="1" applyFont="1" applyFill="1" applyBorder="1" applyAlignment="1">
      <alignment horizontal="center" vertical="center"/>
    </xf>
    <xf numFmtId="0" fontId="19" fillId="13" borderId="28" xfId="5" applyFont="1" applyFill="1" applyBorder="1" applyAlignment="1">
      <alignment horizontal="center" vertical="center"/>
    </xf>
    <xf numFmtId="9" fontId="19" fillId="0" borderId="6" xfId="2" applyFont="1" applyBorder="1" applyAlignment="1">
      <alignment horizontal="center" vertical="center"/>
    </xf>
    <xf numFmtId="0" fontId="17" fillId="3" borderId="59" xfId="5" applyFont="1" applyFill="1" applyBorder="1" applyAlignment="1">
      <alignment horizontal="center" vertical="center"/>
    </xf>
    <xf numFmtId="0" fontId="19" fillId="3" borderId="59" xfId="5" applyFont="1" applyFill="1" applyBorder="1" applyAlignment="1">
      <alignment horizontal="center" vertical="center"/>
    </xf>
    <xf numFmtId="3" fontId="19" fillId="3" borderId="59" xfId="5" applyNumberFormat="1" applyFont="1" applyFill="1" applyBorder="1" applyAlignment="1">
      <alignment horizontal="center" vertical="center"/>
    </xf>
    <xf numFmtId="0" fontId="7" fillId="0" borderId="54" xfId="5" applyFont="1" applyBorder="1" applyAlignment="1">
      <alignment vertical="center"/>
    </xf>
    <xf numFmtId="3" fontId="19" fillId="0" borderId="0" xfId="5" applyNumberFormat="1" applyFont="1" applyAlignment="1">
      <alignment horizontal="center" vertical="center"/>
    </xf>
    <xf numFmtId="0" fontId="19" fillId="0" borderId="24" xfId="5" applyFont="1" applyBorder="1" applyAlignment="1">
      <alignment horizontal="center" vertical="center"/>
    </xf>
    <xf numFmtId="0" fontId="51" fillId="3" borderId="58" xfId="5" applyFont="1" applyFill="1" applyBorder="1" applyAlignment="1">
      <alignment vertical="center"/>
    </xf>
    <xf numFmtId="0" fontId="17" fillId="3" borderId="27" xfId="5" applyFont="1" applyFill="1" applyBorder="1" applyAlignment="1">
      <alignment horizontal="center" vertical="center"/>
    </xf>
    <xf numFmtId="0" fontId="14" fillId="0" borderId="0" xfId="0" applyFont="1" applyAlignment="1">
      <alignment horizontal="center" vertical="center"/>
    </xf>
    <xf numFmtId="0" fontId="28" fillId="0" borderId="0" xfId="0" applyFont="1" applyAlignment="1">
      <alignment horizontal="center" vertical="center"/>
    </xf>
    <xf numFmtId="0" fontId="4" fillId="0" borderId="10" xfId="3" applyBorder="1" applyAlignment="1">
      <alignment horizontal="left"/>
    </xf>
    <xf numFmtId="0" fontId="25" fillId="0" borderId="18" xfId="0" applyFont="1" applyBorder="1"/>
    <xf numFmtId="0" fontId="3" fillId="11" borderId="0" xfId="0" applyFont="1" applyFill="1" applyAlignment="1">
      <alignment horizontal="center"/>
    </xf>
    <xf numFmtId="0" fontId="15" fillId="11" borderId="0" xfId="0" applyFont="1" applyFill="1" applyAlignment="1">
      <alignment horizontal="center" vertical="center"/>
    </xf>
    <xf numFmtId="169" fontId="0" fillId="11" borderId="0" xfId="0" applyNumberFormat="1" applyFill="1" applyAlignment="1">
      <alignment horizontal="center"/>
    </xf>
    <xf numFmtId="168" fontId="34" fillId="11" borderId="18" xfId="0" applyNumberFormat="1" applyFont="1" applyFill="1" applyBorder="1"/>
    <xf numFmtId="9" fontId="0" fillId="11" borderId="21" xfId="0" applyNumberFormat="1" applyFill="1" applyBorder="1" applyAlignment="1">
      <alignment horizontal="center"/>
    </xf>
    <xf numFmtId="1" fontId="16" fillId="0" borderId="52" xfId="0" applyNumberFormat="1" applyFont="1" applyBorder="1" applyAlignment="1">
      <alignment horizontal="center"/>
    </xf>
    <xf numFmtId="0" fontId="3" fillId="0" borderId="7" xfId="0" applyFont="1" applyBorder="1"/>
    <xf numFmtId="0" fontId="3" fillId="0" borderId="10" xfId="0" applyFont="1" applyBorder="1"/>
    <xf numFmtId="168" fontId="3" fillId="0" borderId="0" xfId="4" applyNumberFormat="1" applyFont="1" applyFill="1" applyBorder="1" applyAlignment="1">
      <alignment horizontal="right" vertical="center"/>
    </xf>
    <xf numFmtId="0" fontId="5" fillId="3" borderId="18" xfId="0" applyFont="1" applyFill="1" applyBorder="1" applyAlignment="1">
      <alignment horizontal="center" wrapText="1"/>
    </xf>
    <xf numFmtId="9" fontId="0" fillId="11" borderId="18" xfId="0" applyNumberFormat="1" applyFill="1" applyBorder="1" applyAlignment="1">
      <alignment horizontal="center"/>
    </xf>
    <xf numFmtId="0" fontId="52" fillId="3" borderId="18" xfId="0" applyFont="1" applyFill="1" applyBorder="1" applyAlignment="1">
      <alignment horizontal="left" vertical="center" wrapText="1"/>
    </xf>
    <xf numFmtId="0" fontId="29" fillId="3" borderId="18" xfId="0" applyFont="1" applyFill="1" applyBorder="1" applyAlignment="1">
      <alignment horizontal="justify" vertical="center" wrapText="1"/>
    </xf>
    <xf numFmtId="0" fontId="52" fillId="3" borderId="18" xfId="0" applyFont="1" applyFill="1" applyBorder="1" applyAlignment="1">
      <alignment horizontal="justify" vertical="center" wrapText="1"/>
    </xf>
    <xf numFmtId="0" fontId="25" fillId="3" borderId="0" xfId="0" applyFont="1" applyFill="1"/>
    <xf numFmtId="0" fontId="25" fillId="3" borderId="0" xfId="0" quotePrefix="1" applyFont="1" applyFill="1"/>
    <xf numFmtId="0" fontId="25" fillId="0" borderId="19" xfId="0" applyFont="1" applyBorder="1"/>
    <xf numFmtId="6" fontId="32" fillId="11" borderId="19" xfId="0" applyNumberFormat="1" applyFont="1" applyFill="1" applyBorder="1" applyAlignment="1">
      <alignment horizontal="center"/>
    </xf>
    <xf numFmtId="0" fontId="4" fillId="0" borderId="0" xfId="3" applyBorder="1" applyAlignment="1">
      <alignment horizontal="left"/>
    </xf>
    <xf numFmtId="0" fontId="4" fillId="0" borderId="11" xfId="3" applyBorder="1" applyAlignment="1">
      <alignment horizontal="left"/>
    </xf>
    <xf numFmtId="0" fontId="4" fillId="0" borderId="0" xfId="3" applyBorder="1" applyAlignment="1">
      <alignment horizontal="center"/>
    </xf>
    <xf numFmtId="0" fontId="4" fillId="0" borderId="11" xfId="3" applyBorder="1" applyAlignment="1">
      <alignment horizontal="center"/>
    </xf>
    <xf numFmtId="9" fontId="12" fillId="3" borderId="8" xfId="2" applyFont="1" applyFill="1" applyBorder="1" applyAlignment="1">
      <alignment horizontal="left"/>
    </xf>
    <xf numFmtId="0" fontId="25" fillId="2" borderId="0" xfId="6" applyFont="1" applyFill="1"/>
    <xf numFmtId="0" fontId="25" fillId="0" borderId="0" xfId="6" applyFont="1"/>
    <xf numFmtId="42" fontId="10" fillId="17" borderId="66" xfId="8" applyNumberFormat="1" applyFont="1" applyFill="1" applyBorder="1" applyAlignment="1" applyProtection="1">
      <alignment horizontal="center" vertical="center" wrapText="1"/>
      <protection locked="0"/>
    </xf>
    <xf numFmtId="42" fontId="10" fillId="17" borderId="67" xfId="8" applyNumberFormat="1" applyFont="1" applyFill="1" applyBorder="1" applyAlignment="1" applyProtection="1">
      <alignment horizontal="center" vertical="center" wrapText="1"/>
      <protection locked="0"/>
    </xf>
    <xf numFmtId="42" fontId="10" fillId="17" borderId="3" xfId="8" applyNumberFormat="1" applyFont="1" applyFill="1" applyBorder="1" applyAlignment="1" applyProtection="1">
      <alignment horizontal="center" vertical="center" wrapText="1"/>
      <protection locked="0"/>
    </xf>
    <xf numFmtId="0" fontId="10" fillId="17" borderId="68" xfId="6" applyFont="1" applyFill="1" applyBorder="1" applyAlignment="1" applyProtection="1">
      <alignment horizontal="center" vertical="center" wrapText="1"/>
      <protection locked="0"/>
    </xf>
    <xf numFmtId="0" fontId="10" fillId="17" borderId="69" xfId="6" applyFont="1" applyFill="1" applyBorder="1" applyAlignment="1" applyProtection="1">
      <alignment horizontal="center" vertical="center" wrapText="1"/>
      <protection locked="0"/>
    </xf>
    <xf numFmtId="42" fontId="10" fillId="17" borderId="70" xfId="8" applyNumberFormat="1" applyFont="1" applyFill="1" applyBorder="1" applyAlignment="1" applyProtection="1">
      <alignment horizontal="center" vertical="center" wrapText="1"/>
      <protection locked="0"/>
    </xf>
    <xf numFmtId="42" fontId="10" fillId="17" borderId="69" xfId="8" applyNumberFormat="1" applyFont="1" applyFill="1" applyBorder="1" applyAlignment="1" applyProtection="1">
      <alignment horizontal="center" vertical="center" wrapText="1"/>
      <protection locked="0"/>
    </xf>
    <xf numFmtId="42" fontId="10" fillId="17" borderId="71" xfId="8" applyNumberFormat="1" applyFont="1" applyFill="1" applyBorder="1" applyAlignment="1" applyProtection="1">
      <alignment horizontal="center" vertical="center" wrapText="1"/>
      <protection locked="0"/>
    </xf>
    <xf numFmtId="0" fontId="54" fillId="24" borderId="51" xfId="6" applyFont="1" applyFill="1" applyBorder="1"/>
    <xf numFmtId="0" fontId="25" fillId="0" borderId="18" xfId="6" applyFont="1" applyBorder="1"/>
    <xf numFmtId="0" fontId="25" fillId="21" borderId="72" xfId="6" applyFont="1" applyFill="1" applyBorder="1" applyAlignment="1" applyProtection="1">
      <alignment horizontal="left"/>
      <protection locked="0"/>
    </xf>
    <xf numFmtId="167" fontId="25" fillId="21" borderId="73" xfId="9" applyFont="1" applyFill="1" applyBorder="1" applyAlignment="1" applyProtection="1">
      <alignment horizontal="center"/>
      <protection locked="0"/>
    </xf>
    <xf numFmtId="167" fontId="25" fillId="21" borderId="74" xfId="6" applyNumberFormat="1" applyFont="1" applyFill="1" applyBorder="1" applyAlignment="1" applyProtection="1">
      <alignment horizontal="left"/>
      <protection locked="0"/>
    </xf>
    <xf numFmtId="0" fontId="25" fillId="2" borderId="22" xfId="6" applyFont="1" applyFill="1" applyBorder="1"/>
    <xf numFmtId="0" fontId="25" fillId="0" borderId="20" xfId="6" applyFont="1" applyBorder="1"/>
    <xf numFmtId="0" fontId="25" fillId="21" borderId="75" xfId="6" applyFont="1" applyFill="1" applyBorder="1" applyAlignment="1" applyProtection="1">
      <alignment horizontal="left"/>
      <protection locked="0"/>
    </xf>
    <xf numFmtId="0" fontId="25" fillId="21" borderId="76" xfId="6" applyFont="1" applyFill="1" applyBorder="1" applyAlignment="1" applyProtection="1">
      <alignment horizontal="left"/>
      <protection locked="0"/>
    </xf>
    <xf numFmtId="0" fontId="25" fillId="21" borderId="77" xfId="6" applyFont="1" applyFill="1" applyBorder="1" applyAlignment="1" applyProtection="1">
      <alignment horizontal="left"/>
      <protection locked="0"/>
    </xf>
    <xf numFmtId="0" fontId="57" fillId="20" borderId="18" xfId="6" applyFont="1" applyFill="1" applyBorder="1"/>
    <xf numFmtId="0" fontId="25" fillId="21" borderId="78" xfId="6" applyFont="1" applyFill="1" applyBorder="1" applyAlignment="1" applyProtection="1">
      <alignment horizontal="left"/>
      <protection locked="0"/>
    </xf>
    <xf numFmtId="0" fontId="25" fillId="21" borderId="79" xfId="6" applyFont="1" applyFill="1" applyBorder="1" applyAlignment="1" applyProtection="1">
      <alignment horizontal="left"/>
      <protection locked="0"/>
    </xf>
    <xf numFmtId="0" fontId="25" fillId="21" borderId="25" xfId="6" applyFont="1" applyFill="1" applyBorder="1" applyAlignment="1" applyProtection="1">
      <alignment horizontal="left"/>
      <protection locked="0"/>
    </xf>
    <xf numFmtId="42" fontId="25" fillId="0" borderId="0" xfId="8" applyNumberFormat="1" applyFont="1" applyBorder="1"/>
    <xf numFmtId="42" fontId="25" fillId="0" borderId="24" xfId="8" applyNumberFormat="1" applyFont="1" applyBorder="1"/>
    <xf numFmtId="0" fontId="54" fillId="24" borderId="80" xfId="6" applyFont="1" applyFill="1" applyBorder="1"/>
    <xf numFmtId="167" fontId="25" fillId="21" borderId="72" xfId="9" applyFont="1" applyFill="1" applyBorder="1" applyAlignment="1" applyProtection="1">
      <alignment horizontal="left"/>
      <protection locked="0"/>
    </xf>
    <xf numFmtId="0" fontId="25" fillId="19" borderId="81" xfId="6" applyFont="1" applyFill="1" applyBorder="1" applyAlignment="1" applyProtection="1">
      <alignment horizontal="left"/>
      <protection hidden="1"/>
    </xf>
    <xf numFmtId="0" fontId="25" fillId="21" borderId="74" xfId="6" applyFont="1" applyFill="1" applyBorder="1" applyAlignment="1" applyProtection="1">
      <alignment horizontal="left"/>
      <protection locked="0"/>
    </xf>
    <xf numFmtId="0" fontId="58" fillId="2" borderId="0" xfId="6" applyFont="1" applyFill="1"/>
    <xf numFmtId="0" fontId="58" fillId="2" borderId="22" xfId="6" applyFont="1" applyFill="1" applyBorder="1"/>
    <xf numFmtId="42" fontId="58" fillId="2" borderId="0" xfId="8" applyNumberFormat="1" applyFont="1" applyFill="1" applyBorder="1"/>
    <xf numFmtId="42" fontId="58" fillId="2" borderId="24" xfId="8" applyNumberFormat="1" applyFont="1" applyFill="1" applyBorder="1"/>
    <xf numFmtId="0" fontId="25" fillId="20" borderId="18" xfId="6" applyFont="1" applyFill="1" applyBorder="1"/>
    <xf numFmtId="0" fontId="25" fillId="21" borderId="82" xfId="6" applyFont="1" applyFill="1" applyBorder="1" applyAlignment="1" applyProtection="1">
      <alignment horizontal="left"/>
      <protection locked="0"/>
    </xf>
    <xf numFmtId="0" fontId="25" fillId="21" borderId="83" xfId="6" applyFont="1" applyFill="1" applyBorder="1" applyAlignment="1" applyProtection="1">
      <alignment horizontal="left"/>
      <protection locked="0"/>
    </xf>
    <xf numFmtId="0" fontId="25" fillId="21" borderId="53" xfId="6" applyFont="1" applyFill="1" applyBorder="1" applyAlignment="1" applyProtection="1">
      <alignment horizontal="left"/>
      <protection locked="0"/>
    </xf>
    <xf numFmtId="0" fontId="58" fillId="2" borderId="24" xfId="6" applyFont="1" applyFill="1" applyBorder="1"/>
    <xf numFmtId="0" fontId="54" fillId="2" borderId="4" xfId="6" applyFont="1" applyFill="1" applyBorder="1"/>
    <xf numFmtId="0" fontId="55" fillId="2" borderId="5" xfId="6" applyFont="1" applyFill="1" applyBorder="1"/>
    <xf numFmtId="42" fontId="55" fillId="2" borderId="5" xfId="8" applyNumberFormat="1" applyFont="1" applyFill="1" applyBorder="1"/>
    <xf numFmtId="0" fontId="56" fillId="22" borderId="84" xfId="6" applyFont="1" applyFill="1" applyBorder="1" applyAlignment="1">
      <alignment horizontal="right"/>
    </xf>
    <xf numFmtId="42" fontId="55" fillId="24" borderId="6" xfId="8" applyNumberFormat="1" applyFont="1" applyFill="1" applyBorder="1"/>
    <xf numFmtId="0" fontId="54" fillId="2" borderId="0" xfId="6" applyFont="1" applyFill="1"/>
    <xf numFmtId="0" fontId="55" fillId="2" borderId="0" xfId="6" applyFont="1" applyFill="1"/>
    <xf numFmtId="42" fontId="55" fillId="2" borderId="0" xfId="8" applyNumberFormat="1" applyFont="1" applyFill="1" applyBorder="1"/>
    <xf numFmtId="0" fontId="56" fillId="23" borderId="0" xfId="6" applyFont="1" applyFill="1" applyAlignment="1">
      <alignment horizontal="right"/>
    </xf>
    <xf numFmtId="0" fontId="10" fillId="20" borderId="15" xfId="0" applyFont="1" applyFill="1" applyBorder="1" applyAlignment="1">
      <alignment vertical="center"/>
    </xf>
    <xf numFmtId="0" fontId="10" fillId="20" borderId="16" xfId="0" applyFont="1" applyFill="1" applyBorder="1" applyAlignment="1">
      <alignment vertical="center" wrapText="1"/>
    </xf>
    <xf numFmtId="0" fontId="10" fillId="20" borderId="17" xfId="0" applyFont="1" applyFill="1" applyBorder="1" applyAlignment="1">
      <alignment vertical="center" wrapText="1"/>
    </xf>
    <xf numFmtId="0" fontId="25" fillId="0" borderId="85" xfId="0" applyFont="1" applyBorder="1"/>
    <xf numFmtId="0" fontId="25" fillId="0" borderId="86" xfId="0" applyFont="1" applyBorder="1"/>
    <xf numFmtId="0" fontId="25" fillId="0" borderId="87" xfId="0" applyFont="1" applyBorder="1"/>
    <xf numFmtId="0" fontId="10" fillId="0" borderId="88" xfId="0" applyFont="1" applyBorder="1"/>
    <xf numFmtId="0" fontId="10" fillId="0" borderId="89" xfId="0" applyFont="1" applyBorder="1"/>
    <xf numFmtId="0" fontId="10" fillId="0" borderId="90" xfId="0" applyFont="1" applyBorder="1"/>
    <xf numFmtId="0" fontId="25" fillId="0" borderId="91" xfId="0" applyFont="1" applyBorder="1"/>
    <xf numFmtId="0" fontId="25" fillId="0" borderId="65" xfId="0" applyFont="1" applyBorder="1"/>
    <xf numFmtId="0" fontId="25" fillId="0" borderId="92" xfId="0" applyFont="1" applyBorder="1"/>
    <xf numFmtId="0" fontId="25" fillId="0" borderId="93" xfId="0" applyFont="1" applyBorder="1"/>
    <xf numFmtId="0" fontId="25" fillId="0" borderId="95" xfId="0" applyFont="1" applyBorder="1"/>
    <xf numFmtId="0" fontId="25" fillId="0" borderId="94" xfId="0" applyFont="1" applyBorder="1"/>
    <xf numFmtId="0" fontId="25" fillId="3" borderId="95" xfId="0" applyFont="1" applyFill="1" applyBorder="1" applyProtection="1">
      <protection locked="0"/>
    </xf>
    <xf numFmtId="0" fontId="10" fillId="20" borderId="15" xfId="0" applyFont="1" applyFill="1" applyBorder="1"/>
    <xf numFmtId="0" fontId="10" fillId="20" borderId="16" xfId="0" applyFont="1" applyFill="1" applyBorder="1"/>
    <xf numFmtId="0" fontId="10" fillId="20" borderId="17" xfId="0" applyFont="1" applyFill="1" applyBorder="1"/>
    <xf numFmtId="0" fontId="10" fillId="20" borderId="18" xfId="0" applyFont="1" applyFill="1" applyBorder="1" applyAlignment="1">
      <alignment horizontal="center" vertical="center" wrapText="1"/>
    </xf>
    <xf numFmtId="170" fontId="25" fillId="3" borderId="96" xfId="0" applyNumberFormat="1" applyFont="1" applyFill="1" applyBorder="1" applyAlignment="1" applyProtection="1">
      <alignment horizontal="right" indent="1"/>
      <protection locked="0"/>
    </xf>
    <xf numFmtId="170" fontId="10" fillId="0" borderId="97" xfId="0" applyNumberFormat="1" applyFont="1" applyBorder="1" applyAlignment="1">
      <alignment horizontal="right" indent="1"/>
    </xf>
    <xf numFmtId="170" fontId="25" fillId="3" borderId="98" xfId="0" applyNumberFormat="1" applyFont="1" applyFill="1" applyBorder="1" applyAlignment="1" applyProtection="1">
      <alignment horizontal="right" indent="1"/>
      <protection locked="0"/>
    </xf>
    <xf numFmtId="170" fontId="25" fillId="3" borderId="98" xfId="0" applyNumberFormat="1" applyFont="1" applyFill="1" applyBorder="1" applyAlignment="1" applyProtection="1">
      <alignment horizontal="center"/>
      <protection locked="0"/>
    </xf>
    <xf numFmtId="170" fontId="10" fillId="20" borderId="18" xfId="0" applyNumberFormat="1" applyFont="1" applyFill="1" applyBorder="1" applyAlignment="1">
      <alignment horizontal="right" indent="1"/>
    </xf>
    <xf numFmtId="0" fontId="3" fillId="2" borderId="7" xfId="0" applyFont="1" applyFill="1" applyBorder="1" applyAlignment="1">
      <alignment vertical="center"/>
    </xf>
    <xf numFmtId="0" fontId="0" fillId="2" borderId="8" xfId="0" applyFill="1" applyBorder="1" applyAlignment="1">
      <alignment vertical="center"/>
    </xf>
    <xf numFmtId="0" fontId="3" fillId="2" borderId="9" xfId="0" applyFont="1" applyFill="1" applyBorder="1" applyAlignment="1">
      <alignment vertical="center"/>
    </xf>
    <xf numFmtId="0" fontId="3" fillId="0" borderId="0" xfId="0" applyFont="1" applyAlignment="1">
      <alignment horizontal="right" vertical="center"/>
    </xf>
    <xf numFmtId="0" fontId="0" fillId="2" borderId="0" xfId="0" applyFill="1" applyAlignment="1">
      <alignment horizontal="center" vertical="center"/>
    </xf>
    <xf numFmtId="0" fontId="0" fillId="2" borderId="24" xfId="0" applyFill="1" applyBorder="1" applyAlignment="1">
      <alignment horizontal="center" vertical="center"/>
    </xf>
    <xf numFmtId="42" fontId="10" fillId="17" borderId="45" xfId="8" applyNumberFormat="1" applyFont="1" applyFill="1" applyBorder="1" applyAlignment="1" applyProtection="1">
      <alignment horizontal="center" vertical="center" wrapText="1"/>
      <protection locked="0"/>
    </xf>
    <xf numFmtId="0" fontId="25" fillId="21" borderId="45" xfId="6" applyFont="1" applyFill="1" applyBorder="1" applyAlignment="1" applyProtection="1">
      <alignment horizontal="left"/>
      <protection locked="0"/>
    </xf>
    <xf numFmtId="0" fontId="3" fillId="0" borderId="20" xfId="0" applyFont="1" applyBorder="1" applyAlignment="1">
      <alignment horizontal="justify" vertical="center" wrapText="1"/>
    </xf>
    <xf numFmtId="0" fontId="3" fillId="0" borderId="18" xfId="0" applyFont="1" applyBorder="1"/>
    <xf numFmtId="0" fontId="5" fillId="7" borderId="15" xfId="0" applyFont="1" applyFill="1" applyBorder="1" applyAlignment="1">
      <alignment horizontal="center" vertical="center" wrapText="1"/>
    </xf>
    <xf numFmtId="0" fontId="3" fillId="0" borderId="15" xfId="0" applyFont="1" applyBorder="1" applyAlignment="1">
      <alignment horizontal="justify" vertical="center" wrapText="1"/>
    </xf>
    <xf numFmtId="0" fontId="5" fillId="0" borderId="0" xfId="0" applyFont="1" applyAlignment="1">
      <alignment horizontal="center" vertical="center" wrapText="1"/>
    </xf>
    <xf numFmtId="0" fontId="3" fillId="0" borderId="0" xfId="0" applyFont="1" applyAlignment="1">
      <alignment horizontal="justify" vertical="center" wrapText="1"/>
    </xf>
    <xf numFmtId="0" fontId="43" fillId="3" borderId="7" xfId="0" applyFont="1" applyFill="1" applyBorder="1" applyAlignment="1">
      <alignment horizontal="center" vertical="center" wrapText="1"/>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10" xfId="0" applyFont="1" applyFill="1" applyBorder="1" applyAlignment="1">
      <alignment horizontal="center" vertical="center" wrapText="1"/>
    </xf>
    <xf numFmtId="0" fontId="43" fillId="3" borderId="0" xfId="0" applyFont="1" applyFill="1" applyAlignment="1">
      <alignment horizontal="center" vertical="center"/>
    </xf>
    <xf numFmtId="0" fontId="43" fillId="3" borderId="11" xfId="0" applyFont="1" applyFill="1" applyBorder="1" applyAlignment="1">
      <alignment horizontal="center" vertical="center"/>
    </xf>
    <xf numFmtId="0" fontId="43" fillId="3" borderId="14" xfId="0" applyFont="1" applyFill="1" applyBorder="1" applyAlignment="1">
      <alignment horizontal="center" vertical="center"/>
    </xf>
    <xf numFmtId="0" fontId="43" fillId="3" borderId="12" xfId="0" applyFont="1" applyFill="1" applyBorder="1" applyAlignment="1">
      <alignment horizontal="center" vertical="center"/>
    </xf>
    <xf numFmtId="0" fontId="43" fillId="3" borderId="13" xfId="0" applyFont="1" applyFill="1" applyBorder="1" applyAlignment="1">
      <alignment horizontal="center" vertical="center"/>
    </xf>
    <xf numFmtId="0" fontId="4" fillId="0" borderId="10" xfId="3" applyBorder="1" applyAlignment="1">
      <alignment horizontal="left"/>
    </xf>
    <xf numFmtId="0" fontId="4" fillId="0" borderId="0" xfId="3" applyBorder="1" applyAlignment="1">
      <alignment horizontal="left"/>
    </xf>
    <xf numFmtId="0" fontId="4" fillId="0" borderId="11" xfId="3" applyBorder="1" applyAlignment="1">
      <alignment horizontal="left"/>
    </xf>
    <xf numFmtId="0" fontId="4" fillId="0" borderId="0" xfId="3" applyBorder="1" applyAlignment="1">
      <alignment horizontal="center"/>
    </xf>
    <xf numFmtId="0" fontId="4" fillId="0" borderId="11" xfId="3" applyBorder="1" applyAlignment="1">
      <alignment horizontal="center"/>
    </xf>
    <xf numFmtId="0" fontId="46" fillId="0" borderId="0" xfId="0" applyFont="1" applyAlignment="1">
      <alignment horizontal="center" vertical="center" wrapText="1"/>
    </xf>
    <xf numFmtId="0" fontId="46" fillId="0" borderId="0" xfId="0" applyFont="1" applyAlignment="1">
      <alignment horizontal="center" vertical="center"/>
    </xf>
    <xf numFmtId="0" fontId="45" fillId="0" borderId="7" xfId="0" applyFont="1" applyBorder="1" applyAlignment="1">
      <alignment horizontal="center" vertical="center" wrapText="1"/>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2" fillId="0" borderId="0" xfId="0" applyFont="1" applyAlignment="1">
      <alignment horizontal="left" vertical="center"/>
    </xf>
    <xf numFmtId="0" fontId="42" fillId="18" borderId="0" xfId="0" applyFont="1" applyFill="1" applyAlignment="1">
      <alignment horizontal="left"/>
    </xf>
    <xf numFmtId="0" fontId="5" fillId="7" borderId="18"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42" fillId="3" borderId="0" xfId="0" applyFont="1" applyFill="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7" borderId="15"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7" fillId="7" borderId="17"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0" xfId="0" applyFont="1" applyFill="1" applyAlignment="1">
      <alignment horizontal="left" vertical="center" wrapText="1"/>
    </xf>
    <xf numFmtId="0" fontId="7" fillId="7" borderId="10"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11"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xf numFmtId="10" fontId="3" fillId="2" borderId="10" xfId="2" applyNumberFormat="1" applyFont="1" applyFill="1" applyBorder="1" applyAlignment="1">
      <alignment horizontal="left" vertical="center"/>
    </xf>
    <xf numFmtId="10" fontId="0" fillId="2" borderId="10" xfId="2" applyNumberFormat="1" applyFont="1" applyFill="1" applyBorder="1" applyAlignment="1">
      <alignment horizontal="left" vertical="center"/>
    </xf>
    <xf numFmtId="10" fontId="0" fillId="2" borderId="14" xfId="2" applyNumberFormat="1" applyFont="1" applyFill="1" applyBorder="1" applyAlignment="1">
      <alignment horizontal="left" vertical="center"/>
    </xf>
    <xf numFmtId="0" fontId="3" fillId="2" borderId="19" xfId="0" applyFont="1"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3" fontId="3" fillId="3" borderId="0" xfId="0" applyNumberFormat="1" applyFont="1" applyFill="1" applyAlignment="1">
      <alignment horizontal="center" wrapText="1"/>
    </xf>
    <xf numFmtId="3" fontId="0" fillId="3" borderId="0" xfId="0" applyNumberFormat="1" applyFill="1" applyAlignment="1">
      <alignment horizontal="center" wrapText="1"/>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3"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1" fillId="0" borderId="22" xfId="0" applyFont="1" applyBorder="1" applyAlignment="1">
      <alignment horizontal="left" vertical="top" wrapText="1"/>
    </xf>
    <xf numFmtId="0" fontId="11" fillId="0" borderId="0" xfId="0" applyFont="1" applyAlignment="1">
      <alignment horizontal="left" vertical="top" wrapText="1"/>
    </xf>
    <xf numFmtId="0" fontId="0" fillId="11" borderId="22" xfId="0" applyFill="1" applyBorder="1" applyAlignment="1">
      <alignment horizontal="left" vertical="top"/>
    </xf>
    <xf numFmtId="0" fontId="0" fillId="11" borderId="0" xfId="0" applyFill="1" applyAlignment="1">
      <alignment horizontal="left" vertical="top"/>
    </xf>
    <xf numFmtId="0" fontId="0" fillId="11" borderId="24" xfId="0" applyFill="1" applyBorder="1" applyAlignment="1">
      <alignment horizontal="left" vertical="top"/>
    </xf>
    <xf numFmtId="0" fontId="0" fillId="11" borderId="4" xfId="0" applyFill="1" applyBorder="1" applyAlignment="1">
      <alignment horizontal="left" vertical="top"/>
    </xf>
    <xf numFmtId="0" fontId="0" fillId="11" borderId="5" xfId="0" applyFill="1" applyBorder="1" applyAlignment="1">
      <alignment horizontal="left" vertical="top"/>
    </xf>
    <xf numFmtId="0" fontId="0" fillId="11" borderId="6" xfId="0" applyFill="1" applyBorder="1" applyAlignment="1">
      <alignment horizontal="left" vertical="top"/>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3" fillId="0" borderId="14"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0" fontId="16" fillId="0" borderId="25" xfId="0" applyFont="1" applyBorder="1" applyAlignment="1">
      <alignment horizontal="center" vertical="center"/>
    </xf>
    <xf numFmtId="0" fontId="3" fillId="0" borderId="14" xfId="0" applyFont="1" applyBorder="1"/>
    <xf numFmtId="0" fontId="0" fillId="0" borderId="12" xfId="0" applyBorder="1"/>
    <xf numFmtId="0" fontId="3" fillId="0" borderId="8" xfId="0" applyFont="1" applyBorder="1" applyAlignment="1">
      <alignment horizontal="center"/>
    </xf>
    <xf numFmtId="0" fontId="3" fillId="0" borderId="52" xfId="0" applyFont="1" applyBorder="1" applyAlignment="1">
      <alignment horizontal="center"/>
    </xf>
    <xf numFmtId="0" fontId="3" fillId="0" borderId="0" xfId="0" applyFont="1" applyAlignment="1">
      <alignment horizontal="center"/>
    </xf>
    <xf numFmtId="0" fontId="3" fillId="0" borderId="24" xfId="0" applyFont="1"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2" fillId="4" borderId="5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0" xfId="0" applyFont="1" applyFill="1" applyAlignment="1">
      <alignment horizontal="center" vertical="center"/>
    </xf>
    <xf numFmtId="0" fontId="3" fillId="0" borderId="8" xfId="0" applyFont="1" applyBorder="1" applyAlignment="1">
      <alignment horizontal="left" vertical="top" wrapText="1"/>
    </xf>
    <xf numFmtId="0" fontId="3" fillId="0" borderId="52" xfId="0" applyFont="1" applyBorder="1" applyAlignment="1">
      <alignment horizontal="left" vertical="top" wrapText="1"/>
    </xf>
    <xf numFmtId="0" fontId="3" fillId="0" borderId="12" xfId="0" applyFont="1" applyBorder="1" applyAlignment="1">
      <alignment horizontal="left" wrapText="1"/>
    </xf>
    <xf numFmtId="0" fontId="0" fillId="0" borderId="12" xfId="0" applyBorder="1" applyAlignment="1">
      <alignment horizontal="left" wrapText="1"/>
    </xf>
    <xf numFmtId="0" fontId="0" fillId="0" borderId="25" xfId="0" applyBorder="1" applyAlignment="1">
      <alignment horizontal="left"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5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52" xfId="0" applyFont="1" applyBorder="1" applyAlignment="1">
      <alignment horizontal="center" vertical="center"/>
    </xf>
    <xf numFmtId="0" fontId="16" fillId="0" borderId="49"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14" xfId="0" applyFont="1" applyBorder="1" applyAlignment="1">
      <alignment horizontal="left" wrapText="1"/>
    </xf>
    <xf numFmtId="0" fontId="16" fillId="0" borderId="12" xfId="0" applyFont="1" applyBorder="1" applyAlignment="1">
      <alignment horizontal="left" wrapText="1"/>
    </xf>
    <xf numFmtId="0" fontId="16" fillId="0" borderId="25" xfId="0" applyFont="1" applyBorder="1" applyAlignment="1">
      <alignment horizontal="left" wrapText="1"/>
    </xf>
    <xf numFmtId="0" fontId="3" fillId="0" borderId="0" xfId="0" applyFont="1" applyAlignment="1">
      <alignment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0" fillId="2" borderId="16" xfId="0" applyFill="1" applyBorder="1" applyAlignment="1">
      <alignment horizontal="center" vertical="center"/>
    </xf>
    <xf numFmtId="0" fontId="0" fillId="2" borderId="53" xfId="0" applyFill="1" applyBorder="1" applyAlignment="1">
      <alignment horizontal="center" vertical="center"/>
    </xf>
    <xf numFmtId="0" fontId="3" fillId="2" borderId="14" xfId="0" applyFont="1" applyFill="1" applyBorder="1" applyAlignment="1">
      <alignment horizontal="center"/>
    </xf>
    <xf numFmtId="0" fontId="3" fillId="2" borderId="12" xfId="0" applyFont="1" applyFill="1" applyBorder="1" applyAlignment="1">
      <alignment horizontal="center"/>
    </xf>
    <xf numFmtId="0" fontId="16" fillId="0" borderId="8" xfId="0" applyFont="1" applyBorder="1" applyAlignment="1">
      <alignment horizontal="center"/>
    </xf>
    <xf numFmtId="0" fontId="16" fillId="0" borderId="0" xfId="0" applyFont="1" applyAlignment="1">
      <alignment horizontal="center"/>
    </xf>
    <xf numFmtId="0" fontId="0" fillId="0" borderId="0" xfId="0" applyAlignment="1">
      <alignment horizontal="center"/>
    </xf>
    <xf numFmtId="0" fontId="0" fillId="0" borderId="24" xfId="0" applyBorder="1" applyAlignment="1">
      <alignment horizontal="center"/>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3" fillId="0" borderId="0" xfId="0" applyFont="1" applyAlignment="1">
      <alignment horizontal="left"/>
    </xf>
    <xf numFmtId="0" fontId="17" fillId="13" borderId="38" xfId="0" applyFont="1" applyFill="1" applyBorder="1" applyAlignment="1">
      <alignment horizontal="center" vertical="center"/>
    </xf>
    <xf numFmtId="0" fontId="17" fillId="13" borderId="34" xfId="0" applyFont="1" applyFill="1" applyBorder="1" applyAlignment="1">
      <alignment horizontal="center" vertical="center"/>
    </xf>
    <xf numFmtId="0" fontId="19" fillId="0" borderId="39" xfId="0" applyFont="1" applyBorder="1" applyAlignment="1">
      <alignment horizontal="center" vertical="center"/>
    </xf>
    <xf numFmtId="0" fontId="19"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4"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7" fillId="13" borderId="33" xfId="0" applyFont="1" applyFill="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xf numFmtId="0" fontId="21" fillId="0" borderId="2" xfId="0" applyFont="1" applyBorder="1" applyAlignment="1">
      <alignment horizontal="center" vertical="center" wrapText="1"/>
    </xf>
    <xf numFmtId="0" fontId="21" fillId="0" borderId="0" xfId="0" applyFont="1" applyAlignment="1">
      <alignment horizontal="center" vertical="center" wrapText="1"/>
    </xf>
    <xf numFmtId="0" fontId="21" fillId="0" borderId="2" xfId="0" applyFont="1" applyBorder="1" applyAlignment="1">
      <alignment horizontal="center" vertical="center"/>
    </xf>
    <xf numFmtId="0" fontId="42" fillId="3" borderId="0" xfId="0" applyFont="1" applyFill="1" applyAlignment="1">
      <alignment horizontal="left" vertical="center"/>
    </xf>
    <xf numFmtId="0" fontId="3" fillId="0" borderId="0" xfId="5" applyAlignment="1">
      <alignment horizontal="center"/>
    </xf>
    <xf numFmtId="0" fontId="10" fillId="20" borderId="15" xfId="0" applyFont="1" applyFill="1" applyBorder="1" applyAlignment="1">
      <alignment horizontal="center" vertical="center" wrapText="1"/>
    </xf>
    <xf numFmtId="0" fontId="10" fillId="20" borderId="17" xfId="0" applyFont="1" applyFill="1" applyBorder="1" applyAlignment="1">
      <alignment horizontal="center" vertical="center" wrapText="1"/>
    </xf>
    <xf numFmtId="170" fontId="25" fillId="3" borderId="85" xfId="0" applyNumberFormat="1" applyFont="1" applyFill="1" applyBorder="1" applyAlignment="1" applyProtection="1">
      <alignment horizontal="right" indent="1"/>
      <protection locked="0"/>
    </xf>
    <xf numFmtId="170" fontId="25" fillId="3" borderId="87" xfId="0" applyNumberFormat="1" applyFont="1" applyFill="1" applyBorder="1" applyAlignment="1" applyProtection="1">
      <alignment horizontal="right" indent="1"/>
      <protection locked="0"/>
    </xf>
    <xf numFmtId="170" fontId="10" fillId="0" borderId="88" xfId="0" applyNumberFormat="1" applyFont="1" applyBorder="1" applyAlignment="1">
      <alignment horizontal="right" indent="1"/>
    </xf>
    <xf numFmtId="170" fontId="10" fillId="0" borderId="90" xfId="0" applyNumberFormat="1" applyFont="1" applyBorder="1" applyAlignment="1">
      <alignment horizontal="right" indent="1"/>
    </xf>
    <xf numFmtId="170" fontId="25" fillId="3" borderId="93" xfId="0" applyNumberFormat="1" applyFont="1" applyFill="1" applyBorder="1" applyAlignment="1" applyProtection="1">
      <alignment horizontal="right" indent="1"/>
      <protection locked="0"/>
    </xf>
    <xf numFmtId="170" fontId="25" fillId="3" borderId="94" xfId="0" applyNumberFormat="1" applyFont="1" applyFill="1" applyBorder="1" applyAlignment="1" applyProtection="1">
      <alignment horizontal="right" indent="1"/>
      <protection locked="0"/>
    </xf>
    <xf numFmtId="170" fontId="25" fillId="3" borderId="93" xfId="0" applyNumberFormat="1" applyFont="1" applyFill="1" applyBorder="1" applyAlignment="1" applyProtection="1">
      <alignment horizontal="center"/>
      <protection locked="0"/>
    </xf>
    <xf numFmtId="170" fontId="25" fillId="3" borderId="94" xfId="0" applyNumberFormat="1" applyFont="1" applyFill="1" applyBorder="1" applyAlignment="1" applyProtection="1">
      <alignment horizontal="center"/>
      <protection locked="0"/>
    </xf>
    <xf numFmtId="0" fontId="25" fillId="0" borderId="95" xfId="0" applyFont="1" applyBorder="1" applyAlignment="1">
      <alignment horizontal="left" vertical="center" wrapText="1"/>
    </xf>
    <xf numFmtId="0" fontId="25" fillId="0" borderId="94" xfId="0" applyFont="1" applyBorder="1" applyAlignment="1">
      <alignment horizontal="left" vertical="center" wrapText="1"/>
    </xf>
    <xf numFmtId="0" fontId="43" fillId="3" borderId="0" xfId="0" applyFont="1" applyFill="1" applyAlignment="1">
      <alignment horizontal="left" vertical="center" wrapText="1"/>
    </xf>
    <xf numFmtId="170" fontId="10" fillId="20" borderId="15" xfId="0" applyNumberFormat="1" applyFont="1" applyFill="1" applyBorder="1" applyAlignment="1">
      <alignment horizontal="right" indent="1"/>
    </xf>
    <xf numFmtId="170" fontId="10" fillId="20" borderId="17" xfId="0" applyNumberFormat="1" applyFont="1" applyFill="1" applyBorder="1" applyAlignment="1">
      <alignment horizontal="right" indent="1"/>
    </xf>
    <xf numFmtId="0" fontId="33" fillId="11" borderId="18" xfId="0" applyFont="1" applyFill="1" applyBorder="1" applyAlignment="1">
      <alignment horizontal="center" vertical="center"/>
    </xf>
    <xf numFmtId="0" fontId="15" fillId="11" borderId="15" xfId="0" applyFont="1" applyFill="1" applyBorder="1" applyAlignment="1">
      <alignment horizontal="center" vertical="center"/>
    </xf>
    <xf numFmtId="0" fontId="15" fillId="11" borderId="16" xfId="0" applyFont="1" applyFill="1" applyBorder="1" applyAlignment="1">
      <alignment horizontal="center" vertical="center"/>
    </xf>
    <xf numFmtId="0" fontId="14" fillId="11" borderId="18" xfId="0" applyFont="1" applyFill="1" applyBorder="1" applyAlignment="1">
      <alignment horizontal="center"/>
    </xf>
    <xf numFmtId="0" fontId="14" fillId="11" borderId="15" xfId="0" applyFont="1" applyFill="1" applyBorder="1" applyAlignment="1">
      <alignment horizontal="center"/>
    </xf>
    <xf numFmtId="0" fontId="3" fillId="11" borderId="18" xfId="0" applyFont="1" applyFill="1" applyBorder="1" applyAlignment="1">
      <alignment horizontal="center"/>
    </xf>
    <xf numFmtId="0" fontId="41" fillId="0" borderId="18" xfId="0" applyFont="1" applyBorder="1" applyAlignment="1">
      <alignment horizontal="center"/>
    </xf>
    <xf numFmtId="0" fontId="25" fillId="3" borderId="0" xfId="0" applyFont="1" applyFill="1" applyAlignment="1">
      <alignment horizontal="left" wrapText="1"/>
    </xf>
    <xf numFmtId="0" fontId="25" fillId="2" borderId="0" xfId="6" applyFont="1" applyFill="1" applyAlignment="1">
      <alignment horizontal="left" vertical="top" wrapText="1"/>
    </xf>
    <xf numFmtId="0" fontId="41" fillId="20" borderId="15" xfId="6" applyFont="1" applyFill="1" applyBorder="1" applyAlignment="1">
      <alignment horizontal="left" vertical="center" wrapText="1"/>
    </xf>
    <xf numFmtId="0" fontId="41" fillId="20" borderId="16" xfId="6" applyFont="1" applyFill="1" applyBorder="1" applyAlignment="1">
      <alignment horizontal="left" vertical="center" wrapText="1"/>
    </xf>
    <xf numFmtId="0" fontId="41" fillId="20" borderId="17" xfId="6" applyFont="1" applyFill="1" applyBorder="1" applyAlignment="1">
      <alignment horizontal="left" vertical="center" wrapText="1"/>
    </xf>
  </cellXfs>
  <cellStyles count="10">
    <cellStyle name="Lien hypertexte" xfId="3" builtinId="8"/>
    <cellStyle name="Lien hypertexte 2" xfId="7" xr:uid="{00000000-0005-0000-0000-000001000000}"/>
    <cellStyle name="Milliers" xfId="1" builtinId="3"/>
    <cellStyle name="Milliers 2" xfId="9" xr:uid="{00000000-0005-0000-0000-000003000000}"/>
    <cellStyle name="Monétaire 2" xfId="8" xr:uid="{00000000-0005-0000-0000-000004000000}"/>
    <cellStyle name="Monétaire 3" xfId="4" xr:uid="{00000000-0005-0000-0000-000005000000}"/>
    <cellStyle name="Normal" xfId="0" builtinId="0"/>
    <cellStyle name="Normal 2" xfId="5" xr:uid="{00000000-0005-0000-0000-000007000000}"/>
    <cellStyle name="Normal 3" xfId="6" xr:uid="{00000000-0005-0000-0000-000008000000}"/>
    <cellStyle name="Pourcentag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Tonnage brut</a:t>
            </a:r>
          </a:p>
        </c:rich>
      </c:tx>
      <c:layout>
        <c:manualLayout>
          <c:xMode val="edge"/>
          <c:yMode val="edge"/>
          <c:x val="6.5249191304862772E-2"/>
          <c:y val="4.94505066621903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2959403782209984E-2"/>
          <c:y val="0.23546142124995997"/>
          <c:w val="0.53233291902055546"/>
          <c:h val="0.70392688074164511"/>
        </c:manualLayout>
      </c:layout>
      <c:pieChart>
        <c:varyColors val="1"/>
        <c:ser>
          <c:idx val="0"/>
          <c:order val="0"/>
          <c:tx>
            <c:strRef>
              <c:f>'2-Intrants'!$G$7</c:f>
              <c:strCache>
                <c:ptCount val="1"/>
                <c:pt idx="0">
                  <c:v>% tonnage du 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A7-403B-B5B4-E816A89DB2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A7-403B-B5B4-E816A89DB2E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9A7-403B-B5B4-E816A89DB2E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9A7-403B-B5B4-E816A89DB2E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9A7-403B-B5B4-E816A89DB2E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9A7-403B-B5B4-E816A89DB2E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9A7-403B-B5B4-E816A89DB2E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('2-Intrants'!$C$16,'2-Intrants'!$C$22,'2-Intrants'!$C$27,'2-Intrants'!$C$31,'2-Intrants'!$C$38,'2-Intrants'!$C$41,'2-Intrants'!$C$45)</c:f>
              <c:strCache>
                <c:ptCount val="7"/>
                <c:pt idx="0">
                  <c:v>Total effluents</c:v>
                </c:pt>
                <c:pt idx="1">
                  <c:v>Total Résidus de cultures</c:v>
                </c:pt>
                <c:pt idx="2">
                  <c:v>Total CIVE</c:v>
                </c:pt>
                <c:pt idx="3">
                  <c:v>Total Cultures énergétiques dédiées</c:v>
                </c:pt>
                <c:pt idx="4">
                  <c:v>Total Déchets Industriels</c:v>
                </c:pt>
                <c:pt idx="5">
                  <c:v>Total Biodéchets GMS &amp; restauration</c:v>
                </c:pt>
                <c:pt idx="6">
                  <c:v>Autres déchets</c:v>
                </c:pt>
              </c:strCache>
            </c:strRef>
          </c:cat>
          <c:val>
            <c:numRef>
              <c:f>('2-Intrants'!$G$16,'2-Intrants'!$G$22,'2-Intrants'!$G$27,'2-Intrants'!$G$31,'2-Intrants'!$G$38,'2-Intrants'!$G$41,'2-Intrants'!$G$45)</c:f>
              <c:numCache>
                <c:formatCode>0%</c:formatCode>
                <c:ptCount val="7"/>
                <c:pt idx="0">
                  <c:v>0</c:v>
                </c:pt>
                <c:pt idx="1">
                  <c:v>0</c:v>
                </c:pt>
                <c:pt idx="2">
                  <c:v>0</c:v>
                </c:pt>
                <c:pt idx="3">
                  <c:v>0</c:v>
                </c:pt>
                <c:pt idx="4">
                  <c:v>0</c:v>
                </c:pt>
                <c:pt idx="5" formatCode="0.0%">
                  <c:v>0</c:v>
                </c:pt>
                <c:pt idx="6" formatCode="0.0%">
                  <c:v>0</c:v>
                </c:pt>
              </c:numCache>
            </c:numRef>
          </c:val>
          <c:extLst>
            <c:ext xmlns:c16="http://schemas.microsoft.com/office/drawing/2014/chart" uri="{C3380CC4-5D6E-409C-BE32-E72D297353CC}">
              <c16:uniqueId val="{00000010-49A7-403B-B5B4-E816A89DB2E5}"/>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7299064573574643"/>
          <c:y val="4.2139792212691679E-2"/>
          <c:w val="0.40207860906072274"/>
          <c:h val="0.932697990224115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m3 CH4 potentiel</a:t>
            </a:r>
          </a:p>
        </c:rich>
      </c:tx>
      <c:layout>
        <c:manualLayout>
          <c:xMode val="edge"/>
          <c:yMode val="edge"/>
          <c:x val="9.8384380606940172E-2"/>
          <c:y val="4.04041492077512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1882255501505538E-2"/>
          <c:y val="0.26334198649245449"/>
          <c:w val="0.44926534246406724"/>
          <c:h val="0.66047933474799914"/>
        </c:manualLayout>
      </c:layout>
      <c:pieChart>
        <c:varyColors val="1"/>
        <c:ser>
          <c:idx val="0"/>
          <c:order val="0"/>
          <c:tx>
            <c:strRef>
              <c:f>'2-Intrants'!$I$7</c:f>
              <c:strCache>
                <c:ptCount val="1"/>
                <c:pt idx="0">
                  <c:v>% CH4 du total</c:v>
                </c:pt>
              </c:strCache>
            </c:strRef>
          </c:tx>
          <c:explosion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05-4133-897F-983534A140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205-4133-897F-983534A1409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205-4133-897F-983534A1409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205-4133-897F-983534A1409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205-4133-897F-983534A1409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205-4133-897F-983534A1409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205-4133-897F-983534A1409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('2-Intrants'!$C$16,'2-Intrants'!$C$22,'2-Intrants'!$C$27,'2-Intrants'!$C$31,'2-Intrants'!$C$38,'2-Intrants'!$C$41,'2-Intrants'!$C$45)</c:f>
              <c:strCache>
                <c:ptCount val="7"/>
                <c:pt idx="0">
                  <c:v>Total effluents</c:v>
                </c:pt>
                <c:pt idx="1">
                  <c:v>Total Résidus de cultures</c:v>
                </c:pt>
                <c:pt idx="2">
                  <c:v>Total CIVE</c:v>
                </c:pt>
                <c:pt idx="3">
                  <c:v>Total Cultures énergétiques dédiées</c:v>
                </c:pt>
                <c:pt idx="4">
                  <c:v>Total Déchets Industriels</c:v>
                </c:pt>
                <c:pt idx="5">
                  <c:v>Total Biodéchets GMS &amp; restauration</c:v>
                </c:pt>
                <c:pt idx="6">
                  <c:v>Autres déchets</c:v>
                </c:pt>
              </c:strCache>
            </c:strRef>
          </c:cat>
          <c:val>
            <c:numRef>
              <c:f>('2-Intrants'!$I$16,'2-Intrants'!$I$22,'2-Intrants'!$I$27,'2-Intrants'!$I$31,'2-Intrants'!$I$38,'2-Intrants'!$I$41,'2-Intrants'!$I$45)</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E205-4133-897F-983534A1409C}"/>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5779079302686407"/>
          <c:y val="2.2130831457285342E-2"/>
          <c:w val="0.41987669640622427"/>
          <c:h val="0.967174725594321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Tonnage</a:t>
            </a:r>
            <a:r>
              <a:rPr lang="en-US" baseline="0"/>
              <a:t> Brut</a:t>
            </a:r>
            <a:endParaRPr lang="en-US"/>
          </a:p>
        </c:rich>
      </c:tx>
      <c:layout>
        <c:manualLayout>
          <c:xMode val="edge"/>
          <c:yMode val="edge"/>
          <c:x val="8.5254619501194839E-2"/>
          <c:y val="4.33038856807726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8331032370243131E-2"/>
          <c:y val="0.27228937755305388"/>
          <c:w val="0.51262730048704663"/>
          <c:h val="0.62896450293731432"/>
        </c:manualLayout>
      </c:layout>
      <c:pieChart>
        <c:varyColors val="1"/>
        <c:ser>
          <c:idx val="2"/>
          <c:order val="0"/>
          <c:tx>
            <c:strRef>
              <c:f>'2-Intrants'!$G$66</c:f>
              <c:strCache>
                <c:ptCount val="1"/>
                <c:pt idx="0">
                  <c:v>% tonnage du 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39-40AB-90E1-24971DE038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39-40AB-90E1-24971DE038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39-40AB-90E1-24971DE038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39-40AB-90E1-24971DE038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39-40AB-90E1-24971DE038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939-40AB-90E1-24971DE038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939-40AB-90E1-24971DE038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('2-Intrants'!$C$75,'2-Intrants'!$C$81,'2-Intrants'!$C$86,'2-Intrants'!$C$90,'2-Intrants'!$C$97,'2-Intrants'!$C$100,'2-Intrants'!$C$104)</c:f>
              <c:strCache>
                <c:ptCount val="7"/>
                <c:pt idx="0">
                  <c:v>Total effluents</c:v>
                </c:pt>
                <c:pt idx="1">
                  <c:v>Total Résidus de cultures</c:v>
                </c:pt>
                <c:pt idx="2">
                  <c:v>Total CIVE</c:v>
                </c:pt>
                <c:pt idx="3">
                  <c:v>Total Cultures énergétiques dédiées</c:v>
                </c:pt>
                <c:pt idx="4">
                  <c:v>Total Déchets IAA </c:v>
                </c:pt>
                <c:pt idx="5">
                  <c:v>Total Biodéchets GMS &amp; restauration</c:v>
                </c:pt>
                <c:pt idx="6">
                  <c:v>Autres déchets</c:v>
                </c:pt>
              </c:strCache>
            </c:strRef>
          </c:cat>
          <c:val>
            <c:numRef>
              <c:f>('2-Intrants'!$G$75,'2-Intrants'!$G$81,'2-Intrants'!$G$86,'2-Intrants'!$G$90,'2-Intrants'!$G$97,'2-Intrants'!$G$100,'2-Intrants'!$G$104)</c:f>
              <c:numCache>
                <c:formatCode>0%</c:formatCode>
                <c:ptCount val="7"/>
                <c:pt idx="0">
                  <c:v>0</c:v>
                </c:pt>
                <c:pt idx="1">
                  <c:v>0</c:v>
                </c:pt>
                <c:pt idx="2">
                  <c:v>0</c:v>
                </c:pt>
                <c:pt idx="3">
                  <c:v>0</c:v>
                </c:pt>
                <c:pt idx="4">
                  <c:v>0</c:v>
                </c:pt>
                <c:pt idx="5" formatCode="0.0%">
                  <c:v>0</c:v>
                </c:pt>
                <c:pt idx="6" formatCode="0.0%">
                  <c:v>0</c:v>
                </c:pt>
              </c:numCache>
            </c:numRef>
          </c:val>
          <c:extLst>
            <c:ext xmlns:c16="http://schemas.microsoft.com/office/drawing/2014/chart" uri="{C3380CC4-5D6E-409C-BE32-E72D297353CC}">
              <c16:uniqueId val="{00000012-B6A1-49DC-8C5E-C2D18B32FA7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9699231032648159"/>
          <c:y val="2.7478834894369579E-2"/>
          <c:w val="0.3794782706432826"/>
          <c:h val="0.950286533059845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m3 CH4 potentiel</a:t>
            </a:r>
          </a:p>
        </c:rich>
      </c:tx>
      <c:layout>
        <c:manualLayout>
          <c:xMode val="edge"/>
          <c:yMode val="edge"/>
          <c:x val="0.12312364930237781"/>
          <c:y val="6.18311302326138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7164233953249219E-2"/>
          <c:y val="0.29501725728940714"/>
          <c:w val="0.4908103318464328"/>
          <c:h val="0.62523331795357306"/>
        </c:manualLayout>
      </c:layout>
      <c:pieChart>
        <c:varyColors val="1"/>
        <c:ser>
          <c:idx val="0"/>
          <c:order val="0"/>
          <c:tx>
            <c:strRef>
              <c:f>'2-Intrants'!$I$66</c:f>
              <c:strCache>
                <c:ptCount val="1"/>
                <c:pt idx="0">
                  <c:v>% CH4 du 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76A-4690-88C1-DBBCBFA51F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76A-4690-88C1-DBBCBFA51F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76A-4690-88C1-DBBCBFA51FB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76A-4690-88C1-DBBCBFA51FB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76A-4690-88C1-DBBCBFA51FB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76A-4690-88C1-DBBCBFA51FB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76A-4690-88C1-DBBCBFA51FB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('2-Intrants'!$C$75,'2-Intrants'!$C$81,'2-Intrants'!$C$86,'2-Intrants'!$C$90,'2-Intrants'!$C$97,'2-Intrants'!$C$100,'2-Intrants'!$C$104)</c:f>
              <c:strCache>
                <c:ptCount val="7"/>
                <c:pt idx="0">
                  <c:v>Total effluents</c:v>
                </c:pt>
                <c:pt idx="1">
                  <c:v>Total Résidus de cultures</c:v>
                </c:pt>
                <c:pt idx="2">
                  <c:v>Total CIVE</c:v>
                </c:pt>
                <c:pt idx="3">
                  <c:v>Total Cultures énergétiques dédiées</c:v>
                </c:pt>
                <c:pt idx="4">
                  <c:v>Total Déchets IAA </c:v>
                </c:pt>
                <c:pt idx="5">
                  <c:v>Total Biodéchets GMS &amp; restauration</c:v>
                </c:pt>
                <c:pt idx="6">
                  <c:v>Autres déchets</c:v>
                </c:pt>
              </c:strCache>
            </c:strRef>
          </c:cat>
          <c:val>
            <c:numRef>
              <c:f>('2-Intrants'!$I$75,'2-Intrants'!$I$81,'2-Intrants'!$I$86,'2-Intrants'!$I$90,'2-Intrants'!$I$97,'2-Intrants'!$I$100,'2-Intrants'!$I$104)</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20-510D-49B9-9849-EA029DE33C23}"/>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0868627007690479"/>
          <c:y val="3.7666056469685898E-2"/>
          <c:w val="0.36891173643966463"/>
          <c:h val="0.929851815011444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176530</xdr:colOff>
      <xdr:row>1</xdr:row>
      <xdr:rowOff>24131</xdr:rowOff>
    </xdr:from>
    <xdr:to>
      <xdr:col>0</xdr:col>
      <xdr:colOff>1609388</xdr:colOff>
      <xdr:row>4</xdr:row>
      <xdr:rowOff>124039</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30" y="1481456"/>
          <a:ext cx="1436033" cy="5825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361949</xdr:colOff>
      <xdr:row>58</xdr:row>
      <xdr:rowOff>38098</xdr:rowOff>
    </xdr:from>
    <xdr:to>
      <xdr:col>4</xdr:col>
      <xdr:colOff>486833</xdr:colOff>
      <xdr:row>58</xdr:row>
      <xdr:rowOff>2349500</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58</xdr:row>
      <xdr:rowOff>28574</xdr:rowOff>
    </xdr:from>
    <xdr:to>
      <xdr:col>8</xdr:col>
      <xdr:colOff>698500</xdr:colOff>
      <xdr:row>58</xdr:row>
      <xdr:rowOff>2349499</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314325</xdr:colOff>
      <xdr:row>191</xdr:row>
      <xdr:rowOff>38100</xdr:rowOff>
    </xdr:from>
    <xdr:to>
      <xdr:col>7</xdr:col>
      <xdr:colOff>514350</xdr:colOff>
      <xdr:row>191</xdr:row>
      <xdr:rowOff>171450</xdr:rowOff>
    </xdr:to>
    <xdr:sp macro="" textlink="">
      <xdr:nvSpPr>
        <xdr:cNvPr id="6" name="Flèche vers le bas 5">
          <a:extLst>
            <a:ext uri="{FF2B5EF4-FFF2-40B4-BE49-F238E27FC236}">
              <a16:creationId xmlns:a16="http://schemas.microsoft.com/office/drawing/2014/main" id="{00000000-0008-0000-0200-000006000000}"/>
            </a:ext>
          </a:extLst>
        </xdr:cNvPr>
        <xdr:cNvSpPr/>
      </xdr:nvSpPr>
      <xdr:spPr>
        <a:xfrm>
          <a:off x="6162675" y="23526750"/>
          <a:ext cx="20002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314325</xdr:colOff>
      <xdr:row>191</xdr:row>
      <xdr:rowOff>38100</xdr:rowOff>
    </xdr:from>
    <xdr:to>
      <xdr:col>7</xdr:col>
      <xdr:colOff>514350</xdr:colOff>
      <xdr:row>191</xdr:row>
      <xdr:rowOff>171450</xdr:rowOff>
    </xdr:to>
    <xdr:sp macro="" textlink="">
      <xdr:nvSpPr>
        <xdr:cNvPr id="7" name="Flèche vers le bas 6">
          <a:extLst>
            <a:ext uri="{FF2B5EF4-FFF2-40B4-BE49-F238E27FC236}">
              <a16:creationId xmlns:a16="http://schemas.microsoft.com/office/drawing/2014/main" id="{00000000-0008-0000-0200-000007000000}"/>
            </a:ext>
          </a:extLst>
        </xdr:cNvPr>
        <xdr:cNvSpPr/>
      </xdr:nvSpPr>
      <xdr:spPr>
        <a:xfrm>
          <a:off x="6162675" y="23526750"/>
          <a:ext cx="20002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238125</xdr:colOff>
      <xdr:row>201</xdr:row>
      <xdr:rowOff>152400</xdr:rowOff>
    </xdr:from>
    <xdr:to>
      <xdr:col>5</xdr:col>
      <xdr:colOff>771525</xdr:colOff>
      <xdr:row>202</xdr:row>
      <xdr:rowOff>152400</xdr:rowOff>
    </xdr:to>
    <xdr:sp macro="" textlink="">
      <xdr:nvSpPr>
        <xdr:cNvPr id="8" name="Flèche droite 7">
          <a:extLst>
            <a:ext uri="{FF2B5EF4-FFF2-40B4-BE49-F238E27FC236}">
              <a16:creationId xmlns:a16="http://schemas.microsoft.com/office/drawing/2014/main" id="{00000000-0008-0000-0200-000008000000}"/>
            </a:ext>
          </a:extLst>
        </xdr:cNvPr>
        <xdr:cNvSpPr/>
      </xdr:nvSpPr>
      <xdr:spPr>
        <a:xfrm>
          <a:off x="4029075" y="25250775"/>
          <a:ext cx="53340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222250</xdr:colOff>
      <xdr:row>117</xdr:row>
      <xdr:rowOff>38097</xdr:rowOff>
    </xdr:from>
    <xdr:to>
      <xdr:col>4</xdr:col>
      <xdr:colOff>529166</xdr:colOff>
      <xdr:row>117</xdr:row>
      <xdr:rowOff>2677583</xdr:rowOff>
    </xdr:to>
    <xdr:graphicFrame macro="">
      <xdr:nvGraphicFramePr>
        <xdr:cNvPr id="10" name="Graphique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133350</xdr:colOff>
      <xdr:row>117</xdr:row>
      <xdr:rowOff>28574</xdr:rowOff>
    </xdr:from>
    <xdr:to>
      <xdr:col>8</xdr:col>
      <xdr:colOff>687917</xdr:colOff>
      <xdr:row>117</xdr:row>
      <xdr:rowOff>2698750</xdr:rowOff>
    </xdr:to>
    <xdr:graphicFrame macro="">
      <xdr:nvGraphicFramePr>
        <xdr:cNvPr id="11" name="Graphique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20CONTRATS/1-Dossiers/en%2019/19NOC0341%20-%20PLAINE%20ENERGY/3-Contrat%20et%20annexes/af_methanisation_v2019%20(2)_mode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CONTRATS/1-Dossiers/en%2019/19NOC0402%20-%20LAURENT%20ENERGY/2-Instruction/SAS%20LAURENT%20ENERGY%20instruction-metha-v20_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20CONTRATS/1-Dossiers/en%2020/20NOC0073%20-%20METHABIO%20NORMANDIE%20-%20Invest%20m&#233;tha%20injection/2-Instruction/SAS%20METHABIO%20NORMANDIE%20instruction-metha-v20_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uets\Downloads\af_methanisation_v2019%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paramètres"/>
      <sheetName val="List"/>
      <sheetName val="AF"/>
      <sheetName val="ERD"/>
      <sheetName val="af_methanisation_v2019 (2)_mode"/>
    </sheetNames>
    <sheetDataSet>
      <sheetData sheetId="0">
        <row r="12">
          <cell r="D12" t="str">
            <v>Economique</v>
          </cell>
        </row>
      </sheetData>
      <sheetData sheetId="1">
        <row r="3">
          <cell r="C3">
            <v>100</v>
          </cell>
          <cell r="D3">
            <v>300</v>
          </cell>
        </row>
        <row r="4">
          <cell r="D4">
            <v>250</v>
          </cell>
          <cell r="K4" t="str">
            <v>Economique-Petite-Métropole</v>
          </cell>
          <cell r="L4">
            <v>0.65</v>
          </cell>
          <cell r="M4">
            <v>1</v>
          </cell>
          <cell r="N4">
            <v>0.65</v>
          </cell>
        </row>
        <row r="5">
          <cell r="C5">
            <v>12000</v>
          </cell>
          <cell r="K5" t="str">
            <v>Economique-Petite-Corse</v>
          </cell>
          <cell r="L5">
            <v>0.70000000000000007</v>
          </cell>
          <cell r="M5">
            <v>1</v>
          </cell>
          <cell r="N5">
            <v>0.70000000000000007</v>
          </cell>
        </row>
        <row r="6">
          <cell r="K6" t="str">
            <v>Economique-Petite-Zone AFR</v>
          </cell>
          <cell r="L6">
            <v>0.70000000000000007</v>
          </cell>
          <cell r="M6">
            <v>1</v>
          </cell>
          <cell r="N6">
            <v>0.70000000000000007</v>
          </cell>
        </row>
        <row r="7">
          <cell r="K7" t="str">
            <v>Economique-Petite-DROM-COM</v>
          </cell>
          <cell r="L7">
            <v>0.8</v>
          </cell>
          <cell r="M7">
            <v>1</v>
          </cell>
          <cell r="N7">
            <v>0.8</v>
          </cell>
        </row>
        <row r="8">
          <cell r="K8" t="str">
            <v>Economique-Moyenne-Métropole</v>
          </cell>
          <cell r="L8">
            <v>0.55000000000000004</v>
          </cell>
          <cell r="M8">
            <v>1</v>
          </cell>
          <cell r="N8">
            <v>0.55000000000000004</v>
          </cell>
        </row>
        <row r="9">
          <cell r="B9">
            <v>150</v>
          </cell>
          <cell r="C9">
            <v>105</v>
          </cell>
          <cell r="K9" t="str">
            <v>Economique-Moyenne-Corse</v>
          </cell>
          <cell r="L9">
            <v>0.60000000000000009</v>
          </cell>
          <cell r="M9">
            <v>1</v>
          </cell>
          <cell r="N9">
            <v>0.60000000000000009</v>
          </cell>
        </row>
        <row r="10">
          <cell r="B10">
            <v>250</v>
          </cell>
          <cell r="C10">
            <v>95</v>
          </cell>
          <cell r="K10" t="str">
            <v>Economique-Moyenne-Zone AFR</v>
          </cell>
          <cell r="L10">
            <v>0.60000000000000009</v>
          </cell>
          <cell r="M10">
            <v>1</v>
          </cell>
          <cell r="N10">
            <v>0.60000000000000009</v>
          </cell>
        </row>
        <row r="11">
          <cell r="C11">
            <v>88</v>
          </cell>
          <cell r="K11" t="str">
            <v>Economique-Moyenne-DROM-COM</v>
          </cell>
          <cell r="L11">
            <v>0.70000000000000007</v>
          </cell>
          <cell r="M11">
            <v>1</v>
          </cell>
          <cell r="N11">
            <v>0.70000000000000007</v>
          </cell>
        </row>
        <row r="12">
          <cell r="K12" t="str">
            <v>Economique-Grande-Métropole</v>
          </cell>
          <cell r="L12">
            <v>0.45</v>
          </cell>
          <cell r="M12">
            <v>1</v>
          </cell>
          <cell r="N12">
            <v>0.45</v>
          </cell>
        </row>
        <row r="13">
          <cell r="K13" t="str">
            <v>Economique-Grande-Corse</v>
          </cell>
          <cell r="L13">
            <v>0.5</v>
          </cell>
          <cell r="M13">
            <v>1</v>
          </cell>
          <cell r="N13">
            <v>0.5</v>
          </cell>
        </row>
        <row r="14">
          <cell r="K14" t="str">
            <v>Economique-Grande-Zone AFR</v>
          </cell>
          <cell r="L14">
            <v>0.5</v>
          </cell>
          <cell r="M14">
            <v>1</v>
          </cell>
          <cell r="N14">
            <v>0.5</v>
          </cell>
        </row>
        <row r="15">
          <cell r="K15" t="str">
            <v>Economique-Grande-DROM-COM</v>
          </cell>
          <cell r="L15">
            <v>0.6</v>
          </cell>
          <cell r="M15">
            <v>1</v>
          </cell>
          <cell r="N15">
            <v>0.6</v>
          </cell>
        </row>
        <row r="16">
          <cell r="B16">
            <v>100</v>
          </cell>
          <cell r="C16">
            <v>52</v>
          </cell>
          <cell r="J16" t="str">
            <v>Métropole</v>
          </cell>
          <cell r="L16">
            <v>0.65</v>
          </cell>
          <cell r="M16">
            <v>1</v>
          </cell>
          <cell r="N16">
            <v>1</v>
          </cell>
        </row>
        <row r="17">
          <cell r="B17">
            <v>150</v>
          </cell>
          <cell r="C17">
            <v>46</v>
          </cell>
          <cell r="J17" t="str">
            <v>Corse</v>
          </cell>
          <cell r="L17">
            <v>0.70000000000000007</v>
          </cell>
          <cell r="M17">
            <v>1</v>
          </cell>
          <cell r="N17">
            <v>1</v>
          </cell>
        </row>
        <row r="18">
          <cell r="C18">
            <v>36</v>
          </cell>
          <cell r="J18" t="str">
            <v>Zone AFR</v>
          </cell>
          <cell r="L18">
            <v>0.70000000000000007</v>
          </cell>
          <cell r="M18">
            <v>1</v>
          </cell>
          <cell r="N18">
            <v>1</v>
          </cell>
        </row>
        <row r="19">
          <cell r="C19">
            <v>0.05</v>
          </cell>
          <cell r="J19" t="str">
            <v>DROM-COM</v>
          </cell>
          <cell r="L19">
            <v>0.8</v>
          </cell>
          <cell r="M19">
            <v>1</v>
          </cell>
          <cell r="N19">
            <v>1</v>
          </cell>
        </row>
        <row r="22">
          <cell r="C22">
            <v>6000</v>
          </cell>
        </row>
        <row r="23">
          <cell r="C23">
            <v>522</v>
          </cell>
          <cell r="D23">
            <v>447</v>
          </cell>
          <cell r="E23">
            <v>1470</v>
          </cell>
        </row>
        <row r="24">
          <cell r="C24">
            <v>522</v>
          </cell>
          <cell r="D24">
            <v>447</v>
          </cell>
          <cell r="E24">
            <v>945</v>
          </cell>
        </row>
        <row r="25">
          <cell r="C25">
            <v>522</v>
          </cell>
          <cell r="D25">
            <v>447</v>
          </cell>
          <cell r="E25">
            <v>745.5</v>
          </cell>
          <cell r="K25" t="str">
            <v>Economique-Petite-Métropole</v>
          </cell>
          <cell r="L25">
            <v>1</v>
          </cell>
          <cell r="M25">
            <v>1</v>
          </cell>
          <cell r="N25">
            <v>1</v>
          </cell>
        </row>
        <row r="26">
          <cell r="C26">
            <v>382</v>
          </cell>
          <cell r="D26">
            <v>327</v>
          </cell>
          <cell r="E26">
            <v>546</v>
          </cell>
          <cell r="K26" t="str">
            <v>Economique-Petite-Corse</v>
          </cell>
          <cell r="L26">
            <v>1</v>
          </cell>
          <cell r="M26">
            <v>1</v>
          </cell>
          <cell r="N26">
            <v>1</v>
          </cell>
        </row>
        <row r="27">
          <cell r="C27">
            <v>331</v>
          </cell>
          <cell r="D27">
            <v>283</v>
          </cell>
          <cell r="E27">
            <v>472.5</v>
          </cell>
          <cell r="K27" t="str">
            <v>Economique-Petite-Zone AFR</v>
          </cell>
          <cell r="L27">
            <v>1</v>
          </cell>
          <cell r="M27">
            <v>1</v>
          </cell>
          <cell r="N27">
            <v>1</v>
          </cell>
        </row>
        <row r="28">
          <cell r="E28">
            <v>1890</v>
          </cell>
          <cell r="K28" t="str">
            <v>Economique-Petite-DROM-COM</v>
          </cell>
          <cell r="L28">
            <v>1</v>
          </cell>
          <cell r="M28">
            <v>1</v>
          </cell>
          <cell r="N28">
            <v>1</v>
          </cell>
        </row>
        <row r="29">
          <cell r="C29">
            <v>0.7</v>
          </cell>
          <cell r="F29">
            <v>9</v>
          </cell>
          <cell r="K29" t="str">
            <v>Economique-Moyenne-Métropole</v>
          </cell>
          <cell r="L29">
            <v>1</v>
          </cell>
          <cell r="M29">
            <v>1</v>
          </cell>
          <cell r="N29">
            <v>1</v>
          </cell>
        </row>
        <row r="30">
          <cell r="C30">
            <v>200</v>
          </cell>
          <cell r="D30">
            <v>38</v>
          </cell>
          <cell r="K30" t="str">
            <v>Economique-Moyenne-Corse</v>
          </cell>
          <cell r="L30">
            <v>1</v>
          </cell>
          <cell r="M30">
            <v>1</v>
          </cell>
          <cell r="N30">
            <v>1</v>
          </cell>
        </row>
        <row r="31">
          <cell r="K31" t="str">
            <v>Economique-Moyenne-Zone AFR</v>
          </cell>
          <cell r="L31">
            <v>1</v>
          </cell>
          <cell r="M31">
            <v>1</v>
          </cell>
          <cell r="N31">
            <v>1</v>
          </cell>
        </row>
        <row r="32">
          <cell r="K32" t="str">
            <v>Economique-Moyenne-DROM-COM</v>
          </cell>
          <cell r="L32">
            <v>1</v>
          </cell>
          <cell r="M32">
            <v>1</v>
          </cell>
          <cell r="N32">
            <v>1</v>
          </cell>
        </row>
        <row r="33">
          <cell r="K33" t="str">
            <v>Economique-Grande-Métropole</v>
          </cell>
          <cell r="L33">
            <v>1</v>
          </cell>
          <cell r="M33">
            <v>1</v>
          </cell>
          <cell r="N33">
            <v>1</v>
          </cell>
        </row>
        <row r="34">
          <cell r="K34" t="str">
            <v>Economique-Grande-Corse</v>
          </cell>
          <cell r="L34">
            <v>1</v>
          </cell>
          <cell r="M34">
            <v>1</v>
          </cell>
          <cell r="N34">
            <v>1</v>
          </cell>
        </row>
        <row r="35">
          <cell r="K35" t="str">
            <v>Economique-Grande-Zone AFR</v>
          </cell>
          <cell r="L35">
            <v>1</v>
          </cell>
          <cell r="M35">
            <v>1</v>
          </cell>
          <cell r="N35">
            <v>1</v>
          </cell>
        </row>
        <row r="36">
          <cell r="K36" t="str">
            <v>Economique-Grande-DROM-COM</v>
          </cell>
          <cell r="L36">
            <v>1</v>
          </cell>
          <cell r="M36">
            <v>1</v>
          </cell>
          <cell r="N36">
            <v>1</v>
          </cell>
        </row>
        <row r="37">
          <cell r="J37" t="str">
            <v>Métropole</v>
          </cell>
          <cell r="L37">
            <v>1</v>
          </cell>
          <cell r="M37">
            <v>1</v>
          </cell>
          <cell r="N37">
            <v>1</v>
          </cell>
        </row>
        <row r="38">
          <cell r="J38" t="str">
            <v>Corse</v>
          </cell>
          <cell r="L38">
            <v>1</v>
          </cell>
          <cell r="M38">
            <v>1</v>
          </cell>
          <cell r="N38">
            <v>1</v>
          </cell>
        </row>
        <row r="39">
          <cell r="J39" t="str">
            <v>Zone AFR</v>
          </cell>
          <cell r="L39">
            <v>1</v>
          </cell>
          <cell r="M39">
            <v>1</v>
          </cell>
          <cell r="N39">
            <v>1</v>
          </cell>
        </row>
        <row r="40">
          <cell r="J40" t="str">
            <v>DROM-COM</v>
          </cell>
          <cell r="L40">
            <v>1</v>
          </cell>
          <cell r="M40">
            <v>1</v>
          </cell>
          <cell r="N40">
            <v>1</v>
          </cell>
        </row>
      </sheetData>
      <sheetData sheetId="2">
        <row r="2">
          <cell r="A2" t="str">
            <v>Economique</v>
          </cell>
          <cell r="B2" t="str">
            <v>Petite</v>
          </cell>
          <cell r="C2" t="str">
            <v>Métropole</v>
          </cell>
          <cell r="D2" t="str">
            <v>Forfait</v>
          </cell>
          <cell r="E2" t="str">
            <v>Oui</v>
          </cell>
          <cell r="F2" t="str">
            <v>A la ferme</v>
          </cell>
          <cell r="G2" t="str">
            <v>Injection</v>
          </cell>
          <cell r="H2" t="str">
            <v>1ER.08</v>
          </cell>
          <cell r="I2" t="str">
            <v>Vapeur</v>
          </cell>
          <cell r="J2" t="str">
            <v>Création d'un réseau</v>
          </cell>
          <cell r="K2" t="str">
            <v>1ER.05.01</v>
          </cell>
          <cell r="L2" t="str">
            <v>détaillé</v>
          </cell>
        </row>
        <row r="3">
          <cell r="A3" t="str">
            <v>Non économique</v>
          </cell>
          <cell r="B3" t="str">
            <v>Moyenne</v>
          </cell>
          <cell r="C3" t="str">
            <v>Corse</v>
          </cell>
          <cell r="D3" t="str">
            <v>Analyse économique</v>
          </cell>
          <cell r="E3" t="str">
            <v>Non</v>
          </cell>
          <cell r="F3" t="str">
            <v>Territorial ou centralisé</v>
          </cell>
          <cell r="G3" t="str">
            <v>Cogénération</v>
          </cell>
          <cell r="H3" t="str">
            <v>2DE.02.01</v>
          </cell>
          <cell r="I3" t="str">
            <v>Eau chaude</v>
          </cell>
          <cell r="J3" t="str">
            <v>Extension d'un réseau</v>
          </cell>
          <cell r="K3" t="str">
            <v>1ER.05.02</v>
          </cell>
          <cell r="L3" t="str">
            <v>regroupé</v>
          </cell>
        </row>
        <row r="4">
          <cell r="B4" t="str">
            <v>Grande</v>
          </cell>
          <cell r="C4" t="str">
            <v>Zone AFR</v>
          </cell>
          <cell r="F4" t="str">
            <v>Industrie ou agroalimentaire</v>
          </cell>
          <cell r="G4" t="str">
            <v>Mixte : Cogénération / Injection</v>
          </cell>
          <cell r="J4" t="str">
            <v>Densification d'un réseau</v>
          </cell>
          <cell r="K4" t="str">
            <v>1ER.05.03</v>
          </cell>
        </row>
        <row r="5">
          <cell r="C5" t="str">
            <v>DROM-COM</v>
          </cell>
          <cell r="F5" t="str">
            <v>Collecte séparée des biodéchets des ménages</v>
          </cell>
          <cell r="J5" t="str">
            <v>Extension et Densification d'un réseau</v>
          </cell>
        </row>
        <row r="6">
          <cell r="F6" t="str">
            <v>Station d'épuration des eaux urbaines</v>
          </cell>
        </row>
      </sheetData>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NOC 2020 - technique"/>
      <sheetName val="Graph"/>
      <sheetName val="NRJ"/>
      <sheetName val="NRJ cogé"/>
      <sheetName val="Listes déroulantes"/>
      <sheetName val="1-NOC 2020 -économie"/>
      <sheetName val="1-données du projet"/>
      <sheetName val="2- calcul aide rentabilité"/>
      <sheetName val="1-Données projets NOC"/>
      <sheetName val="2Ter Forfait"/>
      <sheetName val="SYNTHESE"/>
      <sheetName val="2Bis- recap rentabilité"/>
      <sheetName val="prépa annexe"/>
      <sheetName val="4-vérification plafonds"/>
      <sheetName val="5-annexe-réf.injection"/>
      <sheetName val="abaque aide max cogénération "/>
      <sheetName val="tarifs_cogé_13déc2016"/>
      <sheetName val="tarifs_injection_21nov2011"/>
      <sheetName val="tarifs_cogé_19mai2011"/>
      <sheetName val="mémo tarif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C9" t="str">
            <v>19NOC0402</v>
          </cell>
        </row>
        <row r="10">
          <cell r="C10">
            <v>43815</v>
          </cell>
        </row>
        <row r="13">
          <cell r="D13" t="str">
            <v>Petite</v>
          </cell>
        </row>
        <row r="14">
          <cell r="D14" t="str">
            <v>Métropole</v>
          </cell>
        </row>
        <row r="21">
          <cell r="K21">
            <v>0</v>
          </cell>
        </row>
        <row r="25">
          <cell r="D25" t="str">
            <v>Oui</v>
          </cell>
          <cell r="N25" t="str">
            <v>Analyse économique</v>
          </cell>
        </row>
        <row r="27">
          <cell r="G27" t="str">
            <v>A la ferme</v>
          </cell>
        </row>
        <row r="28">
          <cell r="G28" t="str">
            <v>Injection</v>
          </cell>
        </row>
        <row r="31">
          <cell r="H31">
            <v>100</v>
          </cell>
        </row>
        <row r="32">
          <cell r="H32">
            <v>9022</v>
          </cell>
        </row>
        <row r="33">
          <cell r="G33" t="str">
            <v>Analyse économique</v>
          </cell>
        </row>
        <row r="34">
          <cell r="G34" t="str">
            <v>Non</v>
          </cell>
        </row>
        <row r="36">
          <cell r="D36" t="str">
            <v>Non</v>
          </cell>
          <cell r="N36" t="str">
            <v/>
          </cell>
        </row>
        <row r="52">
          <cell r="F52" t="str">
            <v>regroupé</v>
          </cell>
        </row>
        <row r="101">
          <cell r="O101">
            <v>0</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NOC 2020 - technique"/>
      <sheetName val="Graph"/>
      <sheetName val="NRJ"/>
      <sheetName val="Listes déroulantes"/>
      <sheetName val="1-NOC 2020 -économie"/>
      <sheetName val="Feuil1"/>
      <sheetName val="1-données du projet"/>
      <sheetName val="1-Invest pour CRA"/>
      <sheetName val="2- calcul aide rentabilité"/>
      <sheetName val="1-Données projets NOC"/>
      <sheetName val="2Ter Forfait"/>
      <sheetName val="SYNTHESE"/>
      <sheetName val="2Bis- recap rentabilité"/>
      <sheetName val="prépa annexe"/>
      <sheetName val="4-vérification plafonds"/>
      <sheetName val="5-annexe-réf.injection"/>
      <sheetName val="Feuil2"/>
      <sheetName val="abaque aide max cogénération "/>
      <sheetName val="tarifs_cogé_13déc2016"/>
      <sheetName val="tarifs_injection_21nov2011"/>
      <sheetName val="tarifs_cogé_19mai2011"/>
      <sheetName val="mémo tarifs"/>
    </sheetNames>
    <sheetDataSet>
      <sheetData sheetId="0"/>
      <sheetData sheetId="1">
        <row r="1">
          <cell r="F1" t="str">
            <v>Tonnage brut</v>
          </cell>
        </row>
      </sheetData>
      <sheetData sheetId="2"/>
      <sheetData sheetId="3"/>
      <sheetData sheetId="4"/>
      <sheetData sheetId="5"/>
      <sheetData sheetId="6"/>
      <sheetData sheetId="7"/>
      <sheetData sheetId="8">
        <row r="25">
          <cell r="C25">
            <v>800000</v>
          </cell>
        </row>
      </sheetData>
      <sheetData sheetId="9"/>
      <sheetData sheetId="10">
        <row r="11">
          <cell r="P11">
            <v>300000</v>
          </cell>
        </row>
        <row r="22">
          <cell r="J22">
            <v>1107227.1117499999</v>
          </cell>
        </row>
      </sheetData>
      <sheetData sheetId="11">
        <row r="11">
          <cell r="F11">
            <v>6500000</v>
          </cell>
        </row>
        <row r="12">
          <cell r="F12">
            <v>5892009</v>
          </cell>
        </row>
        <row r="14">
          <cell r="F14">
            <v>646173.94216802251</v>
          </cell>
        </row>
        <row r="18">
          <cell r="F18">
            <v>845478.86062500009</v>
          </cell>
        </row>
        <row r="19">
          <cell r="F19">
            <v>0</v>
          </cell>
        </row>
        <row r="21">
          <cell r="F21">
            <v>0</v>
          </cell>
        </row>
        <row r="22">
          <cell r="G22">
            <v>7.0000000000000007E-2</v>
          </cell>
        </row>
        <row r="29">
          <cell r="G29">
            <v>7.0117787710482826E-2</v>
          </cell>
        </row>
        <row r="30">
          <cell r="G30">
            <v>7.0000000000000007E-2</v>
          </cell>
        </row>
        <row r="36">
          <cell r="F36">
            <v>2.6775000000000002</v>
          </cell>
        </row>
        <row r="37">
          <cell r="F37">
            <v>2.6775000000000002</v>
          </cell>
        </row>
        <row r="38">
          <cell r="F38">
            <v>2.6775000000000002</v>
          </cell>
        </row>
        <row r="39">
          <cell r="F39">
            <v>2.6775000000000002</v>
          </cell>
        </row>
        <row r="41">
          <cell r="F41">
            <v>1346724</v>
          </cell>
        </row>
      </sheetData>
      <sheetData sheetId="12"/>
      <sheetData sheetId="13">
        <row r="9">
          <cell r="C9" t="str">
            <v>20NOC0073</v>
          </cell>
        </row>
        <row r="10">
          <cell r="C10">
            <v>43931</v>
          </cell>
        </row>
        <row r="13">
          <cell r="D13" t="str">
            <v>Petite</v>
          </cell>
        </row>
        <row r="14">
          <cell r="D14" t="str">
            <v>Métropole</v>
          </cell>
        </row>
        <row r="21">
          <cell r="K21">
            <v>845478.86</v>
          </cell>
        </row>
        <row r="25">
          <cell r="D25" t="str">
            <v>Oui</v>
          </cell>
          <cell r="N25" t="str">
            <v>Analyse économique</v>
          </cell>
        </row>
        <row r="27">
          <cell r="G27" t="str">
            <v>A la ferme</v>
          </cell>
        </row>
        <row r="28">
          <cell r="G28" t="str">
            <v>Injection</v>
          </cell>
        </row>
        <row r="31">
          <cell r="H31">
            <v>175</v>
          </cell>
        </row>
        <row r="32">
          <cell r="H32">
            <v>15788.5875</v>
          </cell>
        </row>
        <row r="33">
          <cell r="G33" t="str">
            <v>Analyse économique</v>
          </cell>
        </row>
        <row r="34">
          <cell r="G34" t="str">
            <v>Non</v>
          </cell>
        </row>
        <row r="36">
          <cell r="D36" t="str">
            <v>Non</v>
          </cell>
          <cell r="N36" t="str">
            <v/>
          </cell>
        </row>
        <row r="52">
          <cell r="F52" t="str">
            <v>regroupé</v>
          </cell>
        </row>
        <row r="101">
          <cell r="O101">
            <v>0</v>
          </cell>
        </row>
        <row r="106">
          <cell r="E106">
            <v>0</v>
          </cell>
        </row>
      </sheetData>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paramètres"/>
      <sheetName val="List"/>
      <sheetName val="AF"/>
      <sheetName val="ERD"/>
    </sheetNames>
    <sheetDataSet>
      <sheetData sheetId="0" refreshError="1">
        <row r="12">
          <cell r="D12"/>
        </row>
        <row r="38">
          <cell r="C38"/>
        </row>
      </sheetData>
      <sheetData sheetId="1" refreshError="1">
        <row r="3">
          <cell r="C3">
            <v>100</v>
          </cell>
          <cell r="D3">
            <v>300</v>
          </cell>
        </row>
        <row r="4">
          <cell r="D4">
            <v>250</v>
          </cell>
          <cell r="K4" t="str">
            <v>Economique-Petite-Métropole</v>
          </cell>
          <cell r="L4">
            <v>0.65</v>
          </cell>
          <cell r="M4">
            <v>1</v>
          </cell>
          <cell r="N4">
            <v>0.65</v>
          </cell>
        </row>
        <row r="5">
          <cell r="C5">
            <v>12000</v>
          </cell>
          <cell r="K5" t="str">
            <v>Economique-Petite-Corse</v>
          </cell>
          <cell r="L5">
            <v>0.70000000000000007</v>
          </cell>
          <cell r="M5">
            <v>1</v>
          </cell>
          <cell r="N5">
            <v>0.70000000000000007</v>
          </cell>
        </row>
        <row r="6">
          <cell r="K6" t="str">
            <v>Economique-Petite-Zone AFR</v>
          </cell>
          <cell r="L6">
            <v>0.70000000000000007</v>
          </cell>
          <cell r="M6">
            <v>1</v>
          </cell>
          <cell r="N6">
            <v>0.70000000000000007</v>
          </cell>
        </row>
        <row r="7">
          <cell r="K7" t="str">
            <v>Economique-Petite-DROM-COM</v>
          </cell>
          <cell r="L7">
            <v>0.8</v>
          </cell>
          <cell r="M7">
            <v>1</v>
          </cell>
          <cell r="N7">
            <v>0.8</v>
          </cell>
        </row>
        <row r="8">
          <cell r="K8" t="str">
            <v>Economique-Moyenne-Métropole</v>
          </cell>
          <cell r="L8">
            <v>0.55000000000000004</v>
          </cell>
          <cell r="M8">
            <v>1</v>
          </cell>
          <cell r="N8">
            <v>0.55000000000000004</v>
          </cell>
        </row>
        <row r="9">
          <cell r="B9">
            <v>150</v>
          </cell>
          <cell r="C9">
            <v>105</v>
          </cell>
          <cell r="K9" t="str">
            <v>Economique-Moyenne-Corse</v>
          </cell>
          <cell r="L9">
            <v>0.60000000000000009</v>
          </cell>
          <cell r="M9">
            <v>1</v>
          </cell>
          <cell r="N9">
            <v>0.60000000000000009</v>
          </cell>
        </row>
        <row r="10">
          <cell r="B10">
            <v>250</v>
          </cell>
          <cell r="C10">
            <v>95</v>
          </cell>
          <cell r="K10" t="str">
            <v>Economique-Moyenne-Zone AFR</v>
          </cell>
          <cell r="L10">
            <v>0.60000000000000009</v>
          </cell>
          <cell r="M10">
            <v>1</v>
          </cell>
          <cell r="N10">
            <v>0.60000000000000009</v>
          </cell>
        </row>
        <row r="11">
          <cell r="C11">
            <v>88</v>
          </cell>
          <cell r="K11" t="str">
            <v>Economique-Moyenne-DROM-COM</v>
          </cell>
          <cell r="L11">
            <v>0.70000000000000007</v>
          </cell>
          <cell r="M11">
            <v>1</v>
          </cell>
          <cell r="N11">
            <v>0.70000000000000007</v>
          </cell>
        </row>
        <row r="12">
          <cell r="K12" t="str">
            <v>Economique-Grande-Métropole</v>
          </cell>
          <cell r="L12">
            <v>0.45</v>
          </cell>
          <cell r="M12">
            <v>1</v>
          </cell>
          <cell r="N12">
            <v>0.45</v>
          </cell>
        </row>
        <row r="13">
          <cell r="K13" t="str">
            <v>Economique-Grande-Corse</v>
          </cell>
          <cell r="L13">
            <v>0.5</v>
          </cell>
          <cell r="M13">
            <v>1</v>
          </cell>
          <cell r="N13">
            <v>0.5</v>
          </cell>
        </row>
        <row r="14">
          <cell r="K14" t="str">
            <v>Economique-Grande-Zone AFR</v>
          </cell>
          <cell r="L14">
            <v>0.5</v>
          </cell>
          <cell r="M14">
            <v>1</v>
          </cell>
          <cell r="N14">
            <v>0.5</v>
          </cell>
        </row>
        <row r="15">
          <cell r="K15" t="str">
            <v>Economique-Grande-DROM-COM</v>
          </cell>
          <cell r="L15">
            <v>0.6</v>
          </cell>
          <cell r="M15">
            <v>1</v>
          </cell>
          <cell r="N15">
            <v>0.6</v>
          </cell>
        </row>
        <row r="16">
          <cell r="B16">
            <v>100</v>
          </cell>
          <cell r="C16">
            <v>52</v>
          </cell>
          <cell r="J16" t="str">
            <v>Métropole</v>
          </cell>
          <cell r="K16"/>
          <cell r="L16">
            <v>0.65</v>
          </cell>
          <cell r="M16">
            <v>1</v>
          </cell>
          <cell r="N16">
            <v>1</v>
          </cell>
        </row>
        <row r="17">
          <cell r="B17">
            <v>150</v>
          </cell>
          <cell r="C17">
            <v>46</v>
          </cell>
          <cell r="J17" t="str">
            <v>Corse</v>
          </cell>
          <cell r="K17"/>
          <cell r="L17">
            <v>0.70000000000000007</v>
          </cell>
          <cell r="M17">
            <v>1</v>
          </cell>
          <cell r="N17">
            <v>1</v>
          </cell>
        </row>
        <row r="18">
          <cell r="C18">
            <v>36</v>
          </cell>
          <cell r="J18" t="str">
            <v>Zone AFR</v>
          </cell>
          <cell r="K18"/>
          <cell r="L18">
            <v>0.70000000000000007</v>
          </cell>
          <cell r="M18">
            <v>1</v>
          </cell>
          <cell r="N18">
            <v>1</v>
          </cell>
        </row>
        <row r="19">
          <cell r="C19">
            <v>0.05</v>
          </cell>
          <cell r="J19" t="str">
            <v>DROM-COM</v>
          </cell>
          <cell r="K19"/>
          <cell r="L19">
            <v>0.8</v>
          </cell>
          <cell r="M19">
            <v>1</v>
          </cell>
          <cell r="N19">
            <v>1</v>
          </cell>
        </row>
        <row r="22">
          <cell r="C22">
            <v>6000</v>
          </cell>
        </row>
        <row r="23">
          <cell r="C23">
            <v>522</v>
          </cell>
          <cell r="D23">
            <v>447</v>
          </cell>
          <cell r="E23">
            <v>1470</v>
          </cell>
        </row>
        <row r="24">
          <cell r="C24">
            <v>522</v>
          </cell>
          <cell r="D24">
            <v>447</v>
          </cell>
          <cell r="E24">
            <v>945</v>
          </cell>
        </row>
        <row r="25">
          <cell r="C25">
            <v>522</v>
          </cell>
          <cell r="D25">
            <v>447</v>
          </cell>
          <cell r="E25">
            <v>745.5</v>
          </cell>
          <cell r="K25" t="str">
            <v>Economique-Petite-Métropole</v>
          </cell>
          <cell r="L25">
            <v>1</v>
          </cell>
          <cell r="M25">
            <v>1</v>
          </cell>
          <cell r="N25">
            <v>1</v>
          </cell>
        </row>
        <row r="26">
          <cell r="C26">
            <v>382</v>
          </cell>
          <cell r="D26">
            <v>327</v>
          </cell>
          <cell r="E26">
            <v>546</v>
          </cell>
          <cell r="K26" t="str">
            <v>Economique-Petite-Corse</v>
          </cell>
          <cell r="L26">
            <v>1</v>
          </cell>
          <cell r="M26">
            <v>1</v>
          </cell>
          <cell r="N26">
            <v>1</v>
          </cell>
        </row>
        <row r="27">
          <cell r="C27">
            <v>331</v>
          </cell>
          <cell r="D27">
            <v>283</v>
          </cell>
          <cell r="E27">
            <v>472.5</v>
          </cell>
          <cell r="K27" t="str">
            <v>Economique-Petite-Zone AFR</v>
          </cell>
          <cell r="L27">
            <v>1</v>
          </cell>
          <cell r="M27">
            <v>1</v>
          </cell>
          <cell r="N27">
            <v>1</v>
          </cell>
        </row>
        <row r="28">
          <cell r="E28">
            <v>1890</v>
          </cell>
          <cell r="K28" t="str">
            <v>Economique-Petite-DROM-COM</v>
          </cell>
          <cell r="L28">
            <v>1</v>
          </cell>
          <cell r="M28">
            <v>1</v>
          </cell>
          <cell r="N28">
            <v>1</v>
          </cell>
        </row>
        <row r="29">
          <cell r="C29">
            <v>0.7</v>
          </cell>
          <cell r="F29">
            <v>9</v>
          </cell>
          <cell r="K29" t="str">
            <v>Economique-Moyenne-Métropole</v>
          </cell>
          <cell r="L29">
            <v>1</v>
          </cell>
          <cell r="M29">
            <v>1</v>
          </cell>
          <cell r="N29">
            <v>1</v>
          </cell>
        </row>
        <row r="30">
          <cell r="C30">
            <v>200</v>
          </cell>
          <cell r="D30">
            <v>38</v>
          </cell>
          <cell r="K30" t="str">
            <v>Economique-Moyenne-Corse</v>
          </cell>
          <cell r="L30">
            <v>1</v>
          </cell>
          <cell r="M30">
            <v>1</v>
          </cell>
          <cell r="N30">
            <v>1</v>
          </cell>
        </row>
        <row r="31">
          <cell r="K31" t="str">
            <v>Economique-Moyenne-Zone AFR</v>
          </cell>
          <cell r="L31">
            <v>1</v>
          </cell>
          <cell r="M31">
            <v>1</v>
          </cell>
          <cell r="N31">
            <v>1</v>
          </cell>
        </row>
        <row r="32">
          <cell r="K32" t="str">
            <v>Economique-Moyenne-DROM-COM</v>
          </cell>
          <cell r="L32">
            <v>1</v>
          </cell>
          <cell r="M32">
            <v>1</v>
          </cell>
          <cell r="N32">
            <v>1</v>
          </cell>
        </row>
        <row r="33">
          <cell r="K33" t="str">
            <v>Economique-Grande-Métropole</v>
          </cell>
          <cell r="L33">
            <v>1</v>
          </cell>
          <cell r="M33">
            <v>1</v>
          </cell>
          <cell r="N33">
            <v>1</v>
          </cell>
        </row>
        <row r="34">
          <cell r="K34" t="str">
            <v>Economique-Grande-Corse</v>
          </cell>
          <cell r="L34">
            <v>1</v>
          </cell>
          <cell r="M34">
            <v>1</v>
          </cell>
          <cell r="N34">
            <v>1</v>
          </cell>
        </row>
        <row r="35">
          <cell r="K35" t="str">
            <v>Economique-Grande-Zone AFR</v>
          </cell>
          <cell r="L35">
            <v>1</v>
          </cell>
          <cell r="M35">
            <v>1</v>
          </cell>
          <cell r="N35">
            <v>1</v>
          </cell>
        </row>
        <row r="36">
          <cell r="K36" t="str">
            <v>Economique-Grande-DROM-COM</v>
          </cell>
          <cell r="L36">
            <v>1</v>
          </cell>
          <cell r="M36">
            <v>1</v>
          </cell>
          <cell r="N36">
            <v>1</v>
          </cell>
        </row>
        <row r="37">
          <cell r="J37" t="str">
            <v>Métropole</v>
          </cell>
          <cell r="K37"/>
          <cell r="L37">
            <v>1</v>
          </cell>
          <cell r="M37">
            <v>1</v>
          </cell>
          <cell r="N37">
            <v>1</v>
          </cell>
        </row>
        <row r="38">
          <cell r="J38" t="str">
            <v>Corse</v>
          </cell>
          <cell r="K38"/>
          <cell r="L38">
            <v>1</v>
          </cell>
          <cell r="M38">
            <v>1</v>
          </cell>
          <cell r="N38">
            <v>1</v>
          </cell>
        </row>
        <row r="39">
          <cell r="J39" t="str">
            <v>Zone AFR</v>
          </cell>
          <cell r="K39"/>
          <cell r="L39">
            <v>1</v>
          </cell>
          <cell r="M39">
            <v>1</v>
          </cell>
          <cell r="N39">
            <v>1</v>
          </cell>
        </row>
        <row r="40">
          <cell r="J40" t="str">
            <v>DROM-COM</v>
          </cell>
          <cell r="K40"/>
          <cell r="L40">
            <v>1</v>
          </cell>
          <cell r="M40">
            <v>1</v>
          </cell>
          <cell r="N40">
            <v>1</v>
          </cell>
        </row>
      </sheetData>
      <sheetData sheetId="2" refreshError="1">
        <row r="2">
          <cell r="A2" t="str">
            <v>Economique</v>
          </cell>
          <cell r="B2" t="str">
            <v>Petite</v>
          </cell>
          <cell r="C2" t="str">
            <v>Métropole</v>
          </cell>
          <cell r="D2" t="str">
            <v>Forfait</v>
          </cell>
          <cell r="E2" t="str">
            <v>Oui</v>
          </cell>
          <cell r="F2" t="str">
            <v>A la ferme</v>
          </cell>
          <cell r="G2" t="str">
            <v>Injection</v>
          </cell>
          <cell r="H2" t="str">
            <v>1ER.08</v>
          </cell>
          <cell r="I2" t="str">
            <v>Vapeur</v>
          </cell>
          <cell r="J2" t="str">
            <v>Création d'un réseau</v>
          </cell>
          <cell r="K2" t="str">
            <v>1ER.05.01</v>
          </cell>
          <cell r="L2" t="str">
            <v>détaillé</v>
          </cell>
        </row>
        <row r="3">
          <cell r="A3" t="str">
            <v>Non économique</v>
          </cell>
          <cell r="B3" t="str">
            <v>Moyenne</v>
          </cell>
          <cell r="C3" t="str">
            <v>Corse</v>
          </cell>
          <cell r="D3" t="str">
            <v>Analyse économique</v>
          </cell>
          <cell r="E3" t="str">
            <v>Non</v>
          </cell>
          <cell r="F3" t="str">
            <v>Territorial ou centralisé</v>
          </cell>
          <cell r="G3" t="str">
            <v>Cogénération</v>
          </cell>
          <cell r="H3" t="str">
            <v>2DE.02.01</v>
          </cell>
          <cell r="I3" t="str">
            <v>Eau chaude</v>
          </cell>
          <cell r="J3" t="str">
            <v>Extension d'un réseau</v>
          </cell>
          <cell r="K3" t="str">
            <v>1ER.05.02</v>
          </cell>
          <cell r="L3" t="str">
            <v>regroupé</v>
          </cell>
        </row>
        <row r="4">
          <cell r="B4" t="str">
            <v>Grande</v>
          </cell>
          <cell r="C4" t="str">
            <v>Zone AFR</v>
          </cell>
          <cell r="F4" t="str">
            <v>Industrie ou agroalimentaire</v>
          </cell>
          <cell r="G4" t="str">
            <v>Mixte : Cogénération / Injection</v>
          </cell>
          <cell r="J4" t="str">
            <v>Densification d'un réseau</v>
          </cell>
          <cell r="K4" t="str">
            <v>1ER.05.03</v>
          </cell>
        </row>
        <row r="5">
          <cell r="C5" t="str">
            <v>DROM-COM</v>
          </cell>
          <cell r="F5" t="str">
            <v>Collecte séparée des biodéchets des ménages</v>
          </cell>
          <cell r="J5" t="str">
            <v>Extension et Densification d'un réseau</v>
          </cell>
        </row>
        <row r="6">
          <cell r="F6" t="str">
            <v>Station d'épuration des eaux urbaines</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G34"/>
  <sheetViews>
    <sheetView tabSelected="1" zoomScaleNormal="100" workbookViewId="0">
      <selection activeCell="I7" sqref="I7"/>
    </sheetView>
  </sheetViews>
  <sheetFormatPr baseColWidth="10" defaultRowHeight="12.5" x14ac:dyDescent="0.25"/>
  <cols>
    <col min="1" max="1" width="29.7265625" customWidth="1"/>
    <col min="2" max="2" width="13.81640625" customWidth="1"/>
    <col min="4" max="4" width="6.453125" customWidth="1"/>
    <col min="5" max="5" width="8.1796875" customWidth="1"/>
    <col min="6" max="6" width="9.1796875" customWidth="1"/>
    <col min="7" max="7" width="8.54296875" customWidth="1"/>
  </cols>
  <sheetData>
    <row r="7" spans="1:7" ht="69.75" customHeight="1" x14ac:dyDescent="0.25">
      <c r="A7" s="484" t="s">
        <v>433</v>
      </c>
      <c r="B7" s="485"/>
      <c r="C7" s="485"/>
      <c r="D7" s="485"/>
      <c r="E7" s="485"/>
      <c r="F7" s="485"/>
      <c r="G7" s="485"/>
    </row>
    <row r="8" spans="1:7" ht="18" x14ac:dyDescent="0.25">
      <c r="A8" s="263"/>
    </row>
    <row r="9" spans="1:7" ht="17.25" customHeight="1" x14ac:dyDescent="0.25">
      <c r="A9" s="264" t="s">
        <v>238</v>
      </c>
      <c r="B9" s="10"/>
      <c r="C9" s="10"/>
      <c r="D9" s="10"/>
      <c r="E9" s="10"/>
      <c r="F9" s="10"/>
      <c r="G9" s="11"/>
    </row>
    <row r="10" spans="1:7" ht="17.25" customHeight="1" x14ac:dyDescent="0.3">
      <c r="A10" s="259" t="s">
        <v>234</v>
      </c>
      <c r="B10" s="265" t="s">
        <v>235</v>
      </c>
      <c r="G10" s="15"/>
    </row>
    <row r="11" spans="1:7" ht="17.25" customHeight="1" x14ac:dyDescent="0.3">
      <c r="A11" s="260" t="s">
        <v>236</v>
      </c>
      <c r="B11" s="265" t="s">
        <v>237</v>
      </c>
      <c r="G11" s="15"/>
    </row>
    <row r="12" spans="1:7" ht="17.25" customHeight="1" x14ac:dyDescent="0.25">
      <c r="A12" s="260" t="s">
        <v>227</v>
      </c>
      <c r="G12" s="15"/>
    </row>
    <row r="13" spans="1:7" ht="17.25" customHeight="1" x14ac:dyDescent="0.25">
      <c r="A13" s="260" t="s">
        <v>228</v>
      </c>
      <c r="G13" s="15"/>
    </row>
    <row r="14" spans="1:7" ht="17.25" customHeight="1" x14ac:dyDescent="0.25">
      <c r="A14" s="260" t="s">
        <v>229</v>
      </c>
      <c r="G14" s="15"/>
    </row>
    <row r="15" spans="1:7" ht="17.25" customHeight="1" x14ac:dyDescent="0.25">
      <c r="A15" s="260" t="s">
        <v>230</v>
      </c>
      <c r="G15" s="15"/>
    </row>
    <row r="16" spans="1:7" ht="17.25" customHeight="1" x14ac:dyDescent="0.25">
      <c r="A16" s="260" t="s">
        <v>231</v>
      </c>
      <c r="B16" s="261" t="s">
        <v>233</v>
      </c>
      <c r="G16" s="15"/>
    </row>
    <row r="17" spans="1:7" ht="17.25" customHeight="1" x14ac:dyDescent="0.25">
      <c r="A17" s="12"/>
      <c r="B17" s="262" t="s">
        <v>232</v>
      </c>
      <c r="C17" s="6"/>
      <c r="D17" s="6"/>
      <c r="E17" s="6"/>
      <c r="F17" s="6"/>
      <c r="G17" s="13"/>
    </row>
    <row r="19" spans="1:7" ht="18" x14ac:dyDescent="0.25">
      <c r="A19" s="486" t="s">
        <v>239</v>
      </c>
      <c r="B19" s="487"/>
      <c r="C19" s="487"/>
      <c r="D19" s="487"/>
      <c r="E19" s="487"/>
      <c r="F19" s="487"/>
      <c r="G19" s="488"/>
    </row>
    <row r="20" spans="1:7" x14ac:dyDescent="0.25">
      <c r="A20" s="14"/>
      <c r="G20" s="15"/>
    </row>
    <row r="21" spans="1:7" x14ac:dyDescent="0.25">
      <c r="A21" s="479" t="s">
        <v>240</v>
      </c>
      <c r="B21" s="480"/>
      <c r="C21" s="480"/>
      <c r="D21" s="480"/>
      <c r="E21" s="480"/>
      <c r="F21" s="480"/>
      <c r="G21" s="481"/>
    </row>
    <row r="22" spans="1:7" x14ac:dyDescent="0.25">
      <c r="A22" s="479" t="s">
        <v>241</v>
      </c>
      <c r="B22" s="480"/>
      <c r="C22" s="480"/>
      <c r="D22" s="480"/>
      <c r="E22" s="480"/>
      <c r="F22" s="480"/>
      <c r="G22" s="481"/>
    </row>
    <row r="23" spans="1:7" x14ac:dyDescent="0.25">
      <c r="A23" s="479" t="s">
        <v>242</v>
      </c>
      <c r="B23" s="480"/>
      <c r="C23" s="480"/>
      <c r="D23" s="480"/>
      <c r="E23" s="480"/>
      <c r="F23" s="480"/>
      <c r="G23" s="481"/>
    </row>
    <row r="24" spans="1:7" x14ac:dyDescent="0.25">
      <c r="A24" s="479" t="s">
        <v>243</v>
      </c>
      <c r="B24" s="480"/>
      <c r="C24" s="480"/>
      <c r="D24" s="480"/>
      <c r="E24" s="480"/>
      <c r="F24" s="480"/>
      <c r="G24" s="481"/>
    </row>
    <row r="25" spans="1:7" x14ac:dyDescent="0.25">
      <c r="A25" s="358" t="s">
        <v>338</v>
      </c>
      <c r="B25" s="482"/>
      <c r="C25" s="482"/>
      <c r="D25" s="482"/>
      <c r="E25" s="482"/>
      <c r="F25" s="482"/>
      <c r="G25" s="483"/>
    </row>
    <row r="26" spans="1:7" x14ac:dyDescent="0.25">
      <c r="A26" s="358" t="s">
        <v>424</v>
      </c>
      <c r="B26" s="380"/>
      <c r="C26" s="380"/>
      <c r="D26" s="380"/>
      <c r="E26" s="380"/>
      <c r="F26" s="380"/>
      <c r="G26" s="381"/>
    </row>
    <row r="27" spans="1:7" x14ac:dyDescent="0.25">
      <c r="A27" s="479" t="s">
        <v>425</v>
      </c>
      <c r="B27" s="480"/>
      <c r="C27" s="480"/>
      <c r="D27" s="480"/>
      <c r="E27" s="480"/>
      <c r="F27" s="480"/>
      <c r="G27" s="481"/>
    </row>
    <row r="28" spans="1:7" x14ac:dyDescent="0.25">
      <c r="A28" s="358" t="s">
        <v>426</v>
      </c>
      <c r="B28" s="378"/>
      <c r="C28" s="378"/>
      <c r="D28" s="378"/>
      <c r="E28" s="378"/>
      <c r="F28" s="378"/>
      <c r="G28" s="379"/>
    </row>
    <row r="29" spans="1:7" x14ac:dyDescent="0.25">
      <c r="A29" s="12"/>
      <c r="B29" s="6"/>
      <c r="C29" s="6"/>
      <c r="D29" s="6"/>
      <c r="E29" s="6"/>
      <c r="F29" s="6"/>
      <c r="G29" s="13"/>
    </row>
    <row r="31" spans="1:7" x14ac:dyDescent="0.25">
      <c r="A31" s="470" t="s">
        <v>448</v>
      </c>
      <c r="B31" s="471"/>
      <c r="C31" s="471"/>
      <c r="D31" s="471"/>
      <c r="E31" s="471"/>
      <c r="F31" s="471"/>
      <c r="G31" s="472"/>
    </row>
    <row r="32" spans="1:7" x14ac:dyDescent="0.25">
      <c r="A32" s="473"/>
      <c r="B32" s="474"/>
      <c r="C32" s="474"/>
      <c r="D32" s="474"/>
      <c r="E32" s="474"/>
      <c r="F32" s="474"/>
      <c r="G32" s="475"/>
    </row>
    <row r="33" spans="1:7" x14ac:dyDescent="0.25">
      <c r="A33" s="473"/>
      <c r="B33" s="474"/>
      <c r="C33" s="474"/>
      <c r="D33" s="474"/>
      <c r="E33" s="474"/>
      <c r="F33" s="474"/>
      <c r="G33" s="475"/>
    </row>
    <row r="34" spans="1:7" x14ac:dyDescent="0.25">
      <c r="A34" s="476"/>
      <c r="B34" s="477"/>
      <c r="C34" s="477"/>
      <c r="D34" s="477"/>
      <c r="E34" s="477"/>
      <c r="F34" s="477"/>
      <c r="G34" s="478"/>
    </row>
  </sheetData>
  <mergeCells count="9">
    <mergeCell ref="A31:G34"/>
    <mergeCell ref="A27:G27"/>
    <mergeCell ref="B25:G25"/>
    <mergeCell ref="A7:G7"/>
    <mergeCell ref="A19:G19"/>
    <mergeCell ref="A21:G21"/>
    <mergeCell ref="A22:G22"/>
    <mergeCell ref="A23:G23"/>
    <mergeCell ref="A24:G24"/>
  </mergeCells>
  <hyperlinks>
    <hyperlink ref="A21:G21" location="'Evolution exploitations'!A1" display="1 / Evolution des exploitations" xr:uid="{00000000-0004-0000-0000-000000000000}"/>
    <hyperlink ref="A22:G22" location="Intrants!A1" display="2/ Approvisionnement du méthaniseur" xr:uid="{00000000-0004-0000-0000-000001000000}"/>
    <hyperlink ref="A23:G23" location="'Description installation'!A1" display="3/ Description technique de l'installation" xr:uid="{00000000-0004-0000-0000-000002000000}"/>
    <hyperlink ref="A24:G24" location="'Bilan énergétique inj'!A1" display="4/ Bilan énergétique injection" xr:uid="{00000000-0004-0000-0000-000003000000}"/>
    <hyperlink ref="A27:G27" location="'Compte d''exploitation prév'!A1" display="5/ Compte d'exploitation prévisionnel" xr:uid="{00000000-0004-0000-0000-000004000000}"/>
    <hyperlink ref="A25" location="'Bilan énergétique cogé'!A1" display="4 bis/ Bilan énergétique cogénération" xr:uid="{00000000-0004-0000-0000-000005000000}"/>
    <hyperlink ref="A26" location="'Détail des investissements'!A1" display="5/ Détail des investissements prévisionnels" xr:uid="{00000000-0004-0000-0000-000006000000}"/>
    <hyperlink ref="A28" location="'Plan de financement'!A1" display="7/ Plan de financement" xr:uid="{00000000-0004-0000-0000-000007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9"/>
  <sheetViews>
    <sheetView topLeftCell="A19" workbookViewId="0">
      <selection activeCell="A4" sqref="A4"/>
    </sheetView>
  </sheetViews>
  <sheetFormatPr baseColWidth="10" defaultRowHeight="12.5" x14ac:dyDescent="0.25"/>
  <sheetData>
    <row r="1" spans="1:18" ht="14" x14ac:dyDescent="0.3">
      <c r="G1" s="86" t="s">
        <v>148</v>
      </c>
      <c r="I1" s="63" t="s">
        <v>149</v>
      </c>
      <c r="J1" s="63" t="s">
        <v>150</v>
      </c>
      <c r="L1" s="173" t="s">
        <v>151</v>
      </c>
      <c r="N1" s="173" t="s">
        <v>152</v>
      </c>
      <c r="R1" s="173" t="s">
        <v>153</v>
      </c>
    </row>
    <row r="2" spans="1:18" x14ac:dyDescent="0.25">
      <c r="G2" s="86" t="s">
        <v>154</v>
      </c>
      <c r="I2" s="174" t="s">
        <v>89</v>
      </c>
      <c r="J2" s="175" t="s">
        <v>155</v>
      </c>
      <c r="L2" s="176" t="s">
        <v>66</v>
      </c>
      <c r="N2" s="174" t="s">
        <v>61</v>
      </c>
      <c r="R2" s="175" t="s">
        <v>67</v>
      </c>
    </row>
    <row r="3" spans="1:18" ht="21" x14ac:dyDescent="0.5">
      <c r="A3" s="177" t="s">
        <v>156</v>
      </c>
      <c r="I3" s="174" t="s">
        <v>157</v>
      </c>
      <c r="J3" s="175" t="s">
        <v>39</v>
      </c>
      <c r="L3" s="176" t="s">
        <v>158</v>
      </c>
      <c r="N3" s="175" t="s">
        <v>54</v>
      </c>
      <c r="R3" s="175" t="s">
        <v>159</v>
      </c>
    </row>
    <row r="4" spans="1:18" ht="14.5" x14ac:dyDescent="0.35">
      <c r="A4" s="1" t="s">
        <v>160</v>
      </c>
      <c r="J4" s="175" t="s">
        <v>161</v>
      </c>
      <c r="L4" s="176" t="s">
        <v>162</v>
      </c>
      <c r="R4" s="175" t="s">
        <v>163</v>
      </c>
    </row>
    <row r="5" spans="1:18" x14ac:dyDescent="0.25">
      <c r="A5" s="178" t="s">
        <v>164</v>
      </c>
      <c r="L5" s="176" t="s">
        <v>165</v>
      </c>
      <c r="R5" s="174"/>
    </row>
    <row r="6" spans="1:18" ht="14" x14ac:dyDescent="0.3">
      <c r="A6" s="178" t="s">
        <v>14</v>
      </c>
      <c r="L6" s="178"/>
      <c r="N6" s="173" t="s">
        <v>166</v>
      </c>
    </row>
    <row r="7" spans="1:18" x14ac:dyDescent="0.25">
      <c r="A7" s="176" t="s">
        <v>167</v>
      </c>
      <c r="L7" s="178"/>
      <c r="N7" s="174" t="s">
        <v>61</v>
      </c>
    </row>
    <row r="8" spans="1:18" x14ac:dyDescent="0.25">
      <c r="A8" s="176" t="s">
        <v>168</v>
      </c>
      <c r="L8" s="178"/>
      <c r="N8" s="175" t="s">
        <v>169</v>
      </c>
    </row>
    <row r="9" spans="1:18" x14ac:dyDescent="0.25">
      <c r="A9" s="176" t="s">
        <v>13</v>
      </c>
      <c r="L9" s="178"/>
      <c r="N9" s="175"/>
    </row>
    <row r="10" spans="1:18" x14ac:dyDescent="0.25">
      <c r="A10" s="178" t="s">
        <v>16</v>
      </c>
    </row>
    <row r="11" spans="1:18" x14ac:dyDescent="0.25">
      <c r="A11" s="178" t="s">
        <v>170</v>
      </c>
    </row>
    <row r="12" spans="1:18" x14ac:dyDescent="0.25">
      <c r="A12" s="178" t="s">
        <v>171</v>
      </c>
    </row>
    <row r="13" spans="1:18" x14ac:dyDescent="0.25">
      <c r="A13" s="176" t="s">
        <v>15</v>
      </c>
    </row>
    <row r="14" spans="1:18" x14ac:dyDescent="0.25">
      <c r="A14" s="176" t="s">
        <v>172</v>
      </c>
    </row>
    <row r="15" spans="1:18" x14ac:dyDescent="0.25">
      <c r="A15" s="176" t="s">
        <v>173</v>
      </c>
    </row>
    <row r="16" spans="1:18" x14ac:dyDescent="0.25">
      <c r="A16" s="178" t="s">
        <v>174</v>
      </c>
    </row>
    <row r="17" spans="1:1" x14ac:dyDescent="0.25">
      <c r="A17" s="178" t="s">
        <v>175</v>
      </c>
    </row>
    <row r="18" spans="1:1" x14ac:dyDescent="0.25">
      <c r="A18" s="176" t="s">
        <v>176</v>
      </c>
    </row>
    <row r="19" spans="1:1" x14ac:dyDescent="0.25">
      <c r="A19" s="178"/>
    </row>
    <row r="20" spans="1:1" ht="13" x14ac:dyDescent="0.3">
      <c r="A20" s="179" t="s">
        <v>177</v>
      </c>
    </row>
    <row r="21" spans="1:1" x14ac:dyDescent="0.25">
      <c r="A21" s="178" t="s">
        <v>178</v>
      </c>
    </row>
    <row r="22" spans="1:1" x14ac:dyDescent="0.25">
      <c r="A22" s="178" t="s">
        <v>179</v>
      </c>
    </row>
    <row r="23" spans="1:1" x14ac:dyDescent="0.25">
      <c r="A23" s="178" t="s">
        <v>180</v>
      </c>
    </row>
    <row r="24" spans="1:1" x14ac:dyDescent="0.25">
      <c r="A24" s="178"/>
    </row>
    <row r="25" spans="1:1" x14ac:dyDescent="0.25">
      <c r="A25" s="178"/>
    </row>
    <row r="26" spans="1:1" x14ac:dyDescent="0.25">
      <c r="A26" s="178"/>
    </row>
    <row r="27" spans="1:1" x14ac:dyDescent="0.25">
      <c r="A27" s="178"/>
    </row>
    <row r="28" spans="1:1" x14ac:dyDescent="0.25">
      <c r="A28" s="178"/>
    </row>
    <row r="29" spans="1:1" ht="13" x14ac:dyDescent="0.3">
      <c r="A29" s="179" t="s">
        <v>181</v>
      </c>
    </row>
    <row r="30" spans="1:1" x14ac:dyDescent="0.25">
      <c r="A30" s="178" t="s">
        <v>23</v>
      </c>
    </row>
    <row r="31" spans="1:1" x14ac:dyDescent="0.25">
      <c r="A31" s="178" t="s">
        <v>182</v>
      </c>
    </row>
    <row r="32" spans="1:1" x14ac:dyDescent="0.25">
      <c r="A32" s="178"/>
    </row>
    <row r="33" spans="1:1" x14ac:dyDescent="0.25">
      <c r="A33" s="178"/>
    </row>
    <row r="34" spans="1:1" x14ac:dyDescent="0.25">
      <c r="A34" s="178"/>
    </row>
    <row r="35" spans="1:1" x14ac:dyDescent="0.25">
      <c r="A35" s="178"/>
    </row>
    <row r="36" spans="1:1" x14ac:dyDescent="0.25">
      <c r="A36" s="178"/>
    </row>
    <row r="37" spans="1:1" ht="13" x14ac:dyDescent="0.3">
      <c r="A37" s="179" t="s">
        <v>183</v>
      </c>
    </row>
    <row r="38" spans="1:1" x14ac:dyDescent="0.25">
      <c r="A38" s="178" t="s">
        <v>184</v>
      </c>
    </row>
    <row r="39" spans="1:1" x14ac:dyDescent="0.25">
      <c r="A39" s="178" t="s">
        <v>19</v>
      </c>
    </row>
    <row r="40" spans="1:1" x14ac:dyDescent="0.25">
      <c r="A40" s="178" t="s">
        <v>20</v>
      </c>
    </row>
    <row r="41" spans="1:1" x14ac:dyDescent="0.25">
      <c r="A41" s="178" t="s">
        <v>23</v>
      </c>
    </row>
    <row r="42" spans="1:1" x14ac:dyDescent="0.25">
      <c r="A42" s="178" t="s">
        <v>21</v>
      </c>
    </row>
    <row r="43" spans="1:1" x14ac:dyDescent="0.25">
      <c r="A43" s="178" t="s">
        <v>31</v>
      </c>
    </row>
    <row r="44" spans="1:1" x14ac:dyDescent="0.25">
      <c r="A44" s="178"/>
    </row>
    <row r="45" spans="1:1" ht="13" x14ac:dyDescent="0.3">
      <c r="A45" s="179"/>
    </row>
    <row r="46" spans="1:1" x14ac:dyDescent="0.25">
      <c r="A46" s="178" t="s">
        <v>185</v>
      </c>
    </row>
    <row r="47" spans="1:1" x14ac:dyDescent="0.25">
      <c r="A47" s="178" t="s">
        <v>186</v>
      </c>
    </row>
    <row r="48" spans="1:1" x14ac:dyDescent="0.25">
      <c r="A48" s="178" t="s">
        <v>187</v>
      </c>
    </row>
    <row r="49" spans="1:1" x14ac:dyDescent="0.25">
      <c r="A49" s="178" t="s">
        <v>188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workbookViewId="0">
      <selection activeCell="H65" sqref="H65"/>
    </sheetView>
  </sheetViews>
  <sheetFormatPr baseColWidth="10" defaultRowHeight="12.5" x14ac:dyDescent="0.25"/>
  <cols>
    <col min="1" max="1" width="20" customWidth="1"/>
    <col min="2" max="3" width="11.81640625" customWidth="1"/>
    <col min="4" max="4" width="13.6328125" customWidth="1"/>
    <col min="5" max="5" width="12.6328125" customWidth="1"/>
    <col min="6" max="9" width="11.81640625" customWidth="1"/>
  </cols>
  <sheetData>
    <row r="1" spans="1:9" ht="27" customHeight="1" thickBot="1" x14ac:dyDescent="0.3">
      <c r="A1" s="494" t="s">
        <v>248</v>
      </c>
      <c r="B1" s="495"/>
      <c r="C1" s="495"/>
      <c r="D1" s="495"/>
      <c r="E1" s="495"/>
      <c r="F1" s="495"/>
      <c r="G1" s="495"/>
      <c r="H1" s="495"/>
      <c r="I1" s="496"/>
    </row>
    <row r="2" spans="1:9" ht="15.5" x14ac:dyDescent="0.35">
      <c r="A2" s="277"/>
      <c r="B2" s="277"/>
      <c r="C2" s="277"/>
      <c r="D2" s="277"/>
      <c r="E2" s="277"/>
      <c r="F2" s="277"/>
      <c r="G2" s="277"/>
      <c r="H2" s="277"/>
      <c r="I2" s="277"/>
    </row>
    <row r="3" spans="1:9" ht="26.25" customHeight="1" x14ac:dyDescent="0.25">
      <c r="A3" s="497" t="s">
        <v>437</v>
      </c>
      <c r="B3" s="497"/>
      <c r="C3" s="497"/>
      <c r="D3" s="497"/>
      <c r="E3" s="497"/>
      <c r="F3" s="497"/>
      <c r="G3" s="497"/>
      <c r="H3" s="497"/>
      <c r="I3" s="497"/>
    </row>
    <row r="5" spans="1:9" ht="14" x14ac:dyDescent="0.3">
      <c r="A5" s="276" t="s">
        <v>247</v>
      </c>
      <c r="B5" s="257"/>
      <c r="C5" s="257"/>
      <c r="D5" s="257"/>
      <c r="E5" s="257"/>
      <c r="F5" s="257"/>
      <c r="G5" s="257"/>
      <c r="H5" s="257"/>
      <c r="I5" s="257"/>
    </row>
    <row r="7" spans="1:9" ht="13" x14ac:dyDescent="0.25">
      <c r="A7" s="275"/>
      <c r="B7" s="491" t="s">
        <v>34</v>
      </c>
      <c r="C7" s="491"/>
      <c r="D7" s="491" t="s">
        <v>249</v>
      </c>
      <c r="E7" s="491"/>
      <c r="F7" s="491" t="s">
        <v>250</v>
      </c>
      <c r="G7" s="491"/>
      <c r="H7" s="491" t="s">
        <v>251</v>
      </c>
      <c r="I7" s="491"/>
    </row>
    <row r="8" spans="1:9" ht="26" x14ac:dyDescent="0.25">
      <c r="A8" s="270" t="s">
        <v>252</v>
      </c>
      <c r="B8" s="271" t="s">
        <v>253</v>
      </c>
      <c r="C8" s="271" t="s">
        <v>254</v>
      </c>
      <c r="D8" s="271" t="s">
        <v>253</v>
      </c>
      <c r="E8" s="271" t="s">
        <v>254</v>
      </c>
      <c r="F8" s="271" t="s">
        <v>253</v>
      </c>
      <c r="G8" s="271" t="s">
        <v>254</v>
      </c>
      <c r="H8" s="271" t="s">
        <v>253</v>
      </c>
      <c r="I8" s="271" t="s">
        <v>254</v>
      </c>
    </row>
    <row r="9" spans="1:9" x14ac:dyDescent="0.25">
      <c r="A9" s="272" t="s">
        <v>255</v>
      </c>
      <c r="B9" s="273">
        <f>D9+F9+H9</f>
        <v>0</v>
      </c>
      <c r="C9" s="273">
        <f>E9+G9+I9</f>
        <v>0</v>
      </c>
      <c r="D9" s="273"/>
      <c r="E9" s="273"/>
      <c r="F9" s="273"/>
      <c r="G9" s="273"/>
      <c r="H9" s="273"/>
      <c r="I9" s="273"/>
    </row>
    <row r="10" spans="1:9" x14ac:dyDescent="0.25">
      <c r="A10" s="272" t="s">
        <v>256</v>
      </c>
      <c r="B10" s="273">
        <f t="shared" ref="B10:B23" si="0">D10+F10+H10</f>
        <v>0</v>
      </c>
      <c r="C10" s="273">
        <f t="shared" ref="C10:C23" si="1">E10+G10+I10</f>
        <v>0</v>
      </c>
      <c r="D10" s="273"/>
      <c r="E10" s="273"/>
      <c r="F10" s="273"/>
      <c r="G10" s="273"/>
      <c r="H10" s="273"/>
      <c r="I10" s="273"/>
    </row>
    <row r="11" spans="1:9" x14ac:dyDescent="0.25">
      <c r="A11" s="272" t="s">
        <v>257</v>
      </c>
      <c r="B11" s="273">
        <f t="shared" si="0"/>
        <v>0</v>
      </c>
      <c r="C11" s="273">
        <f t="shared" si="1"/>
        <v>0</v>
      </c>
      <c r="D11" s="273"/>
      <c r="E11" s="273"/>
      <c r="F11" s="273"/>
      <c r="G11" s="273"/>
      <c r="H11" s="273"/>
      <c r="I11" s="273"/>
    </row>
    <row r="12" spans="1:9" x14ac:dyDescent="0.25">
      <c r="A12" s="272" t="s">
        <v>258</v>
      </c>
      <c r="B12" s="273">
        <f t="shared" si="0"/>
        <v>0</v>
      </c>
      <c r="C12" s="273">
        <f t="shared" si="1"/>
        <v>0</v>
      </c>
      <c r="D12" s="273"/>
      <c r="E12" s="273"/>
      <c r="F12" s="273"/>
      <c r="G12" s="273"/>
      <c r="H12" s="273"/>
      <c r="I12" s="273"/>
    </row>
    <row r="13" spans="1:9" x14ac:dyDescent="0.25">
      <c r="A13" s="272" t="s">
        <v>259</v>
      </c>
      <c r="B13" s="273">
        <f t="shared" si="0"/>
        <v>0</v>
      </c>
      <c r="C13" s="273">
        <f t="shared" si="1"/>
        <v>0</v>
      </c>
      <c r="D13" s="273"/>
      <c r="E13" s="273"/>
      <c r="F13" s="273"/>
      <c r="G13" s="273"/>
      <c r="H13" s="273"/>
      <c r="I13" s="273"/>
    </row>
    <row r="14" spans="1:9" x14ac:dyDescent="0.25">
      <c r="A14" s="272" t="s">
        <v>260</v>
      </c>
      <c r="B14" s="273">
        <f t="shared" si="0"/>
        <v>0</v>
      </c>
      <c r="C14" s="273">
        <f t="shared" si="1"/>
        <v>0</v>
      </c>
      <c r="D14" s="273"/>
      <c r="E14" s="273"/>
      <c r="F14" s="273"/>
      <c r="G14" s="273"/>
      <c r="H14" s="273"/>
      <c r="I14" s="273"/>
    </row>
    <row r="15" spans="1:9" x14ac:dyDescent="0.25">
      <c r="A15" s="272" t="s">
        <v>261</v>
      </c>
      <c r="B15" s="273">
        <f t="shared" si="0"/>
        <v>0</v>
      </c>
      <c r="C15" s="273">
        <f t="shared" si="1"/>
        <v>0</v>
      </c>
      <c r="D15" s="273"/>
      <c r="E15" s="273"/>
      <c r="F15" s="273"/>
      <c r="G15" s="273"/>
      <c r="H15" s="273"/>
      <c r="I15" s="273"/>
    </row>
    <row r="16" spans="1:9" x14ac:dyDescent="0.25">
      <c r="A16" s="274" t="s">
        <v>262</v>
      </c>
      <c r="B16" s="273">
        <f t="shared" si="0"/>
        <v>0</v>
      </c>
      <c r="C16" s="273">
        <f t="shared" si="1"/>
        <v>0</v>
      </c>
      <c r="D16" s="273"/>
      <c r="E16" s="273"/>
      <c r="F16" s="273"/>
      <c r="G16" s="273"/>
      <c r="H16" s="273"/>
      <c r="I16" s="273"/>
    </row>
    <row r="17" spans="1:9" x14ac:dyDescent="0.25">
      <c r="A17" s="274" t="s">
        <v>263</v>
      </c>
      <c r="B17" s="273">
        <f t="shared" si="0"/>
        <v>0</v>
      </c>
      <c r="C17" s="273">
        <f t="shared" si="1"/>
        <v>0</v>
      </c>
      <c r="D17" s="273"/>
      <c r="E17" s="273"/>
      <c r="F17" s="273"/>
      <c r="G17" s="273"/>
      <c r="H17" s="273"/>
      <c r="I17" s="273"/>
    </row>
    <row r="18" spans="1:9" x14ac:dyDescent="0.25">
      <c r="A18" s="272" t="s">
        <v>264</v>
      </c>
      <c r="B18" s="273">
        <f t="shared" si="0"/>
        <v>0</v>
      </c>
      <c r="C18" s="273">
        <f t="shared" si="1"/>
        <v>0</v>
      </c>
      <c r="D18" s="273"/>
      <c r="E18" s="273"/>
      <c r="F18" s="273"/>
      <c r="G18" s="273"/>
      <c r="H18" s="273"/>
      <c r="I18" s="273"/>
    </row>
    <row r="19" spans="1:9" x14ac:dyDescent="0.25">
      <c r="A19" s="272" t="s">
        <v>265</v>
      </c>
      <c r="B19" s="273">
        <f t="shared" si="0"/>
        <v>0</v>
      </c>
      <c r="C19" s="273">
        <f t="shared" si="1"/>
        <v>0</v>
      </c>
      <c r="D19" s="273"/>
      <c r="E19" s="273"/>
      <c r="F19" s="273"/>
      <c r="G19" s="273"/>
      <c r="H19" s="273"/>
      <c r="I19" s="273"/>
    </row>
    <row r="20" spans="1:9" x14ac:dyDescent="0.25">
      <c r="A20" s="272" t="s">
        <v>266</v>
      </c>
      <c r="B20" s="273">
        <f t="shared" si="0"/>
        <v>0</v>
      </c>
      <c r="C20" s="273">
        <f t="shared" si="1"/>
        <v>0</v>
      </c>
      <c r="D20" s="273"/>
      <c r="E20" s="273"/>
      <c r="F20" s="273"/>
      <c r="G20" s="273"/>
      <c r="H20" s="273"/>
      <c r="I20" s="273"/>
    </row>
    <row r="21" spans="1:9" x14ac:dyDescent="0.25">
      <c r="A21" s="272" t="s">
        <v>267</v>
      </c>
      <c r="B21" s="273">
        <f t="shared" si="0"/>
        <v>0</v>
      </c>
      <c r="C21" s="273">
        <f t="shared" si="1"/>
        <v>0</v>
      </c>
      <c r="D21" s="273"/>
      <c r="E21" s="273"/>
      <c r="F21" s="273"/>
      <c r="G21" s="273"/>
      <c r="H21" s="273"/>
      <c r="I21" s="273"/>
    </row>
    <row r="22" spans="1:9" x14ac:dyDescent="0.25">
      <c r="A22" s="272" t="s">
        <v>268</v>
      </c>
      <c r="B22" s="273">
        <f t="shared" si="0"/>
        <v>0</v>
      </c>
      <c r="C22" s="273">
        <f t="shared" si="1"/>
        <v>0</v>
      </c>
      <c r="D22" s="273"/>
      <c r="E22" s="273"/>
      <c r="F22" s="273"/>
      <c r="G22" s="273"/>
      <c r="H22" s="273"/>
      <c r="I22" s="273"/>
    </row>
    <row r="23" spans="1:9" ht="42.75" customHeight="1" x14ac:dyDescent="0.25">
      <c r="A23" s="371" t="s">
        <v>269</v>
      </c>
      <c r="B23" s="273">
        <f t="shared" si="0"/>
        <v>0</v>
      </c>
      <c r="C23" s="273">
        <f t="shared" si="1"/>
        <v>0</v>
      </c>
      <c r="D23" s="273"/>
      <c r="E23" s="273"/>
      <c r="F23" s="273"/>
      <c r="G23" s="273"/>
      <c r="H23" s="273"/>
      <c r="I23" s="273"/>
    </row>
    <row r="26" spans="1:9" ht="14" x14ac:dyDescent="0.25">
      <c r="A26" s="489" t="s">
        <v>270</v>
      </c>
      <c r="B26" s="489"/>
      <c r="C26" s="489"/>
      <c r="D26" s="489"/>
      <c r="E26" s="489"/>
      <c r="F26" s="489"/>
      <c r="G26" s="489"/>
      <c r="H26" s="489"/>
      <c r="I26" s="489"/>
    </row>
    <row r="28" spans="1:9" ht="13" x14ac:dyDescent="0.25">
      <c r="A28" s="278"/>
      <c r="B28" s="491" t="s">
        <v>34</v>
      </c>
      <c r="C28" s="491"/>
      <c r="D28" s="491" t="s">
        <v>249</v>
      </c>
      <c r="E28" s="491"/>
      <c r="F28" s="491" t="s">
        <v>250</v>
      </c>
      <c r="G28" s="491"/>
      <c r="H28" s="491" t="s">
        <v>251</v>
      </c>
      <c r="I28" s="491"/>
    </row>
    <row r="29" spans="1:9" ht="21" x14ac:dyDescent="0.25">
      <c r="A29" s="279" t="s">
        <v>271</v>
      </c>
      <c r="B29" s="271" t="s">
        <v>253</v>
      </c>
      <c r="C29" s="271" t="s">
        <v>254</v>
      </c>
      <c r="D29" s="271" t="s">
        <v>253</v>
      </c>
      <c r="E29" s="271" t="s">
        <v>254</v>
      </c>
      <c r="F29" s="271" t="s">
        <v>253</v>
      </c>
      <c r="G29" s="271" t="s">
        <v>254</v>
      </c>
      <c r="H29" s="271" t="s">
        <v>253</v>
      </c>
      <c r="I29" s="271" t="s">
        <v>254</v>
      </c>
    </row>
    <row r="30" spans="1:9" x14ac:dyDescent="0.25">
      <c r="A30" s="272" t="s">
        <v>272</v>
      </c>
      <c r="B30" s="273">
        <f>D30+F30+H30</f>
        <v>0</v>
      </c>
      <c r="C30" s="273">
        <f t="shared" ref="C30" si="2">E30+G30+I30</f>
        <v>0</v>
      </c>
      <c r="D30" s="272"/>
      <c r="E30" s="272"/>
      <c r="F30" s="272"/>
      <c r="G30" s="272"/>
      <c r="H30" s="272"/>
      <c r="I30" s="272"/>
    </row>
    <row r="31" spans="1:9" x14ac:dyDescent="0.25">
      <c r="A31" s="272" t="s">
        <v>273</v>
      </c>
      <c r="B31" s="273">
        <f t="shared" ref="B31:B34" si="3">D31+F31+H31</f>
        <v>0</v>
      </c>
      <c r="C31" s="273">
        <f t="shared" ref="C31:C34" si="4">E31+G31+I31</f>
        <v>0</v>
      </c>
      <c r="D31" s="272"/>
      <c r="E31" s="272"/>
      <c r="F31" s="272"/>
      <c r="G31" s="272"/>
      <c r="H31" s="272"/>
      <c r="I31" s="272"/>
    </row>
    <row r="32" spans="1:9" x14ac:dyDescent="0.25">
      <c r="A32" s="272" t="s">
        <v>274</v>
      </c>
      <c r="B32" s="273">
        <f t="shared" si="3"/>
        <v>0</v>
      </c>
      <c r="C32" s="273">
        <f t="shared" si="4"/>
        <v>0</v>
      </c>
      <c r="D32" s="272"/>
      <c r="E32" s="272"/>
      <c r="F32" s="272"/>
      <c r="G32" s="272"/>
      <c r="H32" s="272"/>
      <c r="I32" s="272"/>
    </row>
    <row r="33" spans="1:9" x14ac:dyDescent="0.25">
      <c r="A33" s="272" t="s">
        <v>275</v>
      </c>
      <c r="B33" s="273">
        <f t="shared" si="3"/>
        <v>0</v>
      </c>
      <c r="C33" s="273">
        <f t="shared" si="4"/>
        <v>0</v>
      </c>
      <c r="D33" s="272"/>
      <c r="E33" s="272"/>
      <c r="F33" s="272"/>
      <c r="G33" s="272"/>
      <c r="H33" s="272"/>
      <c r="I33" s="272"/>
    </row>
    <row r="34" spans="1:9" ht="21.75" customHeight="1" x14ac:dyDescent="0.25">
      <c r="A34" s="373" t="s">
        <v>276</v>
      </c>
      <c r="B34" s="273">
        <f t="shared" si="3"/>
        <v>0</v>
      </c>
      <c r="C34" s="273">
        <f t="shared" si="4"/>
        <v>0</v>
      </c>
      <c r="D34" s="272"/>
      <c r="E34" s="272"/>
      <c r="F34" s="272"/>
      <c r="G34" s="272"/>
      <c r="H34" s="272"/>
      <c r="I34" s="272"/>
    </row>
    <row r="37" spans="1:9" ht="14" x14ac:dyDescent="0.3">
      <c r="A37" s="490" t="s">
        <v>277</v>
      </c>
      <c r="B37" s="490"/>
      <c r="C37" s="490"/>
      <c r="D37" s="490"/>
      <c r="E37" s="490"/>
      <c r="F37" s="490"/>
      <c r="G37" s="490"/>
      <c r="H37" s="490"/>
      <c r="I37" s="490"/>
    </row>
    <row r="39" spans="1:9" ht="13" x14ac:dyDescent="0.25">
      <c r="A39" s="275"/>
      <c r="B39" s="491" t="s">
        <v>278</v>
      </c>
      <c r="C39" s="491"/>
      <c r="D39" s="491" t="s">
        <v>249</v>
      </c>
      <c r="E39" s="491"/>
      <c r="F39" s="491" t="s">
        <v>250</v>
      </c>
      <c r="G39" s="491"/>
      <c r="H39" s="491" t="s">
        <v>251</v>
      </c>
      <c r="I39" s="491"/>
    </row>
    <row r="40" spans="1:9" ht="26" x14ac:dyDescent="0.25">
      <c r="A40" s="280" t="s">
        <v>279</v>
      </c>
      <c r="B40" s="271" t="s">
        <v>253</v>
      </c>
      <c r="C40" s="271" t="s">
        <v>254</v>
      </c>
      <c r="D40" s="271" t="s">
        <v>253</v>
      </c>
      <c r="E40" s="271" t="s">
        <v>254</v>
      </c>
      <c r="F40" s="271" t="s">
        <v>253</v>
      </c>
      <c r="G40" s="271" t="s">
        <v>254</v>
      </c>
      <c r="H40" s="271" t="s">
        <v>253</v>
      </c>
      <c r="I40" s="271" t="s">
        <v>254</v>
      </c>
    </row>
    <row r="41" spans="1:9" x14ac:dyDescent="0.25">
      <c r="A41" s="273" t="s">
        <v>280</v>
      </c>
      <c r="B41" s="273">
        <f>D41+F41+H41</f>
        <v>0</v>
      </c>
      <c r="C41" s="273">
        <f t="shared" ref="C41" si="5">E41+G41+I41</f>
        <v>0</v>
      </c>
      <c r="D41" s="273"/>
      <c r="E41" s="273"/>
      <c r="F41" s="273"/>
      <c r="G41" s="273"/>
      <c r="H41" s="273"/>
      <c r="I41" s="273"/>
    </row>
    <row r="42" spans="1:9" x14ac:dyDescent="0.25">
      <c r="A42" s="273" t="s">
        <v>281</v>
      </c>
      <c r="B42" s="273">
        <f t="shared" ref="B42:B51" si="6">D42+F42+H42</f>
        <v>0</v>
      </c>
      <c r="C42" s="273">
        <f t="shared" ref="C42:C51" si="7">E42+G42+I42</f>
        <v>0</v>
      </c>
      <c r="D42" s="273"/>
      <c r="E42" s="273"/>
      <c r="F42" s="273"/>
      <c r="G42" s="273"/>
      <c r="H42" s="273"/>
      <c r="I42" s="273"/>
    </row>
    <row r="43" spans="1:9" x14ac:dyDescent="0.25">
      <c r="A43" s="273" t="s">
        <v>282</v>
      </c>
      <c r="B43" s="273">
        <f t="shared" si="6"/>
        <v>0</v>
      </c>
      <c r="C43" s="273">
        <f t="shared" si="7"/>
        <v>0</v>
      </c>
      <c r="D43" s="273"/>
      <c r="E43" s="273"/>
      <c r="F43" s="273"/>
      <c r="G43" s="273"/>
      <c r="H43" s="273"/>
      <c r="I43" s="273"/>
    </row>
    <row r="44" spans="1:9" x14ac:dyDescent="0.25">
      <c r="A44" s="273" t="s">
        <v>283</v>
      </c>
      <c r="B44" s="273">
        <f t="shared" si="6"/>
        <v>0</v>
      </c>
      <c r="C44" s="273">
        <f t="shared" si="7"/>
        <v>0</v>
      </c>
      <c r="D44" s="273"/>
      <c r="E44" s="273"/>
      <c r="F44" s="273"/>
      <c r="G44" s="273"/>
      <c r="H44" s="273"/>
      <c r="I44" s="273"/>
    </row>
    <row r="45" spans="1:9" x14ac:dyDescent="0.25">
      <c r="A45" s="273" t="s">
        <v>284</v>
      </c>
      <c r="B45" s="273">
        <f t="shared" si="6"/>
        <v>0</v>
      </c>
      <c r="C45" s="273">
        <f t="shared" si="7"/>
        <v>0</v>
      </c>
      <c r="D45" s="273"/>
      <c r="E45" s="273"/>
      <c r="F45" s="273"/>
      <c r="G45" s="273"/>
      <c r="H45" s="273"/>
      <c r="I45" s="273"/>
    </row>
    <row r="46" spans="1:9" x14ac:dyDescent="0.25">
      <c r="A46" s="273" t="s">
        <v>285</v>
      </c>
      <c r="B46" s="273">
        <f t="shared" si="6"/>
        <v>0</v>
      </c>
      <c r="C46" s="273">
        <f t="shared" si="7"/>
        <v>0</v>
      </c>
      <c r="D46" s="273"/>
      <c r="E46" s="273"/>
      <c r="F46" s="273"/>
      <c r="G46" s="273"/>
      <c r="H46" s="273"/>
      <c r="I46" s="273"/>
    </row>
    <row r="47" spans="1:9" x14ac:dyDescent="0.25">
      <c r="A47" s="273" t="s">
        <v>286</v>
      </c>
      <c r="B47" s="273">
        <f t="shared" si="6"/>
        <v>0</v>
      </c>
      <c r="C47" s="273">
        <f t="shared" si="7"/>
        <v>0</v>
      </c>
      <c r="D47" s="273"/>
      <c r="E47" s="273"/>
      <c r="F47" s="273"/>
      <c r="G47" s="273"/>
      <c r="H47" s="273"/>
      <c r="I47" s="273"/>
    </row>
    <row r="48" spans="1:9" x14ac:dyDescent="0.25">
      <c r="A48" s="273" t="s">
        <v>287</v>
      </c>
      <c r="B48" s="273">
        <f t="shared" si="6"/>
        <v>0</v>
      </c>
      <c r="C48" s="273">
        <f t="shared" si="7"/>
        <v>0</v>
      </c>
      <c r="D48" s="273"/>
      <c r="E48" s="273"/>
      <c r="F48" s="273"/>
      <c r="G48" s="273"/>
      <c r="H48" s="273"/>
      <c r="I48" s="273"/>
    </row>
    <row r="49" spans="1:9" ht="25" x14ac:dyDescent="0.25">
      <c r="A49" s="282" t="s">
        <v>288</v>
      </c>
      <c r="B49" s="273">
        <f t="shared" si="6"/>
        <v>0</v>
      </c>
      <c r="C49" s="273">
        <f t="shared" si="7"/>
        <v>0</v>
      </c>
      <c r="D49" s="273"/>
      <c r="E49" s="273"/>
      <c r="F49" s="273"/>
      <c r="G49" s="273"/>
      <c r="H49" s="273"/>
      <c r="I49" s="273"/>
    </row>
    <row r="50" spans="1:9" x14ac:dyDescent="0.25">
      <c r="A50" s="282" t="s">
        <v>289</v>
      </c>
      <c r="B50" s="273">
        <f t="shared" si="6"/>
        <v>0</v>
      </c>
      <c r="C50" s="273">
        <f t="shared" si="7"/>
        <v>0</v>
      </c>
      <c r="D50" s="273"/>
      <c r="E50" s="273"/>
      <c r="F50" s="273"/>
      <c r="G50" s="273"/>
      <c r="H50" s="273"/>
      <c r="I50" s="273"/>
    </row>
    <row r="51" spans="1:9" ht="27.75" customHeight="1" x14ac:dyDescent="0.25">
      <c r="A51" s="372" t="s">
        <v>290</v>
      </c>
      <c r="B51" s="273">
        <f t="shared" si="6"/>
        <v>0</v>
      </c>
      <c r="C51" s="273">
        <f t="shared" si="7"/>
        <v>0</v>
      </c>
      <c r="D51" s="273"/>
      <c r="E51" s="273"/>
      <c r="F51" s="273"/>
      <c r="G51" s="273"/>
      <c r="H51" s="273"/>
      <c r="I51" s="273"/>
    </row>
    <row r="52" spans="1:9" ht="20.25" customHeight="1" x14ac:dyDescent="0.25">
      <c r="A52" s="281" t="s">
        <v>291</v>
      </c>
      <c r="B52" s="281">
        <f>SUM(B41:B51)</f>
        <v>0</v>
      </c>
      <c r="C52" s="281">
        <f>SUM(C41:C51)</f>
        <v>0</v>
      </c>
      <c r="D52" s="281">
        <f>SUM(D41:D51)</f>
        <v>0</v>
      </c>
      <c r="E52" s="281">
        <f t="shared" ref="E52:I52" si="8">SUM(E41:E51)</f>
        <v>0</v>
      </c>
      <c r="F52" s="281">
        <f t="shared" si="8"/>
        <v>0</v>
      </c>
      <c r="G52" s="281">
        <f t="shared" si="8"/>
        <v>0</v>
      </c>
      <c r="H52" s="281">
        <f t="shared" si="8"/>
        <v>0</v>
      </c>
      <c r="I52" s="281">
        <f t="shared" si="8"/>
        <v>0</v>
      </c>
    </row>
    <row r="54" spans="1:9" ht="14" x14ac:dyDescent="0.25">
      <c r="A54" s="489" t="s">
        <v>292</v>
      </c>
      <c r="B54" s="489"/>
      <c r="C54" s="489"/>
      <c r="D54" s="489"/>
      <c r="E54" s="489"/>
      <c r="F54" s="489"/>
      <c r="G54" s="489"/>
      <c r="H54" s="489"/>
      <c r="I54" s="489"/>
    </row>
    <row r="56" spans="1:9" ht="39" x14ac:dyDescent="0.25">
      <c r="A56" s="275"/>
      <c r="B56" s="283" t="s">
        <v>293</v>
      </c>
      <c r="C56" s="283" t="s">
        <v>294</v>
      </c>
      <c r="D56" s="283" t="s">
        <v>295</v>
      </c>
      <c r="E56" s="283" t="s">
        <v>296</v>
      </c>
    </row>
    <row r="57" spans="1:9" x14ac:dyDescent="0.25">
      <c r="A57" s="273" t="s">
        <v>249</v>
      </c>
      <c r="B57" s="273"/>
      <c r="C57" s="273"/>
      <c r="D57" s="273"/>
      <c r="E57" s="273"/>
    </row>
    <row r="58" spans="1:9" x14ac:dyDescent="0.25">
      <c r="A58" s="273" t="s">
        <v>250</v>
      </c>
      <c r="B58" s="273"/>
      <c r="C58" s="273"/>
      <c r="D58" s="273"/>
      <c r="E58" s="273"/>
    </row>
    <row r="59" spans="1:9" x14ac:dyDescent="0.25">
      <c r="A59" s="273" t="s">
        <v>251</v>
      </c>
      <c r="B59" s="273"/>
      <c r="C59" s="273"/>
      <c r="D59" s="273"/>
      <c r="E59" s="273"/>
    </row>
    <row r="60" spans="1:9" ht="13" x14ac:dyDescent="0.25">
      <c r="A60" s="284" t="s">
        <v>297</v>
      </c>
      <c r="B60" s="281"/>
      <c r="C60" s="281"/>
      <c r="D60" s="281"/>
      <c r="E60" s="281"/>
    </row>
    <row r="61" spans="1:9" x14ac:dyDescent="0.25">
      <c r="A61" s="282" t="s">
        <v>298</v>
      </c>
      <c r="B61" s="273"/>
      <c r="C61" s="273"/>
      <c r="D61" s="273"/>
      <c r="E61" s="273"/>
    </row>
    <row r="62" spans="1:9" x14ac:dyDescent="0.25">
      <c r="A62" s="282" t="s">
        <v>299</v>
      </c>
      <c r="B62" s="273"/>
      <c r="C62" s="273"/>
      <c r="D62" s="273"/>
      <c r="E62" s="273"/>
    </row>
    <row r="64" spans="1:9" x14ac:dyDescent="0.25">
      <c r="A64" s="8" t="s">
        <v>447</v>
      </c>
    </row>
    <row r="65" spans="1:9" ht="26" x14ac:dyDescent="0.25">
      <c r="A65" s="492"/>
      <c r="B65" s="493"/>
      <c r="C65" s="283" t="s">
        <v>440</v>
      </c>
      <c r="D65" s="466" t="s">
        <v>441</v>
      </c>
      <c r="E65" s="283" t="s">
        <v>443</v>
      </c>
      <c r="F65" s="468"/>
    </row>
    <row r="66" spans="1:9" x14ac:dyDescent="0.25">
      <c r="A66" s="464" t="s">
        <v>438</v>
      </c>
      <c r="B66" s="465" t="s">
        <v>444</v>
      </c>
      <c r="C66" s="273"/>
      <c r="D66" s="467"/>
      <c r="E66" s="273"/>
      <c r="F66" s="469"/>
    </row>
    <row r="67" spans="1:9" x14ac:dyDescent="0.25">
      <c r="A67" s="273" t="s">
        <v>439</v>
      </c>
      <c r="B67" s="465" t="s">
        <v>444</v>
      </c>
      <c r="C67" s="273"/>
      <c r="D67" s="467"/>
      <c r="E67" s="273"/>
      <c r="F67" s="469"/>
    </row>
    <row r="68" spans="1:9" x14ac:dyDescent="0.25">
      <c r="A68" s="273" t="s">
        <v>442</v>
      </c>
      <c r="B68" s="465" t="s">
        <v>445</v>
      </c>
      <c r="C68" s="273"/>
      <c r="D68" s="467"/>
      <c r="E68" s="273"/>
      <c r="F68" s="469"/>
    </row>
    <row r="69" spans="1:9" x14ac:dyDescent="0.25">
      <c r="A69" s="282" t="s">
        <v>442</v>
      </c>
      <c r="B69" s="465" t="s">
        <v>445</v>
      </c>
      <c r="C69" s="273"/>
      <c r="D69" s="467"/>
      <c r="E69" s="273"/>
      <c r="F69" s="469"/>
    </row>
    <row r="70" spans="1:9" x14ac:dyDescent="0.25">
      <c r="A70" s="282" t="s">
        <v>442</v>
      </c>
      <c r="B70" s="465" t="s">
        <v>446</v>
      </c>
      <c r="C70" s="273"/>
      <c r="D70" s="467"/>
      <c r="E70" s="273"/>
      <c r="F70" s="469"/>
    </row>
    <row r="73" spans="1:9" ht="14" x14ac:dyDescent="0.3">
      <c r="A73" s="490" t="s">
        <v>300</v>
      </c>
      <c r="B73" s="490"/>
      <c r="C73" s="490"/>
      <c r="D73" s="490"/>
      <c r="E73" s="490"/>
      <c r="F73" s="490"/>
      <c r="G73" s="490"/>
      <c r="H73" s="490"/>
      <c r="I73" s="490"/>
    </row>
    <row r="75" spans="1:9" ht="13" x14ac:dyDescent="0.25">
      <c r="A75" s="275"/>
      <c r="B75" s="491" t="s">
        <v>34</v>
      </c>
      <c r="C75" s="491"/>
      <c r="D75" s="491" t="s">
        <v>249</v>
      </c>
      <c r="E75" s="491"/>
      <c r="F75" s="491" t="s">
        <v>250</v>
      </c>
      <c r="G75" s="491"/>
      <c r="H75" s="491" t="s">
        <v>251</v>
      </c>
      <c r="I75" s="491"/>
    </row>
    <row r="76" spans="1:9" ht="26" x14ac:dyDescent="0.25">
      <c r="A76" s="280" t="s">
        <v>301</v>
      </c>
      <c r="B76" s="271" t="s">
        <v>253</v>
      </c>
      <c r="C76" s="271" t="s">
        <v>254</v>
      </c>
      <c r="D76" s="271" t="s">
        <v>253</v>
      </c>
      <c r="E76" s="271" t="s">
        <v>254</v>
      </c>
      <c r="F76" s="271" t="s">
        <v>253</v>
      </c>
      <c r="G76" s="271" t="s">
        <v>254</v>
      </c>
      <c r="H76" s="271" t="s">
        <v>253</v>
      </c>
      <c r="I76" s="271" t="s">
        <v>254</v>
      </c>
    </row>
    <row r="77" spans="1:9" ht="25" x14ac:dyDescent="0.25">
      <c r="A77" s="282" t="s">
        <v>302</v>
      </c>
      <c r="B77" s="273"/>
      <c r="C77" s="273"/>
      <c r="D77" s="273"/>
      <c r="E77" s="273"/>
      <c r="F77" s="273"/>
      <c r="G77" s="273"/>
      <c r="H77" s="273"/>
      <c r="I77" s="273"/>
    </row>
    <row r="78" spans="1:9" x14ac:dyDescent="0.25">
      <c r="A78" s="273" t="s">
        <v>303</v>
      </c>
      <c r="B78" s="273"/>
      <c r="C78" s="273"/>
      <c r="D78" s="273"/>
      <c r="E78" s="273"/>
      <c r="F78" s="273"/>
      <c r="G78" s="273"/>
      <c r="H78" s="273"/>
      <c r="I78" s="273"/>
    </row>
  </sheetData>
  <mergeCells count="23">
    <mergeCell ref="B28:C28"/>
    <mergeCell ref="D28:E28"/>
    <mergeCell ref="F28:G28"/>
    <mergeCell ref="H28:I28"/>
    <mergeCell ref="A1:I1"/>
    <mergeCell ref="A3:I3"/>
    <mergeCell ref="A26:I26"/>
    <mergeCell ref="B7:C7"/>
    <mergeCell ref="D7:E7"/>
    <mergeCell ref="F7:G7"/>
    <mergeCell ref="H7:I7"/>
    <mergeCell ref="A37:I37"/>
    <mergeCell ref="B39:C39"/>
    <mergeCell ref="D39:E39"/>
    <mergeCell ref="F39:G39"/>
    <mergeCell ref="H39:I39"/>
    <mergeCell ref="A54:I54"/>
    <mergeCell ref="A73:I73"/>
    <mergeCell ref="B75:C75"/>
    <mergeCell ref="D75:E75"/>
    <mergeCell ref="F75:G75"/>
    <mergeCell ref="H75:I75"/>
    <mergeCell ref="A65:B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25"/>
  <sheetViews>
    <sheetView zoomScale="90" zoomScaleNormal="90" workbookViewId="0">
      <selection activeCell="C39" sqref="C39:E39"/>
    </sheetView>
  </sheetViews>
  <sheetFormatPr baseColWidth="10" defaultRowHeight="12.5" x14ac:dyDescent="0.25"/>
  <cols>
    <col min="1" max="1" width="6.26953125" customWidth="1"/>
    <col min="2" max="2" width="11.7265625" bestFit="1" customWidth="1"/>
    <col min="3" max="3" width="13" customWidth="1"/>
    <col min="4" max="4" width="12.81640625" bestFit="1" customWidth="1"/>
    <col min="5" max="5" width="14.26953125" customWidth="1"/>
    <col min="6" max="6" width="14.453125" customWidth="1"/>
    <col min="7" max="7" width="16.453125" customWidth="1"/>
    <col min="8" max="8" width="11.7265625" customWidth="1"/>
    <col min="9" max="9" width="13.7265625" customWidth="1"/>
    <col min="10" max="10" width="1.54296875" customWidth="1"/>
    <col min="12" max="12" width="13.453125" customWidth="1"/>
    <col min="13" max="13" width="16.453125" customWidth="1"/>
    <col min="14" max="14" width="15.453125" customWidth="1"/>
    <col min="15" max="15" width="13.7265625" customWidth="1"/>
    <col min="16" max="16" width="14.26953125" bestFit="1" customWidth="1"/>
    <col min="17" max="17" width="14.453125" customWidth="1"/>
    <col min="18" max="18" width="21.1796875" customWidth="1"/>
    <col min="19" max="19" width="23.81640625" customWidth="1"/>
    <col min="20" max="20" width="11.7265625" bestFit="1" customWidth="1"/>
    <col min="21" max="21" width="14.453125" customWidth="1"/>
  </cols>
  <sheetData>
    <row r="1" spans="1:14" ht="30.75" customHeight="1" thickBot="1" x14ac:dyDescent="0.3">
      <c r="A1" s="522" t="s">
        <v>221</v>
      </c>
      <c r="B1" s="523"/>
      <c r="C1" s="523"/>
      <c r="D1" s="523"/>
      <c r="E1" s="523"/>
      <c r="F1" s="523"/>
      <c r="G1" s="523"/>
      <c r="H1" s="523"/>
      <c r="I1" s="524"/>
    </row>
    <row r="4" spans="1:14" ht="15.5" x14ac:dyDescent="0.35">
      <c r="A4" s="256" t="s">
        <v>222</v>
      </c>
      <c r="B4" s="257"/>
      <c r="C4" s="257"/>
      <c r="D4" s="257"/>
      <c r="E4" s="257"/>
      <c r="F4" s="257"/>
      <c r="G4" s="257"/>
      <c r="H4" s="257"/>
      <c r="I4" s="257"/>
      <c r="L4" s="525" t="s">
        <v>223</v>
      </c>
      <c r="M4" s="526"/>
      <c r="N4" s="526"/>
    </row>
    <row r="5" spans="1:14" ht="23.25" customHeight="1" x14ac:dyDescent="0.25">
      <c r="L5" s="526"/>
      <c r="M5" s="526"/>
      <c r="N5" s="526"/>
    </row>
    <row r="7" spans="1:14" ht="38.25" customHeight="1" x14ac:dyDescent="0.25">
      <c r="A7" s="527" t="s">
        <v>5</v>
      </c>
      <c r="B7" s="528"/>
      <c r="C7" s="533" t="s">
        <v>6</v>
      </c>
      <c r="D7" s="534"/>
      <c r="E7" s="535"/>
      <c r="F7" s="16" t="s">
        <v>7</v>
      </c>
      <c r="G7" s="16" t="s">
        <v>8</v>
      </c>
      <c r="H7" s="16" t="s">
        <v>9</v>
      </c>
      <c r="I7" s="16" t="s">
        <v>10</v>
      </c>
      <c r="L7" s="258" t="s">
        <v>245</v>
      </c>
      <c r="M7" s="258" t="s">
        <v>246</v>
      </c>
      <c r="N7" s="16" t="s">
        <v>46</v>
      </c>
    </row>
    <row r="8" spans="1:14" x14ac:dyDescent="0.25">
      <c r="A8" s="529"/>
      <c r="B8" s="530"/>
      <c r="C8" s="498" t="s">
        <v>13</v>
      </c>
      <c r="D8" s="499"/>
      <c r="E8" s="500"/>
      <c r="F8" s="17"/>
      <c r="G8" s="18" t="e">
        <f t="shared" ref="G8:G45" si="0">F8/F$49</f>
        <v>#DIV/0!</v>
      </c>
      <c r="H8" s="17"/>
      <c r="I8" s="19" t="e">
        <f t="shared" ref="I8:I15" si="1">H8/H$49</f>
        <v>#DIV/0!</v>
      </c>
      <c r="L8" s="20">
        <v>1</v>
      </c>
      <c r="M8" s="20"/>
      <c r="N8" s="20"/>
    </row>
    <row r="9" spans="1:14" ht="12.75" customHeight="1" x14ac:dyDescent="0.25">
      <c r="A9" s="529"/>
      <c r="B9" s="530"/>
      <c r="C9" s="498" t="s">
        <v>14</v>
      </c>
      <c r="D9" s="499"/>
      <c r="E9" s="500"/>
      <c r="F9" s="17"/>
      <c r="G9" s="18" t="e">
        <f t="shared" si="0"/>
        <v>#DIV/0!</v>
      </c>
      <c r="H9" s="17"/>
      <c r="I9" s="19" t="e">
        <f t="shared" si="1"/>
        <v>#DIV/0!</v>
      </c>
      <c r="L9" s="20"/>
      <c r="M9" s="20"/>
      <c r="N9" s="20"/>
    </row>
    <row r="10" spans="1:14" ht="15" customHeight="1" x14ac:dyDescent="0.25">
      <c r="A10" s="529"/>
      <c r="B10" s="530"/>
      <c r="C10" s="498" t="s">
        <v>15</v>
      </c>
      <c r="D10" s="499"/>
      <c r="E10" s="500"/>
      <c r="F10" s="17"/>
      <c r="G10" s="18" t="e">
        <f t="shared" si="0"/>
        <v>#DIV/0!</v>
      </c>
      <c r="H10" s="17"/>
      <c r="I10" s="19" t="e">
        <f t="shared" si="1"/>
        <v>#DIV/0!</v>
      </c>
      <c r="L10" s="20"/>
      <c r="M10" s="20"/>
      <c r="N10" s="20"/>
    </row>
    <row r="11" spans="1:14" ht="12.75" customHeight="1" x14ac:dyDescent="0.25">
      <c r="A11" s="529"/>
      <c r="B11" s="530"/>
      <c r="C11" s="498" t="s">
        <v>16</v>
      </c>
      <c r="D11" s="499"/>
      <c r="E11" s="500"/>
      <c r="F11" s="17"/>
      <c r="G11" s="18" t="e">
        <f t="shared" si="0"/>
        <v>#DIV/0!</v>
      </c>
      <c r="H11" s="17"/>
      <c r="I11" s="19" t="e">
        <f t="shared" si="1"/>
        <v>#DIV/0!</v>
      </c>
      <c r="L11" s="20"/>
      <c r="M11" s="20"/>
      <c r="N11" s="20"/>
    </row>
    <row r="12" spans="1:14" ht="12.75" hidden="1" customHeight="1" x14ac:dyDescent="0.25">
      <c r="A12" s="529"/>
      <c r="B12" s="530"/>
      <c r="C12" s="498"/>
      <c r="D12" s="499"/>
      <c r="E12" s="500"/>
      <c r="F12" s="17"/>
      <c r="G12" s="18" t="e">
        <f t="shared" si="0"/>
        <v>#DIV/0!</v>
      </c>
      <c r="H12" s="17"/>
      <c r="I12" s="19" t="e">
        <f t="shared" si="1"/>
        <v>#DIV/0!</v>
      </c>
      <c r="L12" s="20"/>
      <c r="M12" s="20"/>
      <c r="N12" s="20"/>
    </row>
    <row r="13" spans="1:14" ht="12.75" hidden="1" customHeight="1" x14ac:dyDescent="0.25">
      <c r="A13" s="529"/>
      <c r="B13" s="530"/>
      <c r="C13" s="498"/>
      <c r="D13" s="499"/>
      <c r="E13" s="500"/>
      <c r="F13" s="21"/>
      <c r="G13" s="18" t="e">
        <f t="shared" si="0"/>
        <v>#DIV/0!</v>
      </c>
      <c r="H13" s="17"/>
      <c r="I13" s="19" t="e">
        <f t="shared" si="1"/>
        <v>#DIV/0!</v>
      </c>
      <c r="L13" s="20"/>
      <c r="M13" s="20"/>
      <c r="N13" s="20"/>
    </row>
    <row r="14" spans="1:14" ht="12.75" customHeight="1" x14ac:dyDescent="0.25">
      <c r="A14" s="529"/>
      <c r="B14" s="530"/>
      <c r="C14" s="498"/>
      <c r="D14" s="499"/>
      <c r="E14" s="500"/>
      <c r="F14" s="17"/>
      <c r="G14" s="18" t="e">
        <f t="shared" si="0"/>
        <v>#DIV/0!</v>
      </c>
      <c r="H14" s="17"/>
      <c r="I14" s="19" t="e">
        <f t="shared" si="1"/>
        <v>#DIV/0!</v>
      </c>
      <c r="L14" s="20"/>
      <c r="M14" s="20"/>
      <c r="N14" s="20"/>
    </row>
    <row r="15" spans="1:14" ht="12.75" customHeight="1" x14ac:dyDescent="0.25">
      <c r="A15" s="529"/>
      <c r="B15" s="530"/>
      <c r="C15" s="498"/>
      <c r="D15" s="499"/>
      <c r="E15" s="500"/>
      <c r="F15" s="17"/>
      <c r="G15" s="18" t="e">
        <f t="shared" si="0"/>
        <v>#DIV/0!</v>
      </c>
      <c r="H15" s="17"/>
      <c r="I15" s="19" t="e">
        <f t="shared" si="1"/>
        <v>#DIV/0!</v>
      </c>
      <c r="L15" s="20"/>
      <c r="M15" s="20"/>
      <c r="N15" s="20"/>
    </row>
    <row r="16" spans="1:14" ht="24" customHeight="1" x14ac:dyDescent="0.25">
      <c r="A16" s="529"/>
      <c r="B16" s="530"/>
      <c r="C16" s="501" t="s">
        <v>17</v>
      </c>
      <c r="D16" s="502"/>
      <c r="E16" s="503"/>
      <c r="F16" s="22">
        <f>SUM(F8:F15)</f>
        <v>0</v>
      </c>
      <c r="G16" s="23" t="e">
        <f t="shared" si="0"/>
        <v>#DIV/0!</v>
      </c>
      <c r="H16" s="22">
        <f>SUM(H8:H15)</f>
        <v>0</v>
      </c>
      <c r="I16" s="266" t="e">
        <f t="shared" ref="I16:I49" si="2">H16/H$49</f>
        <v>#DIV/0!</v>
      </c>
    </row>
    <row r="17" spans="1:14" x14ac:dyDescent="0.25">
      <c r="A17" s="529"/>
      <c r="B17" s="530"/>
      <c r="C17" s="498" t="s">
        <v>224</v>
      </c>
      <c r="D17" s="499"/>
      <c r="E17" s="500"/>
      <c r="F17" s="17"/>
      <c r="G17" s="18" t="e">
        <f t="shared" si="0"/>
        <v>#DIV/0!</v>
      </c>
      <c r="H17" s="17"/>
      <c r="I17" s="19" t="e">
        <f t="shared" si="2"/>
        <v>#DIV/0!</v>
      </c>
      <c r="L17" s="20"/>
      <c r="M17" s="20"/>
      <c r="N17" s="20"/>
    </row>
    <row r="18" spans="1:14" ht="12.75" customHeight="1" x14ac:dyDescent="0.25">
      <c r="A18" s="529"/>
      <c r="B18" s="530"/>
      <c r="C18" s="498" t="s">
        <v>179</v>
      </c>
      <c r="D18" s="499"/>
      <c r="E18" s="500"/>
      <c r="F18" s="21"/>
      <c r="G18" s="18" t="e">
        <f t="shared" si="0"/>
        <v>#DIV/0!</v>
      </c>
      <c r="H18" s="17"/>
      <c r="I18" s="19" t="e">
        <f t="shared" si="2"/>
        <v>#DIV/0!</v>
      </c>
      <c r="L18" s="20"/>
      <c r="M18" s="20"/>
      <c r="N18" s="20"/>
    </row>
    <row r="19" spans="1:14" ht="12.75" customHeight="1" x14ac:dyDescent="0.25">
      <c r="A19" s="529"/>
      <c r="B19" s="530"/>
      <c r="C19" s="498"/>
      <c r="D19" s="499"/>
      <c r="E19" s="500"/>
      <c r="F19" s="17"/>
      <c r="G19" s="18" t="e">
        <f t="shared" si="0"/>
        <v>#DIV/0!</v>
      </c>
      <c r="H19" s="17"/>
      <c r="I19" s="19" t="e">
        <f t="shared" si="2"/>
        <v>#DIV/0!</v>
      </c>
      <c r="L19" s="20"/>
      <c r="M19" s="20"/>
      <c r="N19" s="20"/>
    </row>
    <row r="20" spans="1:14" ht="12.75" customHeight="1" x14ac:dyDescent="0.25">
      <c r="A20" s="529"/>
      <c r="B20" s="530"/>
      <c r="C20" s="498"/>
      <c r="D20" s="499"/>
      <c r="E20" s="500"/>
      <c r="F20" s="17"/>
      <c r="G20" s="18" t="e">
        <f t="shared" si="0"/>
        <v>#DIV/0!</v>
      </c>
      <c r="H20" s="17"/>
      <c r="I20" s="19" t="e">
        <f t="shared" si="2"/>
        <v>#DIV/0!</v>
      </c>
      <c r="L20" s="20"/>
      <c r="M20" s="20"/>
      <c r="N20" s="20"/>
    </row>
    <row r="21" spans="1:14" ht="12.75" customHeight="1" x14ac:dyDescent="0.25">
      <c r="A21" s="529"/>
      <c r="B21" s="530"/>
      <c r="C21" s="498"/>
      <c r="D21" s="499"/>
      <c r="E21" s="500"/>
      <c r="F21" s="17"/>
      <c r="G21" s="18" t="e">
        <f t="shared" si="0"/>
        <v>#DIV/0!</v>
      </c>
      <c r="H21" s="17"/>
      <c r="I21" s="19" t="e">
        <f t="shared" si="2"/>
        <v>#DIV/0!</v>
      </c>
      <c r="L21" s="20"/>
      <c r="M21" s="20"/>
      <c r="N21" s="20"/>
    </row>
    <row r="22" spans="1:14" ht="24" customHeight="1" x14ac:dyDescent="0.25">
      <c r="A22" s="529"/>
      <c r="B22" s="530"/>
      <c r="C22" s="501" t="s">
        <v>18</v>
      </c>
      <c r="D22" s="502"/>
      <c r="E22" s="503"/>
      <c r="F22" s="22">
        <f>SUM(F17:F21)</f>
        <v>0</v>
      </c>
      <c r="G22" s="23" t="e">
        <f t="shared" si="0"/>
        <v>#DIV/0!</v>
      </c>
      <c r="H22" s="22">
        <f>SUM(H17:H21)</f>
        <v>0</v>
      </c>
      <c r="I22" s="266" t="e">
        <f t="shared" si="2"/>
        <v>#DIV/0!</v>
      </c>
    </row>
    <row r="23" spans="1:14" x14ac:dyDescent="0.25">
      <c r="A23" s="529"/>
      <c r="B23" s="530"/>
      <c r="C23" s="498" t="s">
        <v>19</v>
      </c>
      <c r="D23" s="499"/>
      <c r="E23" s="500"/>
      <c r="F23" s="17"/>
      <c r="G23" s="18" t="e">
        <f t="shared" si="0"/>
        <v>#DIV/0!</v>
      </c>
      <c r="H23" s="17"/>
      <c r="I23" s="19" t="e">
        <f t="shared" si="2"/>
        <v>#DIV/0!</v>
      </c>
      <c r="L23" s="20"/>
      <c r="M23" s="20"/>
      <c r="N23" s="20"/>
    </row>
    <row r="24" spans="1:14" x14ac:dyDescent="0.25">
      <c r="A24" s="529"/>
      <c r="B24" s="530"/>
      <c r="C24" s="498" t="s">
        <v>20</v>
      </c>
      <c r="D24" s="499"/>
      <c r="E24" s="500"/>
      <c r="F24" s="17"/>
      <c r="G24" s="18" t="e">
        <f t="shared" si="0"/>
        <v>#DIV/0!</v>
      </c>
      <c r="H24" s="17"/>
      <c r="I24" s="19" t="e">
        <f t="shared" si="2"/>
        <v>#DIV/0!</v>
      </c>
      <c r="L24" s="20"/>
      <c r="M24" s="20"/>
      <c r="N24" s="20"/>
    </row>
    <row r="25" spans="1:14" ht="12.75" customHeight="1" x14ac:dyDescent="0.25">
      <c r="A25" s="529"/>
      <c r="B25" s="530"/>
      <c r="C25" s="498" t="s">
        <v>21</v>
      </c>
      <c r="D25" s="499"/>
      <c r="E25" s="500"/>
      <c r="F25" s="17"/>
      <c r="G25" s="18" t="e">
        <f t="shared" si="0"/>
        <v>#DIV/0!</v>
      </c>
      <c r="H25" s="17"/>
      <c r="I25" s="19" t="e">
        <f t="shared" si="2"/>
        <v>#DIV/0!</v>
      </c>
      <c r="L25" s="20"/>
      <c r="M25" s="20"/>
      <c r="N25" s="20"/>
    </row>
    <row r="26" spans="1:14" ht="12.75" customHeight="1" x14ac:dyDescent="0.25">
      <c r="A26" s="529"/>
      <c r="B26" s="530"/>
      <c r="C26" s="498"/>
      <c r="D26" s="499"/>
      <c r="E26" s="500"/>
      <c r="F26" s="17"/>
      <c r="G26" s="18" t="e">
        <f t="shared" si="0"/>
        <v>#DIV/0!</v>
      </c>
      <c r="H26" s="17"/>
      <c r="I26" s="19" t="e">
        <f t="shared" si="2"/>
        <v>#DIV/0!</v>
      </c>
      <c r="L26" s="20"/>
      <c r="M26" s="20"/>
      <c r="N26" s="20"/>
    </row>
    <row r="27" spans="1:14" ht="24" customHeight="1" x14ac:dyDescent="0.25">
      <c r="A27" s="529"/>
      <c r="B27" s="530"/>
      <c r="C27" s="501" t="s">
        <v>22</v>
      </c>
      <c r="D27" s="502"/>
      <c r="E27" s="503"/>
      <c r="F27" s="22">
        <f>SUM(F23:F25)</f>
        <v>0</v>
      </c>
      <c r="G27" s="23" t="e">
        <f t="shared" si="0"/>
        <v>#DIV/0!</v>
      </c>
      <c r="H27" s="22">
        <f>SUM(H23:H25)</f>
        <v>0</v>
      </c>
      <c r="I27" s="266" t="e">
        <f t="shared" si="2"/>
        <v>#DIV/0!</v>
      </c>
    </row>
    <row r="28" spans="1:14" x14ac:dyDescent="0.25">
      <c r="A28" s="529"/>
      <c r="B28" s="530"/>
      <c r="C28" s="498" t="s">
        <v>23</v>
      </c>
      <c r="D28" s="499"/>
      <c r="E28" s="500"/>
      <c r="F28" s="17"/>
      <c r="G28" s="18" t="e">
        <f t="shared" si="0"/>
        <v>#DIV/0!</v>
      </c>
      <c r="H28" s="17"/>
      <c r="I28" s="19" t="e">
        <f t="shared" si="2"/>
        <v>#DIV/0!</v>
      </c>
      <c r="L28" s="20"/>
      <c r="M28" s="20"/>
      <c r="N28" s="20"/>
    </row>
    <row r="29" spans="1:14" x14ac:dyDescent="0.25">
      <c r="A29" s="529"/>
      <c r="B29" s="530"/>
      <c r="C29" s="498"/>
      <c r="D29" s="499"/>
      <c r="E29" s="500"/>
      <c r="F29" s="17"/>
      <c r="G29" s="18" t="e">
        <f t="shared" si="0"/>
        <v>#DIV/0!</v>
      </c>
      <c r="H29" s="17"/>
      <c r="I29" s="19" t="e">
        <f t="shared" si="2"/>
        <v>#DIV/0!</v>
      </c>
      <c r="L29" s="20"/>
      <c r="M29" s="20"/>
      <c r="N29" s="20"/>
    </row>
    <row r="30" spans="1:14" x14ac:dyDescent="0.25">
      <c r="A30" s="529"/>
      <c r="B30" s="530"/>
      <c r="C30" s="498"/>
      <c r="D30" s="499"/>
      <c r="E30" s="500"/>
      <c r="F30" s="17"/>
      <c r="G30" s="18" t="e">
        <f t="shared" si="0"/>
        <v>#DIV/0!</v>
      </c>
      <c r="H30" s="17"/>
      <c r="I30" s="19" t="e">
        <f t="shared" si="2"/>
        <v>#DIV/0!</v>
      </c>
      <c r="L30" s="20"/>
      <c r="M30" s="20"/>
      <c r="N30" s="20"/>
    </row>
    <row r="31" spans="1:14" ht="24" customHeight="1" x14ac:dyDescent="0.25">
      <c r="A31" s="529"/>
      <c r="B31" s="530"/>
      <c r="C31" s="501" t="s">
        <v>24</v>
      </c>
      <c r="D31" s="502"/>
      <c r="E31" s="503"/>
      <c r="F31" s="22">
        <f>SUM(F28:F30)</f>
        <v>0</v>
      </c>
      <c r="G31" s="23" t="e">
        <f t="shared" si="0"/>
        <v>#DIV/0!</v>
      </c>
      <c r="H31" s="22">
        <f>SUM(H28:H30)</f>
        <v>0</v>
      </c>
      <c r="I31" s="266" t="e">
        <f t="shared" si="2"/>
        <v>#DIV/0!</v>
      </c>
    </row>
    <row r="32" spans="1:14" x14ac:dyDescent="0.25">
      <c r="A32" s="529"/>
      <c r="B32" s="530"/>
      <c r="C32" s="498" t="s">
        <v>25</v>
      </c>
      <c r="D32" s="499"/>
      <c r="E32" s="500"/>
      <c r="F32" s="17"/>
      <c r="G32" s="18" t="e">
        <f t="shared" si="0"/>
        <v>#DIV/0!</v>
      </c>
      <c r="H32" s="17"/>
      <c r="I32" s="19" t="e">
        <f t="shared" si="2"/>
        <v>#DIV/0!</v>
      </c>
      <c r="L32" s="20"/>
      <c r="M32" s="20"/>
      <c r="N32" s="20"/>
    </row>
    <row r="33" spans="1:14" ht="12.75" customHeight="1" x14ac:dyDescent="0.25">
      <c r="A33" s="529"/>
      <c r="B33" s="530"/>
      <c r="C33" s="498" t="s">
        <v>26</v>
      </c>
      <c r="D33" s="499"/>
      <c r="E33" s="500"/>
      <c r="F33" s="17"/>
      <c r="G33" s="18" t="e">
        <f t="shared" si="0"/>
        <v>#DIV/0!</v>
      </c>
      <c r="H33" s="17"/>
      <c r="I33" s="19" t="e">
        <f t="shared" si="2"/>
        <v>#DIV/0!</v>
      </c>
      <c r="L33" s="20"/>
      <c r="M33" s="20"/>
      <c r="N33" s="20"/>
    </row>
    <row r="34" spans="1:14" ht="12.75" customHeight="1" x14ac:dyDescent="0.25">
      <c r="A34" s="529"/>
      <c r="B34" s="530"/>
      <c r="C34" s="498" t="s">
        <v>27</v>
      </c>
      <c r="D34" s="499"/>
      <c r="E34" s="500"/>
      <c r="F34" s="17"/>
      <c r="G34" s="18" t="e">
        <f t="shared" si="0"/>
        <v>#DIV/0!</v>
      </c>
      <c r="H34" s="17"/>
      <c r="I34" s="19" t="e">
        <f t="shared" si="2"/>
        <v>#DIV/0!</v>
      </c>
      <c r="L34" s="20"/>
      <c r="M34" s="20"/>
      <c r="N34" s="20"/>
    </row>
    <row r="35" spans="1:14" ht="12.75" customHeight="1" x14ac:dyDescent="0.25">
      <c r="A35" s="529"/>
      <c r="B35" s="530"/>
      <c r="C35" s="498"/>
      <c r="D35" s="499"/>
      <c r="E35" s="500"/>
      <c r="F35" s="17"/>
      <c r="G35" s="18" t="e">
        <f t="shared" si="0"/>
        <v>#DIV/0!</v>
      </c>
      <c r="H35" s="17"/>
      <c r="I35" s="19" t="e">
        <f t="shared" si="2"/>
        <v>#DIV/0!</v>
      </c>
      <c r="L35" s="20"/>
      <c r="M35" s="20"/>
      <c r="N35" s="20"/>
    </row>
    <row r="36" spans="1:14" ht="12.75" customHeight="1" x14ac:dyDescent="0.25">
      <c r="A36" s="529"/>
      <c r="B36" s="530"/>
      <c r="C36" s="498"/>
      <c r="D36" s="499"/>
      <c r="E36" s="500"/>
      <c r="F36" s="17"/>
      <c r="G36" s="18" t="e">
        <f t="shared" si="0"/>
        <v>#DIV/0!</v>
      </c>
      <c r="H36" s="17"/>
      <c r="I36" s="19" t="e">
        <f t="shared" si="2"/>
        <v>#DIV/0!</v>
      </c>
      <c r="L36" s="20"/>
      <c r="M36" s="20"/>
      <c r="N36" s="20"/>
    </row>
    <row r="37" spans="1:14" ht="12.75" customHeight="1" x14ac:dyDescent="0.25">
      <c r="A37" s="529"/>
      <c r="B37" s="530"/>
      <c r="C37" s="498"/>
      <c r="D37" s="499"/>
      <c r="E37" s="500"/>
      <c r="F37" s="17"/>
      <c r="G37" s="18" t="e">
        <f t="shared" si="0"/>
        <v>#DIV/0!</v>
      </c>
      <c r="H37" s="17"/>
      <c r="I37" s="19" t="e">
        <f t="shared" si="2"/>
        <v>#DIV/0!</v>
      </c>
      <c r="L37" s="20"/>
      <c r="M37" s="20"/>
      <c r="N37" s="20"/>
    </row>
    <row r="38" spans="1:14" ht="24" customHeight="1" x14ac:dyDescent="0.25">
      <c r="A38" s="529"/>
      <c r="B38" s="530"/>
      <c r="C38" s="501" t="s">
        <v>432</v>
      </c>
      <c r="D38" s="502"/>
      <c r="E38" s="503"/>
      <c r="F38" s="22">
        <f>SUM(F32:F37)</f>
        <v>0</v>
      </c>
      <c r="G38" s="23" t="e">
        <f t="shared" si="0"/>
        <v>#DIV/0!</v>
      </c>
      <c r="H38" s="22">
        <f>SUM(H32:H37)</f>
        <v>0</v>
      </c>
      <c r="I38" s="266" t="e">
        <f t="shared" si="2"/>
        <v>#DIV/0!</v>
      </c>
    </row>
    <row r="39" spans="1:14" ht="14.25" customHeight="1" x14ac:dyDescent="0.25">
      <c r="A39" s="529"/>
      <c r="B39" s="530"/>
      <c r="C39" s="512"/>
      <c r="D39" s="513"/>
      <c r="E39" s="514"/>
      <c r="F39" s="17">
        <v>0</v>
      </c>
      <c r="G39" s="19" t="e">
        <f t="shared" si="0"/>
        <v>#DIV/0!</v>
      </c>
      <c r="H39" s="17">
        <v>0</v>
      </c>
      <c r="I39" s="19" t="e">
        <f t="shared" si="2"/>
        <v>#DIV/0!</v>
      </c>
      <c r="L39" s="20"/>
      <c r="M39" s="20"/>
      <c r="N39" s="20"/>
    </row>
    <row r="40" spans="1:14" ht="15" customHeight="1" x14ac:dyDescent="0.25">
      <c r="A40" s="529"/>
      <c r="B40" s="530"/>
      <c r="C40" s="512"/>
      <c r="D40" s="513"/>
      <c r="E40" s="514"/>
      <c r="F40" s="17">
        <v>0</v>
      </c>
      <c r="G40" s="19" t="e">
        <f t="shared" si="0"/>
        <v>#DIV/0!</v>
      </c>
      <c r="H40" s="17">
        <v>0</v>
      </c>
      <c r="I40" s="19" t="e">
        <f t="shared" si="2"/>
        <v>#DIV/0!</v>
      </c>
      <c r="L40" s="20"/>
      <c r="M40" s="20"/>
      <c r="N40" s="20"/>
    </row>
    <row r="41" spans="1:14" ht="24" customHeight="1" x14ac:dyDescent="0.25">
      <c r="A41" s="529"/>
      <c r="B41" s="530"/>
      <c r="C41" s="501" t="s">
        <v>29</v>
      </c>
      <c r="D41" s="502"/>
      <c r="E41" s="503"/>
      <c r="F41" s="22">
        <f>F40</f>
        <v>0</v>
      </c>
      <c r="G41" s="24" t="e">
        <f t="shared" si="0"/>
        <v>#DIV/0!</v>
      </c>
      <c r="H41" s="22">
        <f>H40</f>
        <v>0</v>
      </c>
      <c r="I41" s="266" t="e">
        <f t="shared" si="2"/>
        <v>#DIV/0!</v>
      </c>
    </row>
    <row r="42" spans="1:14" x14ac:dyDescent="0.25">
      <c r="A42" s="529"/>
      <c r="B42" s="530"/>
      <c r="C42" s="498" t="s">
        <v>30</v>
      </c>
      <c r="D42" s="499"/>
      <c r="E42" s="500"/>
      <c r="F42" s="17"/>
      <c r="G42" s="19" t="e">
        <f t="shared" si="0"/>
        <v>#DIV/0!</v>
      </c>
      <c r="H42" s="17"/>
      <c r="I42" s="19" t="e">
        <f t="shared" si="2"/>
        <v>#DIV/0!</v>
      </c>
      <c r="L42" s="20"/>
      <c r="M42" s="20"/>
      <c r="N42" s="20"/>
    </row>
    <row r="43" spans="1:14" x14ac:dyDescent="0.25">
      <c r="A43" s="529"/>
      <c r="B43" s="530"/>
      <c r="C43" s="498" t="s">
        <v>31</v>
      </c>
      <c r="D43" s="499"/>
      <c r="E43" s="500"/>
      <c r="F43" s="17"/>
      <c r="G43" s="18" t="e">
        <f t="shared" si="0"/>
        <v>#DIV/0!</v>
      </c>
      <c r="H43" s="17"/>
      <c r="I43" s="19" t="e">
        <f t="shared" si="2"/>
        <v>#DIV/0!</v>
      </c>
      <c r="L43" s="20"/>
      <c r="M43" s="20"/>
      <c r="N43" s="20"/>
    </row>
    <row r="44" spans="1:14" x14ac:dyDescent="0.25">
      <c r="A44" s="529"/>
      <c r="B44" s="530"/>
      <c r="C44" s="498"/>
      <c r="D44" s="499"/>
      <c r="E44" s="500"/>
      <c r="F44" s="17"/>
      <c r="G44" s="18" t="e">
        <f t="shared" si="0"/>
        <v>#DIV/0!</v>
      </c>
      <c r="H44" s="17"/>
      <c r="I44" s="19" t="e">
        <f t="shared" si="2"/>
        <v>#DIV/0!</v>
      </c>
      <c r="L44" s="20"/>
      <c r="M44" s="20"/>
      <c r="N44" s="20"/>
    </row>
    <row r="45" spans="1:14" ht="24" customHeight="1" x14ac:dyDescent="0.25">
      <c r="A45" s="529"/>
      <c r="B45" s="530"/>
      <c r="C45" s="501" t="s">
        <v>32</v>
      </c>
      <c r="D45" s="502"/>
      <c r="E45" s="503"/>
      <c r="F45" s="22">
        <f>SUM(F42:F44)</f>
        <v>0</v>
      </c>
      <c r="G45" s="24" t="e">
        <f t="shared" si="0"/>
        <v>#DIV/0!</v>
      </c>
      <c r="H45" s="22">
        <f>SUM(H42:H44)</f>
        <v>0</v>
      </c>
      <c r="I45" s="266" t="e">
        <f t="shared" si="2"/>
        <v>#DIV/0!</v>
      </c>
    </row>
    <row r="46" spans="1:14" hidden="1" x14ac:dyDescent="0.25">
      <c r="A46" s="529"/>
      <c r="B46" s="530"/>
      <c r="C46" s="506"/>
      <c r="D46" s="507"/>
      <c r="E46" s="508"/>
      <c r="F46" s="22"/>
      <c r="G46" s="24"/>
      <c r="H46" s="22"/>
      <c r="I46" s="19" t="e">
        <f t="shared" si="2"/>
        <v>#DIV/0!</v>
      </c>
    </row>
    <row r="47" spans="1:14" hidden="1" x14ac:dyDescent="0.25">
      <c r="A47" s="529"/>
      <c r="B47" s="530"/>
      <c r="C47" s="506"/>
      <c r="D47" s="507"/>
      <c r="E47" s="508"/>
      <c r="F47" s="22"/>
      <c r="G47" s="24"/>
      <c r="H47" s="22"/>
      <c r="I47" s="19" t="e">
        <f t="shared" si="2"/>
        <v>#DIV/0!</v>
      </c>
    </row>
    <row r="48" spans="1:14" hidden="1" x14ac:dyDescent="0.25">
      <c r="A48" s="529"/>
      <c r="B48" s="530"/>
      <c r="C48" s="501" t="s">
        <v>33</v>
      </c>
      <c r="D48" s="502"/>
      <c r="E48" s="503"/>
      <c r="F48" s="22"/>
      <c r="G48" s="24"/>
      <c r="H48" s="22">
        <v>0</v>
      </c>
      <c r="I48" s="19" t="e">
        <f t="shared" si="2"/>
        <v>#DIV/0!</v>
      </c>
    </row>
    <row r="49" spans="1:14" ht="16.5" customHeight="1" x14ac:dyDescent="0.25">
      <c r="A49" s="529"/>
      <c r="B49" s="530"/>
      <c r="C49" s="509" t="s">
        <v>34</v>
      </c>
      <c r="D49" s="510"/>
      <c r="E49" s="511"/>
      <c r="F49" s="25">
        <f>F38+F27+F22+F16+F45+F31+F48</f>
        <v>0</v>
      </c>
      <c r="G49" s="26">
        <v>1</v>
      </c>
      <c r="H49" s="25">
        <f>H38+H27+H22+H16+H45+H31</f>
        <v>0</v>
      </c>
      <c r="I49" s="268" t="e">
        <f t="shared" si="2"/>
        <v>#DIV/0!</v>
      </c>
    </row>
    <row r="50" spans="1:14" x14ac:dyDescent="0.25">
      <c r="A50" s="529"/>
      <c r="B50" s="530"/>
      <c r="C50" s="501" t="s">
        <v>33</v>
      </c>
      <c r="D50" s="502"/>
      <c r="E50" s="503"/>
      <c r="F50" s="22"/>
      <c r="G50" s="24"/>
      <c r="H50" s="22"/>
      <c r="I50" s="24"/>
    </row>
    <row r="51" spans="1:14" x14ac:dyDescent="0.25">
      <c r="A51" s="529"/>
      <c r="B51" s="530"/>
      <c r="C51" s="501" t="s">
        <v>35</v>
      </c>
      <c r="D51" s="502"/>
      <c r="E51" s="503"/>
      <c r="F51" s="22">
        <v>0</v>
      </c>
      <c r="G51" s="24"/>
      <c r="H51" s="22"/>
      <c r="I51" s="24"/>
    </row>
    <row r="52" spans="1:14" ht="14" x14ac:dyDescent="0.3">
      <c r="A52" s="529"/>
      <c r="B52" s="530"/>
      <c r="C52" s="504" t="s">
        <v>36</v>
      </c>
      <c r="D52" s="505"/>
      <c r="E52" s="505"/>
      <c r="F52" s="27">
        <f>F49+F50+F51</f>
        <v>0</v>
      </c>
      <c r="G52" s="28"/>
      <c r="H52" s="27">
        <f>H49+H50+H51</f>
        <v>0</v>
      </c>
      <c r="I52" s="29"/>
    </row>
    <row r="53" spans="1:14" ht="13" x14ac:dyDescent="0.3">
      <c r="A53" s="529"/>
      <c r="B53" s="530"/>
      <c r="C53" s="30"/>
      <c r="D53" s="2"/>
      <c r="E53" s="31" t="s">
        <v>37</v>
      </c>
      <c r="F53" s="32">
        <f>F49/365</f>
        <v>0</v>
      </c>
      <c r="G53" s="33" t="s">
        <v>38</v>
      </c>
      <c r="H53" s="382" t="s">
        <v>155</v>
      </c>
      <c r="I53" s="35"/>
      <c r="K53" s="269" t="s">
        <v>244</v>
      </c>
      <c r="L53" s="269"/>
    </row>
    <row r="54" spans="1:14" ht="13" x14ac:dyDescent="0.3">
      <c r="A54" s="529"/>
      <c r="B54" s="530"/>
      <c r="C54" s="36"/>
      <c r="D54" s="4"/>
      <c r="E54" s="37" t="s">
        <v>40</v>
      </c>
      <c r="F54" s="38">
        <f>F52/365</f>
        <v>0</v>
      </c>
      <c r="G54" s="39" t="s">
        <v>41</v>
      </c>
      <c r="H54" s="40"/>
      <c r="I54" s="41"/>
    </row>
    <row r="55" spans="1:14" ht="13" x14ac:dyDescent="0.3">
      <c r="A55" s="529"/>
      <c r="B55" s="530"/>
      <c r="C55" s="36"/>
      <c r="D55" s="4"/>
      <c r="E55" s="5"/>
      <c r="F55" s="38"/>
      <c r="G55" s="39"/>
      <c r="H55" s="40"/>
      <c r="I55" s="41"/>
    </row>
    <row r="56" spans="1:14" x14ac:dyDescent="0.25">
      <c r="A56" s="529"/>
      <c r="B56" s="530"/>
      <c r="C56" s="3" t="s">
        <v>42</v>
      </c>
      <c r="D56" s="42" t="s">
        <v>43</v>
      </c>
      <c r="E56" s="43"/>
      <c r="F56" s="44" t="e">
        <f>(SUMIF(L8:L44,1,F8:F44)/F49)</f>
        <v>#DIV/0!</v>
      </c>
      <c r="G56" s="516" t="s">
        <v>44</v>
      </c>
      <c r="H56" s="44" t="e">
        <f>(SUMIF(L8:L44,1,H8:H44)/H49)</f>
        <v>#DIV/0!</v>
      </c>
      <c r="I56" s="519" t="s">
        <v>45</v>
      </c>
    </row>
    <row r="57" spans="1:14" x14ac:dyDescent="0.25">
      <c r="A57" s="529"/>
      <c r="B57" s="530"/>
      <c r="C57" s="3"/>
      <c r="D57" s="45" t="s">
        <v>363</v>
      </c>
      <c r="E57" s="46"/>
      <c r="F57" s="47" t="e">
        <f>(SUMIF(M8:M44,1,F8:F44)/F49)</f>
        <v>#DIV/0!</v>
      </c>
      <c r="G57" s="517"/>
      <c r="H57" s="47" t="e">
        <f>(SUMIF(M8:M44,1,H8:H44)/H49)</f>
        <v>#DIV/0!</v>
      </c>
      <c r="I57" s="520"/>
    </row>
    <row r="58" spans="1:14" x14ac:dyDescent="0.25">
      <c r="A58" s="531"/>
      <c r="B58" s="532"/>
      <c r="C58" s="48"/>
      <c r="D58" s="49" t="s">
        <v>46</v>
      </c>
      <c r="E58" s="7"/>
      <c r="F58" s="50" t="e">
        <f>1-F57-F56</f>
        <v>#DIV/0!</v>
      </c>
      <c r="G58" s="518"/>
      <c r="H58" s="50" t="e">
        <f t="shared" ref="H58" si="3">1-H57-H56</f>
        <v>#DIV/0!</v>
      </c>
      <c r="I58" s="521"/>
    </row>
    <row r="59" spans="1:14" ht="192.75" customHeight="1" x14ac:dyDescent="0.25"/>
    <row r="62" spans="1:14" ht="30" customHeight="1" x14ac:dyDescent="0.25"/>
    <row r="63" spans="1:14" ht="15.75" customHeight="1" x14ac:dyDescent="0.35">
      <c r="A63" s="256" t="s">
        <v>226</v>
      </c>
      <c r="B63" s="257"/>
      <c r="C63" s="257"/>
      <c r="D63" s="257"/>
      <c r="E63" s="257"/>
      <c r="F63" s="257"/>
      <c r="G63" s="257"/>
      <c r="H63" s="257"/>
      <c r="I63" s="257"/>
      <c r="L63" s="525" t="s">
        <v>223</v>
      </c>
      <c r="M63" s="526"/>
      <c r="N63" s="526"/>
    </row>
    <row r="64" spans="1:14" ht="27" customHeight="1" x14ac:dyDescent="0.25">
      <c r="L64" s="526"/>
      <c r="M64" s="526"/>
      <c r="N64" s="526"/>
    </row>
    <row r="66" spans="1:15" ht="21" x14ac:dyDescent="0.25">
      <c r="A66" s="527" t="s">
        <v>5</v>
      </c>
      <c r="B66" s="528"/>
      <c r="C66" s="533" t="s">
        <v>6</v>
      </c>
      <c r="D66" s="534"/>
      <c r="E66" s="535"/>
      <c r="F66" s="16" t="s">
        <v>7</v>
      </c>
      <c r="G66" s="16" t="s">
        <v>8</v>
      </c>
      <c r="H66" s="16" t="s">
        <v>9</v>
      </c>
      <c r="I66" s="16" t="s">
        <v>10</v>
      </c>
      <c r="L66" s="258" t="s">
        <v>11</v>
      </c>
      <c r="M66" s="258" t="s">
        <v>12</v>
      </c>
      <c r="N66" s="16" t="s">
        <v>46</v>
      </c>
      <c r="O66" s="8"/>
    </row>
    <row r="67" spans="1:15" ht="12.75" customHeight="1" x14ac:dyDescent="0.25">
      <c r="A67" s="529"/>
      <c r="B67" s="530"/>
      <c r="C67" s="498" t="s">
        <v>13</v>
      </c>
      <c r="D67" s="499"/>
      <c r="E67" s="500"/>
      <c r="F67" s="17"/>
      <c r="G67" s="18" t="e">
        <f t="shared" ref="G67:G97" si="4">F67/$F$108</f>
        <v>#DIV/0!</v>
      </c>
      <c r="H67" s="17"/>
      <c r="I67" s="19" t="e">
        <f t="shared" ref="I67:I108" si="5">H67/$H$108</f>
        <v>#DIV/0!</v>
      </c>
      <c r="L67" s="20">
        <v>1</v>
      </c>
      <c r="M67" s="20"/>
      <c r="N67" s="20"/>
      <c r="O67" s="8"/>
    </row>
    <row r="68" spans="1:15" x14ac:dyDescent="0.25">
      <c r="A68" s="529"/>
      <c r="B68" s="530"/>
      <c r="C68" s="498" t="s">
        <v>14</v>
      </c>
      <c r="D68" s="499"/>
      <c r="E68" s="500"/>
      <c r="F68" s="17"/>
      <c r="G68" s="18" t="e">
        <f t="shared" si="4"/>
        <v>#DIV/0!</v>
      </c>
      <c r="H68" s="17"/>
      <c r="I68" s="19" t="e">
        <f t="shared" si="5"/>
        <v>#DIV/0!</v>
      </c>
      <c r="L68" s="20"/>
      <c r="M68" s="20"/>
      <c r="N68" s="20"/>
    </row>
    <row r="69" spans="1:15" ht="12.75" customHeight="1" x14ac:dyDescent="0.25">
      <c r="A69" s="529"/>
      <c r="B69" s="530"/>
      <c r="C69" s="498" t="s">
        <v>15</v>
      </c>
      <c r="D69" s="499"/>
      <c r="E69" s="500"/>
      <c r="F69" s="17"/>
      <c r="G69" s="18" t="e">
        <f t="shared" si="4"/>
        <v>#DIV/0!</v>
      </c>
      <c r="H69" s="17"/>
      <c r="I69" s="19" t="e">
        <f t="shared" si="5"/>
        <v>#DIV/0!</v>
      </c>
      <c r="L69" s="20"/>
      <c r="M69" s="20"/>
      <c r="N69" s="20"/>
    </row>
    <row r="70" spans="1:15" ht="12.75" customHeight="1" x14ac:dyDescent="0.25">
      <c r="A70" s="529"/>
      <c r="B70" s="530"/>
      <c r="C70" s="498" t="s">
        <v>16</v>
      </c>
      <c r="D70" s="499"/>
      <c r="E70" s="500"/>
      <c r="F70" s="17"/>
      <c r="G70" s="18" t="e">
        <f t="shared" si="4"/>
        <v>#DIV/0!</v>
      </c>
      <c r="H70" s="17"/>
      <c r="I70" s="19" t="e">
        <f t="shared" si="5"/>
        <v>#DIV/0!</v>
      </c>
      <c r="L70" s="20"/>
      <c r="M70" s="20"/>
      <c r="N70" s="20"/>
    </row>
    <row r="71" spans="1:15" x14ac:dyDescent="0.25">
      <c r="A71" s="529"/>
      <c r="B71" s="530"/>
      <c r="C71" s="498"/>
      <c r="D71" s="499"/>
      <c r="E71" s="500"/>
      <c r="F71" s="17"/>
      <c r="G71" s="18" t="e">
        <f t="shared" si="4"/>
        <v>#DIV/0!</v>
      </c>
      <c r="H71" s="17"/>
      <c r="I71" s="19" t="e">
        <f t="shared" si="5"/>
        <v>#DIV/0!</v>
      </c>
      <c r="L71" s="20"/>
      <c r="M71" s="20"/>
      <c r="N71" s="20"/>
    </row>
    <row r="72" spans="1:15" ht="12.75" customHeight="1" x14ac:dyDescent="0.25">
      <c r="A72" s="529"/>
      <c r="B72" s="530"/>
      <c r="C72" s="498"/>
      <c r="D72" s="499"/>
      <c r="E72" s="500"/>
      <c r="F72" s="21"/>
      <c r="G72" s="18" t="e">
        <f t="shared" si="4"/>
        <v>#DIV/0!</v>
      </c>
      <c r="H72" s="17"/>
      <c r="I72" s="19" t="e">
        <f t="shared" si="5"/>
        <v>#DIV/0!</v>
      </c>
      <c r="L72" s="20"/>
      <c r="M72" s="20"/>
      <c r="N72" s="20"/>
    </row>
    <row r="73" spans="1:15" ht="14.25" customHeight="1" x14ac:dyDescent="0.25">
      <c r="A73" s="529"/>
      <c r="B73" s="530"/>
      <c r="C73" s="498"/>
      <c r="D73" s="499"/>
      <c r="E73" s="500"/>
      <c r="F73" s="17"/>
      <c r="G73" s="18" t="e">
        <f t="shared" si="4"/>
        <v>#DIV/0!</v>
      </c>
      <c r="H73" s="17"/>
      <c r="I73" s="19" t="e">
        <f t="shared" si="5"/>
        <v>#DIV/0!</v>
      </c>
      <c r="L73" s="20"/>
      <c r="M73" s="20"/>
      <c r="N73" s="20"/>
    </row>
    <row r="74" spans="1:15" ht="12.75" customHeight="1" x14ac:dyDescent="0.25">
      <c r="A74" s="529"/>
      <c r="B74" s="530"/>
      <c r="C74" s="498"/>
      <c r="D74" s="499"/>
      <c r="E74" s="500"/>
      <c r="F74" s="17"/>
      <c r="G74" s="18" t="e">
        <f t="shared" si="4"/>
        <v>#DIV/0!</v>
      </c>
      <c r="H74" s="17"/>
      <c r="I74" s="19" t="e">
        <f t="shared" si="5"/>
        <v>#DIV/0!</v>
      </c>
      <c r="L74" s="20"/>
      <c r="M74" s="20"/>
      <c r="N74" s="20"/>
    </row>
    <row r="75" spans="1:15" x14ac:dyDescent="0.25">
      <c r="A75" s="529"/>
      <c r="B75" s="530"/>
      <c r="C75" s="501" t="s">
        <v>17</v>
      </c>
      <c r="D75" s="502"/>
      <c r="E75" s="503"/>
      <c r="F75" s="22">
        <f>SUM(F67:F74)</f>
        <v>0</v>
      </c>
      <c r="G75" s="23" t="e">
        <f t="shared" si="4"/>
        <v>#DIV/0!</v>
      </c>
      <c r="H75" s="22">
        <f>SUM(H67:H74)</f>
        <v>0</v>
      </c>
      <c r="I75" s="266" t="e">
        <f t="shared" si="5"/>
        <v>#DIV/0!</v>
      </c>
    </row>
    <row r="76" spans="1:15" ht="15" customHeight="1" x14ac:dyDescent="0.25">
      <c r="A76" s="529"/>
      <c r="B76" s="530"/>
      <c r="C76" s="498" t="s">
        <v>224</v>
      </c>
      <c r="D76" s="499"/>
      <c r="E76" s="500"/>
      <c r="F76" s="17"/>
      <c r="G76" s="18" t="e">
        <f t="shared" si="4"/>
        <v>#DIV/0!</v>
      </c>
      <c r="H76" s="17"/>
      <c r="I76" s="19" t="e">
        <f t="shared" si="5"/>
        <v>#DIV/0!</v>
      </c>
      <c r="L76" s="20"/>
      <c r="M76" s="20"/>
      <c r="N76" s="20"/>
    </row>
    <row r="77" spans="1:15" ht="15" customHeight="1" x14ac:dyDescent="0.25">
      <c r="A77" s="529"/>
      <c r="B77" s="530"/>
      <c r="C77" s="498" t="s">
        <v>225</v>
      </c>
      <c r="D77" s="499"/>
      <c r="E77" s="500"/>
      <c r="F77" s="21"/>
      <c r="G77" s="18" t="e">
        <f t="shared" si="4"/>
        <v>#DIV/0!</v>
      </c>
      <c r="H77" s="17"/>
      <c r="I77" s="19" t="e">
        <f t="shared" si="5"/>
        <v>#DIV/0!</v>
      </c>
      <c r="L77" s="20"/>
      <c r="M77" s="20"/>
      <c r="N77" s="20"/>
    </row>
    <row r="78" spans="1:15" x14ac:dyDescent="0.25">
      <c r="A78" s="529"/>
      <c r="B78" s="530"/>
      <c r="C78" s="498"/>
      <c r="D78" s="499"/>
      <c r="E78" s="500"/>
      <c r="F78" s="17"/>
      <c r="G78" s="18" t="e">
        <f t="shared" si="4"/>
        <v>#DIV/0!</v>
      </c>
      <c r="H78" s="17"/>
      <c r="I78" s="19" t="e">
        <f t="shared" si="5"/>
        <v>#DIV/0!</v>
      </c>
      <c r="L78" s="20"/>
      <c r="M78" s="20"/>
      <c r="N78" s="20"/>
    </row>
    <row r="79" spans="1:15" ht="15" customHeight="1" x14ac:dyDescent="0.25">
      <c r="A79" s="529"/>
      <c r="B79" s="530"/>
      <c r="C79" s="498"/>
      <c r="D79" s="499"/>
      <c r="E79" s="500"/>
      <c r="F79" s="17"/>
      <c r="G79" s="18" t="e">
        <f t="shared" si="4"/>
        <v>#DIV/0!</v>
      </c>
      <c r="H79" s="17"/>
      <c r="I79" s="19" t="e">
        <f t="shared" si="5"/>
        <v>#DIV/0!</v>
      </c>
      <c r="L79" s="20"/>
      <c r="M79" s="20"/>
      <c r="N79" s="20"/>
    </row>
    <row r="80" spans="1:15" ht="12.75" customHeight="1" x14ac:dyDescent="0.25">
      <c r="A80" s="529"/>
      <c r="B80" s="530"/>
      <c r="C80" s="498"/>
      <c r="D80" s="499"/>
      <c r="E80" s="500"/>
      <c r="F80" s="17"/>
      <c r="G80" s="18" t="e">
        <f t="shared" si="4"/>
        <v>#DIV/0!</v>
      </c>
      <c r="H80" s="17"/>
      <c r="I80" s="19" t="e">
        <f t="shared" si="5"/>
        <v>#DIV/0!</v>
      </c>
      <c r="L80" s="20"/>
      <c r="M80" s="20"/>
      <c r="N80" s="20"/>
    </row>
    <row r="81" spans="1:22" ht="15" customHeight="1" x14ac:dyDescent="0.25">
      <c r="A81" s="529"/>
      <c r="B81" s="530"/>
      <c r="C81" s="501" t="s">
        <v>18</v>
      </c>
      <c r="D81" s="502"/>
      <c r="E81" s="503"/>
      <c r="F81" s="22">
        <f>SUM(F76:F80)</f>
        <v>0</v>
      </c>
      <c r="G81" s="23" t="e">
        <f t="shared" si="4"/>
        <v>#DIV/0!</v>
      </c>
      <c r="H81" s="22">
        <f>SUM(H76:H80)</f>
        <v>0</v>
      </c>
      <c r="I81" s="266" t="e">
        <f t="shared" si="5"/>
        <v>#DIV/0!</v>
      </c>
    </row>
    <row r="82" spans="1:22" ht="15" customHeight="1" x14ac:dyDescent="0.25">
      <c r="A82" s="529"/>
      <c r="B82" s="530"/>
      <c r="C82" s="498" t="s">
        <v>19</v>
      </c>
      <c r="D82" s="499"/>
      <c r="E82" s="500"/>
      <c r="F82" s="17"/>
      <c r="G82" s="18" t="e">
        <f t="shared" si="4"/>
        <v>#DIV/0!</v>
      </c>
      <c r="H82" s="17"/>
      <c r="I82" s="19" t="e">
        <f t="shared" si="5"/>
        <v>#DIV/0!</v>
      </c>
      <c r="L82" s="20"/>
      <c r="M82" s="20"/>
      <c r="N82" s="20"/>
    </row>
    <row r="83" spans="1:22" ht="15" customHeight="1" x14ac:dyDescent="0.25">
      <c r="A83" s="529"/>
      <c r="B83" s="530"/>
      <c r="C83" s="498" t="s">
        <v>20</v>
      </c>
      <c r="D83" s="499"/>
      <c r="E83" s="500"/>
      <c r="F83" s="17"/>
      <c r="G83" s="18" t="e">
        <f t="shared" si="4"/>
        <v>#DIV/0!</v>
      </c>
      <c r="H83" s="17"/>
      <c r="I83" s="19" t="e">
        <f t="shared" si="5"/>
        <v>#DIV/0!</v>
      </c>
      <c r="L83" s="20"/>
      <c r="M83" s="20"/>
      <c r="N83" s="20"/>
    </row>
    <row r="84" spans="1:22" s="61" customFormat="1" ht="15" customHeight="1" x14ac:dyDescent="0.25">
      <c r="A84" s="529"/>
      <c r="B84" s="530"/>
      <c r="C84" s="498" t="s">
        <v>21</v>
      </c>
      <c r="D84" s="499"/>
      <c r="E84" s="500"/>
      <c r="F84" s="17"/>
      <c r="G84" s="18" t="e">
        <f t="shared" si="4"/>
        <v>#DIV/0!</v>
      </c>
      <c r="H84" s="17"/>
      <c r="I84" s="19" t="e">
        <f t="shared" si="5"/>
        <v>#DIV/0!</v>
      </c>
      <c r="J84"/>
      <c r="K84"/>
      <c r="L84" s="20"/>
      <c r="M84" s="20"/>
      <c r="N84" s="20"/>
      <c r="O84" s="62"/>
      <c r="P84" s="62"/>
      <c r="Q84" s="62"/>
      <c r="R84" s="62"/>
      <c r="S84" s="62"/>
      <c r="T84" s="62"/>
      <c r="U84" s="62"/>
      <c r="V84" s="62"/>
    </row>
    <row r="85" spans="1:22" s="61" customFormat="1" ht="15" customHeight="1" x14ac:dyDescent="0.25">
      <c r="A85" s="529"/>
      <c r="B85" s="530"/>
      <c r="C85" s="498"/>
      <c r="D85" s="499"/>
      <c r="E85" s="500"/>
      <c r="F85" s="17"/>
      <c r="G85" s="18" t="e">
        <f t="shared" si="4"/>
        <v>#DIV/0!</v>
      </c>
      <c r="H85" s="17"/>
      <c r="I85" s="19" t="e">
        <f t="shared" si="5"/>
        <v>#DIV/0!</v>
      </c>
      <c r="J85"/>
      <c r="K85"/>
      <c r="L85" s="20"/>
      <c r="M85" s="20"/>
      <c r="N85" s="20"/>
      <c r="O85" s="62"/>
      <c r="P85" s="62"/>
      <c r="Q85" s="62"/>
      <c r="R85" s="62"/>
      <c r="S85" s="62"/>
      <c r="T85" s="62"/>
      <c r="U85" s="62"/>
      <c r="V85" s="62"/>
    </row>
    <row r="86" spans="1:22" s="61" customFormat="1" ht="15" customHeight="1" x14ac:dyDescent="0.25">
      <c r="A86" s="529"/>
      <c r="B86" s="530"/>
      <c r="C86" s="501" t="s">
        <v>22</v>
      </c>
      <c r="D86" s="502"/>
      <c r="E86" s="503"/>
      <c r="F86" s="22">
        <f>SUM(F82:F84)</f>
        <v>0</v>
      </c>
      <c r="G86" s="23" t="e">
        <f t="shared" si="4"/>
        <v>#DIV/0!</v>
      </c>
      <c r="H86" s="22">
        <f>SUM(H82:H84)</f>
        <v>0</v>
      </c>
      <c r="I86" s="266" t="e">
        <f t="shared" si="5"/>
        <v>#DIV/0!</v>
      </c>
      <c r="J86"/>
      <c r="K86"/>
      <c r="L86"/>
      <c r="M86"/>
      <c r="N86"/>
      <c r="O86" s="62"/>
      <c r="P86" s="62"/>
      <c r="Q86" s="62"/>
      <c r="R86" s="62"/>
      <c r="S86" s="62"/>
      <c r="T86" s="62"/>
      <c r="U86" s="62"/>
      <c r="V86" s="62"/>
    </row>
    <row r="87" spans="1:22" s="61" customFormat="1" ht="12.75" customHeight="1" x14ac:dyDescent="0.25">
      <c r="A87" s="529"/>
      <c r="B87" s="530"/>
      <c r="C87" s="498" t="s">
        <v>23</v>
      </c>
      <c r="D87" s="499"/>
      <c r="E87" s="500"/>
      <c r="F87" s="17"/>
      <c r="G87" s="18" t="e">
        <f t="shared" si="4"/>
        <v>#DIV/0!</v>
      </c>
      <c r="H87" s="17"/>
      <c r="I87" s="19" t="e">
        <f t="shared" si="5"/>
        <v>#DIV/0!</v>
      </c>
      <c r="J87"/>
      <c r="K87"/>
      <c r="L87" s="20"/>
      <c r="M87" s="20"/>
      <c r="N87" s="20"/>
      <c r="O87" s="62"/>
      <c r="P87" s="62"/>
      <c r="Q87" s="62"/>
      <c r="R87" s="62"/>
      <c r="S87" s="62"/>
      <c r="T87" s="62"/>
      <c r="U87" s="62"/>
      <c r="V87" s="62"/>
    </row>
    <row r="88" spans="1:22" s="61" customFormat="1" ht="12.75" customHeight="1" x14ac:dyDescent="0.25">
      <c r="A88" s="529"/>
      <c r="B88" s="530"/>
      <c r="C88" s="498"/>
      <c r="D88" s="499"/>
      <c r="E88" s="500"/>
      <c r="F88" s="17"/>
      <c r="G88" s="18" t="e">
        <f t="shared" si="4"/>
        <v>#DIV/0!</v>
      </c>
      <c r="H88" s="17"/>
      <c r="I88" s="19" t="e">
        <f t="shared" si="5"/>
        <v>#DIV/0!</v>
      </c>
      <c r="J88"/>
      <c r="K88"/>
      <c r="L88" s="20"/>
      <c r="M88" s="20"/>
      <c r="N88" s="20"/>
      <c r="O88" s="62"/>
      <c r="P88" s="62"/>
      <c r="Q88" s="62"/>
      <c r="R88" s="62"/>
      <c r="S88" s="62"/>
      <c r="T88" s="62"/>
      <c r="U88" s="62"/>
      <c r="V88" s="62"/>
    </row>
    <row r="89" spans="1:22" s="61" customFormat="1" ht="15" customHeight="1" x14ac:dyDescent="0.25">
      <c r="A89" s="529"/>
      <c r="B89" s="530"/>
      <c r="C89" s="498"/>
      <c r="D89" s="499"/>
      <c r="E89" s="500"/>
      <c r="F89" s="17"/>
      <c r="G89" s="18" t="e">
        <f t="shared" si="4"/>
        <v>#DIV/0!</v>
      </c>
      <c r="H89" s="17"/>
      <c r="I89" s="19" t="e">
        <f t="shared" si="5"/>
        <v>#DIV/0!</v>
      </c>
      <c r="J89"/>
      <c r="K89"/>
      <c r="L89" s="20"/>
      <c r="M89" s="20"/>
      <c r="N89" s="20"/>
      <c r="O89" s="62"/>
      <c r="P89" s="62"/>
      <c r="Q89" s="62"/>
      <c r="R89" s="62"/>
      <c r="S89" s="62"/>
      <c r="T89" s="62"/>
      <c r="U89" s="62"/>
      <c r="V89" s="62"/>
    </row>
    <row r="90" spans="1:22" ht="19.5" customHeight="1" x14ac:dyDescent="0.25">
      <c r="A90" s="529"/>
      <c r="B90" s="530"/>
      <c r="C90" s="501" t="s">
        <v>24</v>
      </c>
      <c r="D90" s="502"/>
      <c r="E90" s="503"/>
      <c r="F90" s="22">
        <f>SUM(F87:F89)</f>
        <v>0</v>
      </c>
      <c r="G90" s="23" t="e">
        <f t="shared" si="4"/>
        <v>#DIV/0!</v>
      </c>
      <c r="H90" s="22">
        <f>SUM(H87:H89)</f>
        <v>0</v>
      </c>
      <c r="I90" s="266" t="e">
        <f t="shared" si="5"/>
        <v>#DIV/0!</v>
      </c>
    </row>
    <row r="91" spans="1:22" ht="15" customHeight="1" x14ac:dyDescent="0.25">
      <c r="A91" s="529"/>
      <c r="B91" s="530"/>
      <c r="C91" s="498" t="s">
        <v>25</v>
      </c>
      <c r="D91" s="499"/>
      <c r="E91" s="500"/>
      <c r="F91" s="17"/>
      <c r="G91" s="18" t="e">
        <f t="shared" si="4"/>
        <v>#DIV/0!</v>
      </c>
      <c r="H91" s="17"/>
      <c r="I91" s="19" t="e">
        <f t="shared" si="5"/>
        <v>#DIV/0!</v>
      </c>
      <c r="L91" s="20"/>
      <c r="M91" s="20"/>
      <c r="N91" s="20"/>
    </row>
    <row r="92" spans="1:22" ht="15" customHeight="1" x14ac:dyDescent="0.25">
      <c r="A92" s="529"/>
      <c r="B92" s="530"/>
      <c r="C92" s="498" t="s">
        <v>26</v>
      </c>
      <c r="D92" s="499"/>
      <c r="E92" s="500"/>
      <c r="F92" s="17"/>
      <c r="G92" s="18" t="e">
        <f t="shared" si="4"/>
        <v>#DIV/0!</v>
      </c>
      <c r="H92" s="17"/>
      <c r="I92" s="19" t="e">
        <f t="shared" si="5"/>
        <v>#DIV/0!</v>
      </c>
      <c r="L92" s="20"/>
      <c r="M92" s="20"/>
      <c r="N92" s="20"/>
    </row>
    <row r="93" spans="1:22" ht="15" customHeight="1" x14ac:dyDescent="0.25">
      <c r="A93" s="529"/>
      <c r="B93" s="530"/>
      <c r="C93" s="498" t="s">
        <v>27</v>
      </c>
      <c r="D93" s="499"/>
      <c r="E93" s="500"/>
      <c r="F93" s="17"/>
      <c r="G93" s="18" t="e">
        <f t="shared" si="4"/>
        <v>#DIV/0!</v>
      </c>
      <c r="H93" s="17"/>
      <c r="I93" s="19" t="e">
        <f t="shared" si="5"/>
        <v>#DIV/0!</v>
      </c>
      <c r="L93" s="20"/>
      <c r="M93" s="20"/>
      <c r="N93" s="20"/>
    </row>
    <row r="94" spans="1:22" x14ac:dyDescent="0.25">
      <c r="A94" s="529"/>
      <c r="B94" s="530"/>
      <c r="C94" s="498"/>
      <c r="D94" s="499"/>
      <c r="E94" s="500"/>
      <c r="F94" s="17"/>
      <c r="G94" s="18" t="e">
        <f t="shared" si="4"/>
        <v>#DIV/0!</v>
      </c>
      <c r="H94" s="17"/>
      <c r="I94" s="19" t="e">
        <f t="shared" si="5"/>
        <v>#DIV/0!</v>
      </c>
      <c r="L94" s="20"/>
      <c r="M94" s="20"/>
      <c r="N94" s="20"/>
      <c r="S94" t="e">
        <f>S87/R87</f>
        <v>#DIV/0!</v>
      </c>
    </row>
    <row r="95" spans="1:22" x14ac:dyDescent="0.25">
      <c r="A95" s="529"/>
      <c r="B95" s="530"/>
      <c r="C95" s="498"/>
      <c r="D95" s="499"/>
      <c r="E95" s="500"/>
      <c r="F95" s="17"/>
      <c r="G95" s="18" t="e">
        <f t="shared" si="4"/>
        <v>#DIV/0!</v>
      </c>
      <c r="H95" s="17"/>
      <c r="I95" s="19" t="e">
        <f t="shared" si="5"/>
        <v>#DIV/0!</v>
      </c>
      <c r="L95" s="20"/>
      <c r="M95" s="20"/>
      <c r="N95" s="20"/>
      <c r="R95" s="64"/>
    </row>
    <row r="96" spans="1:22" x14ac:dyDescent="0.25">
      <c r="A96" s="529"/>
      <c r="B96" s="530"/>
      <c r="C96" s="498"/>
      <c r="D96" s="499"/>
      <c r="E96" s="500"/>
      <c r="F96" s="17"/>
      <c r="G96" s="18" t="e">
        <f t="shared" si="4"/>
        <v>#DIV/0!</v>
      </c>
      <c r="H96" s="17"/>
      <c r="I96" s="19" t="e">
        <f t="shared" si="5"/>
        <v>#DIV/0!</v>
      </c>
      <c r="L96" s="20"/>
      <c r="M96" s="20"/>
      <c r="N96" s="20"/>
      <c r="O96" s="64"/>
    </row>
    <row r="97" spans="1:18" ht="28.5" customHeight="1" x14ac:dyDescent="0.25">
      <c r="A97" s="529"/>
      <c r="B97" s="530"/>
      <c r="C97" s="501" t="s">
        <v>28</v>
      </c>
      <c r="D97" s="502"/>
      <c r="E97" s="503"/>
      <c r="F97" s="22">
        <f>SUM(F91:F96)</f>
        <v>0</v>
      </c>
      <c r="G97" s="23" t="e">
        <f t="shared" si="4"/>
        <v>#DIV/0!</v>
      </c>
      <c r="H97" s="22">
        <f>SUM(H91:H96)</f>
        <v>0</v>
      </c>
      <c r="I97" s="266" t="e">
        <f t="shared" si="5"/>
        <v>#DIV/0!</v>
      </c>
    </row>
    <row r="98" spans="1:18" ht="12.75" customHeight="1" x14ac:dyDescent="0.25">
      <c r="A98" s="529"/>
      <c r="B98" s="530"/>
      <c r="C98" s="512"/>
      <c r="D98" s="513"/>
      <c r="E98" s="514"/>
      <c r="F98" s="17">
        <v>0</v>
      </c>
      <c r="G98" s="19" t="e">
        <f t="shared" ref="G98:G104" si="6">F98/F$49</f>
        <v>#DIV/0!</v>
      </c>
      <c r="H98" s="17">
        <v>0</v>
      </c>
      <c r="I98" s="19" t="e">
        <f t="shared" si="5"/>
        <v>#DIV/0!</v>
      </c>
      <c r="L98" s="20"/>
      <c r="M98" s="20"/>
      <c r="N98" s="20"/>
      <c r="R98">
        <f>205*8000</f>
        <v>1640000</v>
      </c>
    </row>
    <row r="99" spans="1:18" ht="12.75" customHeight="1" x14ac:dyDescent="0.25">
      <c r="A99" s="529"/>
      <c r="B99" s="530"/>
      <c r="C99" s="512"/>
      <c r="D99" s="513"/>
      <c r="E99" s="514"/>
      <c r="F99" s="17">
        <v>0</v>
      </c>
      <c r="G99" s="19" t="e">
        <f t="shared" si="6"/>
        <v>#DIV/0!</v>
      </c>
      <c r="H99" s="17">
        <v>0</v>
      </c>
      <c r="I99" s="19" t="e">
        <f t="shared" si="5"/>
        <v>#DIV/0!</v>
      </c>
      <c r="L99" s="20"/>
      <c r="M99" s="20"/>
      <c r="N99" s="20"/>
    </row>
    <row r="100" spans="1:18" ht="12.75" customHeight="1" x14ac:dyDescent="0.25">
      <c r="A100" s="529"/>
      <c r="B100" s="530"/>
      <c r="C100" s="501" t="s">
        <v>29</v>
      </c>
      <c r="D100" s="502"/>
      <c r="E100" s="503"/>
      <c r="F100" s="22">
        <f>F98</f>
        <v>0</v>
      </c>
      <c r="G100" s="24" t="e">
        <f t="shared" si="6"/>
        <v>#DIV/0!</v>
      </c>
      <c r="H100" s="22">
        <f>H98</f>
        <v>0</v>
      </c>
      <c r="I100" s="266" t="e">
        <f t="shared" si="5"/>
        <v>#DIV/0!</v>
      </c>
    </row>
    <row r="101" spans="1:18" ht="15" customHeight="1" x14ac:dyDescent="0.25">
      <c r="A101" s="529"/>
      <c r="B101" s="530"/>
      <c r="C101" s="498" t="s">
        <v>30</v>
      </c>
      <c r="D101" s="499"/>
      <c r="E101" s="500"/>
      <c r="F101" s="17"/>
      <c r="G101" s="19" t="e">
        <f t="shared" si="6"/>
        <v>#DIV/0!</v>
      </c>
      <c r="H101" s="17"/>
      <c r="I101" s="19" t="e">
        <f t="shared" si="5"/>
        <v>#DIV/0!</v>
      </c>
      <c r="L101" s="20"/>
      <c r="M101" s="20"/>
      <c r="N101" s="20"/>
    </row>
    <row r="102" spans="1:18" ht="12.75" customHeight="1" x14ac:dyDescent="0.25">
      <c r="A102" s="529"/>
      <c r="B102" s="530"/>
      <c r="C102" s="498" t="s">
        <v>31</v>
      </c>
      <c r="D102" s="499"/>
      <c r="E102" s="500"/>
      <c r="F102" s="17"/>
      <c r="G102" s="18" t="e">
        <f t="shared" si="6"/>
        <v>#DIV/0!</v>
      </c>
      <c r="H102" s="17"/>
      <c r="I102" s="19" t="e">
        <f t="shared" si="5"/>
        <v>#DIV/0!</v>
      </c>
      <c r="L102" s="20"/>
      <c r="M102" s="20"/>
      <c r="N102" s="20"/>
    </row>
    <row r="103" spans="1:18" ht="12.75" customHeight="1" x14ac:dyDescent="0.25">
      <c r="A103" s="529"/>
      <c r="B103" s="530"/>
      <c r="C103" s="498"/>
      <c r="D103" s="499"/>
      <c r="E103" s="500"/>
      <c r="F103" s="17"/>
      <c r="G103" s="18" t="e">
        <f t="shared" si="6"/>
        <v>#DIV/0!</v>
      </c>
      <c r="H103" s="17"/>
      <c r="I103" s="19" t="e">
        <f t="shared" si="5"/>
        <v>#DIV/0!</v>
      </c>
      <c r="L103" s="20"/>
      <c r="M103" s="20"/>
      <c r="N103" s="20"/>
    </row>
    <row r="104" spans="1:18" ht="12.75" customHeight="1" x14ac:dyDescent="0.25">
      <c r="A104" s="529"/>
      <c r="B104" s="530"/>
      <c r="C104" s="501" t="s">
        <v>32</v>
      </c>
      <c r="D104" s="502"/>
      <c r="E104" s="503"/>
      <c r="F104" s="22">
        <f>SUM(F101:F103)</f>
        <v>0</v>
      </c>
      <c r="G104" s="24" t="e">
        <f t="shared" si="6"/>
        <v>#DIV/0!</v>
      </c>
      <c r="H104" s="22">
        <f>SUM(H101:H103)</f>
        <v>0</v>
      </c>
      <c r="I104" s="266" t="e">
        <f t="shared" si="5"/>
        <v>#DIV/0!</v>
      </c>
    </row>
    <row r="105" spans="1:18" ht="12.75" hidden="1" customHeight="1" x14ac:dyDescent="0.25">
      <c r="A105" s="529"/>
      <c r="B105" s="530"/>
      <c r="C105" s="506"/>
      <c r="D105" s="507"/>
      <c r="E105" s="508"/>
      <c r="F105" s="22"/>
      <c r="G105" s="24"/>
      <c r="H105" s="22"/>
      <c r="I105" s="19" t="e">
        <f t="shared" si="5"/>
        <v>#DIV/0!</v>
      </c>
    </row>
    <row r="106" spans="1:18" ht="12.75" hidden="1" customHeight="1" x14ac:dyDescent="0.25">
      <c r="A106" s="529"/>
      <c r="B106" s="530"/>
      <c r="C106" s="506"/>
      <c r="D106" s="507"/>
      <c r="E106" s="508"/>
      <c r="F106" s="22"/>
      <c r="G106" s="24"/>
      <c r="H106" s="22"/>
      <c r="I106" s="19" t="e">
        <f t="shared" si="5"/>
        <v>#DIV/0!</v>
      </c>
    </row>
    <row r="107" spans="1:18" ht="15" hidden="1" customHeight="1" x14ac:dyDescent="0.25">
      <c r="A107" s="529"/>
      <c r="B107" s="530"/>
      <c r="C107" s="501" t="s">
        <v>33</v>
      </c>
      <c r="D107" s="502"/>
      <c r="E107" s="503"/>
      <c r="F107" s="22"/>
      <c r="G107" s="24"/>
      <c r="H107" s="22">
        <v>0</v>
      </c>
      <c r="I107" s="19" t="e">
        <f t="shared" si="5"/>
        <v>#DIV/0!</v>
      </c>
    </row>
    <row r="108" spans="1:18" ht="15" customHeight="1" x14ac:dyDescent="0.25">
      <c r="A108" s="529"/>
      <c r="B108" s="530"/>
      <c r="C108" s="509" t="s">
        <v>34</v>
      </c>
      <c r="D108" s="510"/>
      <c r="E108" s="511"/>
      <c r="F108" s="25">
        <f>F97+F86+F81+F75+F104+F90+F107</f>
        <v>0</v>
      </c>
      <c r="G108" s="26">
        <v>1</v>
      </c>
      <c r="H108" s="25">
        <f>H97+H86+H81+H75+H104+H90</f>
        <v>0</v>
      </c>
      <c r="I108" s="267" t="e">
        <f t="shared" si="5"/>
        <v>#DIV/0!</v>
      </c>
    </row>
    <row r="109" spans="1:18" x14ac:dyDescent="0.25">
      <c r="A109" s="529"/>
      <c r="B109" s="530"/>
      <c r="C109" s="501" t="s">
        <v>33</v>
      </c>
      <c r="D109" s="502"/>
      <c r="E109" s="503"/>
      <c r="F109" s="22">
        <v>0</v>
      </c>
      <c r="G109" s="24"/>
      <c r="H109" s="22">
        <v>0</v>
      </c>
      <c r="I109" s="24"/>
    </row>
    <row r="110" spans="1:18" x14ac:dyDescent="0.25">
      <c r="A110" s="529"/>
      <c r="B110" s="530"/>
      <c r="C110" s="501" t="s">
        <v>35</v>
      </c>
      <c r="D110" s="502"/>
      <c r="E110" s="503"/>
      <c r="F110" s="22">
        <v>0</v>
      </c>
      <c r="G110" s="24"/>
      <c r="H110" s="22">
        <v>0</v>
      </c>
      <c r="I110" s="24"/>
    </row>
    <row r="111" spans="1:18" ht="12.75" customHeight="1" x14ac:dyDescent="0.3">
      <c r="A111" s="529"/>
      <c r="B111" s="530"/>
      <c r="C111" s="504" t="s">
        <v>36</v>
      </c>
      <c r="D111" s="505"/>
      <c r="E111" s="505"/>
      <c r="F111" s="27">
        <f>F108+F109+F110</f>
        <v>0</v>
      </c>
      <c r="G111" s="28"/>
      <c r="H111" s="27">
        <f>H108+H109+H110</f>
        <v>0</v>
      </c>
      <c r="I111" s="29" t="e">
        <f>H111/H$52</f>
        <v>#DIV/0!</v>
      </c>
    </row>
    <row r="112" spans="1:18" ht="15.75" customHeight="1" x14ac:dyDescent="0.3">
      <c r="A112" s="529"/>
      <c r="B112" s="530"/>
      <c r="C112" s="30"/>
      <c r="D112" s="2"/>
      <c r="E112" s="31" t="s">
        <v>37</v>
      </c>
      <c r="F112" s="32">
        <f>F108/365</f>
        <v>0</v>
      </c>
      <c r="G112" s="33" t="s">
        <v>38</v>
      </c>
      <c r="H112" s="34" t="str">
        <f>H53</f>
        <v>Déclaration</v>
      </c>
      <c r="I112" s="35"/>
      <c r="K112" s="63"/>
      <c r="L112" s="63"/>
    </row>
    <row r="113" spans="1:17" ht="12.75" customHeight="1" x14ac:dyDescent="0.3">
      <c r="A113" s="529"/>
      <c r="B113" s="530"/>
      <c r="C113" s="36"/>
      <c r="D113" s="4"/>
      <c r="E113" s="37" t="s">
        <v>40</v>
      </c>
      <c r="F113" s="38">
        <f>F111/365</f>
        <v>0</v>
      </c>
      <c r="G113" s="39" t="s">
        <v>41</v>
      </c>
      <c r="H113" s="40"/>
      <c r="I113" s="41"/>
    </row>
    <row r="114" spans="1:17" s="1" customFormat="1" ht="15" customHeight="1" x14ac:dyDescent="0.35">
      <c r="A114" s="529"/>
      <c r="B114" s="530"/>
      <c r="C114" s="36"/>
      <c r="D114" s="4"/>
      <c r="E114" s="5"/>
      <c r="F114" s="38"/>
      <c r="G114" s="39"/>
      <c r="H114" s="40"/>
      <c r="I114" s="41"/>
      <c r="J114"/>
      <c r="K114"/>
      <c r="L114"/>
      <c r="M114"/>
      <c r="N114"/>
    </row>
    <row r="115" spans="1:17" s="1" customFormat="1" ht="15" customHeight="1" x14ac:dyDescent="0.35">
      <c r="A115" s="529"/>
      <c r="B115" s="530"/>
      <c r="C115" s="3" t="s">
        <v>42</v>
      </c>
      <c r="D115" s="42" t="s">
        <v>43</v>
      </c>
      <c r="E115" s="43"/>
      <c r="F115" s="44" t="e">
        <f>(SUMIF(L67:L103,1,F67:F103)/F108)</f>
        <v>#DIV/0!</v>
      </c>
      <c r="G115" s="516" t="s">
        <v>44</v>
      </c>
      <c r="H115" s="44" t="e">
        <f>(SUMIF(L67:L103,1,H67:H103)/H108)</f>
        <v>#DIV/0!</v>
      </c>
      <c r="I115" s="519" t="s">
        <v>45</v>
      </c>
      <c r="J115"/>
      <c r="K115"/>
      <c r="L115"/>
      <c r="M115"/>
      <c r="N115"/>
    </row>
    <row r="116" spans="1:17" ht="12.75" customHeight="1" x14ac:dyDescent="0.25">
      <c r="A116" s="529"/>
      <c r="B116" s="530"/>
      <c r="C116" s="3"/>
      <c r="D116" s="45" t="s">
        <v>363</v>
      </c>
      <c r="E116" s="46"/>
      <c r="F116" s="47" t="e">
        <f>(SUMIF(M67:M103,1,F67:F103)/F108)</f>
        <v>#DIV/0!</v>
      </c>
      <c r="G116" s="517"/>
      <c r="H116" s="47" t="e">
        <f>(SUMIF(M67:M103,1,H67:H103)/H108)</f>
        <v>#DIV/0!</v>
      </c>
      <c r="I116" s="520"/>
    </row>
    <row r="117" spans="1:17" ht="12.75" customHeight="1" x14ac:dyDescent="0.25">
      <c r="A117" s="531"/>
      <c r="B117" s="532"/>
      <c r="C117" s="48"/>
      <c r="D117" s="49" t="s">
        <v>46</v>
      </c>
      <c r="E117" s="7"/>
      <c r="F117" s="50" t="e">
        <f>1-F116-F115</f>
        <v>#DIV/0!</v>
      </c>
      <c r="G117" s="518"/>
      <c r="H117" s="50" t="e">
        <f t="shared" ref="H117" si="7">1-H116-H115</f>
        <v>#DIV/0!</v>
      </c>
      <c r="I117" s="521"/>
    </row>
    <row r="118" spans="1:17" ht="216.75" customHeight="1" x14ac:dyDescent="0.25"/>
    <row r="119" spans="1:17" ht="66" customHeight="1" x14ac:dyDescent="0.25"/>
    <row r="121" spans="1:17" s="1" customFormat="1" ht="14.5" x14ac:dyDescent="0.35">
      <c r="L121"/>
      <c r="M121"/>
      <c r="N121"/>
      <c r="O121"/>
      <c r="P121"/>
      <c r="Q121"/>
    </row>
    <row r="129" spans="12:17" s="1" customFormat="1" ht="14.5" x14ac:dyDescent="0.35">
      <c r="L129"/>
      <c r="M129"/>
      <c r="N129"/>
      <c r="O129"/>
      <c r="P129"/>
      <c r="Q129"/>
    </row>
    <row r="138" spans="12:17" x14ac:dyDescent="0.25">
      <c r="L138" s="515"/>
      <c r="M138" s="515"/>
    </row>
    <row r="148" s="1" customFormat="1" ht="14.5" x14ac:dyDescent="0.35"/>
    <row r="158" s="1" customFormat="1" ht="14.5" x14ac:dyDescent="0.35"/>
    <row r="165" s="65" customFormat="1" ht="12.75" customHeight="1" x14ac:dyDescent="0.3"/>
    <row r="168" s="65" customFormat="1" ht="12.75" customHeight="1" x14ac:dyDescent="0.3"/>
    <row r="170" ht="6" customHeight="1" x14ac:dyDescent="0.25"/>
    <row r="173" ht="6.75" customHeight="1" x14ac:dyDescent="0.25"/>
    <row r="178" spans="2:9" s="66" customFormat="1" ht="13" x14ac:dyDescent="0.25"/>
    <row r="183" spans="2:9" ht="18.75" customHeight="1" x14ac:dyDescent="0.25"/>
    <row r="184" spans="2:9" ht="18.75" customHeight="1" x14ac:dyDescent="0.25"/>
    <row r="185" spans="2:9" ht="18.75" customHeight="1" x14ac:dyDescent="0.25"/>
    <row r="186" spans="2:9" ht="18.75" customHeight="1" x14ac:dyDescent="0.25"/>
    <row r="187" spans="2:9" ht="18.75" customHeight="1" x14ac:dyDescent="0.25"/>
    <row r="188" spans="2:9" ht="18.75" customHeight="1" x14ac:dyDescent="0.25"/>
    <row r="190" spans="2:9" ht="96.75" customHeight="1" x14ac:dyDescent="0.25"/>
    <row r="191" spans="2:9" ht="13.5" thickBot="1" x14ac:dyDescent="0.35">
      <c r="G191" s="72" t="s">
        <v>70</v>
      </c>
      <c r="H191" s="73">
        <v>175</v>
      </c>
      <c r="I191" s="74" t="s">
        <v>1</v>
      </c>
    </row>
    <row r="192" spans="2:9" s="75" customFormat="1" ht="15.5" x14ac:dyDescent="0.35">
      <c r="B192" s="76" t="s">
        <v>71</v>
      </c>
      <c r="C192" s="77"/>
      <c r="D192" s="78"/>
      <c r="E192" s="79"/>
    </row>
    <row r="193" spans="2:14" s="75" customFormat="1" x14ac:dyDescent="0.25">
      <c r="B193" s="68"/>
      <c r="C193" t="s">
        <v>34</v>
      </c>
      <c r="D193" s="80">
        <f>[3]SYNTHESE!F11</f>
        <v>6500000</v>
      </c>
      <c r="E193" s="69"/>
      <c r="F193" s="81" t="e">
        <f>D193/#REF!</f>
        <v>#REF!</v>
      </c>
      <c r="G193" s="82" t="s">
        <v>72</v>
      </c>
      <c r="H193" s="83">
        <f>D193/H191</f>
        <v>37142.857142857145</v>
      </c>
      <c r="I193" s="82" t="s">
        <v>72</v>
      </c>
    </row>
    <row r="194" spans="2:14" s="75" customFormat="1" x14ac:dyDescent="0.25">
      <c r="B194" s="68"/>
      <c r="C194" t="s">
        <v>73</v>
      </c>
      <c r="D194" s="80">
        <f>[3]SYNTHESE!F12</f>
        <v>5892009</v>
      </c>
      <c r="E194" s="84"/>
      <c r="F194" s="81" t="e">
        <f>D194/#REF!</f>
        <v>#REF!</v>
      </c>
      <c r="G194" s="82" t="s">
        <v>72</v>
      </c>
      <c r="H194" s="83">
        <f>D194/H191</f>
        <v>33668.622857142858</v>
      </c>
      <c r="I194" s="82" t="s">
        <v>72</v>
      </c>
    </row>
    <row r="195" spans="2:14" s="75" customFormat="1" x14ac:dyDescent="0.25">
      <c r="B195" s="68"/>
      <c r="C195" s="8" t="s">
        <v>74</v>
      </c>
      <c r="D195" s="80">
        <f>'[3]2Ter Forfait'!J22</f>
        <v>1107227.1117499999</v>
      </c>
      <c r="E195" s="84"/>
      <c r="F195" s="85"/>
      <c r="G195" s="86"/>
      <c r="H195" s="86"/>
    </row>
    <row r="196" spans="2:14" s="75" customFormat="1" x14ac:dyDescent="0.25">
      <c r="B196" s="68"/>
      <c r="C196" s="8" t="s">
        <v>75</v>
      </c>
      <c r="D196" s="80">
        <f>D194-D195</f>
        <v>4784781.8882499998</v>
      </c>
      <c r="E196" s="84"/>
      <c r="F196" s="85"/>
      <c r="G196" s="86"/>
      <c r="H196" s="86"/>
    </row>
    <row r="197" spans="2:14" s="75" customFormat="1" x14ac:dyDescent="0.25">
      <c r="B197" s="68"/>
      <c r="C197" t="s">
        <v>76</v>
      </c>
      <c r="D197" s="80">
        <f>[3]SYNTHESE!F14</f>
        <v>646173.94216802251</v>
      </c>
      <c r="E197" s="84"/>
      <c r="F197" s="85"/>
      <c r="G197" s="86"/>
      <c r="H197" s="86"/>
    </row>
    <row r="198" spans="2:14" s="75" customFormat="1" ht="6" customHeight="1" thickBot="1" x14ac:dyDescent="0.3">
      <c r="B198" s="68"/>
      <c r="C198"/>
      <c r="D198" s="87"/>
      <c r="E198" s="88"/>
      <c r="G198" s="86"/>
      <c r="H198" s="86"/>
    </row>
    <row r="199" spans="2:14" s="75" customFormat="1" ht="15.5" x14ac:dyDescent="0.35">
      <c r="B199" s="76" t="s">
        <v>77</v>
      </c>
      <c r="C199" s="77"/>
      <c r="D199" s="89">
        <f>D203+D204</f>
        <v>845478.86062500009</v>
      </c>
      <c r="E199" s="79">
        <f>D199/D193</f>
        <v>0.13007367086538463</v>
      </c>
      <c r="G199" s="86"/>
      <c r="H199" s="86"/>
    </row>
    <row r="200" spans="2:14" s="75" customFormat="1" x14ac:dyDescent="0.25">
      <c r="B200" s="68"/>
      <c r="C200"/>
      <c r="D200"/>
      <c r="E200" s="69"/>
      <c r="G200" s="86"/>
      <c r="H200" s="86"/>
    </row>
    <row r="201" spans="2:14" s="75" customFormat="1" x14ac:dyDescent="0.25">
      <c r="B201" s="68" t="s">
        <v>78</v>
      </c>
      <c r="C201"/>
      <c r="D201" s="90">
        <f>[3]SYNTHESE!F18</f>
        <v>845478.86062500009</v>
      </c>
      <c r="E201" s="84">
        <f>D201/D193</f>
        <v>0.13007367086538463</v>
      </c>
      <c r="F201" s="85"/>
      <c r="G201" s="86"/>
      <c r="H201" s="86"/>
    </row>
    <row r="202" spans="2:14" s="75" customFormat="1" x14ac:dyDescent="0.25">
      <c r="B202" s="68" t="s">
        <v>79</v>
      </c>
      <c r="C202"/>
      <c r="D202" s="87">
        <f>[3]SYNTHESE!F19</f>
        <v>0</v>
      </c>
      <c r="E202" s="88">
        <f>D202/D193</f>
        <v>0</v>
      </c>
      <c r="G202" s="86"/>
      <c r="H202" s="86"/>
    </row>
    <row r="203" spans="2:14" s="75" customFormat="1" ht="13" x14ac:dyDescent="0.3">
      <c r="B203" s="91" t="s">
        <v>80</v>
      </c>
      <c r="C203" s="63"/>
      <c r="D203" s="92">
        <f>D202+D201</f>
        <v>845478.86062500009</v>
      </c>
      <c r="E203" s="93">
        <f>D203/D193</f>
        <v>0.13007367086538463</v>
      </c>
      <c r="G203" s="94" t="e">
        <f>D203/#REF!</f>
        <v>#REF!</v>
      </c>
      <c r="H203" s="95" t="s">
        <v>81</v>
      </c>
    </row>
    <row r="204" spans="2:14" s="75" customFormat="1" ht="13" thickBot="1" x14ac:dyDescent="0.3">
      <c r="B204" s="96" t="s">
        <v>82</v>
      </c>
      <c r="C204" s="70"/>
      <c r="D204" s="97">
        <f>[3]SYNTHESE!F21</f>
        <v>0</v>
      </c>
      <c r="E204" s="98">
        <f>D204/D193</f>
        <v>0</v>
      </c>
      <c r="G204" s="86"/>
      <c r="H204" s="86"/>
    </row>
    <row r="205" spans="2:14" s="75" customFormat="1" ht="15.5" x14ac:dyDescent="0.35">
      <c r="B205" s="76" t="s">
        <v>83</v>
      </c>
      <c r="C205" s="77"/>
      <c r="D205" s="77"/>
      <c r="E205" s="99">
        <f>[3]SYNTHESE!G22</f>
        <v>7.0000000000000007E-2</v>
      </c>
      <c r="G205" s="100" t="s">
        <v>84</v>
      </c>
      <c r="H205" s="101"/>
    </row>
    <row r="206" spans="2:14" s="75" customFormat="1" ht="12.75" customHeight="1" x14ac:dyDescent="0.3">
      <c r="B206" s="536" t="s">
        <v>85</v>
      </c>
      <c r="C206" s="537"/>
      <c r="D206" s="537"/>
      <c r="E206" s="69"/>
      <c r="G206" s="102" t="s">
        <v>86</v>
      </c>
      <c r="H206" s="103">
        <f>'[3]2- calcul aide rentabilité'!C25</f>
        <v>800000</v>
      </c>
      <c r="I206" s="104">
        <f>H206/D193</f>
        <v>0.12307692307692308</v>
      </c>
    </row>
    <row r="207" spans="2:14" s="75" customFormat="1" ht="13" x14ac:dyDescent="0.3">
      <c r="B207" s="536"/>
      <c r="C207" s="537"/>
      <c r="D207" s="537"/>
      <c r="E207" s="69"/>
      <c r="G207" s="105" t="s">
        <v>87</v>
      </c>
      <c r="H207" s="106">
        <f>IF(N207="OUI",'[3]2Ter Forfait'!P11,0)</f>
        <v>300000</v>
      </c>
      <c r="I207" s="104">
        <f>H207/D193</f>
        <v>4.6153846153846156E-2</v>
      </c>
      <c r="M207" s="72" t="s">
        <v>88</v>
      </c>
      <c r="N207" s="107" t="s">
        <v>89</v>
      </c>
    </row>
    <row r="208" spans="2:14" s="75" customFormat="1" ht="13.5" thickBot="1" x14ac:dyDescent="0.35">
      <c r="B208" s="536"/>
      <c r="C208" s="537"/>
      <c r="D208" s="537"/>
      <c r="E208" s="69"/>
      <c r="G208" s="108" t="s">
        <v>90</v>
      </c>
      <c r="H208" s="109">
        <f>D193-D199-H206-H207</f>
        <v>4554521.1393750003</v>
      </c>
      <c r="I208" s="104">
        <f>H208/D193</f>
        <v>0.70069555990384624</v>
      </c>
    </row>
    <row r="209" spans="2:9" s="75" customFormat="1" ht="12.75" hidden="1" customHeight="1" x14ac:dyDescent="0.25">
      <c r="B209" s="536"/>
      <c r="C209" s="537"/>
      <c r="D209" s="537"/>
      <c r="E209" s="69"/>
      <c r="G209" s="86"/>
      <c r="H209" s="86"/>
    </row>
    <row r="210" spans="2:9" s="75" customFormat="1" ht="12.75" hidden="1" customHeight="1" x14ac:dyDescent="0.25">
      <c r="B210" s="110"/>
      <c r="C210" s="111"/>
      <c r="D210" s="111"/>
      <c r="E210" s="69"/>
      <c r="G210" s="86"/>
      <c r="H210" s="86"/>
    </row>
    <row r="211" spans="2:9" s="75" customFormat="1" ht="12.75" hidden="1" customHeight="1" x14ac:dyDescent="0.25">
      <c r="B211" s="110"/>
      <c r="C211" s="111"/>
      <c r="D211" s="111"/>
      <c r="E211" s="69"/>
      <c r="G211" s="86"/>
      <c r="H211" s="86"/>
    </row>
    <row r="212" spans="2:9" s="75" customFormat="1" ht="12.75" customHeight="1" thickBot="1" x14ac:dyDescent="0.3">
      <c r="B212" s="68" t="s">
        <v>91</v>
      </c>
      <c r="C212"/>
      <c r="D212"/>
      <c r="E212" s="112">
        <f>[3]SYNTHESE!G29</f>
        <v>7.0117787710482826E-2</v>
      </c>
      <c r="G212" s="86"/>
      <c r="H212" s="86"/>
    </row>
    <row r="213" spans="2:9" s="75" customFormat="1" ht="13.5" thickBot="1" x14ac:dyDescent="0.35">
      <c r="B213" s="113" t="s">
        <v>92</v>
      </c>
      <c r="C213" s="70"/>
      <c r="D213" s="70"/>
      <c r="E213" s="114">
        <f>[3]SYNTHESE!G30</f>
        <v>7.0000000000000007E-2</v>
      </c>
      <c r="G213" s="115" t="s">
        <v>93</v>
      </c>
      <c r="H213" s="116"/>
      <c r="I213" s="117"/>
    </row>
    <row r="214" spans="2:9" s="75" customFormat="1" ht="16.5" hidden="1" customHeight="1" x14ac:dyDescent="0.35">
      <c r="B214" s="118" t="s">
        <v>94</v>
      </c>
      <c r="C214" s="119"/>
      <c r="D214" s="119"/>
      <c r="E214" s="120" t="e">
        <f>+#REF!</f>
        <v>#REF!</v>
      </c>
      <c r="G214" s="105"/>
      <c r="H214" s="86"/>
      <c r="I214" s="121"/>
    </row>
    <row r="215" spans="2:9" s="75" customFormat="1" ht="16" thickBot="1" x14ac:dyDescent="0.4">
      <c r="B215" s="118" t="s">
        <v>95</v>
      </c>
      <c r="C215" s="119"/>
      <c r="D215" s="119"/>
      <c r="E215" s="122">
        <f>D193/D197</f>
        <v>10.059210958262112</v>
      </c>
      <c r="G215" s="538"/>
      <c r="H215" s="539"/>
      <c r="I215" s="540"/>
    </row>
    <row r="216" spans="2:9" s="75" customFormat="1" ht="6.75" customHeight="1" x14ac:dyDescent="0.25">
      <c r="B216" s="67"/>
      <c r="C216" s="67"/>
      <c r="D216" s="67"/>
      <c r="E216" s="67"/>
      <c r="G216" s="538"/>
      <c r="H216" s="539"/>
      <c r="I216" s="540"/>
    </row>
    <row r="217" spans="2:9" s="75" customFormat="1" x14ac:dyDescent="0.25">
      <c r="B217" t="s">
        <v>96</v>
      </c>
      <c r="C217"/>
      <c r="D217" s="90">
        <f>D201+D204</f>
        <v>845478.86062500009</v>
      </c>
      <c r="E217" s="123">
        <f>D217/D193</f>
        <v>0.13007367086538463</v>
      </c>
      <c r="G217" s="538"/>
      <c r="H217" s="539"/>
      <c r="I217" s="540"/>
    </row>
    <row r="218" spans="2:9" s="75" customFormat="1" ht="4.5" customHeight="1" thickBot="1" x14ac:dyDescent="0.3">
      <c r="G218" s="541"/>
      <c r="H218" s="542"/>
      <c r="I218" s="543"/>
    </row>
    <row r="219" spans="2:9" s="75" customFormat="1" x14ac:dyDescent="0.25">
      <c r="B219" s="124" t="s">
        <v>97</v>
      </c>
      <c r="C219" s="125" t="s">
        <v>98</v>
      </c>
      <c r="D219" s="126">
        <f>[3]SYNTHESE!F36</f>
        <v>2.6775000000000002</v>
      </c>
      <c r="E219" s="117"/>
      <c r="G219" s="86"/>
      <c r="H219" s="86"/>
    </row>
    <row r="220" spans="2:9" s="75" customFormat="1" x14ac:dyDescent="0.25">
      <c r="B220" s="127"/>
      <c r="C220" s="74" t="s">
        <v>99</v>
      </c>
      <c r="D220" s="128">
        <f>[3]SYNTHESE!F37</f>
        <v>2.6775000000000002</v>
      </c>
      <c r="E220" s="121"/>
      <c r="G220" s="86"/>
      <c r="H220" s="86"/>
    </row>
    <row r="221" spans="2:9" s="75" customFormat="1" x14ac:dyDescent="0.25">
      <c r="B221" s="127"/>
      <c r="C221" s="75" t="s">
        <v>100</v>
      </c>
      <c r="D221" s="128">
        <f>[3]SYNTHESE!F38</f>
        <v>2.6775000000000002</v>
      </c>
      <c r="E221" s="121"/>
      <c r="G221" s="86"/>
      <c r="H221" s="86"/>
    </row>
    <row r="222" spans="2:9" s="75" customFormat="1" ht="13" thickBot="1" x14ac:dyDescent="0.3">
      <c r="B222" s="129"/>
      <c r="C222" s="130" t="s">
        <v>101</v>
      </c>
      <c r="D222" s="131">
        <f>[3]SYNTHESE!F39</f>
        <v>2.6775000000000002</v>
      </c>
      <c r="E222" s="132"/>
      <c r="G222" s="86"/>
      <c r="H222" s="86"/>
    </row>
    <row r="223" spans="2:9" s="75" customFormat="1" ht="6" customHeight="1" x14ac:dyDescent="0.25">
      <c r="G223" s="86"/>
      <c r="H223" s="86"/>
    </row>
    <row r="224" spans="2:9" s="75" customFormat="1" x14ac:dyDescent="0.25">
      <c r="B224" s="74" t="s">
        <v>102</v>
      </c>
      <c r="D224" s="133">
        <f>[3]SYNTHESE!F41</f>
        <v>1346724</v>
      </c>
      <c r="G224" s="86"/>
      <c r="H224" s="86"/>
    </row>
    <row r="225" spans="9:10" s="75" customFormat="1" x14ac:dyDescent="0.25">
      <c r="I225" s="86"/>
      <c r="J225" s="86"/>
    </row>
  </sheetData>
  <mergeCells count="104">
    <mergeCell ref="A7:B58"/>
    <mergeCell ref="C7:E7"/>
    <mergeCell ref="C8:E8"/>
    <mergeCell ref="C9:E9"/>
    <mergeCell ref="C10:E10"/>
    <mergeCell ref="C11:E11"/>
    <mergeCell ref="C26:E26"/>
    <mergeCell ref="C39:E39"/>
    <mergeCell ref="C12:E12"/>
    <mergeCell ref="C13:E13"/>
    <mergeCell ref="C14:E14"/>
    <mergeCell ref="C15:E15"/>
    <mergeCell ref="C16:E16"/>
    <mergeCell ref="C31:E31"/>
    <mergeCell ref="C17:E17"/>
    <mergeCell ref="C18:E18"/>
    <mergeCell ref="C22:E22"/>
    <mergeCell ref="C23:E23"/>
    <mergeCell ref="C24:E24"/>
    <mergeCell ref="C19:E19"/>
    <mergeCell ref="C20:E20"/>
    <mergeCell ref="C25:E25"/>
    <mergeCell ref="C27:E27"/>
    <mergeCell ref="C28:E28"/>
    <mergeCell ref="C29:E29"/>
    <mergeCell ref="C30:E30"/>
    <mergeCell ref="C44:E44"/>
    <mergeCell ref="C32:E32"/>
    <mergeCell ref="C33:E33"/>
    <mergeCell ref="C34:E34"/>
    <mergeCell ref="C35:E35"/>
    <mergeCell ref="C36:E36"/>
    <mergeCell ref="C37:E37"/>
    <mergeCell ref="C38:E38"/>
    <mergeCell ref="C40:E40"/>
    <mergeCell ref="C41:E41"/>
    <mergeCell ref="C42:E42"/>
    <mergeCell ref="C43:E43"/>
    <mergeCell ref="I56:I58"/>
    <mergeCell ref="C45:E45"/>
    <mergeCell ref="C46:E46"/>
    <mergeCell ref="C47:E47"/>
    <mergeCell ref="C48:E48"/>
    <mergeCell ref="C49:E49"/>
    <mergeCell ref="C50:E50"/>
    <mergeCell ref="B206:D209"/>
    <mergeCell ref="G215:I218"/>
    <mergeCell ref="C76:E76"/>
    <mergeCell ref="C77:E77"/>
    <mergeCell ref="C80:E80"/>
    <mergeCell ref="C81:E81"/>
    <mergeCell ref="C82:E82"/>
    <mergeCell ref="C78:E78"/>
    <mergeCell ref="C79:E79"/>
    <mergeCell ref="C98:E98"/>
    <mergeCell ref="C83:E83"/>
    <mergeCell ref="C84:E84"/>
    <mergeCell ref="C86:E86"/>
    <mergeCell ref="C87:E87"/>
    <mergeCell ref="C88:E88"/>
    <mergeCell ref="C89:E89"/>
    <mergeCell ref="C85:E85"/>
    <mergeCell ref="L138:M138"/>
    <mergeCell ref="G115:G117"/>
    <mergeCell ref="I115:I117"/>
    <mergeCell ref="A1:I1"/>
    <mergeCell ref="L4:N5"/>
    <mergeCell ref="C21:E21"/>
    <mergeCell ref="L63:N64"/>
    <mergeCell ref="A66:B117"/>
    <mergeCell ref="C66:E66"/>
    <mergeCell ref="C67:E67"/>
    <mergeCell ref="C68:E68"/>
    <mergeCell ref="C69:E69"/>
    <mergeCell ref="C70:E70"/>
    <mergeCell ref="C90:E90"/>
    <mergeCell ref="C91:E91"/>
    <mergeCell ref="C92:E92"/>
    <mergeCell ref="C51:E51"/>
    <mergeCell ref="C52:E52"/>
    <mergeCell ref="G56:G58"/>
    <mergeCell ref="C71:E71"/>
    <mergeCell ref="C72:E72"/>
    <mergeCell ref="C73:E73"/>
    <mergeCell ref="C74:E74"/>
    <mergeCell ref="C75:E75"/>
    <mergeCell ref="C93:E93"/>
    <mergeCell ref="C94:E94"/>
    <mergeCell ref="C95:E95"/>
    <mergeCell ref="C96:E96"/>
    <mergeCell ref="C97:E97"/>
    <mergeCell ref="C111:E111"/>
    <mergeCell ref="C100:E100"/>
    <mergeCell ref="C101:E101"/>
    <mergeCell ref="C102:E102"/>
    <mergeCell ref="C103:E103"/>
    <mergeCell ref="C104:E104"/>
    <mergeCell ref="C105:E105"/>
    <mergeCell ref="C106:E106"/>
    <mergeCell ref="C107:E107"/>
    <mergeCell ref="C108:E108"/>
    <mergeCell ref="C109:E109"/>
    <mergeCell ref="C110:E110"/>
    <mergeCell ref="C99:E99"/>
  </mergeCells>
  <conditionalFormatting sqref="E214">
    <cfRule type="cellIs" dxfId="2" priority="3" operator="lessThan">
      <formula>1.2</formula>
    </cfRule>
  </conditionalFormatting>
  <conditionalFormatting sqref="E205">
    <cfRule type="cellIs" dxfId="1" priority="1" operator="greaterThan">
      <formula>0.1</formula>
    </cfRule>
    <cfRule type="cellIs" dxfId="0" priority="2" operator="lessThan">
      <formula>0.07</formula>
    </cfRule>
  </conditionalFormatting>
  <dataValidations count="1">
    <dataValidation type="list" allowBlank="1" showInputMessage="1" showErrorMessage="1" sqref="H54:H55 H113:H114" xr:uid="{00000000-0002-0000-0200-000000000000}">
      <formula1>#REF!</formula1>
    </dataValidation>
  </dataValidations>
  <pageMargins left="0.23622047244094491" right="0.23622047244094491" top="0.74803149606299213" bottom="0.74803149606299213" header="0.31496062992125984" footer="0.31496062992125984"/>
  <pageSetup paperSize="9" scale="91" fitToHeight="0" orientation="portrait" r:id="rId1"/>
  <headerFooter>
    <oddFooter>&amp;R&amp;D</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'Listes déroulantes'!$J$2:$J$5</xm:f>
          </x14:formula1>
          <xm:sqref>H53 H112</xm:sqref>
        </x14:dataValidation>
        <x14:dataValidation type="list" allowBlank="1" showInputMessage="1" showErrorMessage="1" xr:uid="{00000000-0002-0000-0200-000002000000}">
          <x14:formula1>
            <xm:f>'Listes déroulantes'!$I$2:$I$4</xm:f>
          </x14:formula1>
          <xm:sqref>N207</xm:sqref>
        </x14:dataValidation>
        <x14:dataValidation type="list" allowBlank="1" showInputMessage="1" showErrorMessage="1" xr:uid="{00000000-0002-0000-0200-000003000000}">
          <x14:formula1>
            <xm:f>'Listes déroulantes'!$A$30:$A$36</xm:f>
          </x14:formula1>
          <xm:sqref>C28:E30 C87:E89</xm:sqref>
        </x14:dataValidation>
        <x14:dataValidation type="list" allowBlank="1" showInputMessage="1" showErrorMessage="1" xr:uid="{00000000-0002-0000-0200-000004000000}">
          <x14:formula1>
            <xm:f>'Listes déroulantes'!$A$38:$A$44</xm:f>
          </x14:formula1>
          <xm:sqref>C23:E26 C82:E85</xm:sqref>
        </x14:dataValidation>
        <x14:dataValidation type="list" allowBlank="1" showInputMessage="1" showErrorMessage="1" xr:uid="{00000000-0002-0000-0200-000005000000}">
          <x14:formula1>
            <xm:f>'Listes déroulantes'!$A$5:$A$19</xm:f>
          </x14:formula1>
          <xm:sqref>C8:E12 C67:E71</xm:sqref>
        </x14:dataValidation>
        <x14:dataValidation type="list" allowBlank="1" showInputMessage="1" showErrorMessage="1" xr:uid="{00000000-0002-0000-0200-000006000000}">
          <x14:formula1>
            <xm:f>'Listes déroulantes'!$A$21:$A$23</xm:f>
          </x14:formula1>
          <xm:sqref>C17:E19 C76:E76 C77:E77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workbookViewId="0">
      <selection activeCell="D47" sqref="D47"/>
    </sheetView>
  </sheetViews>
  <sheetFormatPr baseColWidth="10" defaultRowHeight="12.5" x14ac:dyDescent="0.25"/>
  <cols>
    <col min="4" max="4" width="19" customWidth="1"/>
    <col min="5" max="5" width="16.453125" customWidth="1"/>
    <col min="7" max="7" width="13.26953125" customWidth="1"/>
  </cols>
  <sheetData>
    <row r="1" spans="1:9" ht="39" customHeight="1" thickBot="1" x14ac:dyDescent="0.3">
      <c r="A1" s="544" t="s">
        <v>220</v>
      </c>
      <c r="B1" s="545"/>
      <c r="C1" s="545"/>
      <c r="D1" s="545"/>
      <c r="E1" s="545"/>
      <c r="F1" s="545"/>
      <c r="G1" s="545"/>
      <c r="H1" s="545"/>
      <c r="I1" s="546"/>
    </row>
    <row r="2" spans="1:9" ht="41.25" customHeight="1" x14ac:dyDescent="0.25">
      <c r="A2" s="572" t="s">
        <v>2</v>
      </c>
      <c r="B2" s="573"/>
      <c r="C2" s="573"/>
      <c r="D2" s="597" t="s">
        <v>429</v>
      </c>
      <c r="E2" s="598"/>
      <c r="F2" s="598"/>
      <c r="G2" s="598"/>
      <c r="H2" s="598"/>
      <c r="I2" s="599"/>
    </row>
    <row r="3" spans="1:9" ht="53.25" customHeight="1" x14ac:dyDescent="0.3">
      <c r="A3" s="574"/>
      <c r="B3" s="575"/>
      <c r="C3" s="575"/>
      <c r="D3" s="600" t="s">
        <v>211</v>
      </c>
      <c r="E3" s="601"/>
      <c r="F3" s="601"/>
      <c r="G3" s="601"/>
      <c r="H3" s="601"/>
      <c r="I3" s="602"/>
    </row>
    <row r="4" spans="1:9" ht="15.75" customHeight="1" x14ac:dyDescent="0.25">
      <c r="A4" s="576" t="s">
        <v>209</v>
      </c>
      <c r="B4" s="577"/>
      <c r="C4" s="577"/>
      <c r="D4" s="582" t="s">
        <v>3</v>
      </c>
      <c r="E4" s="583"/>
      <c r="F4" s="557"/>
      <c r="G4" s="557"/>
      <c r="H4" s="557"/>
      <c r="I4" s="558"/>
    </row>
    <row r="5" spans="1:9" ht="15.75" customHeight="1" x14ac:dyDescent="0.25">
      <c r="A5" s="578"/>
      <c r="B5" s="579"/>
      <c r="C5" s="579"/>
      <c r="D5" s="584" t="s">
        <v>4</v>
      </c>
      <c r="E5" s="585"/>
      <c r="F5" s="559"/>
      <c r="G5" s="559"/>
      <c r="H5" s="559"/>
      <c r="I5" s="560"/>
    </row>
    <row r="6" spans="1:9" ht="15.75" customHeight="1" x14ac:dyDescent="0.25">
      <c r="A6" s="578"/>
      <c r="B6" s="579"/>
      <c r="C6" s="579"/>
      <c r="D6" s="584" t="s">
        <v>210</v>
      </c>
      <c r="E6" s="603"/>
      <c r="F6" s="559"/>
      <c r="G6" s="559"/>
      <c r="H6" s="559"/>
      <c r="I6" s="560"/>
    </row>
    <row r="7" spans="1:9" ht="12.75" customHeight="1" x14ac:dyDescent="0.25">
      <c r="A7" s="580"/>
      <c r="B7" s="581"/>
      <c r="C7" s="581"/>
      <c r="D7" s="555"/>
      <c r="E7" s="556"/>
      <c r="F7" s="561"/>
      <c r="G7" s="561"/>
      <c r="H7" s="561"/>
      <c r="I7" s="562"/>
    </row>
    <row r="8" spans="1:9" ht="18.75" customHeight="1" x14ac:dyDescent="0.25">
      <c r="A8" s="576" t="s">
        <v>212</v>
      </c>
      <c r="B8" s="577"/>
      <c r="C8" s="590"/>
      <c r="D8" s="593" t="s">
        <v>213</v>
      </c>
      <c r="E8" s="594"/>
      <c r="F8" s="594"/>
      <c r="G8" s="595" t="s">
        <v>214</v>
      </c>
      <c r="H8" s="595"/>
      <c r="I8" s="596"/>
    </row>
    <row r="9" spans="1:9" ht="18.75" customHeight="1" x14ac:dyDescent="0.25">
      <c r="A9" s="578"/>
      <c r="B9" s="579"/>
      <c r="C9" s="591"/>
      <c r="D9" s="549" t="s">
        <v>215</v>
      </c>
      <c r="E9" s="550"/>
      <c r="F9" s="550"/>
      <c r="G9" s="551" t="s">
        <v>214</v>
      </c>
      <c r="H9" s="551"/>
      <c r="I9" s="552"/>
    </row>
    <row r="10" spans="1:9" ht="12.75" customHeight="1" x14ac:dyDescent="0.25">
      <c r="A10" s="580"/>
      <c r="B10" s="581"/>
      <c r="C10" s="592"/>
      <c r="D10" s="547" t="s">
        <v>216</v>
      </c>
      <c r="E10" s="548"/>
      <c r="F10" s="548"/>
      <c r="G10" s="553" t="s">
        <v>214</v>
      </c>
      <c r="H10" s="553"/>
      <c r="I10" s="554"/>
    </row>
    <row r="11" spans="1:9" ht="23.25" customHeight="1" x14ac:dyDescent="0.25">
      <c r="A11" s="563" t="s">
        <v>47</v>
      </c>
      <c r="B11" s="564"/>
      <c r="C11" s="564"/>
      <c r="D11" s="586" t="s">
        <v>346</v>
      </c>
      <c r="E11" s="587"/>
      <c r="F11" s="567"/>
      <c r="G11" s="567"/>
      <c r="H11" s="567"/>
      <c r="I11" s="568"/>
    </row>
    <row r="12" spans="1:9" ht="27" customHeight="1" x14ac:dyDescent="0.25">
      <c r="A12" s="565"/>
      <c r="B12" s="566"/>
      <c r="C12" s="566"/>
      <c r="D12" s="588" t="s">
        <v>347</v>
      </c>
      <c r="E12" s="589"/>
      <c r="F12" s="569"/>
      <c r="G12" s="570"/>
      <c r="H12" s="570"/>
      <c r="I12" s="571"/>
    </row>
    <row r="13" spans="1:9" ht="15" customHeight="1" x14ac:dyDescent="0.3">
      <c r="A13" s="563" t="s">
        <v>48</v>
      </c>
      <c r="B13" s="564"/>
      <c r="C13" s="564"/>
      <c r="D13" s="366" t="s">
        <v>344</v>
      </c>
      <c r="E13" s="612"/>
      <c r="F13" s="612"/>
      <c r="G13" s="612"/>
      <c r="H13" s="248" t="s">
        <v>217</v>
      </c>
      <c r="I13" s="365" t="s">
        <v>350</v>
      </c>
    </row>
    <row r="14" spans="1:9" ht="15" customHeight="1" x14ac:dyDescent="0.3">
      <c r="A14" s="565"/>
      <c r="B14" s="566"/>
      <c r="C14" s="566"/>
      <c r="D14" s="367" t="s">
        <v>345</v>
      </c>
      <c r="E14" s="613"/>
      <c r="F14" s="613"/>
      <c r="G14" s="613"/>
      <c r="H14" s="51"/>
      <c r="I14" s="252"/>
    </row>
    <row r="15" spans="1:9" x14ac:dyDescent="0.25">
      <c r="A15" s="574"/>
      <c r="B15" s="575"/>
      <c r="C15" s="575"/>
      <c r="D15" s="610"/>
      <c r="E15" s="611"/>
      <c r="F15" s="611"/>
      <c r="G15" s="611"/>
      <c r="H15" s="6"/>
      <c r="I15" s="253"/>
    </row>
    <row r="16" spans="1:9" x14ac:dyDescent="0.25">
      <c r="A16" s="563" t="s">
        <v>50</v>
      </c>
      <c r="B16" s="564"/>
      <c r="C16" s="604"/>
      <c r="D16" s="14" t="s">
        <v>51</v>
      </c>
      <c r="I16" s="69"/>
    </row>
    <row r="17" spans="1:9" ht="14.5" x14ac:dyDescent="0.35">
      <c r="A17" s="565"/>
      <c r="B17" s="566"/>
      <c r="C17" s="605"/>
      <c r="D17" s="52" t="s">
        <v>53</v>
      </c>
      <c r="E17" s="1"/>
      <c r="F17" s="1"/>
      <c r="G17" s="1" t="s">
        <v>54</v>
      </c>
      <c r="I17" s="69"/>
    </row>
    <row r="18" spans="1:9" x14ac:dyDescent="0.25">
      <c r="A18" s="565"/>
      <c r="B18" s="566"/>
      <c r="C18" s="605"/>
      <c r="D18" s="9" t="s">
        <v>55</v>
      </c>
      <c r="E18" s="10"/>
      <c r="F18" s="11" t="s">
        <v>56</v>
      </c>
      <c r="G18" s="9" t="s">
        <v>55</v>
      </c>
      <c r="H18" s="10"/>
      <c r="I18" s="254" t="s">
        <v>56</v>
      </c>
    </row>
    <row r="19" spans="1:9" x14ac:dyDescent="0.25">
      <c r="A19" s="565"/>
      <c r="B19" s="566"/>
      <c r="C19" s="605"/>
      <c r="D19" s="14" t="s">
        <v>57</v>
      </c>
      <c r="F19" s="15" t="s">
        <v>56</v>
      </c>
      <c r="G19" s="14" t="s">
        <v>57</v>
      </c>
      <c r="I19" s="69" t="s">
        <v>56</v>
      </c>
    </row>
    <row r="20" spans="1:9" x14ac:dyDescent="0.25">
      <c r="A20" s="565"/>
      <c r="B20" s="566"/>
      <c r="C20" s="605"/>
      <c r="D20" s="14" t="s">
        <v>58</v>
      </c>
      <c r="E20" s="53"/>
      <c r="F20" s="15" t="s">
        <v>49</v>
      </c>
      <c r="G20" s="14" t="s">
        <v>58</v>
      </c>
      <c r="H20" s="53"/>
      <c r="I20" s="69" t="s">
        <v>49</v>
      </c>
    </row>
    <row r="21" spans="1:9" x14ac:dyDescent="0.25">
      <c r="A21" s="565"/>
      <c r="B21" s="566"/>
      <c r="C21" s="605"/>
      <c r="D21" s="12" t="s">
        <v>59</v>
      </c>
      <c r="E21" s="54"/>
      <c r="F21" s="13" t="s">
        <v>49</v>
      </c>
      <c r="G21" s="12" t="s">
        <v>59</v>
      </c>
      <c r="H21" s="54"/>
      <c r="I21" s="253" t="s">
        <v>49</v>
      </c>
    </row>
    <row r="22" spans="1:9" x14ac:dyDescent="0.25">
      <c r="A22" s="565"/>
      <c r="B22" s="566"/>
      <c r="C22" s="605"/>
      <c r="D22" s="14"/>
      <c r="H22" s="8"/>
      <c r="I22" s="69"/>
    </row>
    <row r="23" spans="1:9" x14ac:dyDescent="0.25">
      <c r="A23" s="565"/>
      <c r="B23" s="566"/>
      <c r="C23" s="605"/>
      <c r="D23" s="12" t="s">
        <v>60</v>
      </c>
      <c r="E23" s="6"/>
      <c r="F23" s="54" t="e">
        <f>E21/('2-Intrants'!F52/365)</f>
        <v>#DIV/0!</v>
      </c>
      <c r="G23" s="6" t="s">
        <v>52</v>
      </c>
      <c r="H23" s="54" t="e">
        <f>(E21+H21)/'2-Intrants'!F54</f>
        <v>#DIV/0!</v>
      </c>
      <c r="I23" s="253" t="str">
        <f>G23</f>
        <v>jours</v>
      </c>
    </row>
    <row r="24" spans="1:9" ht="14.5" x14ac:dyDescent="0.35">
      <c r="A24" s="565"/>
      <c r="B24" s="566"/>
      <c r="C24" s="605"/>
      <c r="D24" s="52" t="s">
        <v>61</v>
      </c>
      <c r="E24" s="1"/>
      <c r="F24" s="1"/>
      <c r="G24" s="52" t="s">
        <v>169</v>
      </c>
      <c r="I24" s="69"/>
    </row>
    <row r="25" spans="1:9" x14ac:dyDescent="0.25">
      <c r="A25" s="565"/>
      <c r="B25" s="566"/>
      <c r="C25" s="605"/>
      <c r="D25" s="9" t="s">
        <v>55</v>
      </c>
      <c r="E25" s="10"/>
      <c r="F25" s="11" t="s">
        <v>56</v>
      </c>
      <c r="G25" s="9" t="s">
        <v>55</v>
      </c>
      <c r="H25" s="10">
        <v>0</v>
      </c>
      <c r="I25" s="254" t="s">
        <v>56</v>
      </c>
    </row>
    <row r="26" spans="1:9" x14ac:dyDescent="0.25">
      <c r="A26" s="565"/>
      <c r="B26" s="566"/>
      <c r="C26" s="605"/>
      <c r="D26" s="14" t="s">
        <v>57</v>
      </c>
      <c r="F26" s="15" t="s">
        <v>56</v>
      </c>
      <c r="G26" s="14" t="s">
        <v>57</v>
      </c>
      <c r="H26">
        <v>0</v>
      </c>
      <c r="I26" s="69" t="s">
        <v>56</v>
      </c>
    </row>
    <row r="27" spans="1:9" x14ac:dyDescent="0.25">
      <c r="A27" s="565"/>
      <c r="B27" s="566"/>
      <c r="C27" s="605"/>
      <c r="D27" s="14" t="s">
        <v>58</v>
      </c>
      <c r="E27" s="53"/>
      <c r="F27" s="15" t="s">
        <v>49</v>
      </c>
      <c r="G27" s="14" t="s">
        <v>58</v>
      </c>
      <c r="H27" s="53">
        <f>3.14*((H25/2)^2)*H26</f>
        <v>0</v>
      </c>
      <c r="I27" s="69" t="s">
        <v>49</v>
      </c>
    </row>
    <row r="28" spans="1:9" x14ac:dyDescent="0.25">
      <c r="A28" s="565"/>
      <c r="B28" s="566"/>
      <c r="C28" s="605"/>
      <c r="D28" s="12" t="s">
        <v>59</v>
      </c>
      <c r="E28" s="54"/>
      <c r="F28" s="13" t="s">
        <v>49</v>
      </c>
      <c r="G28" s="12" t="s">
        <v>59</v>
      </c>
      <c r="H28" s="54">
        <f>H27*0.92</f>
        <v>0</v>
      </c>
      <c r="I28" s="253" t="s">
        <v>49</v>
      </c>
    </row>
    <row r="29" spans="1:9" x14ac:dyDescent="0.25">
      <c r="A29" s="565"/>
      <c r="B29" s="566"/>
      <c r="C29" s="566"/>
      <c r="D29" s="9"/>
      <c r="E29" s="10"/>
      <c r="F29" s="10"/>
      <c r="G29" s="10"/>
      <c r="H29" s="10"/>
      <c r="I29" s="254"/>
    </row>
    <row r="30" spans="1:9" x14ac:dyDescent="0.25">
      <c r="A30" s="565"/>
      <c r="B30" s="566"/>
      <c r="C30" s="566"/>
      <c r="D30" s="14" t="s">
        <v>60</v>
      </c>
      <c r="F30" s="53" t="e">
        <f>E28/'2-Intrants'!F54</f>
        <v>#DIV/0!</v>
      </c>
      <c r="G30" t="s">
        <v>52</v>
      </c>
      <c r="H30" s="53" t="e">
        <f>(E28+H28)/'2-Intrants'!F54</f>
        <v>#DIV/0!</v>
      </c>
      <c r="I30" s="69" t="str">
        <f>G30</f>
        <v>jours</v>
      </c>
    </row>
    <row r="31" spans="1:9" ht="13" x14ac:dyDescent="0.3">
      <c r="A31" s="565"/>
      <c r="B31" s="566"/>
      <c r="C31" s="566"/>
      <c r="D31" s="55" t="s">
        <v>62</v>
      </c>
      <c r="E31" s="56"/>
      <c r="F31" s="57" t="e">
        <f>H23+H30</f>
        <v>#DIV/0!</v>
      </c>
      <c r="G31" s="56" t="s">
        <v>52</v>
      </c>
      <c r="H31" s="58"/>
      <c r="I31" s="254"/>
    </row>
    <row r="32" spans="1:9" x14ac:dyDescent="0.25">
      <c r="A32" s="574"/>
      <c r="B32" s="575"/>
      <c r="C32" s="575"/>
      <c r="D32" s="59" t="s">
        <v>63</v>
      </c>
      <c r="E32" s="54" t="e">
        <f>F30+F23</f>
        <v>#DIV/0!</v>
      </c>
      <c r="F32" s="60" t="s">
        <v>52</v>
      </c>
      <c r="G32" s="60" t="s">
        <v>64</v>
      </c>
      <c r="H32" s="54" t="e">
        <f>(H30-F30)+H23-F23</f>
        <v>#DIV/0!</v>
      </c>
      <c r="I32" s="255" t="s">
        <v>52</v>
      </c>
    </row>
    <row r="33" spans="1:9" x14ac:dyDescent="0.25">
      <c r="A33" s="576" t="s">
        <v>68</v>
      </c>
      <c r="B33" s="577"/>
      <c r="C33" s="590"/>
      <c r="D33" s="620" t="s">
        <v>218</v>
      </c>
      <c r="E33" s="621"/>
      <c r="F33" s="8" t="s">
        <v>214</v>
      </c>
      <c r="G33" s="8"/>
      <c r="I33" s="69"/>
    </row>
    <row r="34" spans="1:9" x14ac:dyDescent="0.25">
      <c r="A34" s="578"/>
      <c r="B34" s="579"/>
      <c r="C34" s="591"/>
      <c r="D34" s="622" t="s">
        <v>219</v>
      </c>
      <c r="E34" s="623"/>
      <c r="F34" s="614"/>
      <c r="G34" s="614"/>
      <c r="H34" s="614"/>
      <c r="I34" s="615"/>
    </row>
    <row r="35" spans="1:9" ht="24" customHeight="1" x14ac:dyDescent="0.25">
      <c r="A35" s="578"/>
      <c r="B35" s="579"/>
      <c r="C35" s="591"/>
      <c r="D35" s="549" t="s">
        <v>348</v>
      </c>
      <c r="E35" s="550"/>
      <c r="F35" s="616"/>
      <c r="G35" s="616"/>
      <c r="H35" s="616"/>
      <c r="I35" s="617"/>
    </row>
    <row r="36" spans="1:9" ht="25.5" customHeight="1" x14ac:dyDescent="0.25">
      <c r="A36" s="578"/>
      <c r="B36" s="579"/>
      <c r="C36" s="591"/>
      <c r="D36" s="549" t="s">
        <v>349</v>
      </c>
      <c r="E36" s="550"/>
      <c r="F36" s="618"/>
      <c r="G36" s="618"/>
      <c r="H36" s="618"/>
      <c r="I36" s="619"/>
    </row>
    <row r="37" spans="1:9" ht="24" customHeight="1" x14ac:dyDescent="0.25">
      <c r="A37" s="563" t="s">
        <v>65</v>
      </c>
      <c r="B37" s="564"/>
      <c r="C37" s="604"/>
      <c r="D37" s="249" t="s">
        <v>304</v>
      </c>
      <c r="E37" s="250"/>
      <c r="F37" s="285" t="s">
        <v>1</v>
      </c>
      <c r="G37" s="251" t="s">
        <v>305</v>
      </c>
      <c r="H37" s="608"/>
      <c r="I37" s="609"/>
    </row>
    <row r="38" spans="1:9" ht="24" customHeight="1" x14ac:dyDescent="0.25">
      <c r="A38" s="565"/>
      <c r="B38" s="566"/>
      <c r="C38" s="566"/>
      <c r="D38" s="456" t="s">
        <v>430</v>
      </c>
      <c r="E38" s="457"/>
      <c r="F38" s="458" t="s">
        <v>431</v>
      </c>
      <c r="G38" s="459"/>
      <c r="H38" s="460"/>
      <c r="I38" s="461"/>
    </row>
    <row r="39" spans="1:9" ht="24" customHeight="1" thickBot="1" x14ac:dyDescent="0.3">
      <c r="A39" s="606"/>
      <c r="B39" s="607"/>
      <c r="C39" s="607"/>
      <c r="D39" s="333" t="s">
        <v>332</v>
      </c>
      <c r="E39" s="334"/>
      <c r="F39" s="335" t="s">
        <v>0</v>
      </c>
      <c r="G39" s="70"/>
      <c r="H39" s="70"/>
      <c r="I39" s="71"/>
    </row>
  </sheetData>
  <mergeCells count="40">
    <mergeCell ref="A13:C15"/>
    <mergeCell ref="A16:C32"/>
    <mergeCell ref="A37:C39"/>
    <mergeCell ref="H37:I37"/>
    <mergeCell ref="D15:G15"/>
    <mergeCell ref="A33:C36"/>
    <mergeCell ref="E13:G13"/>
    <mergeCell ref="E14:G14"/>
    <mergeCell ref="F34:I34"/>
    <mergeCell ref="F35:I35"/>
    <mergeCell ref="F36:I36"/>
    <mergeCell ref="D33:E33"/>
    <mergeCell ref="D34:E34"/>
    <mergeCell ref="D35:E35"/>
    <mergeCell ref="D36:E36"/>
    <mergeCell ref="A11:C12"/>
    <mergeCell ref="F11:I11"/>
    <mergeCell ref="F12:I12"/>
    <mergeCell ref="A2:C3"/>
    <mergeCell ref="A4:C7"/>
    <mergeCell ref="D4:E4"/>
    <mergeCell ref="D5:E5"/>
    <mergeCell ref="D11:E11"/>
    <mergeCell ref="D12:E12"/>
    <mergeCell ref="A8:C10"/>
    <mergeCell ref="D8:F8"/>
    <mergeCell ref="G8:I8"/>
    <mergeCell ref="D2:I2"/>
    <mergeCell ref="D3:I3"/>
    <mergeCell ref="D6:E6"/>
    <mergeCell ref="A1:I1"/>
    <mergeCell ref="D10:F10"/>
    <mergeCell ref="D9:F9"/>
    <mergeCell ref="G9:I9"/>
    <mergeCell ref="G10:I10"/>
    <mergeCell ref="D7:E7"/>
    <mergeCell ref="F4:I4"/>
    <mergeCell ref="F5:I5"/>
    <mergeCell ref="F6:I6"/>
    <mergeCell ref="F7:I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300-000000000000}">
          <x14:formula1>
            <xm:f>'Listes déroulantes'!$N$2:$N$3</xm:f>
          </x14:formula1>
          <xm:sqref>G17</xm:sqref>
        </x14:dataValidation>
        <x14:dataValidation type="list" allowBlank="1" showInputMessage="1" showErrorMessage="1" xr:uid="{00000000-0002-0000-0300-000001000000}">
          <x14:formula1>
            <xm:f>'Listes déroulantes'!$N$7:$N$10</xm:f>
          </x14:formula1>
          <xm:sqref>D24 G24</xm:sqref>
        </x14:dataValidation>
        <x14:dataValidation type="list" allowBlank="1" showInputMessage="1" showErrorMessage="1" xr:uid="{00000000-0002-0000-0300-000002000000}">
          <x14:formula1>
            <xm:f>'Listes déroulantes'!$L$2:$L$9</xm:f>
          </x14:formula1>
          <xm:sqref>H37:I38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4"/>
  <sheetViews>
    <sheetView workbookViewId="0">
      <selection activeCell="A2" sqref="A2"/>
    </sheetView>
  </sheetViews>
  <sheetFormatPr baseColWidth="10" defaultRowHeight="12.5" x14ac:dyDescent="0.25"/>
  <cols>
    <col min="1" max="1" width="43.81640625" customWidth="1"/>
    <col min="2" max="3" width="14.1796875" customWidth="1"/>
    <col min="4" max="4" width="13.453125" customWidth="1"/>
    <col min="5" max="5" width="14.453125" customWidth="1"/>
  </cols>
  <sheetData>
    <row r="1" spans="1:5" ht="21.75" customHeight="1" thickBot="1" x14ac:dyDescent="0.3">
      <c r="A1" s="544" t="s">
        <v>428</v>
      </c>
      <c r="B1" s="545"/>
      <c r="C1" s="545"/>
      <c r="D1" s="545"/>
      <c r="E1" s="546"/>
    </row>
    <row r="2" spans="1:5" ht="14.25" customHeight="1" x14ac:dyDescent="0.25">
      <c r="A2" s="356"/>
      <c r="B2" s="356"/>
      <c r="C2" s="356"/>
      <c r="D2" s="356"/>
      <c r="E2" s="356"/>
    </row>
    <row r="3" spans="1:5" ht="14" x14ac:dyDescent="0.25">
      <c r="A3" s="640" t="s">
        <v>337</v>
      </c>
      <c r="B3" s="640"/>
      <c r="C3" s="640"/>
      <c r="D3" s="640"/>
      <c r="E3" s="640"/>
    </row>
    <row r="4" spans="1:5" ht="14.5" thickBot="1" x14ac:dyDescent="0.3">
      <c r="A4" s="357"/>
      <c r="D4" s="614" t="s">
        <v>103</v>
      </c>
      <c r="E4" s="614"/>
    </row>
    <row r="5" spans="1:5" ht="15" thickBot="1" x14ac:dyDescent="0.3">
      <c r="A5" s="134" t="s">
        <v>104</v>
      </c>
      <c r="B5" s="339"/>
      <c r="C5" s="135" t="s">
        <v>105</v>
      </c>
      <c r="D5" s="136"/>
      <c r="E5" s="137"/>
    </row>
    <row r="6" spans="1:5" ht="15.5" thickBot="1" x14ac:dyDescent="0.3">
      <c r="A6" s="138" t="s">
        <v>106</v>
      </c>
      <c r="B6" s="139" t="e">
        <f>B7/B5</f>
        <v>#DIV/0!</v>
      </c>
      <c r="C6" s="140" t="s">
        <v>107</v>
      </c>
      <c r="D6" s="141"/>
      <c r="E6" s="142"/>
    </row>
    <row r="7" spans="1:5" ht="15" thickBot="1" x14ac:dyDescent="0.3">
      <c r="A7" s="143" t="s">
        <v>108</v>
      </c>
      <c r="B7" s="339"/>
      <c r="C7" s="144" t="s">
        <v>105</v>
      </c>
      <c r="D7" s="136"/>
      <c r="E7" s="137"/>
    </row>
    <row r="8" spans="1:5" ht="13.5" thickBot="1" x14ac:dyDescent="0.3">
      <c r="A8" s="145" t="s">
        <v>109</v>
      </c>
      <c r="B8" s="146">
        <f>B7*D8</f>
        <v>0</v>
      </c>
      <c r="C8" s="147" t="s">
        <v>110</v>
      </c>
      <c r="D8" s="148">
        <v>9.94</v>
      </c>
      <c r="E8" s="149" t="s">
        <v>111</v>
      </c>
    </row>
    <row r="9" spans="1:5" ht="13.5" thickBot="1" x14ac:dyDescent="0.3">
      <c r="A9" s="138" t="s">
        <v>112</v>
      </c>
      <c r="B9" s="150">
        <f>B7*D9</f>
        <v>0</v>
      </c>
      <c r="C9" s="140" t="s">
        <v>113</v>
      </c>
      <c r="D9" s="148">
        <v>10.7</v>
      </c>
      <c r="E9" s="149" t="s">
        <v>111</v>
      </c>
    </row>
    <row r="10" spans="1:5" x14ac:dyDescent="0.25">
      <c r="A10" s="639"/>
      <c r="B10" s="639"/>
      <c r="C10" s="639"/>
      <c r="D10" s="638"/>
      <c r="E10" s="635"/>
    </row>
    <row r="11" spans="1:5" ht="13" thickBot="1" x14ac:dyDescent="0.3">
      <c r="A11" s="636"/>
      <c r="B11" s="636"/>
      <c r="C11" s="636"/>
      <c r="D11" s="638"/>
      <c r="E11" s="635"/>
    </row>
    <row r="12" spans="1:5" ht="13.5" thickBot="1" x14ac:dyDescent="0.3">
      <c r="A12" s="341" t="s">
        <v>114</v>
      </c>
      <c r="B12" s="634" t="s">
        <v>115</v>
      </c>
      <c r="C12" s="625"/>
      <c r="D12" s="136"/>
      <c r="E12" s="137"/>
    </row>
    <row r="13" spans="1:5" ht="15" thickBot="1" x14ac:dyDescent="0.3">
      <c r="A13" s="145" t="s">
        <v>116</v>
      </c>
      <c r="B13" s="146">
        <f>B5*D13</f>
        <v>0</v>
      </c>
      <c r="C13" s="147" t="s">
        <v>117</v>
      </c>
      <c r="D13" s="151">
        <v>7.0000000000000007E-2</v>
      </c>
      <c r="E13" s="142"/>
    </row>
    <row r="14" spans="1:5" ht="15" thickBot="1" x14ac:dyDescent="0.3">
      <c r="A14" s="145" t="s">
        <v>118</v>
      </c>
      <c r="B14" s="146">
        <f>D13*B7</f>
        <v>0</v>
      </c>
      <c r="C14" s="147" t="s">
        <v>117</v>
      </c>
      <c r="D14" s="152"/>
      <c r="E14" s="153"/>
    </row>
    <row r="15" spans="1:5" ht="13.5" thickBot="1" x14ac:dyDescent="0.3">
      <c r="A15" s="138" t="s">
        <v>119</v>
      </c>
      <c r="B15" s="342">
        <f>D8*B14</f>
        <v>0</v>
      </c>
      <c r="C15" s="140" t="s">
        <v>110</v>
      </c>
      <c r="D15" s="155">
        <f>B14*D9</f>
        <v>0</v>
      </c>
      <c r="E15" s="140" t="s">
        <v>113</v>
      </c>
    </row>
    <row r="16" spans="1:5" x14ac:dyDescent="0.25">
      <c r="A16" s="635"/>
      <c r="B16" s="635"/>
      <c r="C16" s="635"/>
      <c r="D16" s="637"/>
      <c r="E16" s="639"/>
    </row>
    <row r="17" spans="1:5" ht="13" thickBot="1" x14ac:dyDescent="0.3">
      <c r="A17" s="636"/>
      <c r="B17" s="636"/>
      <c r="C17" s="636"/>
      <c r="D17" s="638"/>
      <c r="E17" s="635"/>
    </row>
    <row r="18" spans="1:5" ht="13.5" thickBot="1" x14ac:dyDescent="0.3">
      <c r="A18" s="156" t="s">
        <v>120</v>
      </c>
      <c r="B18" s="624" t="s">
        <v>121</v>
      </c>
      <c r="C18" s="625"/>
      <c r="D18" s="136"/>
      <c r="E18" s="137"/>
    </row>
    <row r="19" spans="1:5" ht="13.5" thickBot="1" x14ac:dyDescent="0.3">
      <c r="A19" s="157" t="s">
        <v>122</v>
      </c>
      <c r="B19" s="340"/>
      <c r="C19" s="147" t="s">
        <v>123</v>
      </c>
      <c r="D19" s="141"/>
      <c r="E19" s="142"/>
    </row>
    <row r="20" spans="1:5" ht="15" thickBot="1" x14ac:dyDescent="0.3">
      <c r="A20" s="157" t="s">
        <v>124</v>
      </c>
      <c r="B20" s="158">
        <f>B5-B13</f>
        <v>0</v>
      </c>
      <c r="C20" s="147" t="s">
        <v>117</v>
      </c>
      <c r="D20" s="141"/>
      <c r="E20" s="142"/>
    </row>
    <row r="21" spans="1:5" ht="15" thickBot="1" x14ac:dyDescent="0.3">
      <c r="A21" s="157" t="s">
        <v>125</v>
      </c>
      <c r="B21" s="158">
        <f>B7-B14</f>
        <v>0</v>
      </c>
      <c r="C21" s="147" t="s">
        <v>117</v>
      </c>
      <c r="D21" s="141"/>
      <c r="E21" s="142"/>
    </row>
    <row r="22" spans="1:5" ht="15" thickBot="1" x14ac:dyDescent="0.3">
      <c r="A22" s="626" t="s">
        <v>126</v>
      </c>
      <c r="B22" s="159" t="e">
        <f>B20/B19</f>
        <v>#DIV/0!</v>
      </c>
      <c r="C22" s="147" t="s">
        <v>127</v>
      </c>
      <c r="D22" s="141"/>
      <c r="E22" s="142"/>
    </row>
    <row r="23" spans="1:5" ht="15" thickBot="1" x14ac:dyDescent="0.3">
      <c r="A23" s="627"/>
      <c r="B23" s="159" t="e">
        <f>B21/B19</f>
        <v>#DIV/0!</v>
      </c>
      <c r="C23" s="147" t="s">
        <v>128</v>
      </c>
      <c r="D23" s="141"/>
      <c r="E23" s="142"/>
    </row>
    <row r="24" spans="1:5" ht="15" thickBot="1" x14ac:dyDescent="0.3">
      <c r="A24" s="160" t="s">
        <v>129</v>
      </c>
      <c r="B24" s="161">
        <f>B21*D24</f>
        <v>0</v>
      </c>
      <c r="C24" s="140" t="s">
        <v>117</v>
      </c>
      <c r="D24" s="162">
        <v>0</v>
      </c>
      <c r="E24" s="163"/>
    </row>
    <row r="25" spans="1:5" ht="13" thickBot="1" x14ac:dyDescent="0.3"/>
    <row r="26" spans="1:5" ht="15.5" thickBot="1" x14ac:dyDescent="0.3">
      <c r="A26" s="164" t="s">
        <v>130</v>
      </c>
      <c r="B26" s="165">
        <f>1-D24</f>
        <v>1</v>
      </c>
      <c r="C26" s="166" t="s">
        <v>131</v>
      </c>
      <c r="D26" s="136"/>
      <c r="E26" s="137"/>
    </row>
    <row r="27" spans="1:5" ht="15" thickBot="1" x14ac:dyDescent="0.3">
      <c r="A27" s="157" t="s">
        <v>132</v>
      </c>
      <c r="B27" s="158">
        <f>B21-B24</f>
        <v>0</v>
      </c>
      <c r="C27" s="147" t="s">
        <v>117</v>
      </c>
      <c r="D27" s="141"/>
      <c r="E27" s="142"/>
    </row>
    <row r="28" spans="1:5" ht="15" thickBot="1" x14ac:dyDescent="0.3">
      <c r="A28" s="157" t="s">
        <v>133</v>
      </c>
      <c r="B28" s="159" t="e">
        <f>B27/B19</f>
        <v>#DIV/0!</v>
      </c>
      <c r="C28" s="147" t="s">
        <v>128</v>
      </c>
      <c r="D28" s="152"/>
      <c r="E28" s="153"/>
    </row>
    <row r="29" spans="1:5" ht="13.5" thickBot="1" x14ac:dyDescent="0.3">
      <c r="A29" s="160" t="s">
        <v>134</v>
      </c>
      <c r="B29" s="167">
        <f>B27*D8</f>
        <v>0</v>
      </c>
      <c r="C29" s="167" t="s">
        <v>110</v>
      </c>
      <c r="D29" s="155">
        <f>B27*D9</f>
        <v>0</v>
      </c>
      <c r="E29" s="140" t="s">
        <v>113</v>
      </c>
    </row>
    <row r="30" spans="1:5" ht="13" thickBot="1" x14ac:dyDescent="0.3">
      <c r="A30" s="168"/>
      <c r="B30" s="168"/>
      <c r="C30" s="168"/>
      <c r="D30" s="169"/>
      <c r="E30" s="170"/>
    </row>
    <row r="31" spans="1:5" ht="13.5" thickBot="1" x14ac:dyDescent="0.3">
      <c r="A31" s="156" t="s">
        <v>135</v>
      </c>
      <c r="B31" s="628" t="s">
        <v>136</v>
      </c>
      <c r="C31" s="629"/>
      <c r="D31" s="162">
        <v>0.02</v>
      </c>
      <c r="E31" s="137"/>
    </row>
    <row r="32" spans="1:5" ht="13.5" thickBot="1" x14ac:dyDescent="0.3">
      <c r="A32" s="157" t="s">
        <v>137</v>
      </c>
      <c r="B32" s="154">
        <f>B19*D31</f>
        <v>0</v>
      </c>
      <c r="C32" s="147" t="s">
        <v>123</v>
      </c>
      <c r="D32" s="141"/>
      <c r="E32" s="142"/>
    </row>
    <row r="33" spans="1:5" ht="15" thickBot="1" x14ac:dyDescent="0.3">
      <c r="A33" s="157" t="s">
        <v>118</v>
      </c>
      <c r="B33" s="158">
        <f>B7*D31</f>
        <v>0</v>
      </c>
      <c r="C33" s="147" t="s">
        <v>117</v>
      </c>
      <c r="D33" s="152"/>
      <c r="E33" s="153"/>
    </row>
    <row r="34" spans="1:5" ht="13.5" thickBot="1" x14ac:dyDescent="0.3">
      <c r="A34" s="157" t="s">
        <v>134</v>
      </c>
      <c r="B34" s="154">
        <f>B33*D8</f>
        <v>0</v>
      </c>
      <c r="C34" s="154" t="s">
        <v>110</v>
      </c>
      <c r="D34" s="155">
        <f>B33*10.74</f>
        <v>0</v>
      </c>
      <c r="E34" s="140" t="s">
        <v>113</v>
      </c>
    </row>
    <row r="35" spans="1:5" ht="13.5" thickBot="1" x14ac:dyDescent="0.3">
      <c r="A35" s="160" t="s">
        <v>138</v>
      </c>
      <c r="B35" s="630" t="s">
        <v>139</v>
      </c>
      <c r="C35" s="631"/>
      <c r="D35" s="141"/>
      <c r="E35" s="142"/>
    </row>
    <row r="36" spans="1:5" ht="13" thickBot="1" x14ac:dyDescent="0.3">
      <c r="E36" s="64"/>
    </row>
    <row r="37" spans="1:5" ht="15" thickBot="1" x14ac:dyDescent="0.3">
      <c r="A37" s="164" t="s">
        <v>140</v>
      </c>
      <c r="B37" s="171">
        <f>B27-B33</f>
        <v>0</v>
      </c>
      <c r="C37" s="172" t="s">
        <v>105</v>
      </c>
      <c r="D37" s="136"/>
      <c r="E37" s="137"/>
    </row>
    <row r="38" spans="1:5" ht="13.5" thickBot="1" x14ac:dyDescent="0.3">
      <c r="A38" s="157" t="s">
        <v>141</v>
      </c>
      <c r="B38" s="159">
        <f>B19-B32</f>
        <v>0</v>
      </c>
      <c r="C38" s="147" t="s">
        <v>123</v>
      </c>
      <c r="D38" s="141"/>
      <c r="E38" s="142"/>
    </row>
    <row r="39" spans="1:5" ht="15" thickBot="1" x14ac:dyDescent="0.3">
      <c r="A39" s="157" t="s">
        <v>142</v>
      </c>
      <c r="B39" s="159">
        <f>B37/8760</f>
        <v>0</v>
      </c>
      <c r="C39" s="147" t="s">
        <v>128</v>
      </c>
      <c r="D39" s="141"/>
      <c r="E39" s="142"/>
    </row>
    <row r="40" spans="1:5" ht="21.75" customHeight="1" thickBot="1" x14ac:dyDescent="0.3">
      <c r="A40" s="157" t="s">
        <v>143</v>
      </c>
      <c r="B40" s="159" t="e">
        <f>B37/B38</f>
        <v>#DIV/0!</v>
      </c>
      <c r="C40" s="147" t="s">
        <v>128</v>
      </c>
      <c r="D40" s="632" t="s">
        <v>144</v>
      </c>
      <c r="E40" s="633"/>
    </row>
    <row r="41" spans="1:5" ht="13.5" thickBot="1" x14ac:dyDescent="0.3">
      <c r="A41" s="157" t="s">
        <v>134</v>
      </c>
      <c r="B41" s="154">
        <f>B37*D8</f>
        <v>0</v>
      </c>
      <c r="C41" s="154" t="s">
        <v>110</v>
      </c>
      <c r="D41" s="155">
        <f>B37*D9</f>
        <v>0</v>
      </c>
      <c r="E41" s="140" t="s">
        <v>113</v>
      </c>
    </row>
    <row r="42" spans="1:5" ht="13.5" thickBot="1" x14ac:dyDescent="0.3">
      <c r="A42" s="160" t="s">
        <v>145</v>
      </c>
      <c r="B42" s="167" t="s">
        <v>146</v>
      </c>
      <c r="C42" s="140" t="s">
        <v>147</v>
      </c>
      <c r="D42" s="141"/>
      <c r="E42" s="142"/>
    </row>
    <row r="43" spans="1:5" ht="13" thickBot="1" x14ac:dyDescent="0.3"/>
    <row r="44" spans="1:5" ht="13.5" thickBot="1" x14ac:dyDescent="0.3">
      <c r="A44" s="343" t="s">
        <v>330</v>
      </c>
      <c r="B44" s="344" t="e">
        <f>B41/B8</f>
        <v>#DIV/0!</v>
      </c>
      <c r="C44" s="337" t="s">
        <v>313</v>
      </c>
      <c r="D44" s="294" t="s">
        <v>331</v>
      </c>
    </row>
  </sheetData>
  <mergeCells count="19">
    <mergeCell ref="A1:E1"/>
    <mergeCell ref="B12:C12"/>
    <mergeCell ref="A16:A17"/>
    <mergeCell ref="B16:B17"/>
    <mergeCell ref="C16:C17"/>
    <mergeCell ref="D16:D17"/>
    <mergeCell ref="E16:E17"/>
    <mergeCell ref="D4:E4"/>
    <mergeCell ref="A10:A11"/>
    <mergeCell ref="B10:B11"/>
    <mergeCell ref="C10:C11"/>
    <mergeCell ref="D10:D11"/>
    <mergeCell ref="E10:E11"/>
    <mergeCell ref="A3:E3"/>
    <mergeCell ref="B18:C18"/>
    <mergeCell ref="A22:A23"/>
    <mergeCell ref="B31:C31"/>
    <mergeCell ref="B35:C35"/>
    <mergeCell ref="D40:E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0"/>
  <sheetViews>
    <sheetView workbookViewId="0">
      <selection activeCell="E15" sqref="E15"/>
    </sheetView>
  </sheetViews>
  <sheetFormatPr baseColWidth="10" defaultColWidth="11.453125" defaultRowHeight="12.5" x14ac:dyDescent="0.25"/>
  <cols>
    <col min="1" max="1" width="43.81640625" style="286" customWidth="1"/>
    <col min="2" max="3" width="17" style="286" customWidth="1"/>
    <col min="4" max="4" width="13.453125" style="286" customWidth="1"/>
    <col min="5" max="5" width="14.453125" style="286" customWidth="1"/>
    <col min="6" max="16384" width="11.453125" style="286"/>
  </cols>
  <sheetData>
    <row r="1" spans="1:5" ht="16" thickBot="1" x14ac:dyDescent="0.3">
      <c r="A1" s="544" t="s">
        <v>333</v>
      </c>
      <c r="B1" s="545"/>
      <c r="C1" s="545"/>
      <c r="D1" s="545"/>
      <c r="E1" s="546"/>
    </row>
    <row r="2" spans="1:5" ht="15.5" x14ac:dyDescent="0.25">
      <c r="A2" s="356"/>
      <c r="B2" s="356"/>
      <c r="C2" s="356"/>
      <c r="D2" s="356"/>
      <c r="E2" s="356"/>
    </row>
    <row r="3" spans="1:5" ht="14" x14ac:dyDescent="0.25">
      <c r="A3" s="640" t="s">
        <v>337</v>
      </c>
      <c r="B3" s="640"/>
      <c r="C3" s="640"/>
      <c r="D3" s="640"/>
      <c r="E3" s="640"/>
    </row>
    <row r="4" spans="1:5" ht="13" thickBot="1" x14ac:dyDescent="0.3">
      <c r="D4" s="641" t="s">
        <v>103</v>
      </c>
      <c r="E4" s="641"/>
    </row>
    <row r="5" spans="1:5" ht="15" thickBot="1" x14ac:dyDescent="0.3">
      <c r="A5" s="287" t="s">
        <v>104</v>
      </c>
      <c r="B5" s="339"/>
      <c r="C5" s="288" t="s">
        <v>105</v>
      </c>
      <c r="D5" s="289"/>
      <c r="E5" s="290"/>
    </row>
    <row r="6" spans="1:5" ht="15.5" thickBot="1" x14ac:dyDescent="0.3">
      <c r="A6" s="291" t="s">
        <v>106</v>
      </c>
      <c r="B6" s="139" t="e">
        <f>B7/B5</f>
        <v>#DIV/0!</v>
      </c>
      <c r="C6" s="292" t="s">
        <v>107</v>
      </c>
      <c r="D6" s="293"/>
      <c r="E6" s="294"/>
    </row>
    <row r="7" spans="1:5" ht="15" thickBot="1" x14ac:dyDescent="0.3">
      <c r="A7" s="295" t="s">
        <v>108</v>
      </c>
      <c r="B7" s="339"/>
      <c r="C7" s="296" t="s">
        <v>105</v>
      </c>
      <c r="D7" s="289"/>
      <c r="E7" s="290"/>
    </row>
    <row r="8" spans="1:5" ht="13.5" thickBot="1" x14ac:dyDescent="0.3">
      <c r="A8" s="297" t="s">
        <v>109</v>
      </c>
      <c r="B8" s="298">
        <f>B7*D8</f>
        <v>0</v>
      </c>
      <c r="C8" s="299" t="s">
        <v>110</v>
      </c>
      <c r="D8" s="300">
        <v>9.94</v>
      </c>
      <c r="E8" s="301" t="s">
        <v>111</v>
      </c>
    </row>
    <row r="9" spans="1:5" ht="13.5" thickBot="1" x14ac:dyDescent="0.3">
      <c r="A9" s="291" t="s">
        <v>112</v>
      </c>
      <c r="B9" s="302">
        <f>B7*D9</f>
        <v>0</v>
      </c>
      <c r="C9" s="292" t="s">
        <v>113</v>
      </c>
      <c r="D9" s="300">
        <v>11.03</v>
      </c>
      <c r="E9" s="301" t="s">
        <v>111</v>
      </c>
    </row>
    <row r="10" spans="1:5" ht="13.5" thickBot="1" x14ac:dyDescent="0.3">
      <c r="A10" s="291" t="s">
        <v>306</v>
      </c>
      <c r="B10" s="302">
        <f>D10*B8</f>
        <v>0</v>
      </c>
      <c r="C10" s="292" t="s">
        <v>69</v>
      </c>
      <c r="D10" s="303">
        <v>0.03</v>
      </c>
      <c r="E10" s="301" t="s">
        <v>307</v>
      </c>
    </row>
    <row r="11" spans="1:5" ht="13.5" thickBot="1" x14ac:dyDescent="0.3">
      <c r="A11" s="304" t="s">
        <v>308</v>
      </c>
      <c r="B11" s="305">
        <v>0</v>
      </c>
      <c r="C11" s="292" t="s">
        <v>69</v>
      </c>
      <c r="D11" s="293"/>
    </row>
    <row r="12" spans="1:5" ht="13.5" thickBot="1" x14ac:dyDescent="0.3">
      <c r="A12" s="304" t="s">
        <v>309</v>
      </c>
      <c r="B12" s="302">
        <f>B8-B10+B11</f>
        <v>0</v>
      </c>
      <c r="C12" s="292" t="s">
        <v>69</v>
      </c>
      <c r="D12" s="293"/>
    </row>
    <row r="13" spans="1:5" ht="13.5" thickBot="1" x14ac:dyDescent="0.3">
      <c r="A13" s="306" t="s">
        <v>310</v>
      </c>
      <c r="B13" s="302">
        <f>B12*(B16/100)/8000</f>
        <v>0</v>
      </c>
      <c r="C13" s="305"/>
      <c r="D13" s="293"/>
    </row>
    <row r="14" spans="1:5" ht="13" thickBot="1" x14ac:dyDescent="0.3">
      <c r="A14" s="307"/>
      <c r="B14" s="307"/>
      <c r="C14" s="307"/>
      <c r="D14" s="308"/>
    </row>
    <row r="15" spans="1:5" ht="13.5" thickBot="1" x14ac:dyDescent="0.3">
      <c r="A15" s="309" t="s">
        <v>311</v>
      </c>
      <c r="B15" s="348"/>
      <c r="C15" s="310" t="s">
        <v>0</v>
      </c>
      <c r="D15" s="294"/>
    </row>
    <row r="16" spans="1:5" ht="13.5" thickBot="1" x14ac:dyDescent="0.3">
      <c r="A16" s="311" t="s">
        <v>312</v>
      </c>
      <c r="B16" s="349"/>
      <c r="C16" s="312" t="s">
        <v>313</v>
      </c>
      <c r="D16" s="294"/>
    </row>
    <row r="17" spans="1:4" ht="13.5" thickBot="1" x14ac:dyDescent="0.3">
      <c r="A17" s="311" t="s">
        <v>314</v>
      </c>
      <c r="B17" s="350"/>
      <c r="C17" s="312" t="s">
        <v>123</v>
      </c>
      <c r="D17" s="313" t="s">
        <v>315</v>
      </c>
    </row>
    <row r="18" spans="1:4" ht="13.5" thickBot="1" x14ac:dyDescent="0.3">
      <c r="A18" s="311" t="s">
        <v>316</v>
      </c>
      <c r="B18" s="314">
        <f>B15*B17</f>
        <v>0</v>
      </c>
      <c r="C18" s="312" t="s">
        <v>69</v>
      </c>
      <c r="D18" s="294"/>
    </row>
    <row r="19" spans="1:4" ht="26.5" thickBot="1" x14ac:dyDescent="0.3">
      <c r="A19" s="315" t="s">
        <v>317</v>
      </c>
      <c r="B19" s="316">
        <f>B18*D19</f>
        <v>0</v>
      </c>
      <c r="C19" s="317" t="s">
        <v>69</v>
      </c>
      <c r="D19" s="303">
        <v>0.03</v>
      </c>
    </row>
    <row r="20" spans="1:4" ht="13.5" thickBot="1" x14ac:dyDescent="0.3">
      <c r="A20" s="318" t="s">
        <v>318</v>
      </c>
      <c r="B20" s="319">
        <f>B18-B19</f>
        <v>0</v>
      </c>
      <c r="C20" s="320" t="s">
        <v>69</v>
      </c>
      <c r="D20" s="293"/>
    </row>
    <row r="21" spans="1:4" ht="13" thickBot="1" x14ac:dyDescent="0.3">
      <c r="A21" s="307"/>
      <c r="B21" s="307"/>
      <c r="C21" s="307"/>
      <c r="D21" s="308"/>
    </row>
    <row r="22" spans="1:4" ht="13.5" thickBot="1" x14ac:dyDescent="0.3">
      <c r="A22" s="287" t="s">
        <v>319</v>
      </c>
      <c r="B22" s="355"/>
      <c r="C22" s="288" t="s">
        <v>320</v>
      </c>
      <c r="D22" s="294"/>
    </row>
    <row r="23" spans="1:4" ht="13.5" thickBot="1" x14ac:dyDescent="0.3">
      <c r="A23" s="311" t="s">
        <v>321</v>
      </c>
      <c r="B23" s="349"/>
      <c r="C23" s="312" t="s">
        <v>313</v>
      </c>
      <c r="D23" s="294"/>
    </row>
    <row r="24" spans="1:4" ht="13.5" thickBot="1" x14ac:dyDescent="0.3">
      <c r="A24" s="291" t="s">
        <v>322</v>
      </c>
      <c r="B24" s="342">
        <f>B22*B17</f>
        <v>0</v>
      </c>
      <c r="C24" s="292" t="s">
        <v>69</v>
      </c>
      <c r="D24" s="294"/>
    </row>
    <row r="25" spans="1:4" ht="13" thickBot="1" x14ac:dyDescent="0.3">
      <c r="A25" s="307"/>
      <c r="B25" s="307"/>
      <c r="C25" s="307"/>
      <c r="D25" s="308"/>
    </row>
    <row r="26" spans="1:4" ht="13.5" thickBot="1" x14ac:dyDescent="0.3">
      <c r="A26" s="287" t="s">
        <v>323</v>
      </c>
      <c r="B26" s="345">
        <f>B27+B30+B28+B29</f>
        <v>0</v>
      </c>
      <c r="C26" s="346" t="s">
        <v>69</v>
      </c>
      <c r="D26" s="321" t="s">
        <v>324</v>
      </c>
    </row>
    <row r="27" spans="1:4" ht="13.5" thickBot="1" x14ac:dyDescent="0.3">
      <c r="A27" s="322" t="s">
        <v>325</v>
      </c>
      <c r="B27" s="350"/>
      <c r="C27" s="312" t="s">
        <v>69</v>
      </c>
      <c r="D27" s="312" t="s">
        <v>326</v>
      </c>
    </row>
    <row r="28" spans="1:4" ht="13.5" thickBot="1" x14ac:dyDescent="0.3">
      <c r="A28" s="354" t="s">
        <v>335</v>
      </c>
      <c r="B28" s="350"/>
      <c r="C28" s="312"/>
      <c r="D28" s="312"/>
    </row>
    <row r="29" spans="1:4" ht="13.5" thickBot="1" x14ac:dyDescent="0.3">
      <c r="A29" s="354" t="s">
        <v>336</v>
      </c>
      <c r="B29" s="350"/>
      <c r="C29" s="312"/>
      <c r="D29" s="312"/>
    </row>
    <row r="30" spans="1:4" ht="13.5" thickBot="1" x14ac:dyDescent="0.3">
      <c r="A30" s="354" t="s">
        <v>334</v>
      </c>
      <c r="B30" s="350"/>
      <c r="C30" s="312" t="s">
        <v>69</v>
      </c>
      <c r="D30" s="312"/>
    </row>
    <row r="31" spans="1:4" ht="13" x14ac:dyDescent="0.25">
      <c r="A31" s="351"/>
      <c r="B31" s="352"/>
      <c r="C31" s="353"/>
      <c r="D31" s="353"/>
    </row>
    <row r="32" spans="1:4" ht="13.5" thickBot="1" x14ac:dyDescent="0.3">
      <c r="A32" s="291" t="s">
        <v>327</v>
      </c>
      <c r="B32" s="302">
        <f>B24-B26</f>
        <v>0</v>
      </c>
      <c r="C32" s="292" t="s">
        <v>69</v>
      </c>
      <c r="D32" s="347" t="e">
        <f>B32/B24</f>
        <v>#DIV/0!</v>
      </c>
    </row>
    <row r="33" spans="1:5" ht="12.65" customHeight="1" thickBot="1" x14ac:dyDescent="0.3">
      <c r="A33" s="308"/>
      <c r="B33" s="308"/>
      <c r="C33" s="308"/>
      <c r="D33" s="308"/>
    </row>
    <row r="34" spans="1:5" ht="13.5" hidden="1" thickBot="1" x14ac:dyDescent="0.3">
      <c r="A34" s="323" t="s">
        <v>328</v>
      </c>
      <c r="B34" s="324"/>
      <c r="C34" s="325" t="s">
        <v>56</v>
      </c>
      <c r="D34" s="294"/>
    </row>
    <row r="35" spans="1:5" ht="13.5" thickBot="1" x14ac:dyDescent="0.3">
      <c r="A35" s="336" t="s">
        <v>329</v>
      </c>
      <c r="B35" s="338" t="e">
        <f>B26/B24*100</f>
        <v>#DIV/0!</v>
      </c>
      <c r="C35" s="337" t="s">
        <v>313</v>
      </c>
      <c r="D35" s="294"/>
    </row>
    <row r="36" spans="1:5" ht="13" thickBot="1" x14ac:dyDescent="0.3">
      <c r="A36" s="327"/>
      <c r="B36" s="307"/>
      <c r="C36" s="327"/>
      <c r="D36" s="328"/>
    </row>
    <row r="37" spans="1:5" ht="13.5" thickBot="1" x14ac:dyDescent="0.3">
      <c r="A37" s="329" t="s">
        <v>330</v>
      </c>
      <c r="B37" s="330" t="e">
        <f>(B20+B26-B27)/(0.97*B12)</f>
        <v>#DIV/0!</v>
      </c>
      <c r="C37" s="326" t="s">
        <v>313</v>
      </c>
      <c r="D37" s="294" t="s">
        <v>331</v>
      </c>
    </row>
    <row r="38" spans="1:5" x14ac:dyDescent="0.25">
      <c r="A38" s="331"/>
      <c r="B38" s="331"/>
      <c r="C38" s="331"/>
      <c r="D38" s="332"/>
      <c r="E38" s="331"/>
    </row>
    <row r="39" spans="1:5" x14ac:dyDescent="0.25">
      <c r="A39" s="331"/>
      <c r="B39" s="331"/>
      <c r="C39" s="331"/>
      <c r="D39" s="332"/>
      <c r="E39" s="331"/>
    </row>
    <row r="40" spans="1:5" x14ac:dyDescent="0.25">
      <c r="A40"/>
      <c r="B40"/>
      <c r="C40"/>
      <c r="D40" s="332"/>
      <c r="E40" s="331"/>
    </row>
  </sheetData>
  <mergeCells count="3">
    <mergeCell ref="D4:E4"/>
    <mergeCell ref="A1:E1"/>
    <mergeCell ref="A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
  <sheetViews>
    <sheetView workbookViewId="0">
      <selection activeCell="M11" sqref="M11"/>
    </sheetView>
  </sheetViews>
  <sheetFormatPr baseColWidth="10" defaultRowHeight="12.5" x14ac:dyDescent="0.25"/>
  <cols>
    <col min="8" max="8" width="16.453125" customWidth="1"/>
    <col min="11" max="11" width="16.81640625" customWidth="1"/>
  </cols>
  <sheetData>
    <row r="1" spans="1:11" ht="16" thickBot="1" x14ac:dyDescent="0.3">
      <c r="A1" s="544" t="s">
        <v>421</v>
      </c>
      <c r="B1" s="545"/>
      <c r="C1" s="545"/>
      <c r="D1" s="545"/>
      <c r="E1" s="546"/>
    </row>
    <row r="3" spans="1:11" ht="60" customHeight="1" x14ac:dyDescent="0.25">
      <c r="A3" s="654" t="s">
        <v>436</v>
      </c>
      <c r="B3" s="654"/>
      <c r="C3" s="654"/>
      <c r="D3" s="654"/>
      <c r="E3" s="654"/>
      <c r="F3" s="654"/>
      <c r="G3" s="654"/>
      <c r="H3" s="654"/>
      <c r="I3" s="654"/>
      <c r="J3" s="654"/>
      <c r="K3" s="654"/>
    </row>
    <row r="6" spans="1:11" ht="47.25" customHeight="1" x14ac:dyDescent="0.25">
      <c r="A6" s="431" t="s">
        <v>392</v>
      </c>
      <c r="B6" s="432"/>
      <c r="C6" s="432"/>
      <c r="D6" s="432"/>
      <c r="E6" s="432"/>
      <c r="F6" s="432"/>
      <c r="G6" s="432"/>
      <c r="H6" s="433"/>
      <c r="I6" s="642" t="s">
        <v>393</v>
      </c>
      <c r="J6" s="643"/>
      <c r="K6" s="450" t="s">
        <v>422</v>
      </c>
    </row>
    <row r="7" spans="1:11" ht="14" x14ac:dyDescent="0.3">
      <c r="A7" s="434"/>
      <c r="B7" s="435" t="s">
        <v>365</v>
      </c>
      <c r="C7" s="435"/>
      <c r="D7" s="435"/>
      <c r="E7" s="435"/>
      <c r="F7" s="435"/>
      <c r="G7" s="435"/>
      <c r="H7" s="436"/>
      <c r="I7" s="644"/>
      <c r="J7" s="645"/>
      <c r="K7" s="451"/>
    </row>
    <row r="8" spans="1:11" ht="14" x14ac:dyDescent="0.3">
      <c r="A8" s="437" t="s">
        <v>394</v>
      </c>
      <c r="B8" s="438"/>
      <c r="C8" s="438"/>
      <c r="D8" s="438"/>
      <c r="E8" s="438"/>
      <c r="F8" s="438"/>
      <c r="G8" s="438"/>
      <c r="H8" s="439"/>
      <c r="I8" s="646">
        <f>I7</f>
        <v>0</v>
      </c>
      <c r="J8" s="647"/>
      <c r="K8" s="452"/>
    </row>
    <row r="9" spans="1:11" ht="14" x14ac:dyDescent="0.3">
      <c r="A9" s="434"/>
      <c r="B9" s="435" t="s">
        <v>366</v>
      </c>
      <c r="C9" s="435"/>
      <c r="D9" s="435"/>
      <c r="E9" s="435"/>
      <c r="F9" s="435"/>
      <c r="G9" s="435"/>
      <c r="H9" s="436"/>
      <c r="I9" s="644"/>
      <c r="J9" s="645"/>
      <c r="K9" s="451"/>
    </row>
    <row r="10" spans="1:11" ht="14" x14ac:dyDescent="0.3">
      <c r="A10" s="440"/>
      <c r="B10" s="441" t="s">
        <v>395</v>
      </c>
      <c r="C10" s="441"/>
      <c r="D10" s="441"/>
      <c r="E10" s="441"/>
      <c r="F10" s="441"/>
      <c r="G10" s="441"/>
      <c r="H10" s="442"/>
      <c r="I10" s="648"/>
      <c r="J10" s="649"/>
      <c r="K10" s="453"/>
    </row>
    <row r="11" spans="1:11" ht="14" x14ac:dyDescent="0.3">
      <c r="A11" s="440"/>
      <c r="B11" s="441" t="s">
        <v>367</v>
      </c>
      <c r="C11" s="441"/>
      <c r="D11" s="441"/>
      <c r="E11" s="441"/>
      <c r="F11" s="441"/>
      <c r="G11" s="441"/>
      <c r="H11" s="442"/>
      <c r="I11" s="648"/>
      <c r="J11" s="649"/>
      <c r="K11" s="453"/>
    </row>
    <row r="12" spans="1:11" ht="14" x14ac:dyDescent="0.3">
      <c r="A12" s="440"/>
      <c r="B12" s="441" t="s">
        <v>368</v>
      </c>
      <c r="C12" s="441"/>
      <c r="D12" s="441"/>
      <c r="E12" s="441"/>
      <c r="F12" s="441"/>
      <c r="G12" s="441"/>
      <c r="H12" s="442"/>
      <c r="I12" s="648"/>
      <c r="J12" s="649"/>
      <c r="K12" s="453"/>
    </row>
    <row r="13" spans="1:11" ht="14" x14ac:dyDescent="0.3">
      <c r="A13" s="440"/>
      <c r="B13" s="441" t="s">
        <v>396</v>
      </c>
      <c r="C13" s="441"/>
      <c r="D13" s="441"/>
      <c r="E13" s="441"/>
      <c r="F13" s="441"/>
      <c r="G13" s="441"/>
      <c r="H13" s="442"/>
      <c r="I13" s="648"/>
      <c r="J13" s="649"/>
      <c r="K13" s="453"/>
    </row>
    <row r="14" spans="1:11" ht="14" x14ac:dyDescent="0.3">
      <c r="A14" s="440"/>
      <c r="B14" s="441" t="s">
        <v>397</v>
      </c>
      <c r="C14" s="441"/>
      <c r="D14" s="441"/>
      <c r="E14" s="441"/>
      <c r="F14" s="441"/>
      <c r="G14" s="441"/>
      <c r="H14" s="442"/>
      <c r="I14" s="648"/>
      <c r="J14" s="649"/>
      <c r="K14" s="453"/>
    </row>
    <row r="15" spans="1:11" ht="14" x14ac:dyDescent="0.3">
      <c r="A15" s="440"/>
      <c r="B15" s="441" t="s">
        <v>398</v>
      </c>
      <c r="C15" s="441"/>
      <c r="D15" s="441"/>
      <c r="E15" s="441"/>
      <c r="F15" s="441"/>
      <c r="G15" s="441"/>
      <c r="H15" s="442"/>
      <c r="I15" s="650"/>
      <c r="J15" s="651"/>
      <c r="K15" s="454"/>
    </row>
    <row r="16" spans="1:11" ht="14" x14ac:dyDescent="0.3">
      <c r="A16" s="443"/>
      <c r="B16" s="444" t="s">
        <v>399</v>
      </c>
      <c r="C16" s="444"/>
      <c r="D16" s="444"/>
      <c r="E16" s="444"/>
      <c r="F16" s="444"/>
      <c r="G16" s="444"/>
      <c r="H16" s="445"/>
      <c r="I16" s="648"/>
      <c r="J16" s="649"/>
      <c r="K16" s="453"/>
    </row>
    <row r="17" spans="1:11" ht="14" x14ac:dyDescent="0.3">
      <c r="A17" s="443"/>
      <c r="B17" s="444" t="s">
        <v>372</v>
      </c>
      <c r="C17" s="444"/>
      <c r="D17" s="444"/>
      <c r="E17" s="444"/>
      <c r="F17" s="444"/>
      <c r="G17" s="444"/>
      <c r="H17" s="445"/>
      <c r="I17" s="648"/>
      <c r="J17" s="649"/>
      <c r="K17" s="453"/>
    </row>
    <row r="18" spans="1:11" ht="14" x14ac:dyDescent="0.3">
      <c r="A18" s="437" t="s">
        <v>400</v>
      </c>
      <c r="B18" s="438"/>
      <c r="C18" s="438"/>
      <c r="D18" s="438"/>
      <c r="E18" s="438"/>
      <c r="F18" s="438"/>
      <c r="G18" s="438"/>
      <c r="H18" s="439"/>
      <c r="I18" s="646">
        <f>SUM(I9:J17)</f>
        <v>0</v>
      </c>
      <c r="J18" s="647"/>
      <c r="K18" s="452"/>
    </row>
    <row r="19" spans="1:11" ht="14" x14ac:dyDescent="0.3">
      <c r="A19" s="434"/>
      <c r="B19" s="435" t="s">
        <v>401</v>
      </c>
      <c r="C19" s="435"/>
      <c r="D19" s="435"/>
      <c r="E19" s="435"/>
      <c r="F19" s="435"/>
      <c r="G19" s="435"/>
      <c r="H19" s="436"/>
      <c r="I19" s="644"/>
      <c r="J19" s="645"/>
      <c r="K19" s="451"/>
    </row>
    <row r="20" spans="1:11" ht="14" x14ac:dyDescent="0.3">
      <c r="A20" s="443"/>
      <c r="B20" s="444" t="s">
        <v>369</v>
      </c>
      <c r="C20" s="444"/>
      <c r="D20" s="444"/>
      <c r="E20" s="444"/>
      <c r="F20" s="444"/>
      <c r="G20" s="444"/>
      <c r="H20" s="445"/>
      <c r="I20" s="648"/>
      <c r="J20" s="649"/>
      <c r="K20" s="453"/>
    </row>
    <row r="21" spans="1:11" ht="28.5" customHeight="1" x14ac:dyDescent="0.3">
      <c r="A21" s="443"/>
      <c r="B21" s="652" t="s">
        <v>402</v>
      </c>
      <c r="C21" s="652"/>
      <c r="D21" s="652"/>
      <c r="E21" s="652"/>
      <c r="F21" s="652"/>
      <c r="G21" s="652"/>
      <c r="H21" s="653"/>
      <c r="I21" s="648"/>
      <c r="J21" s="649"/>
      <c r="K21" s="453"/>
    </row>
    <row r="22" spans="1:11" ht="14" x14ac:dyDescent="0.3">
      <c r="A22" s="443"/>
      <c r="B22" s="444" t="s">
        <v>403</v>
      </c>
      <c r="C22" s="444"/>
      <c r="D22" s="444"/>
      <c r="E22" s="444"/>
      <c r="F22" s="444"/>
      <c r="G22" s="444"/>
      <c r="H22" s="445"/>
      <c r="I22" s="648"/>
      <c r="J22" s="649"/>
      <c r="K22" s="453"/>
    </row>
    <row r="23" spans="1:11" ht="14" x14ac:dyDescent="0.3">
      <c r="A23" s="443"/>
      <c r="B23" s="444" t="s">
        <v>404</v>
      </c>
      <c r="C23" s="444"/>
      <c r="D23" s="444"/>
      <c r="E23" s="444"/>
      <c r="F23" s="444"/>
      <c r="G23" s="444"/>
      <c r="H23" s="445"/>
      <c r="I23" s="648"/>
      <c r="J23" s="649"/>
      <c r="K23" s="453"/>
    </row>
    <row r="24" spans="1:11" ht="14" x14ac:dyDescent="0.3">
      <c r="A24" s="443"/>
      <c r="B24" s="444" t="s">
        <v>405</v>
      </c>
      <c r="C24" s="444"/>
      <c r="D24" s="444"/>
      <c r="E24" s="444"/>
      <c r="F24" s="444"/>
      <c r="G24" s="444"/>
      <c r="H24" s="445"/>
      <c r="I24" s="648"/>
      <c r="J24" s="649"/>
      <c r="K24" s="453"/>
    </row>
    <row r="25" spans="1:11" ht="14" x14ac:dyDescent="0.3">
      <c r="A25" s="443"/>
      <c r="B25" s="444" t="s">
        <v>406</v>
      </c>
      <c r="C25" s="444"/>
      <c r="D25" s="444"/>
      <c r="E25" s="444"/>
      <c r="F25" s="444"/>
      <c r="G25" s="444"/>
      <c r="H25" s="445"/>
      <c r="I25" s="648"/>
      <c r="J25" s="649"/>
      <c r="K25" s="453"/>
    </row>
    <row r="26" spans="1:11" ht="14" x14ac:dyDescent="0.3">
      <c r="A26" s="443"/>
      <c r="B26" s="444" t="s">
        <v>407</v>
      </c>
      <c r="C26" s="444"/>
      <c r="D26" s="444"/>
      <c r="E26" s="444"/>
      <c r="F26" s="444"/>
      <c r="G26" s="444"/>
      <c r="H26" s="445"/>
      <c r="I26" s="648"/>
      <c r="J26" s="649"/>
      <c r="K26" s="453"/>
    </row>
    <row r="27" spans="1:11" ht="14" x14ac:dyDescent="0.3">
      <c r="A27" s="443"/>
      <c r="B27" s="444" t="s">
        <v>408</v>
      </c>
      <c r="C27" s="444"/>
      <c r="D27" s="444"/>
      <c r="E27" s="444"/>
      <c r="F27" s="444"/>
      <c r="G27" s="444"/>
      <c r="H27" s="445"/>
      <c r="I27" s="648"/>
      <c r="J27" s="649"/>
      <c r="K27" s="453"/>
    </row>
    <row r="28" spans="1:11" ht="14" x14ac:dyDescent="0.3">
      <c r="A28" s="437" t="s">
        <v>409</v>
      </c>
      <c r="B28" s="438"/>
      <c r="C28" s="438"/>
      <c r="D28" s="438"/>
      <c r="E28" s="438"/>
      <c r="F28" s="438"/>
      <c r="G28" s="438"/>
      <c r="H28" s="439"/>
      <c r="I28" s="646">
        <f>SUM(I19:J27)</f>
        <v>0</v>
      </c>
      <c r="J28" s="647"/>
      <c r="K28" s="452"/>
    </row>
    <row r="29" spans="1:11" ht="14" x14ac:dyDescent="0.3">
      <c r="A29" s="434"/>
      <c r="B29" s="435" t="s">
        <v>410</v>
      </c>
      <c r="C29" s="435"/>
      <c r="D29" s="435"/>
      <c r="E29" s="435"/>
      <c r="F29" s="435"/>
      <c r="G29" s="435"/>
      <c r="H29" s="436"/>
      <c r="I29" s="644"/>
      <c r="J29" s="645"/>
      <c r="K29" s="451"/>
    </row>
    <row r="30" spans="1:11" ht="14" x14ac:dyDescent="0.3">
      <c r="A30" s="443"/>
      <c r="B30" s="444" t="s">
        <v>411</v>
      </c>
      <c r="C30" s="444"/>
      <c r="D30" s="444"/>
      <c r="E30" s="444"/>
      <c r="F30" s="444"/>
      <c r="G30" s="444"/>
      <c r="H30" s="445"/>
      <c r="I30" s="648"/>
      <c r="J30" s="649"/>
      <c r="K30" s="453"/>
    </row>
    <row r="31" spans="1:11" ht="14" x14ac:dyDescent="0.3">
      <c r="A31" s="443"/>
      <c r="B31" s="444" t="s">
        <v>412</v>
      </c>
      <c r="C31" s="444"/>
      <c r="D31" s="444"/>
      <c r="E31" s="444"/>
      <c r="F31" s="444"/>
      <c r="G31" s="444"/>
      <c r="H31" s="445"/>
      <c r="I31" s="648"/>
      <c r="J31" s="649"/>
      <c r="K31" s="453"/>
    </row>
    <row r="32" spans="1:11" ht="14" x14ac:dyDescent="0.3">
      <c r="A32" s="437" t="s">
        <v>413</v>
      </c>
      <c r="B32" s="438"/>
      <c r="C32" s="438"/>
      <c r="D32" s="438"/>
      <c r="E32" s="438"/>
      <c r="F32" s="438"/>
      <c r="G32" s="438"/>
      <c r="H32" s="439"/>
      <c r="I32" s="646">
        <f>SUM(I29:J31)</f>
        <v>0</v>
      </c>
      <c r="J32" s="647"/>
      <c r="K32" s="452"/>
    </row>
    <row r="33" spans="1:11" ht="14" x14ac:dyDescent="0.3">
      <c r="A33" s="434"/>
      <c r="B33" s="435" t="s">
        <v>370</v>
      </c>
      <c r="C33" s="435"/>
      <c r="D33" s="435"/>
      <c r="E33" s="435"/>
      <c r="F33" s="435"/>
      <c r="G33" s="435"/>
      <c r="H33" s="436"/>
      <c r="I33" s="644"/>
      <c r="J33" s="645"/>
      <c r="K33" s="451"/>
    </row>
    <row r="34" spans="1:11" ht="14" x14ac:dyDescent="0.3">
      <c r="A34" s="443"/>
      <c r="B34" s="444" t="s">
        <v>414</v>
      </c>
      <c r="C34" s="444"/>
      <c r="D34" s="444"/>
      <c r="E34" s="444"/>
      <c r="F34" s="444"/>
      <c r="G34" s="444"/>
      <c r="H34" s="445"/>
      <c r="I34" s="648"/>
      <c r="J34" s="649"/>
      <c r="K34" s="453"/>
    </row>
    <row r="35" spans="1:11" ht="14" x14ac:dyDescent="0.3">
      <c r="A35" s="443"/>
      <c r="B35" s="444" t="s">
        <v>371</v>
      </c>
      <c r="C35" s="444"/>
      <c r="D35" s="444"/>
      <c r="E35" s="444"/>
      <c r="F35" s="444"/>
      <c r="G35" s="444"/>
      <c r="H35" s="445"/>
      <c r="I35" s="648"/>
      <c r="J35" s="649"/>
      <c r="K35" s="453"/>
    </row>
    <row r="36" spans="1:11" ht="14" x14ac:dyDescent="0.3">
      <c r="A36" s="443"/>
      <c r="B36" s="444" t="s">
        <v>415</v>
      </c>
      <c r="C36" s="444"/>
      <c r="D36" s="444"/>
      <c r="E36" s="444"/>
      <c r="F36" s="444"/>
      <c r="G36" s="444"/>
      <c r="H36" s="445"/>
      <c r="I36" s="648"/>
      <c r="J36" s="649"/>
      <c r="K36" s="453"/>
    </row>
    <row r="37" spans="1:11" ht="14" x14ac:dyDescent="0.3">
      <c r="A37" s="437" t="s">
        <v>416</v>
      </c>
      <c r="B37" s="438"/>
      <c r="C37" s="438"/>
      <c r="D37" s="438"/>
      <c r="E37" s="438"/>
      <c r="F37" s="438"/>
      <c r="G37" s="438"/>
      <c r="H37" s="439"/>
      <c r="I37" s="646">
        <f>SUM(I33:J36)</f>
        <v>0</v>
      </c>
      <c r="J37" s="647"/>
      <c r="K37" s="452"/>
    </row>
    <row r="38" spans="1:11" ht="14" x14ac:dyDescent="0.3">
      <c r="A38" s="434"/>
      <c r="B38" s="435" t="s">
        <v>417</v>
      </c>
      <c r="C38" s="435"/>
      <c r="D38" s="435"/>
      <c r="E38" s="435"/>
      <c r="F38" s="435"/>
      <c r="G38" s="435"/>
      <c r="H38" s="436"/>
      <c r="I38" s="644"/>
      <c r="J38" s="645"/>
      <c r="K38" s="451"/>
    </row>
    <row r="39" spans="1:11" ht="14" x14ac:dyDescent="0.3">
      <c r="A39" s="443"/>
      <c r="B39" s="446" t="s">
        <v>418</v>
      </c>
      <c r="C39" s="444"/>
      <c r="D39" s="444"/>
      <c r="E39" s="444"/>
      <c r="F39" s="444"/>
      <c r="G39" s="444"/>
      <c r="H39" s="445"/>
      <c r="I39" s="648"/>
      <c r="J39" s="649"/>
      <c r="K39" s="453"/>
    </row>
    <row r="40" spans="1:11" ht="14" x14ac:dyDescent="0.3">
      <c r="A40" s="443"/>
      <c r="B40" s="446" t="s">
        <v>418</v>
      </c>
      <c r="C40" s="444"/>
      <c r="D40" s="444"/>
      <c r="E40" s="444"/>
      <c r="F40" s="444"/>
      <c r="G40" s="444"/>
      <c r="H40" s="445"/>
      <c r="I40" s="648"/>
      <c r="J40" s="649"/>
      <c r="K40" s="453"/>
    </row>
    <row r="41" spans="1:11" ht="14" x14ac:dyDescent="0.3">
      <c r="A41" s="443"/>
      <c r="B41" s="446" t="s">
        <v>418</v>
      </c>
      <c r="C41" s="444"/>
      <c r="D41" s="444"/>
      <c r="E41" s="444"/>
      <c r="F41" s="444"/>
      <c r="G41" s="444"/>
      <c r="H41" s="445"/>
      <c r="I41" s="648"/>
      <c r="J41" s="649"/>
      <c r="K41" s="453"/>
    </row>
    <row r="42" spans="1:11" ht="14" x14ac:dyDescent="0.3">
      <c r="A42" s="443"/>
      <c r="B42" s="446" t="s">
        <v>418</v>
      </c>
      <c r="C42" s="444"/>
      <c r="D42" s="444"/>
      <c r="E42" s="444"/>
      <c r="F42" s="444"/>
      <c r="G42" s="444"/>
      <c r="H42" s="445"/>
      <c r="I42" s="648"/>
      <c r="J42" s="649"/>
      <c r="K42" s="453"/>
    </row>
    <row r="43" spans="1:11" ht="14" x14ac:dyDescent="0.3">
      <c r="A43" s="437" t="s">
        <v>419</v>
      </c>
      <c r="B43" s="438"/>
      <c r="C43" s="438"/>
      <c r="D43" s="438"/>
      <c r="E43" s="438"/>
      <c r="F43" s="438"/>
      <c r="G43" s="438"/>
      <c r="H43" s="439"/>
      <c r="I43" s="646">
        <f>SUM(I38:J42)</f>
        <v>0</v>
      </c>
      <c r="J43" s="647"/>
      <c r="K43" s="452"/>
    </row>
    <row r="44" spans="1:11" ht="14" x14ac:dyDescent="0.3">
      <c r="A44" s="447" t="s">
        <v>420</v>
      </c>
      <c r="B44" s="448"/>
      <c r="C44" s="448"/>
      <c r="D44" s="448"/>
      <c r="E44" s="448"/>
      <c r="F44" s="448"/>
      <c r="G44" s="448"/>
      <c r="H44" s="449"/>
      <c r="I44" s="655">
        <f>SUM(I43,I37,I32,I28,I18,I8)</f>
        <v>0</v>
      </c>
      <c r="J44" s="656"/>
      <c r="K44" s="455"/>
    </row>
  </sheetData>
  <mergeCells count="42">
    <mergeCell ref="A1:E1"/>
    <mergeCell ref="B21:H21"/>
    <mergeCell ref="A3:K3"/>
    <mergeCell ref="I44:J44"/>
    <mergeCell ref="I42:J42"/>
    <mergeCell ref="I43:J43"/>
    <mergeCell ref="I39:J39"/>
    <mergeCell ref="I40:J40"/>
    <mergeCell ref="I41:J41"/>
    <mergeCell ref="I36:J36"/>
    <mergeCell ref="I37:J37"/>
    <mergeCell ref="I38:J38"/>
    <mergeCell ref="I33:J33"/>
    <mergeCell ref="I34:J34"/>
    <mergeCell ref="I35:J35"/>
    <mergeCell ref="I30:J30"/>
    <mergeCell ref="I31:J31"/>
    <mergeCell ref="I32:J32"/>
    <mergeCell ref="I27:J27"/>
    <mergeCell ref="I28:J28"/>
    <mergeCell ref="I29:J29"/>
    <mergeCell ref="I24:J24"/>
    <mergeCell ref="I25:J25"/>
    <mergeCell ref="I26:J26"/>
    <mergeCell ref="I21:J21"/>
    <mergeCell ref="I22:J22"/>
    <mergeCell ref="I23:J23"/>
    <mergeCell ref="I19:J19"/>
    <mergeCell ref="I20:J20"/>
    <mergeCell ref="I15:J15"/>
    <mergeCell ref="I16:J16"/>
    <mergeCell ref="I17:J17"/>
    <mergeCell ref="I14:J14"/>
    <mergeCell ref="I9:J9"/>
    <mergeCell ref="I10:J10"/>
    <mergeCell ref="I11:J11"/>
    <mergeCell ref="I18:J18"/>
    <mergeCell ref="I6:J6"/>
    <mergeCell ref="I7:J7"/>
    <mergeCell ref="I8:J8"/>
    <mergeCell ref="I12:J12"/>
    <mergeCell ref="I13:J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72"/>
  <sheetViews>
    <sheetView zoomScale="90" zoomScaleNormal="90" workbookViewId="0">
      <selection activeCell="J54" sqref="J54"/>
    </sheetView>
  </sheetViews>
  <sheetFormatPr baseColWidth="10" defaultColWidth="11.453125" defaultRowHeight="14" x14ac:dyDescent="0.3"/>
  <cols>
    <col min="1" max="1" width="3.26953125" style="180" customWidth="1"/>
    <col min="2" max="2" width="11.453125" style="180"/>
    <col min="3" max="3" width="22.81640625" style="180" customWidth="1"/>
    <col min="4" max="6" width="12.1796875" style="180" customWidth="1"/>
    <col min="7" max="7" width="11.81640625" style="180" hidden="1" customWidth="1"/>
    <col min="8" max="8" width="10.54296875" style="180" hidden="1" customWidth="1"/>
    <col min="9" max="9" width="12.81640625" style="180" customWidth="1"/>
    <col min="10" max="12" width="12.1796875" style="180" customWidth="1"/>
    <col min="13" max="13" width="12.26953125" style="180" customWidth="1"/>
    <col min="14" max="16" width="12.7265625" style="180" customWidth="1"/>
    <col min="17" max="17" width="12.7265625" style="182" customWidth="1"/>
    <col min="18" max="18" width="12.7265625" style="180" customWidth="1"/>
    <col min="19" max="19" width="11.81640625" style="180" bestFit="1" customWidth="1"/>
    <col min="20" max="16384" width="11.453125" style="180"/>
  </cols>
  <sheetData>
    <row r="1" spans="2:44" ht="27" customHeight="1" thickBot="1" x14ac:dyDescent="0.35">
      <c r="B1" s="544" t="s">
        <v>343</v>
      </c>
      <c r="C1" s="545"/>
      <c r="D1" s="545"/>
      <c r="E1" s="545"/>
      <c r="F1" s="546"/>
    </row>
    <row r="2" spans="2:44" ht="15.5" x14ac:dyDescent="0.3">
      <c r="B2" s="356"/>
      <c r="C2" s="356"/>
      <c r="D2" s="356"/>
      <c r="E2" s="356"/>
      <c r="F2" s="356"/>
    </row>
    <row r="3" spans="2:44" ht="51.75" customHeight="1" x14ac:dyDescent="0.3">
      <c r="B3" s="654" t="s">
        <v>364</v>
      </c>
      <c r="C3" s="654"/>
      <c r="D3" s="654"/>
      <c r="E3" s="654"/>
      <c r="F3" s="654"/>
      <c r="G3" s="654"/>
      <c r="H3" s="654"/>
      <c r="I3" s="654"/>
      <c r="J3" s="654"/>
      <c r="K3" s="654"/>
      <c r="L3" s="654"/>
      <c r="M3" s="654"/>
      <c r="N3" s="654"/>
      <c r="O3" s="654"/>
      <c r="P3" s="654"/>
    </row>
    <row r="4" spans="2:44" customFormat="1" ht="18" x14ac:dyDescent="0.4">
      <c r="B4" s="181"/>
      <c r="C4" s="75"/>
      <c r="D4" s="75"/>
      <c r="E4" s="75"/>
      <c r="F4" s="75"/>
      <c r="G4" s="75"/>
      <c r="H4" s="75"/>
      <c r="I4" s="75"/>
      <c r="J4" s="75"/>
      <c r="K4" s="75"/>
      <c r="L4" s="75"/>
      <c r="M4" s="184"/>
      <c r="N4" s="183"/>
      <c r="O4" s="18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row>
    <row r="5" spans="2:44" customFormat="1" ht="18" x14ac:dyDescent="0.4">
      <c r="B5" s="181"/>
      <c r="C5" s="75"/>
      <c r="D5" s="75"/>
      <c r="E5" s="75"/>
      <c r="F5" s="75"/>
      <c r="G5" s="75"/>
      <c r="H5" s="75"/>
      <c r="I5" s="75"/>
      <c r="J5" s="75"/>
      <c r="K5" s="75"/>
      <c r="L5" s="75"/>
      <c r="M5" s="184"/>
      <c r="N5" s="183"/>
      <c r="O5" s="18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row>
    <row r="6" spans="2:44" s="186" customFormat="1" ht="27.75" customHeight="1" x14ac:dyDescent="0.4">
      <c r="B6" s="187"/>
      <c r="C6"/>
      <c r="D6"/>
      <c r="E6"/>
      <c r="F6" s="86"/>
      <c r="G6" s="86"/>
      <c r="H6" s="86"/>
      <c r="I6" s="360" t="s">
        <v>342</v>
      </c>
      <c r="J6" s="86">
        <v>1</v>
      </c>
      <c r="K6" s="86">
        <v>2</v>
      </c>
      <c r="L6" s="86">
        <v>3</v>
      </c>
      <c r="M6" s="186">
        <v>4</v>
      </c>
      <c r="N6" s="86">
        <v>5</v>
      </c>
      <c r="O6" s="86">
        <v>6</v>
      </c>
      <c r="P6" s="186">
        <v>7</v>
      </c>
      <c r="Q6" s="86">
        <v>8</v>
      </c>
      <c r="R6" s="86">
        <v>9</v>
      </c>
      <c r="S6" s="186">
        <v>10</v>
      </c>
      <c r="T6" s="86">
        <v>11</v>
      </c>
      <c r="U6" s="86">
        <v>12</v>
      </c>
      <c r="V6" s="186">
        <v>13</v>
      </c>
      <c r="W6" s="86">
        <v>14</v>
      </c>
      <c r="X6" s="86">
        <v>15</v>
      </c>
      <c r="Y6" s="186">
        <v>16</v>
      </c>
      <c r="Z6" s="86">
        <v>17</v>
      </c>
      <c r="AA6" s="86">
        <v>18</v>
      </c>
      <c r="AB6" s="186">
        <v>19</v>
      </c>
      <c r="AC6" s="86">
        <v>20</v>
      </c>
      <c r="AD6" s="86"/>
      <c r="AE6" s="86"/>
      <c r="AF6" s="86"/>
      <c r="AG6" s="86"/>
      <c r="AH6" s="86"/>
      <c r="AI6" s="86"/>
      <c r="AJ6" s="86"/>
      <c r="AK6" s="86"/>
      <c r="AL6" s="86"/>
      <c r="AM6" s="86"/>
      <c r="AN6" s="86"/>
      <c r="AO6" s="86"/>
      <c r="AP6" s="86"/>
      <c r="AQ6" s="86"/>
      <c r="AR6" s="86"/>
    </row>
    <row r="7" spans="2:44" s="186" customFormat="1" ht="21" customHeight="1" x14ac:dyDescent="0.4">
      <c r="B7" s="187"/>
      <c r="C7" s="188"/>
      <c r="D7" s="189"/>
      <c r="E7" s="368"/>
      <c r="F7" s="86"/>
      <c r="G7" s="86"/>
      <c r="H7" s="86"/>
      <c r="I7" s="86"/>
      <c r="J7" s="86"/>
      <c r="K7" s="86"/>
      <c r="L7" s="86"/>
      <c r="N7" s="86"/>
      <c r="O7" s="86"/>
      <c r="Q7" s="86"/>
      <c r="R7" s="86"/>
      <c r="T7" s="86"/>
      <c r="U7" s="86"/>
      <c r="W7" s="86"/>
      <c r="X7" s="86"/>
      <c r="Z7" s="86"/>
      <c r="AA7" s="86"/>
      <c r="AC7" s="86"/>
      <c r="AD7" s="86"/>
      <c r="AE7" s="86"/>
      <c r="AF7" s="86"/>
      <c r="AG7" s="86"/>
      <c r="AH7" s="86"/>
      <c r="AI7" s="86"/>
      <c r="AJ7" s="86"/>
      <c r="AK7" s="86"/>
      <c r="AL7" s="86"/>
      <c r="AM7" s="86"/>
      <c r="AN7" s="86"/>
      <c r="AO7" s="86"/>
      <c r="AP7" s="86"/>
      <c r="AQ7" s="86"/>
      <c r="AR7" s="86"/>
    </row>
    <row r="8" spans="2:44" customFormat="1" ht="27" customHeight="1" x14ac:dyDescent="0.4">
      <c r="B8" s="181"/>
      <c r="C8" s="75"/>
      <c r="D8" s="75"/>
      <c r="E8" s="190" t="s">
        <v>189</v>
      </c>
      <c r="F8" s="191" t="s">
        <v>190</v>
      </c>
      <c r="G8" s="75" t="s">
        <v>191</v>
      </c>
      <c r="H8" s="75" t="s">
        <v>192</v>
      </c>
      <c r="I8" s="192" t="s">
        <v>193</v>
      </c>
      <c r="J8" s="75" t="s">
        <v>194</v>
      </c>
      <c r="K8" s="75"/>
      <c r="L8" s="75"/>
      <c r="M8" s="184"/>
      <c r="N8" s="183"/>
      <c r="O8" s="18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row>
    <row r="9" spans="2:44" customFormat="1" x14ac:dyDescent="0.3">
      <c r="B9" s="75"/>
      <c r="C9" s="658"/>
      <c r="D9" s="659"/>
      <c r="E9" s="659"/>
      <c r="F9" s="659"/>
      <c r="G9" s="193"/>
      <c r="H9" s="193"/>
      <c r="I9" s="369">
        <v>15</v>
      </c>
      <c r="J9" s="194"/>
      <c r="K9" s="194"/>
      <c r="L9" s="194"/>
      <c r="M9" s="194"/>
      <c r="N9" s="194"/>
      <c r="O9" s="194"/>
      <c r="P9" s="194"/>
      <c r="Q9" s="194"/>
      <c r="R9" s="194"/>
      <c r="S9" s="194"/>
      <c r="T9" s="194"/>
      <c r="U9" s="194"/>
      <c r="V9" s="194"/>
      <c r="W9" s="194"/>
      <c r="X9" s="194"/>
      <c r="Y9" s="194"/>
      <c r="Z9" s="194"/>
      <c r="AA9" s="194"/>
      <c r="AB9" s="194"/>
      <c r="AC9" s="194"/>
      <c r="AD9" s="75"/>
      <c r="AE9" s="75"/>
      <c r="AF9" s="75"/>
      <c r="AG9" s="75"/>
      <c r="AH9" s="75"/>
      <c r="AI9" s="75"/>
      <c r="AJ9" s="75"/>
      <c r="AK9" s="75"/>
      <c r="AL9" s="75"/>
      <c r="AM9" s="75"/>
      <c r="AN9" s="75"/>
      <c r="AO9" s="75"/>
      <c r="AP9" s="75"/>
      <c r="AQ9" s="75"/>
    </row>
    <row r="10" spans="2:44" customFormat="1" ht="12.5" x14ac:dyDescent="0.25">
      <c r="B10" s="75"/>
      <c r="C10" s="195" t="s">
        <v>195</v>
      </c>
      <c r="D10" s="196"/>
      <c r="E10" s="197">
        <v>0.7</v>
      </c>
      <c r="F10" s="197">
        <v>0.01</v>
      </c>
      <c r="G10" s="198"/>
      <c r="H10" s="198"/>
      <c r="I10" s="199" t="e">
        <f>IF(I$9=15,+AVERAGE(J10:X10),AVERAGE(J10:AC10))</f>
        <v>#DIV/0!</v>
      </c>
      <c r="J10" s="199"/>
      <c r="K10" s="199"/>
      <c r="L10" s="199"/>
      <c r="M10" s="199"/>
      <c r="N10" s="199"/>
      <c r="O10" s="199"/>
      <c r="P10" s="199"/>
      <c r="Q10" s="199"/>
      <c r="R10" s="199"/>
      <c r="S10" s="199"/>
      <c r="T10" s="199"/>
      <c r="U10" s="199"/>
      <c r="V10" s="199"/>
      <c r="W10" s="199"/>
      <c r="X10" s="199"/>
      <c r="Y10" s="199"/>
      <c r="Z10" s="199"/>
      <c r="AA10" s="199"/>
      <c r="AB10" s="199"/>
      <c r="AC10" s="199"/>
      <c r="AD10" s="75"/>
      <c r="AE10" s="75"/>
      <c r="AF10" s="75"/>
      <c r="AG10" s="75"/>
      <c r="AH10" s="75"/>
      <c r="AI10" s="75"/>
      <c r="AJ10" s="75"/>
      <c r="AK10" s="75"/>
      <c r="AL10" s="75"/>
      <c r="AM10" s="75"/>
      <c r="AN10" s="75"/>
      <c r="AO10" s="75"/>
      <c r="AP10" s="75"/>
      <c r="AQ10" s="75"/>
    </row>
    <row r="11" spans="2:44" customFormat="1" ht="12.5" x14ac:dyDescent="0.25">
      <c r="B11" s="75"/>
      <c r="C11" s="195" t="s">
        <v>196</v>
      </c>
      <c r="D11" s="196"/>
      <c r="E11" s="197"/>
      <c r="F11" s="197"/>
      <c r="G11" s="198"/>
      <c r="H11" s="198"/>
      <c r="I11" s="199" t="e">
        <f>IF(I$9=15,+AVERAGE(J11:X11),AVERAGE(J11:AC11))</f>
        <v>#DIV/0!</v>
      </c>
      <c r="J11" s="199"/>
      <c r="K11" s="199"/>
      <c r="L11" s="199"/>
      <c r="M11" s="199"/>
      <c r="N11" s="199"/>
      <c r="O11" s="199"/>
      <c r="P11" s="199"/>
      <c r="Q11" s="199"/>
      <c r="R11" s="199"/>
      <c r="S11" s="199"/>
      <c r="T11" s="199"/>
      <c r="U11" s="199"/>
      <c r="V11" s="199"/>
      <c r="W11" s="199"/>
      <c r="X11" s="199"/>
      <c r="Y11" s="199"/>
      <c r="Z11" s="199"/>
      <c r="AA11" s="199"/>
      <c r="AB11" s="199"/>
      <c r="AC11" s="199"/>
      <c r="AD11" s="75"/>
      <c r="AE11" s="75"/>
      <c r="AF11" s="75"/>
      <c r="AG11" s="75"/>
      <c r="AH11" s="75"/>
      <c r="AI11" s="75"/>
      <c r="AJ11" s="75"/>
      <c r="AK11" s="75"/>
      <c r="AL11" s="75"/>
      <c r="AM11" s="75"/>
      <c r="AN11" s="75"/>
      <c r="AO11" s="75"/>
      <c r="AP11" s="75"/>
      <c r="AQ11" s="75"/>
    </row>
    <row r="12" spans="2:44" customFormat="1" ht="12.5" x14ac:dyDescent="0.25">
      <c r="B12" s="75"/>
      <c r="C12" s="195" t="s">
        <v>197</v>
      </c>
      <c r="D12" s="196"/>
      <c r="E12" s="197"/>
      <c r="F12" s="200"/>
      <c r="G12" s="201"/>
      <c r="H12" s="201"/>
      <c r="I12" s="199" t="e">
        <f>IF(I$9=15,+AVERAGE(J12:X12),AVERAGE(J12:AC12))</f>
        <v>#DIV/0!</v>
      </c>
      <c r="J12" s="199"/>
      <c r="K12" s="199"/>
      <c r="L12" s="199"/>
      <c r="M12" s="199"/>
      <c r="N12" s="199"/>
      <c r="O12" s="199"/>
      <c r="P12" s="199"/>
      <c r="Q12" s="199"/>
      <c r="R12" s="199"/>
      <c r="S12" s="199"/>
      <c r="T12" s="199"/>
      <c r="U12" s="199"/>
      <c r="V12" s="199"/>
      <c r="W12" s="199"/>
      <c r="X12" s="199"/>
      <c r="Y12" s="199"/>
      <c r="Z12" s="199"/>
      <c r="AA12" s="199"/>
      <c r="AB12" s="199"/>
      <c r="AC12" s="199"/>
      <c r="AD12" s="202"/>
      <c r="AE12" s="75"/>
      <c r="AF12" s="75"/>
      <c r="AG12" s="75"/>
      <c r="AH12" s="75"/>
      <c r="AI12" s="75"/>
      <c r="AJ12" s="75"/>
      <c r="AK12" s="75"/>
      <c r="AL12" s="75"/>
      <c r="AM12" s="75"/>
      <c r="AN12" s="75"/>
      <c r="AO12" s="75"/>
      <c r="AP12" s="75"/>
      <c r="AQ12" s="75"/>
    </row>
    <row r="13" spans="2:44" customFormat="1" ht="12.5" x14ac:dyDescent="0.25">
      <c r="B13" s="75"/>
      <c r="C13" s="195" t="s">
        <v>198</v>
      </c>
      <c r="D13" s="196"/>
      <c r="E13" s="197"/>
      <c r="F13" s="200"/>
      <c r="G13" s="201"/>
      <c r="H13" s="198"/>
      <c r="I13" s="199" t="e">
        <f t="shared" ref="I13:I15" si="0">IF(I$9=15,+AVERAGE(J13:X13),AVERAGE(J13:AC13))</f>
        <v>#DIV/0!</v>
      </c>
      <c r="J13" s="199"/>
      <c r="K13" s="199"/>
      <c r="L13" s="199"/>
      <c r="M13" s="199"/>
      <c r="N13" s="199"/>
      <c r="O13" s="199"/>
      <c r="P13" s="199"/>
      <c r="Q13" s="199"/>
      <c r="R13" s="199"/>
      <c r="S13" s="199"/>
      <c r="T13" s="199"/>
      <c r="U13" s="199"/>
      <c r="V13" s="199"/>
      <c r="W13" s="199"/>
      <c r="X13" s="199"/>
      <c r="Y13" s="199"/>
      <c r="Z13" s="199"/>
      <c r="AA13" s="199"/>
      <c r="AB13" s="199"/>
      <c r="AC13" s="199"/>
      <c r="AD13" s="75"/>
      <c r="AE13" s="75"/>
      <c r="AF13" s="75"/>
      <c r="AG13" s="75"/>
      <c r="AH13" s="75"/>
      <c r="AI13" s="75"/>
      <c r="AJ13" s="75"/>
      <c r="AK13" s="75"/>
      <c r="AL13" s="75"/>
      <c r="AM13" s="75"/>
      <c r="AN13" s="75"/>
      <c r="AO13" s="75"/>
      <c r="AP13" s="75"/>
      <c r="AQ13" s="75"/>
    </row>
    <row r="14" spans="2:44" customFormat="1" ht="12.5" x14ac:dyDescent="0.25">
      <c r="B14" s="75"/>
      <c r="C14" s="195" t="s">
        <v>199</v>
      </c>
      <c r="D14" s="196"/>
      <c r="E14" s="197"/>
      <c r="F14" s="200"/>
      <c r="G14" s="201"/>
      <c r="H14" s="198"/>
      <c r="I14" s="199" t="e">
        <f t="shared" si="0"/>
        <v>#DIV/0!</v>
      </c>
      <c r="J14" s="199"/>
      <c r="K14" s="199"/>
      <c r="L14" s="199"/>
      <c r="M14" s="199"/>
      <c r="N14" s="199"/>
      <c r="O14" s="199"/>
      <c r="P14" s="199"/>
      <c r="Q14" s="199"/>
      <c r="R14" s="199"/>
      <c r="S14" s="199"/>
      <c r="T14" s="199"/>
      <c r="U14" s="199"/>
      <c r="V14" s="199"/>
      <c r="W14" s="199"/>
      <c r="X14" s="199"/>
      <c r="Y14" s="199"/>
      <c r="Z14" s="199"/>
      <c r="AA14" s="199"/>
      <c r="AB14" s="199"/>
      <c r="AC14" s="199"/>
      <c r="AD14" s="75"/>
      <c r="AE14" s="75"/>
      <c r="AF14" s="75"/>
      <c r="AG14" s="75"/>
      <c r="AH14" s="75"/>
      <c r="AI14" s="75"/>
      <c r="AJ14" s="75"/>
      <c r="AK14" s="75"/>
      <c r="AL14" s="75"/>
      <c r="AM14" s="75"/>
      <c r="AN14" s="75"/>
      <c r="AO14" s="75"/>
      <c r="AP14" s="75"/>
      <c r="AQ14" s="75"/>
    </row>
    <row r="15" spans="2:44" customFormat="1" ht="12.5" x14ac:dyDescent="0.25">
      <c r="B15" s="75"/>
      <c r="C15" s="203"/>
      <c r="D15" s="198"/>
      <c r="E15" s="204"/>
      <c r="F15" s="204"/>
      <c r="G15" s="198"/>
      <c r="H15" s="198"/>
      <c r="I15" s="199" t="e">
        <f t="shared" si="0"/>
        <v>#DIV/0!</v>
      </c>
      <c r="J15" s="199"/>
      <c r="K15" s="199"/>
      <c r="L15" s="199"/>
      <c r="M15" s="199"/>
      <c r="N15" s="199"/>
      <c r="O15" s="199"/>
      <c r="P15" s="199"/>
      <c r="Q15" s="199"/>
      <c r="R15" s="199"/>
      <c r="S15" s="199"/>
      <c r="T15" s="199"/>
      <c r="U15" s="199"/>
      <c r="V15" s="199"/>
      <c r="W15" s="199"/>
      <c r="X15" s="199"/>
      <c r="Y15" s="199"/>
      <c r="Z15" s="199"/>
      <c r="AA15" s="199"/>
      <c r="AB15" s="199"/>
      <c r="AC15" s="199"/>
      <c r="AD15" s="75"/>
      <c r="AE15" s="75"/>
      <c r="AF15" s="75"/>
      <c r="AG15" s="75"/>
      <c r="AH15" s="75"/>
      <c r="AI15" s="75"/>
      <c r="AJ15" s="75"/>
      <c r="AK15" s="75"/>
      <c r="AL15" s="75"/>
      <c r="AM15" s="75"/>
      <c r="AN15" s="75"/>
      <c r="AO15" s="75"/>
      <c r="AP15" s="75"/>
      <c r="AQ15" s="75"/>
    </row>
    <row r="16" spans="2:44" s="75" customFormat="1" ht="15.5" x14ac:dyDescent="0.35">
      <c r="C16" s="660" t="s">
        <v>200</v>
      </c>
      <c r="D16" s="660"/>
      <c r="E16" s="660"/>
      <c r="F16" s="661"/>
      <c r="G16" s="205"/>
      <c r="H16" s="205">
        <f t="shared" ref="H16" si="1">SUM(H10:H15)</f>
        <v>0</v>
      </c>
      <c r="I16" s="205" t="e">
        <f>SUM(I10:I15)</f>
        <v>#DIV/0!</v>
      </c>
      <c r="J16" s="205">
        <f>SUM(J10:J15)</f>
        <v>0</v>
      </c>
      <c r="K16" s="205">
        <f t="shared" ref="K16:AC16" si="2">SUM(K10:K15)</f>
        <v>0</v>
      </c>
      <c r="L16" s="205">
        <f t="shared" si="2"/>
        <v>0</v>
      </c>
      <c r="M16" s="205">
        <f t="shared" si="2"/>
        <v>0</v>
      </c>
      <c r="N16" s="205">
        <f t="shared" si="2"/>
        <v>0</v>
      </c>
      <c r="O16" s="205">
        <f t="shared" si="2"/>
        <v>0</v>
      </c>
      <c r="P16" s="205">
        <f t="shared" si="2"/>
        <v>0</v>
      </c>
      <c r="Q16" s="205">
        <f t="shared" si="2"/>
        <v>0</v>
      </c>
      <c r="R16" s="205">
        <f t="shared" si="2"/>
        <v>0</v>
      </c>
      <c r="S16" s="205">
        <f t="shared" si="2"/>
        <v>0</v>
      </c>
      <c r="T16" s="205">
        <f t="shared" si="2"/>
        <v>0</v>
      </c>
      <c r="U16" s="205">
        <f t="shared" si="2"/>
        <v>0</v>
      </c>
      <c r="V16" s="205">
        <f t="shared" si="2"/>
        <v>0</v>
      </c>
      <c r="W16" s="205">
        <f t="shared" si="2"/>
        <v>0</v>
      </c>
      <c r="X16" s="205">
        <f t="shared" si="2"/>
        <v>0</v>
      </c>
      <c r="Y16" s="205">
        <f t="shared" si="2"/>
        <v>0</v>
      </c>
      <c r="Z16" s="205">
        <f t="shared" si="2"/>
        <v>0</v>
      </c>
      <c r="AA16" s="205">
        <f t="shared" si="2"/>
        <v>0</v>
      </c>
      <c r="AB16" s="205">
        <f t="shared" si="2"/>
        <v>0</v>
      </c>
      <c r="AC16" s="205">
        <f t="shared" si="2"/>
        <v>0</v>
      </c>
    </row>
    <row r="17" spans="1:29" s="75" customFormat="1" ht="12.5" x14ac:dyDescent="0.25">
      <c r="C17" s="206"/>
      <c r="D17" s="206"/>
      <c r="E17" s="206"/>
      <c r="F17" s="206"/>
      <c r="G17" s="206"/>
      <c r="H17" s="206"/>
      <c r="I17" s="207"/>
      <c r="J17" s="207"/>
      <c r="K17" s="207"/>
      <c r="L17" s="207"/>
      <c r="M17" s="207"/>
      <c r="N17" s="207"/>
      <c r="O17" s="207"/>
      <c r="P17" s="207"/>
      <c r="Q17" s="207"/>
      <c r="R17" s="207"/>
      <c r="S17" s="207"/>
      <c r="T17" s="207"/>
      <c r="U17" s="207"/>
      <c r="V17" s="207"/>
      <c r="W17" s="207"/>
      <c r="X17" s="207"/>
      <c r="Y17" s="207"/>
      <c r="Z17" s="207"/>
      <c r="AA17" s="207"/>
      <c r="AB17" s="207"/>
      <c r="AC17" s="207"/>
    </row>
    <row r="18" spans="1:29" s="75" customFormat="1" ht="12.5" x14ac:dyDescent="0.25">
      <c r="A18" s="75">
        <v>1</v>
      </c>
      <c r="B18" s="85" t="e">
        <f t="shared" ref="B18:B27" si="3">G18/G$28</f>
        <v>#DIV/0!</v>
      </c>
      <c r="C18" s="195" t="s">
        <v>427</v>
      </c>
      <c r="D18" s="196"/>
      <c r="E18" s="197"/>
      <c r="F18" s="208"/>
      <c r="G18" s="209"/>
      <c r="H18" s="209"/>
      <c r="I18" s="199" t="e">
        <f t="shared" ref="I18:I27" si="4">IF(I$9=15,+AVERAGE(J18:X18),AVERAGE(J18:AC18))</f>
        <v>#DIV/0!</v>
      </c>
      <c r="J18" s="199"/>
      <c r="K18" s="199"/>
      <c r="L18" s="199"/>
      <c r="M18" s="199"/>
      <c r="N18" s="199"/>
      <c r="O18" s="199"/>
      <c r="P18" s="199"/>
      <c r="Q18" s="199"/>
      <c r="R18" s="199"/>
      <c r="S18" s="199"/>
      <c r="T18" s="199"/>
      <c r="U18" s="199"/>
      <c r="V18" s="199"/>
      <c r="W18" s="199"/>
      <c r="X18" s="199"/>
      <c r="Y18" s="199"/>
      <c r="Z18" s="199"/>
      <c r="AA18" s="199"/>
      <c r="AB18" s="199"/>
      <c r="AC18" s="199"/>
    </row>
    <row r="19" spans="1:29" s="75" customFormat="1" ht="12.5" x14ac:dyDescent="0.25">
      <c r="A19" s="75">
        <v>2</v>
      </c>
      <c r="B19" s="85" t="e">
        <f t="shared" si="3"/>
        <v>#DIV/0!</v>
      </c>
      <c r="C19" s="195" t="s">
        <v>360</v>
      </c>
      <c r="D19" s="196"/>
      <c r="E19" s="197"/>
      <c r="F19" s="208"/>
      <c r="G19" s="209"/>
      <c r="H19" s="209"/>
      <c r="I19" s="199" t="e">
        <f t="shared" si="4"/>
        <v>#DIV/0!</v>
      </c>
      <c r="J19" s="199"/>
      <c r="K19" s="199"/>
      <c r="L19" s="199"/>
      <c r="M19" s="199"/>
      <c r="N19" s="199"/>
      <c r="O19" s="199"/>
      <c r="P19" s="199"/>
      <c r="Q19" s="199"/>
      <c r="R19" s="199"/>
      <c r="S19" s="199"/>
      <c r="T19" s="199"/>
      <c r="U19" s="199"/>
      <c r="V19" s="199"/>
      <c r="W19" s="199"/>
      <c r="X19" s="199"/>
      <c r="Y19" s="199"/>
      <c r="Z19" s="199"/>
      <c r="AA19" s="199"/>
      <c r="AB19" s="199"/>
      <c r="AC19" s="199"/>
    </row>
    <row r="20" spans="1:29" s="75" customFormat="1" ht="12.5" x14ac:dyDescent="0.25">
      <c r="A20" s="75">
        <v>3</v>
      </c>
      <c r="B20" s="85" t="e">
        <f t="shared" si="3"/>
        <v>#DIV/0!</v>
      </c>
      <c r="C20" s="195" t="s">
        <v>361</v>
      </c>
      <c r="D20" s="196"/>
      <c r="E20" s="197"/>
      <c r="F20" s="208"/>
      <c r="G20" s="209"/>
      <c r="H20" s="209"/>
      <c r="I20" s="199" t="e">
        <f t="shared" si="4"/>
        <v>#DIV/0!</v>
      </c>
      <c r="J20" s="199"/>
      <c r="K20" s="199"/>
      <c r="L20" s="199"/>
      <c r="M20" s="199"/>
      <c r="N20" s="199"/>
      <c r="O20" s="199"/>
      <c r="P20" s="199"/>
      <c r="Q20" s="199"/>
      <c r="R20" s="199"/>
      <c r="S20" s="199"/>
      <c r="T20" s="199"/>
      <c r="U20" s="199"/>
      <c r="V20" s="199"/>
      <c r="W20" s="199"/>
      <c r="X20" s="199"/>
      <c r="Y20" s="199"/>
      <c r="Z20" s="199"/>
      <c r="AA20" s="199"/>
      <c r="AB20" s="199"/>
      <c r="AC20" s="199"/>
    </row>
    <row r="21" spans="1:29" s="75" customFormat="1" ht="12.5" x14ac:dyDescent="0.25">
      <c r="A21" s="75">
        <v>4</v>
      </c>
      <c r="B21" s="85" t="e">
        <f t="shared" si="3"/>
        <v>#DIV/0!</v>
      </c>
      <c r="C21" s="195" t="s">
        <v>201</v>
      </c>
      <c r="D21" s="196"/>
      <c r="E21" s="197"/>
      <c r="F21" s="208"/>
      <c r="G21" s="209"/>
      <c r="H21" s="209"/>
      <c r="I21" s="199" t="e">
        <f t="shared" si="4"/>
        <v>#DIV/0!</v>
      </c>
      <c r="J21" s="199"/>
      <c r="K21" s="199"/>
      <c r="L21" s="199"/>
      <c r="M21" s="199"/>
      <c r="N21" s="199"/>
      <c r="O21" s="199"/>
      <c r="P21" s="199"/>
      <c r="Q21" s="199"/>
      <c r="R21" s="199"/>
      <c r="S21" s="199"/>
      <c r="T21" s="199"/>
      <c r="U21" s="199"/>
      <c r="V21" s="199"/>
      <c r="W21" s="199"/>
      <c r="X21" s="199"/>
      <c r="Y21" s="199"/>
      <c r="Z21" s="199"/>
      <c r="AA21" s="199"/>
      <c r="AB21" s="199"/>
      <c r="AC21" s="199"/>
    </row>
    <row r="22" spans="1:29" s="75" customFormat="1" ht="12.5" x14ac:dyDescent="0.25">
      <c r="A22" s="75">
        <v>5</v>
      </c>
      <c r="B22" s="85" t="e">
        <f t="shared" si="3"/>
        <v>#DIV/0!</v>
      </c>
      <c r="C22" s="195" t="s">
        <v>202</v>
      </c>
      <c r="D22" s="196"/>
      <c r="E22" s="197"/>
      <c r="F22" s="208"/>
      <c r="G22" s="209"/>
      <c r="H22" s="209"/>
      <c r="I22" s="199" t="e">
        <f t="shared" si="4"/>
        <v>#DIV/0!</v>
      </c>
      <c r="J22" s="199"/>
      <c r="K22" s="199"/>
      <c r="L22" s="199"/>
      <c r="M22" s="199"/>
      <c r="N22" s="199"/>
      <c r="O22" s="199"/>
      <c r="P22" s="199"/>
      <c r="Q22" s="199"/>
      <c r="R22" s="199"/>
      <c r="S22" s="199"/>
      <c r="T22" s="199"/>
      <c r="U22" s="199"/>
      <c r="V22" s="199"/>
      <c r="W22" s="199"/>
      <c r="X22" s="199"/>
      <c r="Y22" s="199"/>
      <c r="Z22" s="199"/>
      <c r="AA22" s="199"/>
      <c r="AB22" s="199"/>
      <c r="AC22" s="199"/>
    </row>
    <row r="23" spans="1:29" s="75" customFormat="1" ht="12.5" x14ac:dyDescent="0.25">
      <c r="A23" s="75">
        <v>6</v>
      </c>
      <c r="B23" s="85" t="e">
        <f t="shared" si="3"/>
        <v>#DIV/0!</v>
      </c>
      <c r="C23" s="195" t="s">
        <v>203</v>
      </c>
      <c r="D23" s="196"/>
      <c r="E23" s="197"/>
      <c r="F23" s="208"/>
      <c r="G23" s="209"/>
      <c r="H23" s="209"/>
      <c r="I23" s="199" t="e">
        <f t="shared" si="4"/>
        <v>#DIV/0!</v>
      </c>
      <c r="J23" s="199"/>
      <c r="K23" s="199"/>
      <c r="L23" s="199"/>
      <c r="M23" s="199"/>
      <c r="N23" s="199"/>
      <c r="O23" s="199"/>
      <c r="P23" s="199"/>
      <c r="Q23" s="199"/>
      <c r="R23" s="199"/>
      <c r="S23" s="199"/>
      <c r="T23" s="199"/>
      <c r="U23" s="199"/>
      <c r="V23" s="199"/>
      <c r="W23" s="199"/>
      <c r="X23" s="199"/>
      <c r="Y23" s="199"/>
      <c r="Z23" s="199"/>
      <c r="AA23" s="199"/>
      <c r="AB23" s="199"/>
      <c r="AC23" s="199"/>
    </row>
    <row r="24" spans="1:29" s="75" customFormat="1" ht="12.5" x14ac:dyDescent="0.25">
      <c r="A24" s="75">
        <v>7</v>
      </c>
      <c r="B24" s="85" t="e">
        <f t="shared" si="3"/>
        <v>#DIV/0!</v>
      </c>
      <c r="C24" s="195" t="s">
        <v>204</v>
      </c>
      <c r="D24" s="196"/>
      <c r="E24" s="197"/>
      <c r="F24" s="208"/>
      <c r="G24" s="209"/>
      <c r="H24" s="209"/>
      <c r="I24" s="199" t="e">
        <f t="shared" si="4"/>
        <v>#DIV/0!</v>
      </c>
      <c r="J24" s="199"/>
      <c r="K24" s="199"/>
      <c r="L24" s="199"/>
      <c r="M24" s="199"/>
      <c r="N24" s="199"/>
      <c r="O24" s="199"/>
      <c r="P24" s="199"/>
      <c r="Q24" s="199"/>
      <c r="R24" s="199"/>
      <c r="S24" s="199"/>
      <c r="T24" s="199"/>
      <c r="U24" s="199"/>
      <c r="V24" s="199"/>
      <c r="W24" s="199"/>
      <c r="X24" s="199"/>
      <c r="Y24" s="199"/>
      <c r="Z24" s="199"/>
      <c r="AA24" s="199"/>
      <c r="AB24" s="199"/>
      <c r="AC24" s="199"/>
    </row>
    <row r="25" spans="1:29" s="75" customFormat="1" ht="12.5" x14ac:dyDescent="0.25">
      <c r="A25" s="75">
        <v>8</v>
      </c>
      <c r="B25" s="85" t="e">
        <f t="shared" si="3"/>
        <v>#DIV/0!</v>
      </c>
      <c r="C25" s="195" t="s">
        <v>358</v>
      </c>
      <c r="D25" s="196"/>
      <c r="E25" s="197"/>
      <c r="F25" s="208"/>
      <c r="G25" s="209"/>
      <c r="H25" s="209"/>
      <c r="I25" s="199" t="e">
        <f t="shared" si="4"/>
        <v>#DIV/0!</v>
      </c>
      <c r="J25" s="199"/>
      <c r="K25" s="199"/>
      <c r="L25" s="199"/>
      <c r="M25" s="199"/>
      <c r="N25" s="199"/>
      <c r="O25" s="199"/>
      <c r="P25" s="199"/>
      <c r="Q25" s="199"/>
      <c r="R25" s="199"/>
      <c r="S25" s="199"/>
      <c r="T25" s="199"/>
      <c r="U25" s="199"/>
      <c r="V25" s="199"/>
      <c r="W25" s="199"/>
      <c r="X25" s="199"/>
      <c r="Y25" s="199"/>
      <c r="Z25" s="199"/>
      <c r="AA25" s="199"/>
      <c r="AB25" s="199"/>
      <c r="AC25" s="199"/>
    </row>
    <row r="26" spans="1:29" s="75" customFormat="1" ht="12.5" x14ac:dyDescent="0.25">
      <c r="A26" s="75">
        <v>10</v>
      </c>
      <c r="B26" s="85" t="e">
        <f t="shared" si="3"/>
        <v>#DIV/0!</v>
      </c>
      <c r="C26" s="195" t="s">
        <v>359</v>
      </c>
      <c r="D26" s="196"/>
      <c r="E26" s="197"/>
      <c r="F26" s="208"/>
      <c r="G26" s="209"/>
      <c r="H26" s="209"/>
      <c r="I26" s="199" t="e">
        <f t="shared" si="4"/>
        <v>#DIV/0!</v>
      </c>
      <c r="J26" s="199"/>
      <c r="K26" s="199"/>
      <c r="L26" s="199"/>
      <c r="M26" s="199"/>
      <c r="N26" s="199"/>
      <c r="O26" s="199"/>
      <c r="P26" s="199"/>
      <c r="Q26" s="199"/>
      <c r="R26" s="199"/>
      <c r="S26" s="199"/>
      <c r="T26" s="199"/>
      <c r="U26" s="199"/>
      <c r="V26" s="199"/>
      <c r="W26" s="199"/>
      <c r="X26" s="199"/>
      <c r="Y26" s="199"/>
      <c r="Z26" s="199"/>
      <c r="AA26" s="199"/>
      <c r="AB26" s="199"/>
      <c r="AC26" s="199"/>
    </row>
    <row r="27" spans="1:29" s="75" customFormat="1" ht="12.5" x14ac:dyDescent="0.25">
      <c r="A27" s="75">
        <v>11</v>
      </c>
      <c r="B27" s="85" t="e">
        <f t="shared" si="3"/>
        <v>#DIV/0!</v>
      </c>
      <c r="C27" s="210"/>
      <c r="D27" s="211"/>
      <c r="E27" s="197"/>
      <c r="F27" s="208"/>
      <c r="G27" s="209"/>
      <c r="H27" s="209"/>
      <c r="I27" s="199" t="e">
        <f t="shared" si="4"/>
        <v>#DIV/0!</v>
      </c>
      <c r="J27" s="199"/>
      <c r="K27" s="199"/>
      <c r="L27" s="199"/>
      <c r="M27" s="199"/>
      <c r="N27" s="199"/>
      <c r="O27" s="199"/>
      <c r="P27" s="199"/>
      <c r="Q27" s="199"/>
      <c r="R27" s="199"/>
      <c r="S27" s="199"/>
      <c r="T27" s="199"/>
      <c r="U27" s="199"/>
      <c r="V27" s="199"/>
      <c r="W27" s="199"/>
      <c r="X27" s="199"/>
      <c r="Y27" s="199"/>
      <c r="Z27" s="199"/>
      <c r="AA27" s="199"/>
      <c r="AB27" s="199"/>
      <c r="AC27" s="199"/>
    </row>
    <row r="28" spans="1:29" s="75" customFormat="1" ht="15.5" x14ac:dyDescent="0.35">
      <c r="C28" s="660" t="s">
        <v>205</v>
      </c>
      <c r="D28" s="660"/>
      <c r="E28" s="660"/>
      <c r="F28" s="661"/>
      <c r="G28" s="205">
        <f t="shared" ref="G28:AC28" si="5">SUM(G18:G27)</f>
        <v>0</v>
      </c>
      <c r="H28" s="205">
        <f t="shared" si="5"/>
        <v>0</v>
      </c>
      <c r="I28" s="205" t="e">
        <f t="shared" si="5"/>
        <v>#DIV/0!</v>
      </c>
      <c r="J28" s="205">
        <f t="shared" si="5"/>
        <v>0</v>
      </c>
      <c r="K28" s="205">
        <f t="shared" si="5"/>
        <v>0</v>
      </c>
      <c r="L28" s="205">
        <f t="shared" si="5"/>
        <v>0</v>
      </c>
      <c r="M28" s="205">
        <f t="shared" si="5"/>
        <v>0</v>
      </c>
      <c r="N28" s="205">
        <f t="shared" si="5"/>
        <v>0</v>
      </c>
      <c r="O28" s="205">
        <f t="shared" si="5"/>
        <v>0</v>
      </c>
      <c r="P28" s="205">
        <f t="shared" si="5"/>
        <v>0</v>
      </c>
      <c r="Q28" s="205">
        <f t="shared" si="5"/>
        <v>0</v>
      </c>
      <c r="R28" s="205">
        <f t="shared" si="5"/>
        <v>0</v>
      </c>
      <c r="S28" s="205">
        <f t="shared" si="5"/>
        <v>0</v>
      </c>
      <c r="T28" s="205">
        <f t="shared" si="5"/>
        <v>0</v>
      </c>
      <c r="U28" s="205">
        <f t="shared" si="5"/>
        <v>0</v>
      </c>
      <c r="V28" s="205">
        <f t="shared" si="5"/>
        <v>0</v>
      </c>
      <c r="W28" s="205">
        <f t="shared" si="5"/>
        <v>0</v>
      </c>
      <c r="X28" s="205">
        <f t="shared" si="5"/>
        <v>0</v>
      </c>
      <c r="Y28" s="205">
        <f t="shared" si="5"/>
        <v>0</v>
      </c>
      <c r="Z28" s="205">
        <f t="shared" si="5"/>
        <v>0</v>
      </c>
      <c r="AA28" s="205">
        <f t="shared" si="5"/>
        <v>0</v>
      </c>
      <c r="AB28" s="205">
        <f t="shared" si="5"/>
        <v>0</v>
      </c>
      <c r="AC28" s="205">
        <f t="shared" si="5"/>
        <v>0</v>
      </c>
    </row>
    <row r="29" spans="1:29" s="75" customFormat="1" ht="12.5" x14ac:dyDescent="0.25">
      <c r="I29" s="86"/>
      <c r="J29" s="86"/>
      <c r="K29" s="86"/>
      <c r="L29" s="86"/>
      <c r="M29" s="86"/>
      <c r="N29" s="86"/>
      <c r="O29" s="86"/>
      <c r="P29" s="86"/>
      <c r="Q29" s="86"/>
      <c r="R29" s="86"/>
      <c r="S29" s="86"/>
      <c r="T29" s="86"/>
      <c r="U29" s="86"/>
      <c r="V29" s="86"/>
      <c r="W29" s="86"/>
      <c r="X29" s="86"/>
      <c r="Y29" s="86"/>
      <c r="Z29" s="86"/>
      <c r="AA29" s="86"/>
      <c r="AB29" s="86"/>
      <c r="AC29" s="86"/>
    </row>
    <row r="30" spans="1:29" s="75" customFormat="1" x14ac:dyDescent="0.25">
      <c r="C30" s="658" t="s">
        <v>206</v>
      </c>
      <c r="D30" s="659"/>
      <c r="E30" s="659"/>
      <c r="F30" s="659"/>
      <c r="G30" s="193"/>
      <c r="H30" s="193"/>
      <c r="I30" s="205" t="e">
        <f t="shared" ref="I30:AC30" si="6">+I16-I28</f>
        <v>#DIV/0!</v>
      </c>
      <c r="J30" s="205">
        <f t="shared" si="6"/>
        <v>0</v>
      </c>
      <c r="K30" s="205">
        <f t="shared" si="6"/>
        <v>0</v>
      </c>
      <c r="L30" s="205">
        <f t="shared" si="6"/>
        <v>0</v>
      </c>
      <c r="M30" s="205">
        <f t="shared" si="6"/>
        <v>0</v>
      </c>
      <c r="N30" s="205">
        <f t="shared" si="6"/>
        <v>0</v>
      </c>
      <c r="O30" s="205">
        <f t="shared" si="6"/>
        <v>0</v>
      </c>
      <c r="P30" s="205">
        <f t="shared" si="6"/>
        <v>0</v>
      </c>
      <c r="Q30" s="205">
        <f t="shared" si="6"/>
        <v>0</v>
      </c>
      <c r="R30" s="205">
        <f t="shared" si="6"/>
        <v>0</v>
      </c>
      <c r="S30" s="205">
        <f t="shared" si="6"/>
        <v>0</v>
      </c>
      <c r="T30" s="205">
        <f t="shared" si="6"/>
        <v>0</v>
      </c>
      <c r="U30" s="205">
        <f t="shared" si="6"/>
        <v>0</v>
      </c>
      <c r="V30" s="205">
        <f t="shared" si="6"/>
        <v>0</v>
      </c>
      <c r="W30" s="205">
        <f t="shared" si="6"/>
        <v>0</v>
      </c>
      <c r="X30" s="205">
        <f t="shared" si="6"/>
        <v>0</v>
      </c>
      <c r="Y30" s="205">
        <f t="shared" si="6"/>
        <v>0</v>
      </c>
      <c r="Z30" s="205">
        <f t="shared" si="6"/>
        <v>0</v>
      </c>
      <c r="AA30" s="205">
        <f t="shared" si="6"/>
        <v>0</v>
      </c>
      <c r="AB30" s="205">
        <f t="shared" si="6"/>
        <v>0</v>
      </c>
      <c r="AC30" s="205">
        <f t="shared" si="6"/>
        <v>0</v>
      </c>
    </row>
    <row r="31" spans="1:29" s="75" customFormat="1" x14ac:dyDescent="0.25">
      <c r="C31" s="361"/>
      <c r="D31" s="361"/>
      <c r="E31" s="361"/>
      <c r="F31" s="361"/>
      <c r="G31" s="361"/>
      <c r="H31" s="361"/>
      <c r="I31" s="362"/>
      <c r="J31" s="362"/>
      <c r="K31" s="362"/>
      <c r="L31" s="362"/>
      <c r="M31" s="362"/>
      <c r="N31" s="362"/>
      <c r="O31" s="362"/>
      <c r="P31" s="362"/>
      <c r="Q31" s="362"/>
      <c r="R31" s="362"/>
      <c r="S31" s="362"/>
      <c r="T31" s="362"/>
      <c r="U31" s="362"/>
      <c r="V31" s="362"/>
      <c r="W31" s="362"/>
      <c r="X31" s="362"/>
      <c r="Y31" s="362"/>
      <c r="Z31" s="362"/>
      <c r="AA31" s="362"/>
      <c r="AB31" s="362"/>
      <c r="AC31" s="362"/>
    </row>
    <row r="32" spans="1:29" s="75" customFormat="1" x14ac:dyDescent="0.3">
      <c r="C32" s="663" t="s">
        <v>351</v>
      </c>
      <c r="D32" s="663"/>
      <c r="E32" s="663"/>
      <c r="F32" s="663"/>
      <c r="G32" s="663"/>
      <c r="H32" s="180"/>
      <c r="I32" s="376"/>
      <c r="J32" s="359"/>
      <c r="K32" s="359"/>
      <c r="L32" s="359"/>
      <c r="M32" s="362"/>
      <c r="N32" s="362"/>
      <c r="O32" s="362"/>
      <c r="P32" s="362"/>
      <c r="Q32" s="362"/>
      <c r="R32" s="362"/>
      <c r="S32" s="362"/>
      <c r="T32" s="362"/>
      <c r="U32" s="362"/>
      <c r="V32" s="362"/>
      <c r="W32" s="362"/>
      <c r="X32" s="362"/>
      <c r="Y32" s="362"/>
      <c r="Z32" s="362"/>
      <c r="AA32" s="362"/>
      <c r="AB32" s="362"/>
      <c r="AC32" s="362"/>
    </row>
    <row r="33" spans="3:29" s="75" customFormat="1" x14ac:dyDescent="0.3">
      <c r="C33" s="663" t="s">
        <v>341</v>
      </c>
      <c r="D33" s="663"/>
      <c r="E33" s="663"/>
      <c r="F33" s="663"/>
      <c r="G33" s="663"/>
      <c r="H33" s="180"/>
      <c r="I33" s="376"/>
      <c r="J33" s="359"/>
      <c r="K33" s="359"/>
      <c r="L33" s="359"/>
      <c r="N33" s="183"/>
    </row>
    <row r="34" spans="3:29" s="75" customFormat="1" ht="12.5" x14ac:dyDescent="0.25">
      <c r="I34" s="86"/>
      <c r="J34" s="212"/>
      <c r="N34" s="183"/>
    </row>
    <row r="35" spans="3:29" s="213" customFormat="1" ht="11.5" x14ac:dyDescent="0.25">
      <c r="C35" s="657" t="s">
        <v>207</v>
      </c>
      <c r="D35" s="657"/>
      <c r="E35" s="657"/>
      <c r="F35" s="657"/>
      <c r="G35" s="657"/>
      <c r="H35" s="657"/>
      <c r="I35" s="377"/>
      <c r="J35" s="363">
        <f>+J30-J32</f>
        <v>0</v>
      </c>
      <c r="K35" s="363">
        <f t="shared" ref="K35:AC35" si="7">+K30-K32</f>
        <v>0</v>
      </c>
      <c r="L35" s="363">
        <f t="shared" si="7"/>
        <v>0</v>
      </c>
      <c r="M35" s="363">
        <f t="shared" si="7"/>
        <v>0</v>
      </c>
      <c r="N35" s="363">
        <f t="shared" si="7"/>
        <v>0</v>
      </c>
      <c r="O35" s="363">
        <f t="shared" si="7"/>
        <v>0</v>
      </c>
      <c r="P35" s="363">
        <f t="shared" si="7"/>
        <v>0</v>
      </c>
      <c r="Q35" s="363">
        <f t="shared" si="7"/>
        <v>0</v>
      </c>
      <c r="R35" s="363">
        <f t="shared" si="7"/>
        <v>0</v>
      </c>
      <c r="S35" s="363">
        <f t="shared" si="7"/>
        <v>0</v>
      </c>
      <c r="T35" s="363">
        <f t="shared" si="7"/>
        <v>0</v>
      </c>
      <c r="U35" s="363">
        <f t="shared" si="7"/>
        <v>0</v>
      </c>
      <c r="V35" s="363">
        <f t="shared" si="7"/>
        <v>0</v>
      </c>
      <c r="W35" s="363">
        <f t="shared" si="7"/>
        <v>0</v>
      </c>
      <c r="X35" s="363">
        <f t="shared" si="7"/>
        <v>0</v>
      </c>
      <c r="Y35" s="363">
        <f t="shared" si="7"/>
        <v>0</v>
      </c>
      <c r="Z35" s="363">
        <f t="shared" si="7"/>
        <v>0</v>
      </c>
      <c r="AA35" s="363">
        <f t="shared" si="7"/>
        <v>0</v>
      </c>
      <c r="AB35" s="363">
        <f t="shared" si="7"/>
        <v>0</v>
      </c>
      <c r="AC35" s="363">
        <f t="shared" si="7"/>
        <v>0</v>
      </c>
    </row>
    <row r="36" spans="3:29" s="213" customFormat="1" ht="11.5" x14ac:dyDescent="0.25">
      <c r="C36" s="657" t="s">
        <v>208</v>
      </c>
      <c r="D36" s="657"/>
      <c r="E36" s="657"/>
      <c r="F36" s="657"/>
      <c r="G36" s="657"/>
      <c r="H36" s="657"/>
      <c r="I36" s="377"/>
      <c r="J36" s="363">
        <f>J30-J32+J33</f>
        <v>0</v>
      </c>
      <c r="K36" s="363">
        <f t="shared" ref="K36:AC36" si="8">K30-K32+K33</f>
        <v>0</v>
      </c>
      <c r="L36" s="363">
        <f t="shared" si="8"/>
        <v>0</v>
      </c>
      <c r="M36" s="363">
        <f t="shared" si="8"/>
        <v>0</v>
      </c>
      <c r="N36" s="363">
        <f t="shared" si="8"/>
        <v>0</v>
      </c>
      <c r="O36" s="363">
        <f t="shared" si="8"/>
        <v>0</v>
      </c>
      <c r="P36" s="363">
        <f t="shared" si="8"/>
        <v>0</v>
      </c>
      <c r="Q36" s="363">
        <f t="shared" si="8"/>
        <v>0</v>
      </c>
      <c r="R36" s="363">
        <f t="shared" si="8"/>
        <v>0</v>
      </c>
      <c r="S36" s="363">
        <f t="shared" si="8"/>
        <v>0</v>
      </c>
      <c r="T36" s="363">
        <f t="shared" si="8"/>
        <v>0</v>
      </c>
      <c r="U36" s="363">
        <f t="shared" si="8"/>
        <v>0</v>
      </c>
      <c r="V36" s="363">
        <f t="shared" si="8"/>
        <v>0</v>
      </c>
      <c r="W36" s="363">
        <f t="shared" si="8"/>
        <v>0</v>
      </c>
      <c r="X36" s="363">
        <f t="shared" si="8"/>
        <v>0</v>
      </c>
      <c r="Y36" s="363">
        <f t="shared" si="8"/>
        <v>0</v>
      </c>
      <c r="Z36" s="363">
        <f t="shared" si="8"/>
        <v>0</v>
      </c>
      <c r="AA36" s="363">
        <f t="shared" si="8"/>
        <v>0</v>
      </c>
      <c r="AB36" s="363">
        <f t="shared" si="8"/>
        <v>0</v>
      </c>
      <c r="AC36" s="363">
        <f t="shared" si="8"/>
        <v>0</v>
      </c>
    </row>
    <row r="37" spans="3:29" s="213" customFormat="1" ht="11.5" hidden="1" x14ac:dyDescent="0.25">
      <c r="C37" s="657"/>
      <c r="D37" s="657"/>
      <c r="E37" s="657"/>
      <c r="F37" s="657"/>
      <c r="G37" s="657"/>
      <c r="H37" s="657"/>
      <c r="I37" s="214"/>
      <c r="J37" s="215"/>
      <c r="K37" s="215"/>
      <c r="L37" s="215"/>
      <c r="M37" s="215"/>
      <c r="N37" s="215"/>
      <c r="O37" s="215"/>
      <c r="P37" s="215"/>
      <c r="Q37" s="215"/>
      <c r="R37" s="215"/>
      <c r="S37" s="215"/>
      <c r="T37" s="215"/>
      <c r="U37" s="215"/>
      <c r="V37" s="215"/>
      <c r="W37" s="215"/>
      <c r="X37" s="215"/>
      <c r="Y37" s="215"/>
      <c r="Z37" s="215"/>
      <c r="AA37" s="215"/>
      <c r="AB37" s="215"/>
      <c r="AC37" s="215"/>
    </row>
    <row r="38" spans="3:29" s="213" customFormat="1" ht="11.5" hidden="1" x14ac:dyDescent="0.25">
      <c r="C38" s="657"/>
      <c r="D38" s="657"/>
      <c r="E38" s="657"/>
      <c r="F38" s="657"/>
      <c r="G38" s="657"/>
      <c r="H38" s="657"/>
      <c r="I38" s="214"/>
      <c r="J38" s="215"/>
      <c r="K38" s="215"/>
      <c r="L38" s="215"/>
      <c r="M38" s="215"/>
      <c r="N38" s="215"/>
      <c r="O38" s="215"/>
      <c r="P38" s="215"/>
      <c r="Q38" s="215"/>
      <c r="R38" s="215"/>
      <c r="S38" s="215"/>
      <c r="T38" s="215"/>
      <c r="U38" s="215"/>
      <c r="V38" s="215"/>
      <c r="W38" s="215"/>
      <c r="X38" s="215"/>
      <c r="Y38" s="215"/>
      <c r="Z38" s="215"/>
      <c r="AA38" s="215"/>
      <c r="AB38" s="215"/>
      <c r="AC38" s="215"/>
    </row>
    <row r="39" spans="3:29" s="75" customFormat="1" ht="12.5" hidden="1" x14ac:dyDescent="0.25">
      <c r="I39" s="86"/>
      <c r="J39" s="212"/>
      <c r="N39" s="183"/>
    </row>
    <row r="40" spans="3:29" s="75" customFormat="1" ht="12.5" hidden="1" x14ac:dyDescent="0.25">
      <c r="I40" s="86"/>
      <c r="J40" s="212"/>
      <c r="N40" s="183"/>
    </row>
    <row r="41" spans="3:29" s="75" customFormat="1" ht="12.5" hidden="1" x14ac:dyDescent="0.25">
      <c r="N41" s="183"/>
    </row>
    <row r="42" spans="3:29" s="75" customFormat="1" ht="13" hidden="1" x14ac:dyDescent="0.3">
      <c r="K42" s="216"/>
      <c r="L42" s="217"/>
    </row>
    <row r="43" spans="3:29" s="75" customFormat="1" ht="18" hidden="1" x14ac:dyDescent="0.4">
      <c r="E43" s="124"/>
      <c r="F43" s="218"/>
      <c r="G43" s="219"/>
      <c r="H43" s="219"/>
      <c r="I43" s="101"/>
      <c r="J43" s="86"/>
      <c r="K43" s="220"/>
      <c r="L43" s="221"/>
      <c r="M43" s="222"/>
      <c r="N43" s="223"/>
      <c r="P43" s="224"/>
      <c r="Q43" s="221"/>
      <c r="R43" s="222"/>
      <c r="S43" s="223"/>
      <c r="U43" s="124"/>
      <c r="V43" s="221"/>
      <c r="W43" s="222"/>
      <c r="X43" s="117"/>
    </row>
    <row r="44" spans="3:29" s="75" customFormat="1" ht="13" hidden="1" x14ac:dyDescent="0.3">
      <c r="E44" s="127"/>
      <c r="I44" s="225"/>
      <c r="J44" s="86"/>
      <c r="K44" s="105"/>
      <c r="L44" s="74"/>
      <c r="M44" s="226"/>
      <c r="N44" s="227"/>
      <c r="P44" s="228"/>
      <c r="Q44" s="229"/>
      <c r="R44" s="226"/>
      <c r="S44" s="121"/>
      <c r="U44" s="127"/>
      <c r="V44" s="229"/>
      <c r="W44" s="226"/>
      <c r="X44" s="121"/>
    </row>
    <row r="45" spans="3:29" s="75" customFormat="1" ht="18" hidden="1" x14ac:dyDescent="0.4">
      <c r="E45" s="127"/>
      <c r="F45" s="230"/>
      <c r="G45" s="231"/>
      <c r="I45" s="225"/>
      <c r="J45" s="86"/>
      <c r="K45" s="105"/>
      <c r="L45" s="232"/>
      <c r="M45" s="233"/>
      <c r="N45" s="121"/>
      <c r="P45" s="127"/>
      <c r="Q45" s="232"/>
      <c r="R45" s="233"/>
      <c r="S45" s="121"/>
      <c r="U45" s="127"/>
      <c r="V45" s="232"/>
      <c r="W45" s="233"/>
      <c r="X45" s="121"/>
    </row>
    <row r="46" spans="3:29" s="75" customFormat="1" ht="18.5" hidden="1" thickBot="1" x14ac:dyDescent="0.45">
      <c r="E46" s="129"/>
      <c r="F46" s="234"/>
      <c r="G46" s="235"/>
      <c r="H46" s="236"/>
      <c r="I46" s="237"/>
      <c r="J46" s="86"/>
      <c r="K46" s="108"/>
      <c r="L46" s="238"/>
      <c r="M46" s="239"/>
      <c r="N46" s="132"/>
      <c r="P46" s="129"/>
      <c r="Q46" s="236"/>
      <c r="R46" s="236"/>
      <c r="S46" s="132"/>
      <c r="U46" s="129"/>
      <c r="V46" s="236"/>
      <c r="W46" s="236"/>
      <c r="X46" s="132"/>
    </row>
    <row r="47" spans="3:29" s="75" customFormat="1" ht="12.5" hidden="1" x14ac:dyDescent="0.25">
      <c r="I47" s="86"/>
      <c r="J47" s="86"/>
      <c r="K47" s="86"/>
    </row>
    <row r="48" spans="3:29" s="75" customFormat="1" ht="12.5" hidden="1" x14ac:dyDescent="0.25">
      <c r="I48" s="86"/>
      <c r="J48" s="86"/>
      <c r="K48" s="86"/>
      <c r="L48" s="229"/>
      <c r="M48" s="240"/>
      <c r="N48" s="241"/>
      <c r="Q48" s="229"/>
      <c r="R48" s="240"/>
      <c r="S48" s="241"/>
    </row>
    <row r="49" spans="2:19" s="75" customFormat="1" ht="12.5" hidden="1" x14ac:dyDescent="0.25">
      <c r="I49" s="86"/>
      <c r="J49" s="86"/>
      <c r="K49" s="86"/>
      <c r="L49" s="74"/>
      <c r="M49" s="242"/>
      <c r="N49" s="243"/>
      <c r="Q49" s="74"/>
      <c r="R49" s="242"/>
      <c r="S49" s="243"/>
    </row>
    <row r="50" spans="2:19" s="75" customFormat="1" ht="15.5" hidden="1" x14ac:dyDescent="0.35">
      <c r="D50" s="244"/>
      <c r="E50" s="244"/>
      <c r="F50" s="244"/>
      <c r="G50" s="244"/>
      <c r="H50" s="244"/>
      <c r="I50" s="86"/>
      <c r="J50" s="86"/>
      <c r="K50" s="86"/>
      <c r="L50" s="245"/>
      <c r="M50" s="246"/>
      <c r="N50" s="247"/>
      <c r="Q50" s="245"/>
      <c r="R50" s="246"/>
      <c r="S50" s="247"/>
    </row>
    <row r="51" spans="2:19" s="75" customFormat="1" ht="12.5" hidden="1" x14ac:dyDescent="0.25">
      <c r="I51" s="86"/>
      <c r="J51" s="86"/>
    </row>
    <row r="52" spans="2:19" s="75" customFormat="1" ht="12.5" x14ac:dyDescent="0.25">
      <c r="C52" s="662" t="s">
        <v>339</v>
      </c>
      <c r="D52" s="662"/>
      <c r="E52" s="662"/>
      <c r="F52" s="662"/>
      <c r="G52" s="662"/>
      <c r="H52" s="662"/>
      <c r="I52" s="364" t="e">
        <f>IF(I9=15,IRR(J35:X35),IRR(J35:AC35))</f>
        <v>#NUM!</v>
      </c>
      <c r="J52" s="86"/>
    </row>
    <row r="53" spans="2:19" s="75" customFormat="1" ht="12.5" x14ac:dyDescent="0.25">
      <c r="C53" s="662" t="s">
        <v>340</v>
      </c>
      <c r="D53" s="662"/>
      <c r="E53" s="662"/>
      <c r="F53" s="662"/>
      <c r="G53" s="662"/>
      <c r="H53" s="662"/>
      <c r="I53" s="370" t="e">
        <f>IF(I9=15,IRR(J36:X36),IRR(J36:AC36))</f>
        <v>#NUM!</v>
      </c>
      <c r="J53" s="86"/>
    </row>
    <row r="56" spans="2:19" ht="14.5" thickBot="1" x14ac:dyDescent="0.35"/>
    <row r="57" spans="2:19" ht="21" customHeight="1" thickBot="1" x14ac:dyDescent="0.35">
      <c r="B57" s="544" t="s">
        <v>352</v>
      </c>
      <c r="C57" s="545"/>
      <c r="D57" s="545"/>
      <c r="E57" s="545"/>
      <c r="F57" s="546"/>
    </row>
    <row r="59" spans="2:19" ht="60" customHeight="1" x14ac:dyDescent="0.3">
      <c r="B59" s="664" t="s">
        <v>362</v>
      </c>
      <c r="C59" s="664"/>
      <c r="D59" s="664"/>
      <c r="E59" s="664"/>
      <c r="F59" s="664"/>
      <c r="G59" s="664"/>
      <c r="H59" s="664"/>
      <c r="I59" s="664"/>
      <c r="J59" s="664"/>
      <c r="K59" s="664"/>
      <c r="L59" s="664"/>
    </row>
    <row r="66" spans="2:12" ht="14.5" thickBot="1" x14ac:dyDescent="0.35"/>
    <row r="67" spans="2:12" ht="16" thickBot="1" x14ac:dyDescent="0.35">
      <c r="B67" s="544" t="s">
        <v>353</v>
      </c>
      <c r="C67" s="545"/>
      <c r="D67" s="545"/>
      <c r="E67" s="545"/>
      <c r="F67" s="546"/>
    </row>
    <row r="69" spans="2:12" x14ac:dyDescent="0.3">
      <c r="B69" s="374" t="s">
        <v>354</v>
      </c>
      <c r="C69" s="374"/>
      <c r="D69" s="374"/>
      <c r="E69" s="374"/>
      <c r="F69" s="374"/>
      <c r="G69" s="374"/>
      <c r="H69" s="374"/>
      <c r="I69" s="374"/>
      <c r="J69" s="374"/>
      <c r="K69" s="374"/>
      <c r="L69" s="374"/>
    </row>
    <row r="70" spans="2:12" x14ac:dyDescent="0.3">
      <c r="B70" s="375" t="s">
        <v>355</v>
      </c>
      <c r="C70" s="374"/>
      <c r="D70" s="374"/>
      <c r="E70" s="374"/>
      <c r="F70" s="374"/>
      <c r="G70" s="374"/>
      <c r="H70" s="374"/>
      <c r="I70" s="374"/>
      <c r="J70" s="374"/>
      <c r="K70" s="374"/>
      <c r="L70" s="374"/>
    </row>
    <row r="71" spans="2:12" x14ac:dyDescent="0.3">
      <c r="B71" s="375" t="s">
        <v>356</v>
      </c>
      <c r="C71" s="374"/>
      <c r="D71" s="374"/>
      <c r="E71" s="374"/>
      <c r="F71" s="374"/>
      <c r="G71" s="374"/>
      <c r="H71" s="374"/>
      <c r="I71" s="374"/>
      <c r="J71" s="374"/>
      <c r="K71" s="374"/>
      <c r="L71" s="374"/>
    </row>
    <row r="72" spans="2:12" x14ac:dyDescent="0.3">
      <c r="B72" s="375" t="s">
        <v>357</v>
      </c>
      <c r="C72" s="374"/>
      <c r="D72" s="374"/>
      <c r="E72" s="374"/>
      <c r="F72" s="374"/>
      <c r="G72" s="374"/>
      <c r="H72" s="374"/>
      <c r="I72" s="374"/>
      <c r="J72" s="374"/>
      <c r="K72" s="374"/>
      <c r="L72" s="374"/>
    </row>
  </sheetData>
  <mergeCells count="17">
    <mergeCell ref="C52:H52"/>
    <mergeCell ref="C33:G33"/>
    <mergeCell ref="C32:G32"/>
    <mergeCell ref="B57:F57"/>
    <mergeCell ref="B67:F67"/>
    <mergeCell ref="B59:L59"/>
    <mergeCell ref="C37:H37"/>
    <mergeCell ref="C38:H38"/>
    <mergeCell ref="C53:H53"/>
    <mergeCell ref="B1:F1"/>
    <mergeCell ref="C35:H35"/>
    <mergeCell ref="C36:H36"/>
    <mergeCell ref="B3:P3"/>
    <mergeCell ref="C9:F9"/>
    <mergeCell ref="C16:F16"/>
    <mergeCell ref="C28:F28"/>
    <mergeCell ref="C30:F30"/>
  </mergeCells>
  <pageMargins left="0.25" right="0.25" top="0.75" bottom="0.75" header="0.3" footer="0.3"/>
  <pageSetup paperSize="8" scale="53"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
  <sheetViews>
    <sheetView workbookViewId="0">
      <selection activeCell="G14" sqref="G14"/>
    </sheetView>
  </sheetViews>
  <sheetFormatPr baseColWidth="10" defaultRowHeight="12.5" x14ac:dyDescent="0.25"/>
  <cols>
    <col min="1" max="5" width="24.1796875" customWidth="1"/>
  </cols>
  <sheetData>
    <row r="1" spans="1:7" ht="26.25" customHeight="1" thickBot="1" x14ac:dyDescent="0.3">
      <c r="A1" s="544" t="s">
        <v>423</v>
      </c>
      <c r="B1" s="545"/>
      <c r="C1" s="545"/>
      <c r="D1" s="545"/>
      <c r="E1" s="546"/>
    </row>
    <row r="3" spans="1:7" ht="96.75" customHeight="1" thickBot="1" x14ac:dyDescent="0.3">
      <c r="A3" s="665" t="s">
        <v>373</v>
      </c>
      <c r="B3" s="665"/>
      <c r="C3" s="665"/>
      <c r="D3" s="665"/>
      <c r="E3" s="665"/>
    </row>
    <row r="4" spans="1:7" ht="14.5" thickBot="1" x14ac:dyDescent="0.35">
      <c r="A4" s="383"/>
      <c r="B4" s="383"/>
      <c r="C4" s="385" t="s">
        <v>374</v>
      </c>
      <c r="D4" s="386" t="s">
        <v>375</v>
      </c>
      <c r="E4" s="387" t="s">
        <v>34</v>
      </c>
    </row>
    <row r="5" spans="1:7" ht="14.5" thickBot="1" x14ac:dyDescent="0.3">
      <c r="A5" s="388" t="s">
        <v>376</v>
      </c>
      <c r="B5" s="389" t="s">
        <v>377</v>
      </c>
      <c r="C5" s="390" t="s">
        <v>378</v>
      </c>
      <c r="D5" s="391" t="s">
        <v>378</v>
      </c>
      <c r="E5" s="392" t="s">
        <v>378</v>
      </c>
    </row>
    <row r="6" spans="1:7" ht="14.5" thickBot="1" x14ac:dyDescent="0.35">
      <c r="A6" s="393" t="s">
        <v>379</v>
      </c>
      <c r="B6" s="394" t="s">
        <v>380</v>
      </c>
      <c r="C6" s="395"/>
      <c r="D6" s="396"/>
      <c r="E6" s="397"/>
      <c r="F6" s="462" t="s">
        <v>434</v>
      </c>
      <c r="G6" s="462" t="s">
        <v>435</v>
      </c>
    </row>
    <row r="7" spans="1:7" ht="14.5" thickBot="1" x14ac:dyDescent="0.35">
      <c r="A7" s="398"/>
      <c r="B7" s="399" t="s">
        <v>381</v>
      </c>
      <c r="C7" s="400"/>
      <c r="D7" s="401"/>
      <c r="E7" s="402"/>
      <c r="F7" s="463"/>
      <c r="G7" s="463"/>
    </row>
    <row r="8" spans="1:7" ht="14" x14ac:dyDescent="0.3">
      <c r="A8" s="398"/>
      <c r="B8" s="399" t="s">
        <v>382</v>
      </c>
      <c r="C8" s="400"/>
      <c r="D8" s="401"/>
      <c r="E8" s="402"/>
    </row>
    <row r="9" spans="1:7" ht="14.5" x14ac:dyDescent="0.35">
      <c r="A9" s="398"/>
      <c r="B9" s="403" t="s">
        <v>383</v>
      </c>
      <c r="C9" s="404"/>
      <c r="D9" s="405"/>
      <c r="E9" s="406"/>
    </row>
    <row r="10" spans="1:7" ht="14" x14ac:dyDescent="0.3">
      <c r="A10" s="398"/>
      <c r="B10" s="384"/>
      <c r="C10" s="407"/>
      <c r="D10" s="407"/>
      <c r="E10" s="408"/>
    </row>
    <row r="11" spans="1:7" ht="14" x14ac:dyDescent="0.3">
      <c r="A11" s="409" t="s">
        <v>384</v>
      </c>
      <c r="B11" s="394" t="s">
        <v>385</v>
      </c>
      <c r="C11" s="410"/>
      <c r="D11" s="411">
        <v>0</v>
      </c>
      <c r="E11" s="412"/>
    </row>
    <row r="12" spans="1:7" ht="14" x14ac:dyDescent="0.3">
      <c r="A12" s="398"/>
      <c r="B12" s="394" t="s">
        <v>386</v>
      </c>
      <c r="C12" s="400"/>
      <c r="D12" s="401"/>
      <c r="E12" s="402"/>
    </row>
    <row r="13" spans="1:7" ht="14" x14ac:dyDescent="0.3">
      <c r="A13" s="398"/>
      <c r="B13" s="394" t="s">
        <v>387</v>
      </c>
      <c r="C13" s="400"/>
      <c r="D13" s="401"/>
      <c r="E13" s="402"/>
    </row>
    <row r="14" spans="1:7" ht="14" x14ac:dyDescent="0.3">
      <c r="A14" s="398"/>
      <c r="B14" s="394" t="s">
        <v>388</v>
      </c>
      <c r="C14" s="400"/>
      <c r="D14" s="401"/>
      <c r="E14" s="402"/>
    </row>
    <row r="15" spans="1:7" ht="14.5" x14ac:dyDescent="0.35">
      <c r="A15" s="398"/>
      <c r="B15" s="403" t="s">
        <v>383</v>
      </c>
      <c r="C15" s="404"/>
      <c r="D15" s="405"/>
      <c r="E15" s="406"/>
    </row>
    <row r="16" spans="1:7" x14ac:dyDescent="0.25">
      <c r="A16" s="414"/>
      <c r="B16" s="413"/>
      <c r="C16" s="415"/>
      <c r="D16" s="415"/>
      <c r="E16" s="416"/>
    </row>
    <row r="17" spans="1:5" ht="14" x14ac:dyDescent="0.3">
      <c r="A17" s="409" t="s">
        <v>389</v>
      </c>
      <c r="B17" s="417" t="s">
        <v>390</v>
      </c>
      <c r="C17" s="418"/>
      <c r="D17" s="419"/>
      <c r="E17" s="420"/>
    </row>
    <row r="18" spans="1:5" x14ac:dyDescent="0.25">
      <c r="A18" s="414"/>
      <c r="B18" s="413"/>
      <c r="C18" s="413"/>
      <c r="D18" s="413"/>
      <c r="E18" s="421"/>
    </row>
    <row r="19" spans="1:5" ht="14.5" thickBot="1" x14ac:dyDescent="0.35">
      <c r="A19" s="422"/>
      <c r="B19" s="423"/>
      <c r="C19" s="424"/>
      <c r="D19" s="425" t="s">
        <v>34</v>
      </c>
      <c r="E19" s="426">
        <f>SUM(E6:E17)</f>
        <v>0</v>
      </c>
    </row>
    <row r="20" spans="1:5" ht="14" x14ac:dyDescent="0.3">
      <c r="A20" s="427"/>
      <c r="B20" s="428"/>
      <c r="C20" s="429"/>
      <c r="D20" s="430"/>
      <c r="E20" s="429"/>
    </row>
    <row r="21" spans="1:5" ht="27.75" customHeight="1" x14ac:dyDescent="0.25">
      <c r="A21" s="666" t="s">
        <v>391</v>
      </c>
      <c r="B21" s="667"/>
      <c r="C21" s="667"/>
      <c r="D21" s="667"/>
      <c r="E21" s="668"/>
    </row>
  </sheetData>
  <mergeCells count="3">
    <mergeCell ref="A1:E1"/>
    <mergeCell ref="A3:E3"/>
    <mergeCell ref="A21:E2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Présentation</vt:lpstr>
      <vt:lpstr>1-Evolution exploitations</vt:lpstr>
      <vt:lpstr>2-Intrants</vt:lpstr>
      <vt:lpstr>3-Description installation</vt:lpstr>
      <vt:lpstr>4-Bilan énergét. inj ou chaud</vt:lpstr>
      <vt:lpstr>4b-Bilan énergétique cogé</vt:lpstr>
      <vt:lpstr>5-Détail des investissements</vt:lpstr>
      <vt:lpstr>6-Compte d'exploitation prév</vt:lpstr>
      <vt:lpstr>7-Plan de financement</vt:lpstr>
      <vt:lpstr>Listes déroulantes</vt:lpstr>
      <vt:lpstr>'2-Intrants'!Zone_d_impression</vt:lpstr>
      <vt:lpstr>'6-Compte d''exploitation prév'!Zone_d_impression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Laurianne</dc:creator>
  <cp:lastModifiedBy>DESANGLOIS Gauthier</cp:lastModifiedBy>
  <dcterms:created xsi:type="dcterms:W3CDTF">2020-08-21T08:47:32Z</dcterms:created>
  <dcterms:modified xsi:type="dcterms:W3CDTF">2023-02-10T10:19:07Z</dcterms:modified>
</cp:coreProperties>
</file>