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pivotTables/pivotTable1.xml" ContentType="application/vnd.openxmlformats-officedocument.spreadsheetml.pivotTable+xml"/>
  <Override PartName="/xl/drawings/drawing3.xml" ContentType="application/vnd.openxmlformats-officedocument.drawing+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updateLinks="never" codeName="ThisWorkbook" hidePivotFieldList="1" defaultThemeVersion="124226"/>
  <mc:AlternateContent xmlns:mc="http://schemas.openxmlformats.org/markup-compatibility/2006">
    <mc:Choice Requires="x15">
      <x15ac:absPath xmlns:x15ac="http://schemas.microsoft.com/office/spreadsheetml/2010/11/ac" url="Z:\PROJETS\FONDS_CHALEUR\Méthode FC\Méthode FC 2025\Biomasse\"/>
    </mc:Choice>
  </mc:AlternateContent>
  <xr:revisionPtr revIDLastSave="0" documentId="13_ncr:1_{B55FAA6D-E9AB-4160-9586-622408DC4565}" xr6:coauthVersionLast="47" xr6:coauthVersionMax="47" xr10:uidLastSave="{00000000-0000-0000-0000-000000000000}"/>
  <bookViews>
    <workbookView xWindow="-28920" yWindow="-4695" windowWidth="29040" windowHeight="15840" xr2:uid="{00000000-000D-0000-FFFF-FFFF00000000}"/>
  </bookViews>
  <sheets>
    <sheet name="Plan d'appro" sheetId="1" r:id="rId1"/>
    <sheet name="Fournisseurs" sheetId="13" r:id="rId2"/>
    <sheet name="Résultats-synthèse" sheetId="12" state="hidden" r:id="rId3"/>
    <sheet name="Engagement Fournisseur" sheetId="5" r:id="rId4"/>
    <sheet name="Déclaration REDII" sheetId="14" r:id="rId5"/>
    <sheet name="Graphique" sheetId="18" r:id="rId6"/>
    <sheet name="Nature combustibles" sheetId="11" r:id="rId7"/>
    <sheet name="Données REDII" sheetId="10" r:id="rId8"/>
    <sheet name="Taux certification régional" sheetId="3" r:id="rId9"/>
    <sheet name="Données appro projet" sheetId="20" r:id="rId10"/>
  </sheets>
  <externalReferences>
    <externalReference r:id="rId11"/>
    <externalReference r:id="rId12"/>
  </externalReferences>
  <definedNames>
    <definedName name="choix1">OFFSET('Données REDII'!#REF!,,,,COUNTA('Données REDII'!#REF!))</definedName>
    <definedName name="choix2">'Données REDII'!$A:$A</definedName>
    <definedName name="duree">'[1]paramètres entrée'!$H$4:$H$25</definedName>
    <definedName name="nature_combustible">[2]Feuil5!$B$1:$B$10</definedName>
    <definedName name="region_origine">[2]Feuil5!$A$1:$A$25</definedName>
    <definedName name="reponse">'[1]paramètres entrée'!$E$4:$E$6</definedName>
  </definedNames>
  <calcPr calcId="191029"/>
  <pivotCaches>
    <pivotCache cacheId="0" r:id="rId1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6" i="1" l="1"/>
  <c r="C22" i="1"/>
  <c r="L72" i="1"/>
  <c r="L70" i="1" l="1"/>
  <c r="L71" i="1"/>
  <c r="T20" i="13" l="1"/>
  <c r="T21" i="13"/>
  <c r="T22" i="13"/>
  <c r="T23" i="13"/>
  <c r="T24" i="13"/>
  <c r="T25" i="13"/>
  <c r="T26" i="13"/>
  <c r="T27" i="13"/>
  <c r="T28" i="13"/>
  <c r="T29" i="13"/>
  <c r="T30" i="13"/>
  <c r="T31" i="13"/>
  <c r="T32" i="13"/>
  <c r="T33" i="13"/>
  <c r="T34" i="13"/>
  <c r="T35" i="13"/>
  <c r="S20" i="13"/>
  <c r="U20" i="13" s="1"/>
  <c r="S21" i="13"/>
  <c r="U21" i="13" s="1"/>
  <c r="S22" i="13"/>
  <c r="U22" i="13" s="1"/>
  <c r="S23" i="13"/>
  <c r="U23" i="13" s="1"/>
  <c r="S24" i="13"/>
  <c r="U24" i="13" s="1"/>
  <c r="S25" i="13"/>
  <c r="U25" i="13" s="1"/>
  <c r="S26" i="13"/>
  <c r="U26" i="13" s="1"/>
  <c r="S27" i="13"/>
  <c r="U27" i="13" s="1"/>
  <c r="S28" i="13"/>
  <c r="U28" i="13" s="1"/>
  <c r="S29" i="13"/>
  <c r="U29" i="13" s="1"/>
  <c r="S30" i="13"/>
  <c r="U30" i="13" s="1"/>
  <c r="S31" i="13"/>
  <c r="U31" i="13" s="1"/>
  <c r="S32" i="13"/>
  <c r="U32" i="13" s="1"/>
  <c r="S33" i="13"/>
  <c r="U33" i="13" s="1"/>
  <c r="S34" i="13"/>
  <c r="U34" i="13" s="1"/>
  <c r="S35" i="13"/>
  <c r="U35" i="13" s="1"/>
  <c r="H12" i="13"/>
  <c r="E17" i="13"/>
  <c r="E18" i="13"/>
  <c r="S18" i="13" s="1"/>
  <c r="E19" i="13"/>
  <c r="T19" i="13" s="1"/>
  <c r="E20" i="13"/>
  <c r="E21" i="13"/>
  <c r="E22" i="13"/>
  <c r="E23" i="13"/>
  <c r="E24" i="13"/>
  <c r="E25" i="13"/>
  <c r="E26" i="13"/>
  <c r="E27" i="13"/>
  <c r="E28" i="13"/>
  <c r="E29" i="13"/>
  <c r="E30" i="13"/>
  <c r="E31" i="13"/>
  <c r="E32" i="13"/>
  <c r="E33" i="13"/>
  <c r="E34" i="13"/>
  <c r="E35" i="13"/>
  <c r="O18" i="13"/>
  <c r="O19" i="13"/>
  <c r="O20" i="13"/>
  <c r="O21" i="13"/>
  <c r="O22" i="13"/>
  <c r="O23" i="13"/>
  <c r="O24" i="13"/>
  <c r="O25" i="13"/>
  <c r="O26" i="13"/>
  <c r="O27" i="13"/>
  <c r="O28" i="13"/>
  <c r="O29" i="13"/>
  <c r="O30" i="13"/>
  <c r="O31" i="13"/>
  <c r="O32" i="13"/>
  <c r="O33" i="13"/>
  <c r="O34" i="13"/>
  <c r="O35" i="13"/>
  <c r="O17" i="13"/>
  <c r="N80" i="1"/>
  <c r="N81" i="1"/>
  <c r="N82" i="1"/>
  <c r="N83" i="1"/>
  <c r="N84" i="1"/>
  <c r="N85" i="1"/>
  <c r="N86" i="1"/>
  <c r="N87" i="1"/>
  <c r="N79" i="1"/>
  <c r="N51" i="1"/>
  <c r="N52" i="1"/>
  <c r="N53" i="1"/>
  <c r="N54" i="1"/>
  <c r="N55" i="1"/>
  <c r="N56" i="1"/>
  <c r="N57" i="1"/>
  <c r="N58" i="1"/>
  <c r="N59" i="1"/>
  <c r="N60" i="1"/>
  <c r="N61" i="1"/>
  <c r="N62" i="1"/>
  <c r="N63" i="1"/>
  <c r="N64" i="1"/>
  <c r="N65" i="1"/>
  <c r="N66" i="1"/>
  <c r="N67" i="1"/>
  <c r="N68" i="1"/>
  <c r="N50" i="1"/>
  <c r="M80" i="1"/>
  <c r="M81" i="1"/>
  <c r="M82" i="1"/>
  <c r="M83" i="1"/>
  <c r="M84" i="1"/>
  <c r="M85" i="1"/>
  <c r="M86" i="1"/>
  <c r="M87" i="1"/>
  <c r="M79" i="1"/>
  <c r="M51" i="1"/>
  <c r="M52" i="1"/>
  <c r="M53" i="1"/>
  <c r="M54" i="1"/>
  <c r="M55" i="1"/>
  <c r="M56" i="1"/>
  <c r="M57" i="1"/>
  <c r="M58" i="1"/>
  <c r="M59" i="1"/>
  <c r="M60" i="1"/>
  <c r="M61" i="1"/>
  <c r="M62" i="1"/>
  <c r="M63" i="1"/>
  <c r="M64" i="1"/>
  <c r="M65" i="1"/>
  <c r="M66" i="1"/>
  <c r="M67" i="1"/>
  <c r="M68" i="1"/>
  <c r="M50" i="1"/>
  <c r="Q2" i="20" s="1"/>
  <c r="S19" i="13" l="1"/>
  <c r="U19" i="13" s="1"/>
  <c r="T18" i="13"/>
  <c r="U18" i="13" s="1"/>
  <c r="U2" i="20" l="1"/>
  <c r="U3" i="20" s="1"/>
  <c r="U4" i="20" s="1"/>
  <c r="U5" i="20" s="1"/>
  <c r="U6" i="20" s="1"/>
  <c r="U7" i="20" s="1"/>
  <c r="U8" i="20" s="1"/>
  <c r="U9" i="20" s="1"/>
  <c r="U10" i="20" s="1"/>
  <c r="U11" i="20" s="1"/>
  <c r="U12" i="20" s="1"/>
  <c r="U13" i="20" s="1"/>
  <c r="U14" i="20" s="1"/>
  <c r="U15" i="20" s="1"/>
  <c r="U16" i="20" s="1"/>
  <c r="U17" i="20" s="1"/>
  <c r="U18" i="20" s="1"/>
  <c r="U19" i="20" s="1"/>
  <c r="U20" i="20" s="1"/>
  <c r="T2" i="20"/>
  <c r="T3" i="20" s="1"/>
  <c r="T4" i="20" s="1"/>
  <c r="T5" i="20" s="1"/>
  <c r="T6" i="20" s="1"/>
  <c r="T7" i="20" s="1"/>
  <c r="T8" i="20" s="1"/>
  <c r="T9" i="20" s="1"/>
  <c r="T10" i="20" s="1"/>
  <c r="T11" i="20" s="1"/>
  <c r="T12" i="20" s="1"/>
  <c r="T13" i="20" s="1"/>
  <c r="T14" i="20" s="1"/>
  <c r="T15" i="20" s="1"/>
  <c r="T16" i="20" s="1"/>
  <c r="T17" i="20" s="1"/>
  <c r="T18" i="20" s="1"/>
  <c r="T19" i="20" s="1"/>
  <c r="T20" i="20" s="1"/>
  <c r="P3" i="20" l="1"/>
  <c r="P4" i="20"/>
  <c r="P5" i="20"/>
  <c r="P6" i="20"/>
  <c r="P7" i="20"/>
  <c r="P8" i="20"/>
  <c r="P9" i="20"/>
  <c r="P10" i="20"/>
  <c r="P11" i="20"/>
  <c r="P12" i="20"/>
  <c r="P13" i="20"/>
  <c r="P14" i="20"/>
  <c r="P15" i="20"/>
  <c r="P16" i="20"/>
  <c r="P17" i="20"/>
  <c r="P18" i="20"/>
  <c r="P19" i="20"/>
  <c r="P20" i="20"/>
  <c r="P2" i="20"/>
  <c r="F2" i="20"/>
  <c r="L2" i="20"/>
  <c r="N3" i="20" l="1"/>
  <c r="O3" i="20" s="1"/>
  <c r="N4" i="20"/>
  <c r="O4" i="20" s="1"/>
  <c r="N5" i="20"/>
  <c r="O5" i="20" s="1"/>
  <c r="N6" i="20"/>
  <c r="O6" i="20" s="1"/>
  <c r="N7" i="20"/>
  <c r="O7" i="20" s="1"/>
  <c r="N8" i="20"/>
  <c r="O8" i="20" s="1"/>
  <c r="N9" i="20"/>
  <c r="O9" i="20" s="1"/>
  <c r="N10" i="20"/>
  <c r="O10" i="20" s="1"/>
  <c r="N11" i="20"/>
  <c r="O11" i="20" s="1"/>
  <c r="N12" i="20"/>
  <c r="O12" i="20" s="1"/>
  <c r="N13" i="20"/>
  <c r="O13" i="20" s="1"/>
  <c r="N14" i="20"/>
  <c r="O14" i="20" s="1"/>
  <c r="N15" i="20"/>
  <c r="O15" i="20" s="1"/>
  <c r="N16" i="20"/>
  <c r="O16" i="20" s="1"/>
  <c r="N17" i="20"/>
  <c r="O17" i="20" s="1"/>
  <c r="N18" i="20"/>
  <c r="O18" i="20" s="1"/>
  <c r="N19" i="20"/>
  <c r="O19" i="20" s="1"/>
  <c r="N20" i="20"/>
  <c r="O20" i="20" s="1"/>
  <c r="N2" i="20"/>
  <c r="L3" i="20"/>
  <c r="L4" i="20"/>
  <c r="L5" i="20"/>
  <c r="L6" i="20"/>
  <c r="L7" i="20"/>
  <c r="L8" i="20"/>
  <c r="L9" i="20"/>
  <c r="L10" i="20"/>
  <c r="L11" i="20"/>
  <c r="L12" i="20"/>
  <c r="L13" i="20"/>
  <c r="L14" i="20"/>
  <c r="L15" i="20"/>
  <c r="L16" i="20"/>
  <c r="L17" i="20"/>
  <c r="L18" i="20"/>
  <c r="L19" i="20"/>
  <c r="L20" i="20"/>
  <c r="K3" i="20"/>
  <c r="K4" i="20"/>
  <c r="K5" i="20"/>
  <c r="K6" i="20"/>
  <c r="K7" i="20"/>
  <c r="K8" i="20"/>
  <c r="K9" i="20"/>
  <c r="K10" i="20"/>
  <c r="K11" i="20"/>
  <c r="K12" i="20"/>
  <c r="K13" i="20"/>
  <c r="K14" i="20"/>
  <c r="K15" i="20"/>
  <c r="K16" i="20"/>
  <c r="K17" i="20"/>
  <c r="K18" i="20"/>
  <c r="K19" i="20"/>
  <c r="K20" i="20"/>
  <c r="K2" i="20"/>
  <c r="I2" i="20"/>
  <c r="H3" i="20"/>
  <c r="H4" i="20"/>
  <c r="H5" i="20"/>
  <c r="H6" i="20"/>
  <c r="H7" i="20"/>
  <c r="H8" i="20"/>
  <c r="H9" i="20"/>
  <c r="H10" i="20"/>
  <c r="H11" i="20"/>
  <c r="H12" i="20"/>
  <c r="H13" i="20"/>
  <c r="H14" i="20"/>
  <c r="H15" i="20"/>
  <c r="H16" i="20"/>
  <c r="H17" i="20"/>
  <c r="H18" i="20"/>
  <c r="H19" i="20"/>
  <c r="H20" i="20"/>
  <c r="H2" i="20"/>
  <c r="D2" i="20"/>
  <c r="D3" i="20" s="1"/>
  <c r="D4" i="20" s="1"/>
  <c r="D5" i="20" s="1"/>
  <c r="D6" i="20" s="1"/>
  <c r="D7" i="20" s="1"/>
  <c r="D8" i="20" s="1"/>
  <c r="D9" i="20" s="1"/>
  <c r="D10" i="20" s="1"/>
  <c r="D11" i="20" s="1"/>
  <c r="D12" i="20" s="1"/>
  <c r="D13" i="20" s="1"/>
  <c r="D14" i="20" s="1"/>
  <c r="D15" i="20" s="1"/>
  <c r="D16" i="20" s="1"/>
  <c r="D17" i="20" s="1"/>
  <c r="D18" i="20" s="1"/>
  <c r="D19" i="20" s="1"/>
  <c r="D20" i="20" s="1"/>
  <c r="F3" i="20"/>
  <c r="F4" i="20" s="1"/>
  <c r="F5" i="20" s="1"/>
  <c r="F6" i="20" s="1"/>
  <c r="F7" i="20" s="1"/>
  <c r="F8" i="20" s="1"/>
  <c r="F9" i="20" s="1"/>
  <c r="F10" i="20" s="1"/>
  <c r="F11" i="20" s="1"/>
  <c r="F12" i="20" s="1"/>
  <c r="F13" i="20" s="1"/>
  <c r="F14" i="20" s="1"/>
  <c r="F15" i="20" s="1"/>
  <c r="F16" i="20" s="1"/>
  <c r="F17" i="20" s="1"/>
  <c r="F18" i="20" s="1"/>
  <c r="F19" i="20" s="1"/>
  <c r="F20" i="20" s="1"/>
  <c r="I3" i="20"/>
  <c r="I4" i="20"/>
  <c r="I5" i="20"/>
  <c r="I6" i="20"/>
  <c r="I7" i="20"/>
  <c r="I8" i="20"/>
  <c r="I9" i="20"/>
  <c r="I10" i="20"/>
  <c r="I11" i="20"/>
  <c r="I12" i="20"/>
  <c r="I13" i="20"/>
  <c r="I14" i="20"/>
  <c r="I15" i="20"/>
  <c r="I16" i="20"/>
  <c r="I17" i="20"/>
  <c r="I18" i="20"/>
  <c r="I19" i="20"/>
  <c r="I20" i="20"/>
  <c r="G2" i="20"/>
  <c r="G3" i="20" s="1"/>
  <c r="G4" i="20" s="1"/>
  <c r="G5" i="20" s="1"/>
  <c r="G6" i="20" s="1"/>
  <c r="G7" i="20" s="1"/>
  <c r="G8" i="20" s="1"/>
  <c r="G9" i="20" s="1"/>
  <c r="G10" i="20" s="1"/>
  <c r="G11" i="20" s="1"/>
  <c r="G12" i="20" s="1"/>
  <c r="G13" i="20" s="1"/>
  <c r="G14" i="20" s="1"/>
  <c r="G15" i="20" s="1"/>
  <c r="G16" i="20" s="1"/>
  <c r="G17" i="20" s="1"/>
  <c r="G18" i="20" s="1"/>
  <c r="G19" i="20" s="1"/>
  <c r="G20" i="20" s="1"/>
  <c r="E2" i="20"/>
  <c r="E3" i="20" s="1"/>
  <c r="E4" i="20" s="1"/>
  <c r="E5" i="20" s="1"/>
  <c r="E6" i="20" s="1"/>
  <c r="E7" i="20" s="1"/>
  <c r="E8" i="20" s="1"/>
  <c r="E9" i="20" s="1"/>
  <c r="E10" i="20" s="1"/>
  <c r="E11" i="20" s="1"/>
  <c r="E12" i="20" s="1"/>
  <c r="E13" i="20" s="1"/>
  <c r="E14" i="20" s="1"/>
  <c r="E15" i="20" s="1"/>
  <c r="E16" i="20" s="1"/>
  <c r="E17" i="20" s="1"/>
  <c r="E18" i="20" s="1"/>
  <c r="E19" i="20" s="1"/>
  <c r="E20" i="20" s="1"/>
  <c r="O2" i="20" l="1"/>
  <c r="C5" i="11" l="1"/>
  <c r="Q3" i="20" l="1"/>
  <c r="C9" i="11" l="1"/>
  <c r="C8" i="11"/>
  <c r="C7" i="11"/>
  <c r="C6" i="11"/>
  <c r="C4" i="11"/>
  <c r="C3" i="11"/>
  <c r="C2" i="11"/>
  <c r="H79" i="1"/>
  <c r="J79" i="1" s="1"/>
  <c r="E88" i="1"/>
  <c r="H87" i="1"/>
  <c r="J87" i="1" s="1"/>
  <c r="K87" i="1" s="1"/>
  <c r="H86" i="1"/>
  <c r="J86" i="1" s="1"/>
  <c r="K86" i="1" s="1"/>
  <c r="H85" i="1"/>
  <c r="J85" i="1" s="1"/>
  <c r="K85" i="1" s="1"/>
  <c r="H84" i="1"/>
  <c r="J84" i="1" s="1"/>
  <c r="K84" i="1" s="1"/>
  <c r="H83" i="1"/>
  <c r="J83" i="1" s="1"/>
  <c r="K83" i="1" s="1"/>
  <c r="H82" i="1"/>
  <c r="J82" i="1" s="1"/>
  <c r="K82" i="1" s="1"/>
  <c r="H81" i="1"/>
  <c r="J81" i="1" s="1"/>
  <c r="K81" i="1" s="1"/>
  <c r="H80" i="1"/>
  <c r="J80" i="1" s="1"/>
  <c r="K80" i="1" s="1"/>
  <c r="Q4" i="20"/>
  <c r="Q5" i="20"/>
  <c r="Q6" i="20"/>
  <c r="Q7" i="20"/>
  <c r="Q8" i="20"/>
  <c r="Q9" i="20"/>
  <c r="Q10" i="20"/>
  <c r="Q11" i="20"/>
  <c r="Q12" i="20"/>
  <c r="Q13" i="20"/>
  <c r="Q14" i="20"/>
  <c r="Q15" i="20"/>
  <c r="Q16" i="20"/>
  <c r="Q17" i="20"/>
  <c r="Q18" i="20"/>
  <c r="Q19" i="20"/>
  <c r="Q20" i="20"/>
  <c r="E89" i="1" l="1"/>
  <c r="M69" i="1"/>
  <c r="E70" i="1"/>
  <c r="N69" i="1" s="1"/>
  <c r="M88" i="1"/>
  <c r="J88" i="1"/>
  <c r="K79" i="1"/>
  <c r="K88" i="1" s="1"/>
  <c r="H88" i="1"/>
  <c r="L88" i="1" l="1"/>
  <c r="N88" i="1"/>
  <c r="L69" i="1"/>
  <c r="L111" i="10"/>
  <c r="J146" i="10" s="1"/>
  <c r="C41" i="1"/>
  <c r="F44" i="1"/>
  <c r="C42" i="1"/>
  <c r="O88" i="1" l="1"/>
  <c r="E119" i="10"/>
  <c r="J17" i="13"/>
  <c r="L17" i="13" s="1"/>
  <c r="J18" i="13"/>
  <c r="L18" i="13" s="1"/>
  <c r="M18" i="13" s="1"/>
  <c r="J19" i="13"/>
  <c r="L19" i="13" s="1"/>
  <c r="M19" i="13" s="1"/>
  <c r="J20" i="13"/>
  <c r="L20" i="13" s="1"/>
  <c r="M20" i="13" s="1"/>
  <c r="J21" i="13"/>
  <c r="L21" i="13" s="1"/>
  <c r="M21" i="13" s="1"/>
  <c r="J23" i="13"/>
  <c r="L23" i="13" s="1"/>
  <c r="M23" i="13" s="1"/>
  <c r="J24" i="13"/>
  <c r="L24" i="13" s="1"/>
  <c r="M24" i="13" s="1"/>
  <c r="J25" i="13"/>
  <c r="L25" i="13" s="1"/>
  <c r="M25" i="13" s="1"/>
  <c r="J26" i="13"/>
  <c r="L26" i="13" s="1"/>
  <c r="M26" i="13" s="1"/>
  <c r="J27" i="13"/>
  <c r="L27" i="13"/>
  <c r="M27" i="13" s="1"/>
  <c r="J28" i="13"/>
  <c r="L28" i="13" s="1"/>
  <c r="M28" i="13" s="1"/>
  <c r="J29" i="13"/>
  <c r="L29" i="13"/>
  <c r="M29" i="13" s="1"/>
  <c r="J30" i="13"/>
  <c r="L30" i="13" s="1"/>
  <c r="M30" i="13" s="1"/>
  <c r="J31" i="13"/>
  <c r="L31" i="13" s="1"/>
  <c r="M31" i="13" s="1"/>
  <c r="J32" i="13"/>
  <c r="L32" i="13" s="1"/>
  <c r="M32" i="13" s="1"/>
  <c r="J33" i="13"/>
  <c r="L33" i="13" s="1"/>
  <c r="M33" i="13" s="1"/>
  <c r="J34" i="13"/>
  <c r="L34" i="13" s="1"/>
  <c r="M34" i="13" s="1"/>
  <c r="J35" i="13"/>
  <c r="L35" i="13" s="1"/>
  <c r="M35" i="13" s="1"/>
  <c r="G36" i="13"/>
  <c r="F70" i="10"/>
  <c r="F69" i="10"/>
  <c r="F68" i="10"/>
  <c r="F67" i="10"/>
  <c r="F66" i="10"/>
  <c r="F65" i="10"/>
  <c r="F64" i="10"/>
  <c r="F63" i="10"/>
  <c r="F62" i="10"/>
  <c r="F61" i="10"/>
  <c r="F60" i="10"/>
  <c r="F59" i="10"/>
  <c r="F58" i="10"/>
  <c r="F57" i="10"/>
  <c r="F56" i="10"/>
  <c r="L112" i="10"/>
  <c r="E281" i="10"/>
  <c r="E280" i="10"/>
  <c r="E279" i="10"/>
  <c r="E278" i="10"/>
  <c r="E277" i="10"/>
  <c r="E276" i="10"/>
  <c r="E275" i="10"/>
  <c r="E274" i="10"/>
  <c r="E273" i="10"/>
  <c r="E272" i="10"/>
  <c r="E271" i="10"/>
  <c r="E270" i="10"/>
  <c r="E269" i="10"/>
  <c r="E268" i="10"/>
  <c r="E267" i="10"/>
  <c r="E266" i="10"/>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H130" i="10"/>
  <c r="E130" i="10"/>
  <c r="H129" i="10"/>
  <c r="E129" i="10"/>
  <c r="H128" i="10"/>
  <c r="E128" i="10"/>
  <c r="H127" i="10"/>
  <c r="E127" i="10"/>
  <c r="E126" i="10"/>
  <c r="E125" i="10"/>
  <c r="E124" i="10"/>
  <c r="E123" i="10"/>
  <c r="E122" i="10"/>
  <c r="E121" i="10"/>
  <c r="E120" i="10"/>
  <c r="Q36" i="13" l="1"/>
  <c r="P36" i="13"/>
  <c r="J36" i="13"/>
  <c r="M17" i="13"/>
  <c r="L36" i="13"/>
  <c r="O36" i="13"/>
  <c r="C43" i="1" l="1"/>
  <c r="F35" i="1"/>
  <c r="F37" i="1"/>
  <c r="F36" i="1"/>
  <c r="L114" i="10"/>
  <c r="L113" i="10"/>
  <c r="J133" i="10" l="1"/>
  <c r="L133" i="10" s="1"/>
  <c r="J125" i="10"/>
  <c r="L125" i="10" s="1"/>
  <c r="J150" i="10"/>
  <c r="L150" i="10" s="1"/>
  <c r="J126" i="10"/>
  <c r="L126" i="10" s="1"/>
  <c r="J132" i="10"/>
  <c r="L132" i="10" s="1"/>
  <c r="J134" i="10"/>
  <c r="L134" i="10" s="1"/>
  <c r="J128" i="10"/>
  <c r="L128" i="10" s="1"/>
  <c r="J127" i="10"/>
  <c r="L127" i="10" s="1"/>
  <c r="J144" i="10"/>
  <c r="L144" i="10" s="1"/>
  <c r="J130" i="10"/>
  <c r="L130" i="10" s="1"/>
  <c r="L146" i="10"/>
  <c r="J180" i="10"/>
  <c r="L180" i="10" s="1"/>
  <c r="J145" i="10"/>
  <c r="L145" i="10" s="1"/>
  <c r="J143" i="10"/>
  <c r="L143" i="10" s="1"/>
  <c r="J148" i="10"/>
  <c r="L148" i="10" s="1"/>
  <c r="J123" i="10"/>
  <c r="L123" i="10" s="1"/>
  <c r="S17" i="13" s="1"/>
  <c r="U17" i="13" s="1"/>
  <c r="J152" i="10"/>
  <c r="L152" i="10" s="1"/>
  <c r="J131" i="10"/>
  <c r="L131" i="10" s="1"/>
  <c r="J129" i="10"/>
  <c r="L129" i="10" s="1"/>
  <c r="J179" i="10"/>
  <c r="L179" i="10" s="1"/>
  <c r="J124" i="10"/>
  <c r="L124" i="10" s="1"/>
  <c r="J153" i="10"/>
  <c r="L153" i="10" s="1"/>
  <c r="J151" i="10"/>
  <c r="L151" i="10" s="1"/>
  <c r="J147" i="10"/>
  <c r="L147" i="10" s="1"/>
  <c r="J154" i="10"/>
  <c r="L154" i="10" s="1"/>
  <c r="J149" i="10"/>
  <c r="L149" i="10" s="1"/>
  <c r="I123" i="10"/>
  <c r="K123" i="10" s="1"/>
  <c r="T17" i="13" s="1"/>
  <c r="I124" i="10"/>
  <c r="K124" i="10" s="1"/>
  <c r="I149" i="10"/>
  <c r="K149" i="10" s="1"/>
  <c r="I131" i="10"/>
  <c r="K131" i="10" s="1"/>
  <c r="I127" i="10"/>
  <c r="K127" i="10" s="1"/>
  <c r="I132" i="10"/>
  <c r="K132" i="10" s="1"/>
  <c r="I148" i="10"/>
  <c r="K148" i="10" s="1"/>
  <c r="I150" i="10"/>
  <c r="K150" i="10" s="1"/>
  <c r="I143" i="10"/>
  <c r="K143" i="10" s="1"/>
  <c r="I151" i="10"/>
  <c r="K151" i="10" s="1"/>
  <c r="I153" i="10"/>
  <c r="K153" i="10" s="1"/>
  <c r="I126" i="10"/>
  <c r="K126" i="10" s="1"/>
  <c r="I147" i="10"/>
  <c r="K147" i="10" s="1"/>
  <c r="I128" i="10"/>
  <c r="K128" i="10" s="1"/>
  <c r="I134" i="10"/>
  <c r="K134" i="10" s="1"/>
  <c r="I144" i="10"/>
  <c r="K144" i="10" s="1"/>
  <c r="I154" i="10"/>
  <c r="K154" i="10" s="1"/>
  <c r="I146" i="10"/>
  <c r="K146" i="10" s="1"/>
  <c r="I125" i="10"/>
  <c r="K125" i="10" s="1"/>
  <c r="I145" i="10"/>
  <c r="K145" i="10" s="1"/>
  <c r="I179" i="10"/>
  <c r="K179" i="10" s="1"/>
  <c r="I152" i="10"/>
  <c r="K152" i="10" s="1"/>
  <c r="I180" i="10"/>
  <c r="K180" i="10" s="1"/>
  <c r="I133" i="10"/>
  <c r="K133" i="10" s="1"/>
  <c r="I130" i="10"/>
  <c r="K130" i="10" s="1"/>
  <c r="I129" i="10"/>
  <c r="K129" i="10" s="1"/>
  <c r="H50" i="1"/>
  <c r="M2" i="20" s="1"/>
  <c r="H55" i="1"/>
  <c r="J55" i="1" l="1"/>
  <c r="M7" i="20"/>
  <c r="O69" i="1"/>
  <c r="E69" i="1"/>
  <c r="H52" i="1"/>
  <c r="J50" i="1"/>
  <c r="H51" i="1"/>
  <c r="H53" i="1"/>
  <c r="H54" i="1"/>
  <c r="H56" i="1"/>
  <c r="H57" i="1"/>
  <c r="H58" i="1"/>
  <c r="H59" i="1"/>
  <c r="H60" i="1"/>
  <c r="H61" i="1"/>
  <c r="H62" i="1"/>
  <c r="H63" i="1"/>
  <c r="M15" i="20" s="1"/>
  <c r="H64" i="1"/>
  <c r="H65" i="1"/>
  <c r="H66" i="1"/>
  <c r="H67" i="1"/>
  <c r="H68" i="1"/>
  <c r="J56" i="1" l="1"/>
  <c r="K56" i="1" s="1"/>
  <c r="M8" i="20"/>
  <c r="J64" i="1"/>
  <c r="K64" i="1" s="1"/>
  <c r="M16" i="20"/>
  <c r="J65" i="1"/>
  <c r="K65" i="1" s="1"/>
  <c r="M17" i="20"/>
  <c r="J53" i="1"/>
  <c r="M5" i="20"/>
  <c r="J68" i="1"/>
  <c r="K68" i="1" s="1"/>
  <c r="M20" i="20"/>
  <c r="J67" i="1"/>
  <c r="K67" i="1" s="1"/>
  <c r="M19" i="20"/>
  <c r="J57" i="1"/>
  <c r="K57" i="1" s="1"/>
  <c r="M9" i="20"/>
  <c r="J54" i="1"/>
  <c r="M6" i="20"/>
  <c r="J62" i="1"/>
  <c r="K62" i="1" s="1"/>
  <c r="M14" i="20"/>
  <c r="J61" i="1"/>
  <c r="K61" i="1" s="1"/>
  <c r="M13" i="20"/>
  <c r="J51" i="1"/>
  <c r="M3" i="20"/>
  <c r="J60" i="1"/>
  <c r="K60" i="1" s="1"/>
  <c r="M12" i="20"/>
  <c r="J59" i="1"/>
  <c r="K59" i="1" s="1"/>
  <c r="M11" i="20"/>
  <c r="J52" i="1"/>
  <c r="M4" i="20"/>
  <c r="J66" i="1"/>
  <c r="K66" i="1" s="1"/>
  <c r="M18" i="20"/>
  <c r="J58" i="1"/>
  <c r="K58" i="1" s="1"/>
  <c r="M10" i="20"/>
  <c r="J63" i="1"/>
  <c r="H69" i="1"/>
  <c r="C23" i="1" s="1"/>
  <c r="K50" i="1" l="1"/>
  <c r="J69" i="1"/>
  <c r="K51" i="1"/>
  <c r="K52" i="1"/>
  <c r="K55" i="1"/>
  <c r="K54" i="1"/>
  <c r="K53" i="1"/>
  <c r="K63" i="1"/>
  <c r="K6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Michel Duhalde</author>
  </authors>
  <commentList>
    <comment ref="H111" authorId="0" shapeId="0" xr:uid="{AE1A3F16-0D44-4EF4-B6F2-D647C34254E6}">
      <text>
        <r>
          <rPr>
            <sz val="9"/>
            <color indexed="81"/>
            <rFont val="Tahoma"/>
            <family val="2"/>
          </rPr>
          <t xml:space="preserve">Production annuelle d'électricité divisée par l'apport annuel de combustible sur la base de son contenu énergétique.
Reneigner 0 si production de chaleur seule.
</t>
        </r>
      </text>
    </comment>
    <comment ref="H112" authorId="0" shapeId="0" xr:uid="{B89F8D1D-FFE1-444D-917F-D7DCF7905D2E}">
      <text>
        <r>
          <rPr>
            <sz val="9"/>
            <color indexed="81"/>
            <rFont val="Tahoma"/>
            <family val="2"/>
          </rPr>
          <t>Production annuelle de chaleur utile divisée par l'apport annuel de combustible sur la base de son contenu énergétique.
Renseigner 0 si production électricité seule</t>
        </r>
      </text>
    </comment>
    <comment ref="H113" authorId="0" shapeId="0" xr:uid="{F8A7EFA2-2255-4620-8B1B-FE39F52F1FD2}">
      <text>
        <r>
          <rPr>
            <sz val="9"/>
            <color indexed="81"/>
            <rFont val="Tahoma"/>
            <family val="2"/>
          </rPr>
          <t>Température de la chaleur utile au point de fourniture (°C)</t>
        </r>
      </text>
    </comment>
    <comment ref="A246" authorId="0" shapeId="0" xr:uid="{E009B2FB-4BC6-486F-BC6F-6A9C905EF46C}">
      <text>
        <r>
          <rPr>
            <b/>
            <sz val="9"/>
            <color indexed="81"/>
            <rFont val="Tahoma"/>
            <family val="2"/>
          </rPr>
          <t>Uniquement dans les cas de production de biogaz pour électricité</t>
        </r>
      </text>
    </comment>
    <comment ref="C246" authorId="0" shapeId="0" xr:uid="{0A43514B-8525-4E79-A85E-AA65E77915E6}">
      <text>
        <r>
          <rPr>
            <b/>
            <sz val="9"/>
            <color indexed="81"/>
            <rFont val="Tahoma"/>
            <family val="2"/>
          </rPr>
          <t>Le cas 1 se rapporte aux filières dans lesquelles l'électricité et la chaleur nécessaires au procédé sont fournies par le moteur de cogénération lui-même.</t>
        </r>
      </text>
    </comment>
    <comment ref="C247" authorId="0" shapeId="0" xr:uid="{432F4B02-B249-4EFF-9645-BCBE9C1F4A98}">
      <text>
        <r>
          <rPr>
            <b/>
            <sz val="9"/>
            <color indexed="81"/>
            <rFont val="Tahoma"/>
            <family val="2"/>
          </rPr>
          <t>Le cas 1 se rapporte aux filières dans lesquelles l'électricité et la chaleur nécessaires au procédé sont fournies par le moteur de cogénération lui-même.</t>
        </r>
      </text>
    </comment>
    <comment ref="C248" authorId="0" shapeId="0" xr:uid="{3D2DE61E-3A35-42FF-8480-58800C8CC0B7}">
      <text>
        <r>
          <rPr>
            <b/>
            <sz val="9"/>
            <color indexed="81"/>
            <rFont val="Tahoma"/>
            <family val="2"/>
          </rPr>
          <t>Le cas 2 se rapporte aux filières dans lesquelles l'électricité nécessaire au procédé est fournie par le réseau et la chaleur industrielle est fournie par le moteur de cogénération lui-même. Dans certains États membres, les opérateurs ne sont pas autorisés à demander des subsides pour la production brute et le cas 1 est la configuration la plus probable.</t>
        </r>
      </text>
    </comment>
    <comment ref="C249" authorId="0" shapeId="0" xr:uid="{B6E50262-E05A-4EB7-8EF5-A60CAE5443EA}">
      <text>
        <r>
          <rPr>
            <b/>
            <sz val="9"/>
            <color indexed="81"/>
            <rFont val="Tahoma"/>
            <family val="2"/>
          </rPr>
          <t>Le cas 2 se rapporte aux filières dans lesquelles l'électricité nécessaire au procédé est fournie par le réseau et la chaleur industrielle est fournie par le moteur de cogénération lui-même. Dans certains États membres, les opérateurs ne sont pas autorisés à demander des subsides pour la production brute et le cas 1 est la configuration la plus probable.</t>
        </r>
      </text>
    </comment>
    <comment ref="C250" authorId="0" shapeId="0" xr:uid="{17DFF6D6-9E38-4989-94DB-A2238B712FD2}">
      <text>
        <r>
          <rPr>
            <b/>
            <sz val="9"/>
            <color indexed="81"/>
            <rFont val="Tahoma"/>
            <family val="2"/>
          </rPr>
          <t>Le cas 3 se rapporte aux filières dans lesquelles l'électricité nécessaire au procédé est fournie par le réseau et la chaleur industrielle est fournie par une chaudière au biogaz. Ce cas s'applique à certaines installations dans lesquelles le moteur de cogénération n'est pas situé sur le site et le biogaz est vendu (mais non valorisé en biométhane).</t>
        </r>
      </text>
    </comment>
    <comment ref="C251" authorId="0" shapeId="0" xr:uid="{BC6BA557-068F-45CE-8B33-66B22166FB18}">
      <text>
        <r>
          <rPr>
            <b/>
            <sz val="9"/>
            <color indexed="81"/>
            <rFont val="Tahoma"/>
            <family val="2"/>
          </rPr>
          <t>Le cas 3 se rapporte aux filières dans lesquelles l'électricité nécessaire au procédé est fournie par le réseau et la chaleur industrielle est fournie par une chaudière au biogaz. Ce cas s'applique à certaines installations dans lesquelles le moteur de cogénération n'est pas situé sur le site et le biogaz est vendu (mais non valorisé en biométhane).</t>
        </r>
      </text>
    </comment>
    <comment ref="A252" authorId="0" shapeId="0" xr:uid="{DD592A8E-32F2-4A78-A317-752551B1A9C4}">
      <text>
        <r>
          <rPr>
            <b/>
            <sz val="9"/>
            <color indexed="81"/>
            <rFont val="Tahoma"/>
            <family val="2"/>
          </rPr>
          <t>Uniquement dans les cas de production de biogaz pour électricité</t>
        </r>
      </text>
    </comment>
    <comment ref="C252" authorId="0" shapeId="0" xr:uid="{0874E0CE-B2A6-4DE7-98C6-085FCA53BAD0}">
      <text>
        <r>
          <rPr>
            <b/>
            <sz val="9"/>
            <color indexed="81"/>
            <rFont val="Tahoma"/>
            <family val="2"/>
          </rPr>
          <t>Le cas 1 se rapporte aux filières dans lesquelles l'électricité et la chaleur nécessaires au procédé sont fournies par le moteur de cogénération lui-même.</t>
        </r>
      </text>
    </comment>
    <comment ref="C253" authorId="0" shapeId="0" xr:uid="{1F7C84A1-BC83-4AAD-AE36-D405DC3D6C83}">
      <text>
        <r>
          <rPr>
            <b/>
            <sz val="9"/>
            <color indexed="81"/>
            <rFont val="Tahoma"/>
            <family val="2"/>
          </rPr>
          <t>Le cas 1 se rapporte aux filières dans lesquelles l'électricité et la chaleur nécessaires au procédé sont fournies par le moteur de cogénération lui-même.</t>
        </r>
      </text>
    </comment>
    <comment ref="C254" authorId="0" shapeId="0" xr:uid="{1520F421-0650-49E6-A996-6A3A1CC32479}">
      <text>
        <r>
          <rPr>
            <b/>
            <sz val="9"/>
            <color indexed="81"/>
            <rFont val="Tahoma"/>
            <family val="2"/>
          </rPr>
          <t>Le cas 2 se rapporte aux filières dans lesquelles l'électricité nécessaire au procédé est fournie par le réseau et la chaleur industrielle est fournie par le moteur de cogénération lui-même. Dans certains États membres, les opérateurs ne sont pas autorisés à demander des subsides pour la production brute et le cas 1 est la configuration la plus probable.</t>
        </r>
      </text>
    </comment>
    <comment ref="C255" authorId="0" shapeId="0" xr:uid="{AD4B1DCD-9AA1-4B84-A144-AE98FCEDAD6A}">
      <text>
        <r>
          <rPr>
            <b/>
            <sz val="9"/>
            <color indexed="81"/>
            <rFont val="Tahoma"/>
            <family val="2"/>
          </rPr>
          <t>Le cas 2 se rapporte aux filières dans lesquelles l'électricité nécessaire au procédé est fournie par le réseau et la chaleur industrielle est fournie par le moteur de cogénération lui-même. Dans certains États membres, les opérateurs ne sont pas autorisés à demander des subsides pour la production brute et le cas 1 est la configuration la plus probable.</t>
        </r>
      </text>
    </comment>
    <comment ref="C256" authorId="0" shapeId="0" xr:uid="{C8E59F99-56A8-4A91-86A0-395731C84950}">
      <text>
        <r>
          <rPr>
            <b/>
            <sz val="9"/>
            <color indexed="81"/>
            <rFont val="Tahoma"/>
            <family val="2"/>
          </rPr>
          <t>Le cas 3 se rapporte aux filières dans lesquelles l'électricité nécessaire au procédé est fournie par le réseau et la chaleur industrielle est fournie par une chaudière au biogaz. Ce cas s'applique à certaines installations dans lesquelles le moteur de cogénération n'est pas situé sur le site et le biogaz est vendu (mais non valorisé en biométhane).</t>
        </r>
      </text>
    </comment>
    <comment ref="C257" authorId="0" shapeId="0" xr:uid="{A36F3D28-84BF-48A3-84D7-3E9CFCCDD589}">
      <text>
        <r>
          <rPr>
            <b/>
            <sz val="9"/>
            <color indexed="81"/>
            <rFont val="Tahoma"/>
            <family val="2"/>
          </rPr>
          <t>Le cas 3 se rapporte aux filières dans lesquelles l'électricité nécessaire au procédé est fournie par le réseau et la chaleur industrielle est fournie par une chaudière au biogaz. Ce cas s'applique à certaines installations dans lesquelles le moteur de cogénération n'est pas situé sur le site et le biogaz est vendu (mais non valorisé en biométhane).</t>
        </r>
      </text>
    </comment>
    <comment ref="A258" authorId="0" shapeId="0" xr:uid="{881BF91D-7400-4612-B8B6-28E6180138BC}">
      <text>
        <r>
          <rPr>
            <b/>
            <sz val="9"/>
            <color indexed="81"/>
            <rFont val="Tahoma"/>
            <family val="2"/>
          </rPr>
          <t>Uniquement dans les cas de production de biogaz pour électricité</t>
        </r>
      </text>
    </comment>
    <comment ref="C258" authorId="0" shapeId="0" xr:uid="{7E778B28-2734-43D3-8931-3DA92DA3D14D}">
      <text>
        <r>
          <rPr>
            <b/>
            <sz val="9"/>
            <color indexed="81"/>
            <rFont val="Tahoma"/>
            <family val="2"/>
          </rPr>
          <t>Le cas 1 se rapporte aux filières dans lesquelles l'électricité et la chaleur nécessaires au procédé sont fournies par le moteur de cogénération lui-même.</t>
        </r>
      </text>
    </comment>
    <comment ref="C259" authorId="0" shapeId="0" xr:uid="{77B83592-3F00-4904-9FD7-930F896215BC}">
      <text>
        <r>
          <rPr>
            <b/>
            <sz val="9"/>
            <color indexed="81"/>
            <rFont val="Tahoma"/>
            <family val="2"/>
          </rPr>
          <t>Le cas 1 se rapporte aux filières dans lesquelles l'électricité et la chaleur nécessaires au procédé sont fournies par le moteur de cogénération lui-même.</t>
        </r>
      </text>
    </comment>
    <comment ref="C260" authorId="0" shapeId="0" xr:uid="{B05E8871-D635-4B72-BEC7-14328319480E}">
      <text>
        <r>
          <rPr>
            <b/>
            <sz val="9"/>
            <color indexed="81"/>
            <rFont val="Tahoma"/>
            <family val="2"/>
          </rPr>
          <t>Le cas 2 se rapporte aux filières dans lesquelles l'électricité nécessaire au procédé est fournie par le réseau et la chaleur industrielle est fournie par le moteur de cogénération lui-même. Dans certains États membres, les opérateurs ne sont pas autorisés à demander des subsides pour la production brute et le cas 1 est la configuration la plus probable.</t>
        </r>
      </text>
    </comment>
    <comment ref="C261" authorId="0" shapeId="0" xr:uid="{BDDD1F2F-592E-434D-912D-561278A3DB2A}">
      <text>
        <r>
          <rPr>
            <b/>
            <sz val="9"/>
            <color indexed="81"/>
            <rFont val="Tahoma"/>
            <family val="2"/>
          </rPr>
          <t>Le cas 2 se rapporte aux filières dans lesquelles l'électricité nécessaire au procédé est fournie par le réseau et la chaleur industrielle est fournie par le moteur de cogénération lui-même. Dans certains États membres, les opérateurs ne sont pas autorisés à demander des subsides pour la production brute et le cas 1 est la configuration la plus probable.</t>
        </r>
      </text>
    </comment>
    <comment ref="C262" authorId="0" shapeId="0" xr:uid="{B20465B4-1695-46FC-A4C4-02CCE9F0DEB6}">
      <text>
        <r>
          <rPr>
            <b/>
            <sz val="9"/>
            <color indexed="81"/>
            <rFont val="Tahoma"/>
            <family val="2"/>
          </rPr>
          <t>Le cas 3 se rapporte aux filières dans lesquelles l'électricité nécessaire au procédé est fournie par le réseau et la chaleur industrielle est fournie par une chaudière au biogaz. Ce cas s'applique à certaines installations dans lesquelles le moteur de cogénération n'est pas situé sur le site et le biogaz est vendu (mais non valorisé en biométhane).</t>
        </r>
      </text>
    </comment>
    <comment ref="C263" authorId="0" shapeId="0" xr:uid="{FFED5321-DED1-4832-8CCE-9F5F78C3074F}">
      <text>
        <r>
          <rPr>
            <b/>
            <sz val="9"/>
            <color indexed="81"/>
            <rFont val="Tahoma"/>
            <family val="2"/>
          </rPr>
          <t>Le cas 3 se rapporte aux filières dans lesquelles l'électricité nécessaire au procédé est fournie par le réseau et la chaleur industrielle est fournie par une chaudière au biogaz. Ce cas s'applique à certaines installations dans lesquelles le moteur de cogénération n'est pas situé sur le site et le biogaz est vendu (mais non valorisé en biométhane).</t>
        </r>
      </text>
    </comment>
    <comment ref="A264" authorId="0" shapeId="0" xr:uid="{10266CF3-6195-4F0D-BB1F-EA7929F62724}">
      <text>
        <r>
          <rPr>
            <b/>
            <sz val="9"/>
            <color indexed="81"/>
            <rFont val="Tahoma"/>
            <family val="2"/>
          </rPr>
          <t>Uniquement dans les cas de production de biogaz pour électricité</t>
        </r>
      </text>
    </comment>
    <comment ref="C264" authorId="0" shapeId="0" xr:uid="{C44D49E8-2DC9-4CAD-BD1F-735B4155A9F2}">
      <text>
        <r>
          <rPr>
            <b/>
            <sz val="9"/>
            <color indexed="81"/>
            <rFont val="Tahoma"/>
            <family val="2"/>
          </rPr>
          <t>Le cas 1 se rapporte aux filières dans lesquelles l'électricité et la chaleur nécessaires au procédé sont fournies par le moteur de cogénération lui-même.</t>
        </r>
      </text>
    </comment>
    <comment ref="C265" authorId="0" shapeId="0" xr:uid="{62F27A56-FEED-4AAF-97E6-4ACB63D4A090}">
      <text>
        <r>
          <rPr>
            <b/>
            <sz val="9"/>
            <color indexed="81"/>
            <rFont val="Tahoma"/>
            <family val="2"/>
          </rPr>
          <t>Le cas 1 se rapporte aux filières dans lesquelles l'électricité et la chaleur nécessaires au procédé sont fournies par le moteur de cogénération lui-même.</t>
        </r>
      </text>
    </comment>
    <comment ref="C266" authorId="0" shapeId="0" xr:uid="{F856D981-5F57-432D-9598-B89D0C0ABE20}">
      <text>
        <r>
          <rPr>
            <b/>
            <sz val="9"/>
            <color indexed="81"/>
            <rFont val="Tahoma"/>
            <family val="2"/>
          </rPr>
          <t>Le cas 2 se rapporte aux filières dans lesquelles l'électricité nécessaire au procédé est fournie par le réseau et la chaleur industrielle est fournie par le moteur de cogénération lui-même. Dans certains États membres, les opérateurs ne sont pas autorisés à demander des subsides pour la production brute et le cas 1 est la configuration la plus probable.</t>
        </r>
      </text>
    </comment>
    <comment ref="C267" authorId="0" shapeId="0" xr:uid="{4F2610B6-30CA-446C-AD65-07D6D725A080}">
      <text>
        <r>
          <rPr>
            <b/>
            <sz val="9"/>
            <color indexed="81"/>
            <rFont val="Tahoma"/>
            <family val="2"/>
          </rPr>
          <t>Le cas 2 se rapporte aux filières dans lesquelles l'électricité nécessaire au procédé est fournie par le réseau et la chaleur industrielle est fournie par le moteur de cogénération lui-même. Dans certains États membres, les opérateurs ne sont pas autorisés à demander des subsides pour la production brute et le cas 1 est la configuration la plus probable.</t>
        </r>
      </text>
    </comment>
    <comment ref="C268" authorId="0" shapeId="0" xr:uid="{74914C7B-AC37-44D6-9BAD-1DA0E5E6016F}">
      <text>
        <r>
          <rPr>
            <b/>
            <sz val="9"/>
            <color indexed="81"/>
            <rFont val="Tahoma"/>
            <family val="2"/>
          </rPr>
          <t>Le cas 3 se rapporte aux filières dans lesquelles l'électricité nécessaire au procédé est fournie par le réseau et la chaleur industrielle est fournie par une chaudière au biogaz. Ce cas s'applique à certaines installations dans lesquelles le moteur de cogénération n'est pas situé sur le site et le biogaz est vendu (mais non valorisé en biométhane).</t>
        </r>
      </text>
    </comment>
    <comment ref="C269" authorId="0" shapeId="0" xr:uid="{6A5D5F5D-0C5F-4A24-9CCB-F3AF51B24D9B}">
      <text>
        <r>
          <rPr>
            <b/>
            <sz val="9"/>
            <color indexed="81"/>
            <rFont val="Tahoma"/>
            <family val="2"/>
          </rPr>
          <t>Le cas 3 se rapporte aux filières dans lesquelles l'électricité nécessaire au procédé est fournie par le réseau et la chaleur industrielle est fournie par une chaudière au biogaz. Ce cas s'applique à certaines installations dans lesquelles le moteur de cogénération n'est pas situé sur le site et le biogaz est vendu (mais non valorisé en biométhane).</t>
        </r>
      </text>
    </comment>
    <comment ref="A270" authorId="0" shapeId="0" xr:uid="{FDF68E00-C118-497D-B52D-EFAFE4122C69}">
      <text>
        <r>
          <rPr>
            <b/>
            <sz val="9"/>
            <color indexed="81"/>
            <rFont val="Tahoma"/>
            <family val="2"/>
          </rPr>
          <t>Uniquement dans les cas de production de biogaz pour électricité</t>
        </r>
      </text>
    </comment>
    <comment ref="C270" authorId="0" shapeId="0" xr:uid="{69DD8B14-B9CC-4715-814E-C941D6651299}">
      <text>
        <r>
          <rPr>
            <b/>
            <sz val="9"/>
            <color indexed="81"/>
            <rFont val="Tahoma"/>
            <family val="2"/>
          </rPr>
          <t>Le cas 1 se rapporte aux filières dans lesquelles l'électricité et la chaleur nécessaires au procédé sont fournies par le moteur de cogénération lui-même.</t>
        </r>
      </text>
    </comment>
    <comment ref="C271" authorId="0" shapeId="0" xr:uid="{EE79F513-B87F-411F-AC90-45E6E5BF6EFD}">
      <text>
        <r>
          <rPr>
            <b/>
            <sz val="9"/>
            <color indexed="81"/>
            <rFont val="Tahoma"/>
            <family val="2"/>
          </rPr>
          <t>Le cas 1 se rapporte aux filières dans lesquelles l'électricité et la chaleur nécessaires au procédé sont fournies par le moteur de cogénération lui-même.</t>
        </r>
      </text>
    </comment>
    <comment ref="C272" authorId="0" shapeId="0" xr:uid="{4B6AF169-A72B-4794-A7C4-CBDE13B9F418}">
      <text>
        <r>
          <rPr>
            <b/>
            <sz val="9"/>
            <color indexed="81"/>
            <rFont val="Tahoma"/>
            <family val="2"/>
          </rPr>
          <t>Le cas 2 se rapporte aux filières dans lesquelles l'électricité nécessaire au procédé est fournie par le réseau et la chaleur industrielle est fournie par le moteur de cogénération lui-même. Dans certains États membres, les opérateurs ne sont pas autorisés à demander des subsides pour la production brute et le cas 1 est la configuration la plus probable.</t>
        </r>
      </text>
    </comment>
    <comment ref="C273" authorId="0" shapeId="0" xr:uid="{FA0B7866-E60B-488D-AE8D-957600C6028F}">
      <text>
        <r>
          <rPr>
            <b/>
            <sz val="9"/>
            <color indexed="81"/>
            <rFont val="Tahoma"/>
            <family val="2"/>
          </rPr>
          <t>Le cas 2 se rapporte aux filières dans lesquelles l'électricité nécessaire au procédé est fournie par le réseau et la chaleur industrielle est fournie par le moteur de cogénération lui-même. Dans certains États membres, les opérateurs ne sont pas autorisés à demander des subsides pour la production brute et le cas 1 est la configuration la plus probable.</t>
        </r>
      </text>
    </comment>
    <comment ref="C274" authorId="0" shapeId="0" xr:uid="{D6A426A6-8586-4C2D-A070-9758314A6483}">
      <text>
        <r>
          <rPr>
            <b/>
            <sz val="9"/>
            <color indexed="81"/>
            <rFont val="Tahoma"/>
            <family val="2"/>
          </rPr>
          <t>Le cas 3 se rapporte aux filières dans lesquelles l'électricité nécessaire au procédé est fournie par le réseau et la chaleur industrielle est fournie par une chaudière au biogaz. Ce cas s'applique à certaines installations dans lesquelles le moteur de cogénération n'est pas situé sur le site et le biogaz est vendu (mais non valorisé en biométhane).</t>
        </r>
      </text>
    </comment>
    <comment ref="C275" authorId="0" shapeId="0" xr:uid="{3B8622F2-F248-4274-9039-497AFDC9DC5D}">
      <text>
        <r>
          <rPr>
            <b/>
            <sz val="9"/>
            <color indexed="81"/>
            <rFont val="Tahoma"/>
            <family val="2"/>
          </rPr>
          <t>Le cas 3 se rapporte aux filières dans lesquelles l'électricité nécessaire au procédé est fournie par le réseau et la chaleur industrielle est fournie par une chaudière au biogaz. Ce cas s'applique à certaines installations dans lesquelles le moteur de cogénération n'est pas situé sur le site et le biogaz est vendu (mais non valorisé en biométhane).</t>
        </r>
      </text>
    </comment>
    <comment ref="A276" authorId="0" shapeId="0" xr:uid="{54800D99-6228-44D7-B8EC-4476B0BF136F}">
      <text>
        <r>
          <rPr>
            <b/>
            <sz val="9"/>
            <color indexed="81"/>
            <rFont val="Tahoma"/>
            <family val="2"/>
          </rPr>
          <t>Uniquement dans les cas de production de biogaz pour électricité</t>
        </r>
      </text>
    </comment>
    <comment ref="C276" authorId="0" shapeId="0" xr:uid="{7E4BEC59-853B-421F-98EA-793637EF4C1A}">
      <text>
        <r>
          <rPr>
            <b/>
            <sz val="9"/>
            <color indexed="81"/>
            <rFont val="Tahoma"/>
            <family val="2"/>
          </rPr>
          <t>Le cas 1 se rapporte aux filières dans lesquelles l'électricité et la chaleur nécessaires au procédé sont fournies par le moteur de cogénération lui-même.</t>
        </r>
      </text>
    </comment>
    <comment ref="C277" authorId="0" shapeId="0" xr:uid="{8267121A-A575-497C-9DDE-5A136AF55D63}">
      <text>
        <r>
          <rPr>
            <b/>
            <sz val="9"/>
            <color indexed="81"/>
            <rFont val="Tahoma"/>
            <family val="2"/>
          </rPr>
          <t>Le cas 1 se rapporte aux filières dans lesquelles l'électricité et la chaleur nécessaires au procédé sont fournies par le moteur de cogénération lui-même.</t>
        </r>
      </text>
    </comment>
    <comment ref="C278" authorId="0" shapeId="0" xr:uid="{A5A7DCCF-E2C9-49C7-86E1-55207BC61709}">
      <text>
        <r>
          <rPr>
            <b/>
            <sz val="9"/>
            <color indexed="81"/>
            <rFont val="Tahoma"/>
            <family val="2"/>
          </rPr>
          <t>Le cas 2 se rapporte aux filières dans lesquelles l'électricité nécessaire au procédé est fournie par le réseau et la chaleur industrielle est fournie par le moteur de cogénération lui-même. Dans certains États membres, les opérateurs ne sont pas autorisés à demander des subsides pour la production brute et le cas 1 est la configuration la plus probable.</t>
        </r>
      </text>
    </comment>
    <comment ref="C279" authorId="0" shapeId="0" xr:uid="{5F59C4CD-058E-495D-92C6-CFDFBB6AB067}">
      <text>
        <r>
          <rPr>
            <b/>
            <sz val="9"/>
            <color indexed="81"/>
            <rFont val="Tahoma"/>
            <family val="2"/>
          </rPr>
          <t>Le cas 2 se rapporte aux filières dans lesquelles l'électricité nécessaire au procédé est fournie par le réseau et la chaleur industrielle est fournie par le moteur de cogénération lui-même. Dans certains États membres, les opérateurs ne sont pas autorisés à demander des subsides pour la production brute et le cas 1 est la configuration la plus probable.</t>
        </r>
      </text>
    </comment>
    <comment ref="C280" authorId="0" shapeId="0" xr:uid="{7C35B477-0814-45B5-9A68-93C62E941AD7}">
      <text>
        <r>
          <rPr>
            <b/>
            <sz val="9"/>
            <color indexed="81"/>
            <rFont val="Tahoma"/>
            <family val="2"/>
          </rPr>
          <t>Le cas 3 se rapporte aux filières dans lesquelles l'électricité nécessaire au procédé est fournie par le réseau et la chaleur industrielle est fournie par une chaudière au biogaz. Ce cas s'applique à certaines installations dans lesquelles le moteur de cogénération n'est pas situé sur le site et le biogaz est vendu (mais non valorisé en biométhane).</t>
        </r>
      </text>
    </comment>
    <comment ref="C281" authorId="0" shapeId="0" xr:uid="{781AA107-D14A-41F9-A0E2-F786106EBE35}">
      <text>
        <r>
          <rPr>
            <b/>
            <sz val="9"/>
            <color indexed="81"/>
            <rFont val="Tahoma"/>
            <family val="2"/>
          </rPr>
          <t>Le cas 3 se rapporte aux filières dans lesquelles l'électricité nécessaire au procédé est fournie par le réseau et la chaleur industrielle est fournie par une chaudière au biogaz. Ce cas s'applique à certaines installations dans lesquelles le moteur de cogénération n'est pas situé sur le site et le biogaz est vendu (mais non valorisé en biométhane).</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5">
    <bk>
      <extLst>
        <ext uri="{3e2802c4-a4d2-4d8b-9148-e3be6c30e623}">
          <xlrd:rvb i="0"/>
        </ext>
      </extLst>
    </bk>
    <bk>
      <extLst>
        <ext uri="{3e2802c4-a4d2-4d8b-9148-e3be6c30e623}">
          <xlrd:rvb i="8"/>
        </ext>
      </extLst>
    </bk>
    <bk>
      <extLst>
        <ext uri="{3e2802c4-a4d2-4d8b-9148-e3be6c30e623}">
          <xlrd:rvb i="16"/>
        </ext>
      </extLst>
    </bk>
    <bk>
      <extLst>
        <ext uri="{3e2802c4-a4d2-4d8b-9148-e3be6c30e623}">
          <xlrd:rvb i="23"/>
        </ext>
      </extLst>
    </bk>
    <bk>
      <extLst>
        <ext uri="{3e2802c4-a4d2-4d8b-9148-e3be6c30e623}">
          <xlrd:rvb i="31"/>
        </ext>
      </extLst>
    </bk>
  </futureMetadata>
  <valueMetadata count="5">
    <bk>
      <rc t="1" v="0"/>
    </bk>
    <bk>
      <rc t="1" v="1"/>
    </bk>
    <bk>
      <rc t="1" v="2"/>
    </bk>
    <bk>
      <rc t="1" v="3"/>
    </bk>
    <bk>
      <rc t="1" v="4"/>
    </bk>
  </valueMetadata>
</metadata>
</file>

<file path=xl/sharedStrings.xml><?xml version="1.0" encoding="utf-8"?>
<sst xmlns="http://schemas.openxmlformats.org/spreadsheetml/2006/main" count="822" uniqueCount="425">
  <si>
    <t>Fournisseur</t>
  </si>
  <si>
    <t>MWh</t>
  </si>
  <si>
    <t>MWh (%)</t>
  </si>
  <si>
    <t>Régions</t>
  </si>
  <si>
    <t>Corse</t>
  </si>
  <si>
    <t>Hors France</t>
  </si>
  <si>
    <t>Biogaz</t>
  </si>
  <si>
    <t>TOTAL</t>
  </si>
  <si>
    <t>Granulés</t>
  </si>
  <si>
    <t>Définition</t>
  </si>
  <si>
    <t xml:space="preserve">Taux de cendres </t>
  </si>
  <si>
    <t xml:space="preserve">Les régions de provenance par type de combustibles sont elles précisées dans le contrat ? </t>
  </si>
  <si>
    <t>Le fournisseur s'engage-t-il sur un prix?</t>
  </si>
  <si>
    <t xml:space="preserve">Des clauses de révision des prix sont-elles annexées à l'engagement? </t>
  </si>
  <si>
    <t>Le fournisseur s'engage-t-il sur l'humidité ou le PCI ?</t>
  </si>
  <si>
    <t>Le fournisseur s'engage-t-il sur la granulométrie?</t>
  </si>
  <si>
    <t xml:space="preserve">Des procédures de contrôle de la qualité du combustible sont-elles envisagées? </t>
  </si>
  <si>
    <t>Le fournisseur est-il en mesure d'assurer une tracabilité geographique du combustible ?</t>
  </si>
  <si>
    <t>Le fournisseur s'engage-t-il sur la reprise des cendres?</t>
  </si>
  <si>
    <t>Quel est le mode de transport pour la mobilisation de la ressource (ex : rail, route..)?</t>
  </si>
  <si>
    <t>Quelle est la distance moyenne parcourue par le mode de transport (km)?</t>
  </si>
  <si>
    <t>Quantité de cendres produite annuellement (tonnes)?</t>
  </si>
  <si>
    <t>PCI (kWh/t)</t>
  </si>
  <si>
    <t>MWh biomasse</t>
  </si>
  <si>
    <t>% de biomasse (à compléter si le combustible n'est pas 100% biomasse)</t>
  </si>
  <si>
    <t>-</t>
  </si>
  <si>
    <t xml:space="preserve"> </t>
  </si>
  <si>
    <t>Plaquettes forestières (référentiel 2017 - 1A - PFA)</t>
  </si>
  <si>
    <t>Catégories des combustibles</t>
  </si>
  <si>
    <t>Sous catégories des combustibles</t>
  </si>
  <si>
    <t>Plaquettes bois issues de forêt, y compris souches et bois de défrichement sous linéaire (ex. EDF) ainsi que bois sissus de TCR</t>
  </si>
  <si>
    <t>Plaquettes bois issues de haies, bosquets, arbres d'alignement agricole (bocage) mais aussi vergers (y compris vergers fruitiers)</t>
  </si>
  <si>
    <t>écorce produites par les scierie</t>
  </si>
  <si>
    <t xml:space="preserve">plaquettes issues du déchiquetage de dosses, délignures, chutes, culées… après une opération de tronçonnage ou de sciages de bois bruts ainsi que les sous produits non traités de l'industrie de première transformation du liège. </t>
  </si>
  <si>
    <t>Plaquettes boies issues de tailles et élagages paysagers et urbains issus de l'entretien des parcs et jardins et linéaires urbaines. Cette catégorie englobe les plaquettes ligneuses formées des sous produits du paysagisme en amont (fraction ligneuse) et en aval (refus de crible) du compostage</t>
  </si>
  <si>
    <t>Plaquettes de produits connexes de scieries et assimilés (référentiel 2017 - 2B - CIB)</t>
  </si>
  <si>
    <t>Sous produits industriels</t>
  </si>
  <si>
    <t>Autres</t>
  </si>
  <si>
    <t>Plaquettes paysagères ligneuses (référentiel 2017-1C-PFA)</t>
  </si>
  <si>
    <t>Ecorces (référentiel 2017- 2A-CIB)</t>
  </si>
  <si>
    <t>Bois d'emballage en fin de vie ayant fait l'objet d'une SDD</t>
  </si>
  <si>
    <t>Bois d'ameublement, de menuiseries, d'emballage ne bénéficiant pas de SSD, issus de démolition et autres bois bruts respectant les seuils définis applicables aux ICPE 2910-Bpar l'arrêté</t>
  </si>
  <si>
    <t xml:space="preserve">Bois d'ameublement, de menuiseries, d'emballage ne bénéficiant pas de SSD, issus de démolition et autres bois bruts non éligibles à la rubrique 2910-B </t>
  </si>
  <si>
    <t>100% bois hors déchets verts, Normés NF, EN ISO 17225-2 : 2014 en domestique ou industriel</t>
  </si>
  <si>
    <t>d'origine agricole y compris déchets verts normés NF EN ISO 17225-6: 2014</t>
  </si>
  <si>
    <t>Black pellet, pellet torréfié</t>
  </si>
  <si>
    <t>Sous catégorie Combustible</t>
  </si>
  <si>
    <t>Catégorie de combustible</t>
  </si>
  <si>
    <t>Bois créosotés, autoclavés ou imprégnés de sels métalliques utilisables selon la rubrique 2770 des ICPE</t>
  </si>
  <si>
    <t>A préciser : Boues de STEP, Farines animales…</t>
  </si>
  <si>
    <t>Pays de la Loire</t>
  </si>
  <si>
    <t>Région d'origine du combustible</t>
  </si>
  <si>
    <t>LEGENDE</t>
  </si>
  <si>
    <t>Cellule à remplir</t>
  </si>
  <si>
    <t>Cellule remplie automatiquement - A ne pas modifier</t>
  </si>
  <si>
    <t xml:space="preserve">Merci de ne pas modifier la trame de saisie et de suivre la légende suivante </t>
  </si>
  <si>
    <t xml:space="preserve">Consignes de remplissage : </t>
  </si>
  <si>
    <t>Approvisionnement total à prévoir (MWh)</t>
  </si>
  <si>
    <t>Ce montant doit être égal au total du plan d'approvisionnement détaillé ci-dessous. Le plan d'approvisionnement ne doit pas être surdimensionné.</t>
  </si>
  <si>
    <t>Vérification approvisionnement à prévoir = total plan d'approvisionnement</t>
  </si>
  <si>
    <t xml:space="preserve">Tonnage (t/an) </t>
  </si>
  <si>
    <t xml:space="preserve">Autoconsommation </t>
  </si>
  <si>
    <t>Aire d'approvisionnement et fournisseurs</t>
  </si>
  <si>
    <t xml:space="preserve">Existe-t-il un contrat signé ? </t>
  </si>
  <si>
    <t>Le fournisseur s'engage-t-il sur une quantité spécifique par catégorie et sous catégorie de combustible ?</t>
  </si>
  <si>
    <t>Pour quelle durée le fournisseur s'engage sur un prix et sur une quantité (années) ?</t>
  </si>
  <si>
    <t>Engagement des fournisseurs</t>
  </si>
  <si>
    <t>Taux de certification moyen régional</t>
  </si>
  <si>
    <t>Étiquettes de lignes</t>
  </si>
  <si>
    <t>(vide)</t>
  </si>
  <si>
    <t>Total général</t>
  </si>
  <si>
    <t>Somme de MWh</t>
  </si>
  <si>
    <t>Le fournisseur est-il en mesure d'assurer une tracabilité feuillus/résineux ?</t>
  </si>
  <si>
    <t>Répartition approximative du combustible par département</t>
  </si>
  <si>
    <t>Dont tonnage certifiable</t>
  </si>
  <si>
    <t>Somme de MWh biomasse</t>
  </si>
  <si>
    <t>tonnes PEFC/FSC ou equivelent certifiées</t>
  </si>
  <si>
    <t>Tonnes de combustible certifié PEFC/FSC ou équivalent</t>
  </si>
  <si>
    <t>Taux régional minimum PEFC/FSC ou équivalent</t>
  </si>
  <si>
    <t>% feuillus</t>
  </si>
  <si>
    <t xml:space="preserve">Région d'origine </t>
  </si>
  <si>
    <t>Type de certification forestière (PEFC, FSC,…, Aucune)</t>
  </si>
  <si>
    <t xml:space="preserve">Le fournisseur apporte t'il des garanties de tracabilité sur la typologie des peuplements ?
</t>
  </si>
  <si>
    <t xml:space="preserve">Le fournisseur s'engage-t-il dans sa lettre d'intention et son contrat a  avoir recours à des entrepreneurs de travaux forestiers bénéficiant de la qualification Qualiterritoire ? </t>
  </si>
  <si>
    <t>Fournisseur certifié PEFC/FSC ou équivalent pour la plaquette forestière 1A ?</t>
  </si>
  <si>
    <t>Candidat BCIAT : ne pas toucher à cet onglet</t>
  </si>
  <si>
    <r>
      <t xml:space="preserve">Le fournisseur s'engage t il dans sa lettre d'intention et son contrat à appliquer les recommandations de la Brochure ADEME “Clés pour Agir” « Récolte durable de bois pour la production de plaquettes forestières » </t>
    </r>
    <r>
      <rPr>
        <b/>
        <sz val="9"/>
        <color theme="0"/>
        <rFont val="Arial"/>
        <family val="2"/>
      </rPr>
      <t>https://www.ademe.fr/recolte-durable-bois-production-plaquettes-forestieres</t>
    </r>
    <r>
      <rPr>
        <b/>
        <sz val="11"/>
        <color theme="0"/>
        <rFont val="Arial"/>
        <family val="2"/>
      </rPr>
      <t xml:space="preserve"> ? </t>
    </r>
  </si>
  <si>
    <t>Plan d'approvisionnement - REDII</t>
  </si>
  <si>
    <t>Type de production</t>
  </si>
  <si>
    <t>Date de mise en service de l'installation de production de bioliquides</t>
  </si>
  <si>
    <t>Statut du digestat</t>
  </si>
  <si>
    <t>Electricité seule</t>
  </si>
  <si>
    <t>Avant le 6 octobre 2015</t>
  </si>
  <si>
    <t>Déchet</t>
  </si>
  <si>
    <t>Chaleur/froid seul(e)</t>
  </si>
  <si>
    <t>Entre le 6 octobre 2015 et le 31 décembre 2020</t>
  </si>
  <si>
    <t>Produit</t>
  </si>
  <si>
    <t>Cogénération</t>
  </si>
  <si>
    <t>A partir du 1er janvier 2021</t>
  </si>
  <si>
    <t>Non renseigné</t>
  </si>
  <si>
    <t>Date inconnue</t>
  </si>
  <si>
    <t>Type de production de chaleur le cas échéant</t>
  </si>
  <si>
    <t>Configurations des unités de méthanisation en cogénération (vente en surplus / vente en totalité)</t>
  </si>
  <si>
    <t>Eau chaude</t>
  </si>
  <si>
    <t>Systèmes volontaires actuellement reconnus/en phase de reconnaissance au niveau UE</t>
  </si>
  <si>
    <t>Cas 1</t>
  </si>
  <si>
    <t>Vapeur</t>
  </si>
  <si>
    <t>2BSvs</t>
  </si>
  <si>
    <t>Cas 2</t>
  </si>
  <si>
    <t>ISCC EU</t>
  </si>
  <si>
    <t>Cas 3</t>
  </si>
  <si>
    <t>SBP</t>
  </si>
  <si>
    <t>SURE</t>
  </si>
  <si>
    <t>Stockage du digestat</t>
  </si>
  <si>
    <t>Sans objet</t>
  </si>
  <si>
    <t>PEFC (attente de reconnaissance)</t>
  </si>
  <si>
    <t>Stockage ouvert (cas 1)</t>
  </si>
  <si>
    <t>OUI</t>
  </si>
  <si>
    <t>Better Biomass</t>
  </si>
  <si>
    <t>Stockage couvert (cas 2)</t>
  </si>
  <si>
    <t>NON</t>
  </si>
  <si>
    <t>Bonsucro EU</t>
  </si>
  <si>
    <t>Stockage couvert avec récupération (cas 3)</t>
  </si>
  <si>
    <t>KZR INiG System</t>
  </si>
  <si>
    <t>Bloc 2 : autres types d'approvisionnements avec valeur par défaut dans la directive RED</t>
  </si>
  <si>
    <t>REDCert</t>
  </si>
  <si>
    <t>Autre</t>
  </si>
  <si>
    <t>Plaquette provenant de taillis à courte rotation (eucalyptus)</t>
  </si>
  <si>
    <t>Red Tractor</t>
  </si>
  <si>
    <t>Plaquettes forestières provenant de taillis à courte rotation (peuplier — fertilisé)</t>
  </si>
  <si>
    <t>RSB EU RED</t>
  </si>
  <si>
    <t>Attestation GES</t>
  </si>
  <si>
    <t>Plaquettes forestières provenant de taillis à courte rotation (peuplier — pas de fertilisation)</t>
  </si>
  <si>
    <t>RTRS EU RED</t>
  </si>
  <si>
    <t>Je déclare avoir pris connaissance des hypothèses utilisées pour le calcul des données de réduction de GES représentatives utilisées pour la présente déclaration et j'atteste que ces hypothèses sont bien représentatives de la situation de mon installation. En cas d'invalidation de ces hypothèses lors d'un audit par un organisme certificateur indépendant, j'atteste être informé de la nécessité d'effectuer un calcul corrigé pour toutes les données qui seront déclarées postérieurement à cet audit</t>
  </si>
  <si>
    <t>Plaquettes forestières issue de billons</t>
  </si>
  <si>
    <t>SQC</t>
  </si>
  <si>
    <t>Sans objet : combustible non utilisé d'après l'onglet "Déclaration", ou utilisé sans se référer aux valeurs représentatives de la filière bois énergie</t>
  </si>
  <si>
    <t>Briquettes ou granulés de bois provenant de taillis à courte rotation (eucalyptus)</t>
  </si>
  <si>
    <t>TASCC</t>
  </si>
  <si>
    <t>Briquettes ou granulés de bois provenant de taillis à courte rotation (peuplier — fertilisé)</t>
  </si>
  <si>
    <t>UFAS</t>
  </si>
  <si>
    <t>Briquettes ou granulés de bois provenant de taillis à courte rotation (peuplier — pas de fertilisation)</t>
  </si>
  <si>
    <t>AACS</t>
  </si>
  <si>
    <t>Briquettes ou granulés de bois issus de billons</t>
  </si>
  <si>
    <t>Pas de certification</t>
  </si>
  <si>
    <t>Résidus agricoles d'une densité &lt; 0,2 t/m 3 (*)</t>
  </si>
  <si>
    <t>Résidus agricoles d'une densité &gt; 0,2 t/m 3 (**)</t>
  </si>
  <si>
    <t>Paille granulée</t>
  </si>
  <si>
    <t>Etat de la certification</t>
  </si>
  <si>
    <t>Briquettes de bagasse</t>
  </si>
  <si>
    <t>En place</t>
  </si>
  <si>
    <t>Tourteau de palmiste</t>
  </si>
  <si>
    <t>Démarche en cours</t>
  </si>
  <si>
    <t>Tourteau de palmiste (pas d'émissions de CH 4 provenant de l'huilerie)</t>
  </si>
  <si>
    <t>Démarche non lancée</t>
  </si>
  <si>
    <t>Fumier humide</t>
  </si>
  <si>
    <t>Inconnu du déclarant</t>
  </si>
  <si>
    <t>Plant de maïs entier</t>
  </si>
  <si>
    <t>Biodéchets</t>
  </si>
  <si>
    <t>Divers cas "biogaz électricité)</t>
  </si>
  <si>
    <t>Fumier - maïs 80% - 20%</t>
  </si>
  <si>
    <t>Cas 1/Digestat ouvert</t>
  </si>
  <si>
    <t>Fumier - maïs 70% - 30%</t>
  </si>
  <si>
    <t>Cas 1/Digestat fermé</t>
  </si>
  <si>
    <t>Fumier - maïs 60% - 40%</t>
  </si>
  <si>
    <t>Cas 2/Digestat ouvert</t>
  </si>
  <si>
    <t>Cas 2/Digestat fermé</t>
  </si>
  <si>
    <t>Bloc 3 : Référentiel ADEME, bois rond, autres granulés et combustibles avec calculs GES réels</t>
  </si>
  <si>
    <t>Cas 3/Digestat ouvert</t>
  </si>
  <si>
    <t>Bois rond</t>
  </si>
  <si>
    <t>Cas 3/Digestat fermé</t>
  </si>
  <si>
    <t>Plaquette forestière issue de rémanents 1A_PFA</t>
  </si>
  <si>
    <t>Plaquettes bocagères ou agroforestières : 1B_PFA</t>
  </si>
  <si>
    <t>Distances</t>
  </si>
  <si>
    <t>Plaquettes bocagères / bois de verger : 1B_PFA (V)</t>
  </si>
  <si>
    <t>0-500km</t>
  </si>
  <si>
    <t>Plaquettes paysagères ligneuses résiduelles : 1C_PFA</t>
  </si>
  <si>
    <t>500-2 500km</t>
  </si>
  <si>
    <t>Ecorces 2A-CIB</t>
  </si>
  <si>
    <t>500-10 000km</t>
  </si>
  <si>
    <t>Plaquettes Produits Connexes de Scierie (PCS) 2B-CIB</t>
  </si>
  <si>
    <t>2 500-10 000km</t>
  </si>
  <si>
    <t>Bois SSD sortis du statut de déchet 3A_BFVBD</t>
  </si>
  <si>
    <t>plus de 10 000km</t>
  </si>
  <si>
    <t>Déchets de bois non dangereux 2910-B ICPE 3B_BFVBD</t>
  </si>
  <si>
    <t>Déchets de bois non dangereux 2771 ICPE 3C_BFVBD</t>
  </si>
  <si>
    <t>Déchets de bois  dangereux 2770 ICPE 3D_BFVBD</t>
  </si>
  <si>
    <t xml:space="preserve">Granulés bois 4A_GR </t>
  </si>
  <si>
    <t>Granulés bois d'origine agricole 4B_GR</t>
  </si>
  <si>
    <t>Granulés bois traités thermiquement 4C_GR</t>
  </si>
  <si>
    <t>Liqueur noire</t>
  </si>
  <si>
    <t>Boue papetière</t>
  </si>
  <si>
    <t>Bloc 4 : Biogaz, biomasse agricole, autres déchets et résidus</t>
  </si>
  <si>
    <t>Lisier</t>
  </si>
  <si>
    <t xml:space="preserve">Fumier </t>
  </si>
  <si>
    <t xml:space="preserve">Ensilage de cultures dédiées </t>
  </si>
  <si>
    <t xml:space="preserve">Ensilage de cultures intermédaires à vocation énergétique (CIVE) </t>
  </si>
  <si>
    <t xml:space="preserve">Ensilage herbe de prairie temporaire </t>
  </si>
  <si>
    <t xml:space="preserve">Ensilage herbe de culture permanente </t>
  </si>
  <si>
    <t xml:space="preserve">Déchets végétaux ensilés </t>
  </si>
  <si>
    <t xml:space="preserve">Résidus de culture (pailles) </t>
  </si>
  <si>
    <t>Déchets graisseux pâteux/solides agricoles</t>
  </si>
  <si>
    <t>Graisses de station d’épuration</t>
  </si>
  <si>
    <t xml:space="preserve">Décharge (ISDND) </t>
  </si>
  <si>
    <t xml:space="preserve">Station d'épuration des eaux urbaines </t>
  </si>
  <si>
    <t xml:space="preserve">Autre produit agricole, co-produit agricole déjà certifié RED II </t>
  </si>
  <si>
    <t>Déchets IAA liquides (&lt;20% MS)</t>
  </si>
  <si>
    <t xml:space="preserve">Déchets IAA pâteux/solides (&gt;20% MS) </t>
  </si>
  <si>
    <t>Déchets graisseux pâteux/solides industriels</t>
  </si>
  <si>
    <t>Déchets liquides industriels</t>
  </si>
  <si>
    <t xml:space="preserve">Boues de station d’épuration </t>
  </si>
  <si>
    <t>Autre type de bioliquide (préciser)</t>
  </si>
  <si>
    <t>Autre type de combustible solide (préciser)</t>
  </si>
  <si>
    <t>Déchets ménagers et assimilés</t>
  </si>
  <si>
    <t>Autres biodéchets industriels</t>
  </si>
  <si>
    <t>Autres biodéchets d'activités économiques non industrielles</t>
  </si>
  <si>
    <t>Air chaud</t>
  </si>
  <si>
    <t>Huile thermique</t>
  </si>
  <si>
    <t xml:space="preserve">Rendement électrique (%) </t>
  </si>
  <si>
    <t xml:space="preserve">Informations liées à la vérification du critère de durabiblité RED II </t>
  </si>
  <si>
    <t>Rendement thermique utile (%)</t>
  </si>
  <si>
    <t>En cas de cogénération uniquement : température utile au point de founiture (°C)</t>
  </si>
  <si>
    <t>Puissance thermique nominale totale de l'installation (MW PCI) au sens de l'ETS</t>
  </si>
  <si>
    <t>Statut du projet</t>
  </si>
  <si>
    <t>Système volontaire couvrant l'installation</t>
  </si>
  <si>
    <t>Numéro d’identification ETS de l'installation</t>
  </si>
  <si>
    <t>Installation ETS ?</t>
  </si>
  <si>
    <t xml:space="preserve">Quelle valorisation des cendres est envisagée ? </t>
  </si>
  <si>
    <t>Déclaration individuelle concernant les données relatives à la durabilité de la biomasse (critère "amont" concernant l'origine de la biomasse)</t>
  </si>
  <si>
    <t>En cas d'utilisation de biomasse agricole :</t>
  </si>
  <si>
    <t xml:space="preserve">A compléter : </t>
  </si>
  <si>
    <t>En cas d'utilisation de biomasse forestière :</t>
  </si>
  <si>
    <t>Déclaration individuelle concernant les données relatives aux réduction d'émissions de gaz à effet de serre des valeurs représentatives de la filière forêt-bois</t>
  </si>
  <si>
    <t>En cas d'utilisation de plaquettes bocagères ou agroforestières:</t>
  </si>
  <si>
    <t>En cas d'utilisation de plaquettes bocagère / bois de verger</t>
  </si>
  <si>
    <t>En cas d'utilisation de plaquettes paysagères ligneuses résiduelles :</t>
  </si>
  <si>
    <t>En cas d'utilisation de bois SSD sortis du statut de déchet :</t>
  </si>
  <si>
    <t>En cas d'utilisation de déchets de bois non dangereux rubrique réglementaire 2910-B ICPE BR1 :</t>
  </si>
  <si>
    <t>En cas d'utilisation de déchets de bois non dangereux rubrique réglementaire 2771 ICPE BR2 :</t>
  </si>
  <si>
    <t>En cas d'utilisation de liqueurs noires :</t>
  </si>
  <si>
    <t>En cas d'utilisation de boues papetières :</t>
  </si>
  <si>
    <t>Efficacité énergétique des installations produisant de l'électricité</t>
  </si>
  <si>
    <t>OUI/NON</t>
  </si>
  <si>
    <t>Uniquement pour les installations concernées par les exigences du code de l'énergie (non applicable dans le cadre de l'ETS).
L'article L. 281-11 du code de l'énergie concernant l'efficacité énergétique ne s'applique qu'aux installations "mises en service" ou converties à l'utilisation de combustibles ou carburants issus de la biomasse après le 25 décembre 2021.
Dans le contexte de ce formulaire, une installation est considérée comme mise en service une fois que la production physique de biocarburants, de bioliquides, de biogaz, de chaleur et de froid ou d'électricité à partir de combustibles issus de la biomasse y a débuté.</t>
  </si>
  <si>
    <t>En application de l'article L. 281-11 du code de l'énergie, l'électricité produite à partir de biomasse doit respecter l'une ou plusieurs des conditions suivantes. Merci de préciser quelle option correspond à votre situation :</t>
  </si>
  <si>
    <t>1° Etre produite dans des installations dont la puissance thermique nominale totale est inférieure à 50 MW ;</t>
  </si>
  <si>
    <t>2° Pour les installations dont la puissance thermique nominale totale se situe entre 50 et 100 MW, être produite au moyen d'une technologie de cogénération à haut rendement ou dans une installation exclusivement électrique respectant un niveau d'efficacité énergétique associé aux meilleures technologies disponibles, au sens de la décision d'exécution prévue au paragraphe 5 de l'article 13 de la directive 2010/75/ UE du Parlement européen et du Conseil du 24 novembre 2010 relative aux émissions industrielles (prévention et réduction intégrées de la pollution), pour les grandes installations de combustion ;</t>
  </si>
  <si>
    <t>3° Pour les installations dont la puissance thermique nominale totale est supérieure à 100 MW, être produite au moyen d'une technologie de cogénération à haut rendement ou dans une installation exclusivement électrique atteignant un rendement électrique net d'au moins 36 % ;</t>
  </si>
  <si>
    <t>4° Etre produite dans des installations procédant au captage et au stockage de CO2 issu de la biomasse.</t>
  </si>
  <si>
    <t>Les 2 premiers blocs ci-dessous sont des déclarations. Elles sont à renseigner pour toutes les installations ou projets d'installations. Le 3ème bloc concerne exclusivement les installations concernées par les exigences du code de l'énergie (non applicable dans le cadre de l'ETS).</t>
  </si>
  <si>
    <t>Objectif GES atteint ?</t>
  </si>
  <si>
    <t>Rayon d'approvisionnement</t>
  </si>
  <si>
    <t>Cellule à remplir en lien avec la vérification REDII</t>
  </si>
  <si>
    <t>Situation du lot en termes d'émission de GES</t>
  </si>
  <si>
    <t>Explication/référence</t>
  </si>
  <si>
    <t>Lot non soumis : solide ou gazeux, et entrée en service de l'installation &lt; 01/01/2021</t>
  </si>
  <si>
    <t xml:space="preserve">Rappel : une installation est considérée comme mise en service une fois que la production physique de biocarburants, de bioliquides, de biogaz, de chaleur et de froid ou d'électricité à partir de combustibles issus de la biomasse y a débuté. </t>
  </si>
  <si>
    <t>Lot non soumis : "déchets ménagers et assimilés" solides</t>
  </si>
  <si>
    <t>Cf article R. 2224-23 du Code Générale des Collectivités Territoriales des déchets ménagers et déchets assimilés</t>
  </si>
  <si>
    <t>Lot soumis aux exigences GES</t>
  </si>
  <si>
    <t>Seuil à respecter</t>
  </si>
  <si>
    <t>50% pour bioliquides</t>
  </si>
  <si>
    <t>Cf L. 281-5 du code de l'énergie</t>
  </si>
  <si>
    <t>60% pour bioliquides</t>
  </si>
  <si>
    <t>65% pour bioliquides</t>
  </si>
  <si>
    <t>70% pour combustible solide ou gazeux</t>
  </si>
  <si>
    <t>Cf L. 281-6 du code de l'énergie</t>
  </si>
  <si>
    <t>80% pour combustible solide ou gazeux</t>
  </si>
  <si>
    <t>Combustible fossile de référence</t>
  </si>
  <si>
    <t>Rendement élec.</t>
  </si>
  <si>
    <t>Production d'électricité /bioliquides, solide, gazeux</t>
  </si>
  <si>
    <t>Rendement thermique</t>
  </si>
  <si>
    <t>Production de chaleur ou froid /bioliquides, solide, gazeux</t>
  </si>
  <si>
    <t>Température utile Th</t>
  </si>
  <si>
    <t>Production d'électricité /solide ou gazeux en outre-mer</t>
  </si>
  <si>
    <t>Outre-mer</t>
  </si>
  <si>
    <t>Combustibles du Bloc 1 de l'onglet "1. Déclaration"</t>
  </si>
  <si>
    <t>Valeurs par défaut (VPD) de l'annexe VI  directive RED II</t>
  </si>
  <si>
    <t>Valeurs représentatives CIBE (décembre 2023)</t>
  </si>
  <si>
    <t>Valeurs par défaut de l'annexe VI  directive RED II / Valeurs représentatives CIBE (décembre 2023) pour les lignes en gras-italique</t>
  </si>
  <si>
    <t>Type de biomasse</t>
  </si>
  <si>
    <t>Identifiant</t>
  </si>
  <si>
    <t xml:space="preserve">chaleur </t>
  </si>
  <si>
    <t>électricité</t>
  </si>
  <si>
    <t>Valeur GES représentative</t>
  </si>
  <si>
    <t>ECch</t>
  </si>
  <si>
    <t>ECel</t>
  </si>
  <si>
    <t>Eec (Culture)</t>
  </si>
  <si>
    <t>Ep (transformation)</t>
  </si>
  <si>
    <t>Etd (Transport et distribution)</t>
  </si>
  <si>
    <t>Eu (émissions hors CO2 de l'utilisation)</t>
  </si>
  <si>
    <t>Esca</t>
  </si>
  <si>
    <t>Plaquette forestière</t>
  </si>
  <si>
    <t>par défaut à partir de rémanents forestiers (pour plaquette issue de billons, d'eucalyptus ou peuplier : voir plus bas)</t>
  </si>
  <si>
    <t>1A_PFA</t>
  </si>
  <si>
    <t>Bois hors forêt</t>
  </si>
  <si>
    <t>Plaquettes bocagères ou agroforestières</t>
  </si>
  <si>
    <t>1B_PFA</t>
  </si>
  <si>
    <t>Plaquettes bocagères / bois de verger</t>
  </si>
  <si>
    <t>1B_PFA(V)</t>
  </si>
  <si>
    <t>Plaquettes paysagères ligneuses résiduelles</t>
  </si>
  <si>
    <t>1C_PFA</t>
  </si>
  <si>
    <t>Résidus de transformation</t>
  </si>
  <si>
    <t>Ecorces</t>
  </si>
  <si>
    <t>2A-CIB</t>
  </si>
  <si>
    <t>Plaquettes Produits Connexes de Scierie (PCS)</t>
  </si>
  <si>
    <t>2B-CIB</t>
  </si>
  <si>
    <t>Bois déchet</t>
  </si>
  <si>
    <t>Bois SSD sortis du statut de déchet (des emballages en bois)</t>
  </si>
  <si>
    <t>3A_BFVBD</t>
  </si>
  <si>
    <t>Déchets de bois non dangereux rubrique
réglementaire 2910-B ICPE 
BR1 - classification CSF bois déchet</t>
  </si>
  <si>
    <t>Déchets de bois non dangereux rubrique
réglementaire 2771 ICPE 
BR2 - classification CSF bois déchet</t>
  </si>
  <si>
    <t>Granulés bois issus de connexes</t>
  </si>
  <si>
    <t>4A_GR / C_1</t>
  </si>
  <si>
    <t>issus de procédés dan lesquels une chaudière au gaz naturel est utilisée pour fournir la chaleur industrielle à la presse à granulés, qui est alimentée en électricité par le réseau.</t>
  </si>
  <si>
    <t>4A_GR / C_2</t>
  </si>
  <si>
    <t>issus de procédés dans lesquels une chaudière à bois déchiqueté (plaquettes forestières ou produits connexes des industries de transformation du bois), alimentée avec du bois déchiqueté séché au préalable, est utilisée pour fournir la chaleur in­ dustrielle. La presse à granulés est alimentée en électricité par le réseau</t>
  </si>
  <si>
    <t>4A_GR / C_3</t>
  </si>
  <si>
    <t>issus de procédés dans lesquels une centrale de cogénération, alimentée avec du bois déchiqueté séché au préalable, est utilisée pour alimenter la presse à granulés en électricité et chaleur.</t>
  </si>
  <si>
    <t>Granulés bois issus de bois forestiers</t>
  </si>
  <si>
    <t>4A_GR / F_1</t>
  </si>
  <si>
    <t>4A_GR / F_2</t>
  </si>
  <si>
    <t>4A_GR / F_3</t>
  </si>
  <si>
    <t>Résidus papetiers</t>
  </si>
  <si>
    <t>sur site</t>
  </si>
  <si>
    <t>Combustibles du Bloc 2 de l'onglet "1. Déclaration"</t>
  </si>
  <si>
    <t>Annexe VI  directive RED II</t>
  </si>
  <si>
    <t>Cas</t>
  </si>
  <si>
    <t>Solide uniquement
(*) Le présent groupe de matières comprend les résidus agricoles à faible densité en vrac et notamment des matières telles que les balles de paille, les écales d'avoine, les balles de riz et les balles de bagasse (liste non exhaustive).</t>
  </si>
  <si>
    <t>Solide uniquement
(**) Le groupe des résidus agricoles à densité en vrac plus élevée comprend des matières telles que les râpes de maïs, les coques de noix, les coques de soja, les enveloppes de coeur de palmier (liste non exhaustive).</t>
  </si>
  <si>
    <t>Les valeurs de la production de biogaz à partir de fumier comprennent les émissions négatives correspondant aux émissions évitées grâce à la gestion du fumier frais. La valeur e sca considérée est égale à - 45 gCO 2 eq/MJ de fumier utilisé en digestion anaérobique.</t>
  </si>
  <si>
    <t>Digestat ouvert</t>
  </si>
  <si>
    <t>Digestat fermé</t>
  </si>
  <si>
    <t>Par «plant de maïs entier», on entend le maïs récolté comme fourrage et ensilé pour le conserver.</t>
  </si>
  <si>
    <t>(*) Le présent groupe de matières comprend les résidus agricoles à faible densité en vrac et notamment des matières telles que les balles de paille, les écales d'avoine, les balles de riz et les balles de bagasse (liste non exhaustive).</t>
  </si>
  <si>
    <t>Cellule remplie automatiquement - en lien avec REDII  - ne pas modifier</t>
  </si>
  <si>
    <t>Réduc GES par défaut (donnée directive RED II ou filière bois énergie)
Electricité</t>
  </si>
  <si>
    <t>Réduc GES par défaut (donnée directive RED II ou filière bois énergie)
Chaleur</t>
  </si>
  <si>
    <t>Candidature AAP, site déjà certifié</t>
  </si>
  <si>
    <t>Candidature AAP, site en cours de certification</t>
  </si>
  <si>
    <t>Candidature AAP, site non certifié actuellement</t>
  </si>
  <si>
    <t>N° de certificat RED de l'installation</t>
  </si>
  <si>
    <t>Production d'électricité en outre-mer, à partir d'un combustible solide ou gazeux ?</t>
  </si>
  <si>
    <t>Concernant le contrôle des réductions GES réalisés dans le cadre de la réglementation REDII, le porteur de projet souhaite t'il utiliser exclusivement des facteurs d'émission par défaut ou utiliser au moins une valeur réelle ?</t>
  </si>
  <si>
    <t xml:space="preserve">Somme de Tonnage (t/an) </t>
  </si>
  <si>
    <t>(Tous)</t>
  </si>
  <si>
    <t>Taux de combustible certifié PEFC/FSC ou équivalent (%)</t>
  </si>
  <si>
    <t>Production thermique du projet (MWh biomasse sortie chaudière)</t>
  </si>
  <si>
    <t>Production électrique du projet (en cas de cogénération uniquement)</t>
  </si>
  <si>
    <r>
      <t xml:space="preserve">Pour les projets de cogénération, remplir également ce tableau concernant le plan d'approvisionnement </t>
    </r>
    <r>
      <rPr>
        <b/>
        <i/>
        <u/>
        <sz val="12"/>
        <color rgb="FFFF0000"/>
        <rFont val="Marianne"/>
        <family val="3"/>
      </rPr>
      <t>global</t>
    </r>
    <r>
      <rPr>
        <b/>
        <u/>
        <sz val="12"/>
        <color rgb="FFFF0000"/>
        <rFont val="Marianne"/>
        <family val="3"/>
      </rPr>
      <t xml:space="preserve"> </t>
    </r>
    <r>
      <rPr>
        <b/>
        <i/>
        <sz val="12"/>
        <color rgb="FFFF0000"/>
        <rFont val="Marianne"/>
        <family val="3"/>
      </rPr>
      <t xml:space="preserve">(production électricité + chaleur). Merci de renseigner ce tableau en considérant le rendement réel de l'installation (indiquer les volumes </t>
    </r>
    <r>
      <rPr>
        <b/>
        <i/>
        <u/>
        <sz val="12"/>
        <color rgb="FFFF0000"/>
        <rFont val="Marianne"/>
        <family val="3"/>
      </rPr>
      <t>réellement consommés</t>
    </r>
    <r>
      <rPr>
        <b/>
        <i/>
        <sz val="12"/>
        <color rgb="FFFF0000"/>
        <rFont val="Marianne"/>
        <family val="3"/>
      </rPr>
      <t xml:space="preserve"> pour atteindre les objectifs de production thermique et électrique)</t>
    </r>
  </si>
  <si>
    <t>Code référentiel</t>
  </si>
  <si>
    <t>Plaquettes bocagères ou agroforestières (référentiel 20017 - 1B - PFA)</t>
  </si>
  <si>
    <t>Pour les plaquettes forestières uniquement : 
Part du tonnage sur lequel le fournisseur s'engage à assurer une traçabilité feuillus/résineux (%)</t>
  </si>
  <si>
    <t>Pour les plaquettes forestières uniquement : 
Part du tonnage sur lequel le fournisseur s'engage à assurer une traçabilité du type de peuplements (%)</t>
  </si>
  <si>
    <t>Numéro convention</t>
  </si>
  <si>
    <t>Source de financement</t>
  </si>
  <si>
    <t>Etat du projet</t>
  </si>
  <si>
    <t>Nom du projet</t>
  </si>
  <si>
    <t>Site industriel</t>
  </si>
  <si>
    <t>Région implantation</t>
  </si>
  <si>
    <t>Ville implantation site</t>
  </si>
  <si>
    <t>Sous Catégorie Combustible</t>
  </si>
  <si>
    <t>Grande Catégorie Combustible</t>
  </si>
  <si>
    <t>Région origine</t>
  </si>
  <si>
    <t>Nouvelle Région Origine</t>
  </si>
  <si>
    <t>Tonnage</t>
  </si>
  <si>
    <t>Appro (MWh/an)</t>
  </si>
  <si>
    <t>Auto-consommation</t>
  </si>
  <si>
    <t>Tonnage autoconso</t>
  </si>
  <si>
    <t>% PEFC</t>
  </si>
  <si>
    <t>Tonnage PEFC</t>
  </si>
  <si>
    <t>Commentaire</t>
  </si>
  <si>
    <t>Prix biomasse déclaré (€/MWh)</t>
  </si>
  <si>
    <t>Puissance biomasse (MW)</t>
  </si>
  <si>
    <t>Production thermique biomasse (MWh/an)</t>
  </si>
  <si>
    <t xml:space="preserve"> Ville du projet</t>
  </si>
  <si>
    <t>Informations générales</t>
  </si>
  <si>
    <t>Centre Val de Loire</t>
  </si>
  <si>
    <t>Grand-Est</t>
  </si>
  <si>
    <t>Hauts de France</t>
  </si>
  <si>
    <t>Ile de France</t>
  </si>
  <si>
    <t>Nouvelle Aquitaine</t>
  </si>
  <si>
    <t>PACA</t>
  </si>
  <si>
    <t>statistiques PEFC au 31/12/2023</t>
  </si>
  <si>
    <t>Puissance thermique du projet (MW)</t>
  </si>
  <si>
    <t>Connexes des industries du bois</t>
  </si>
  <si>
    <t>Produits bois en fin de vie non traités</t>
  </si>
  <si>
    <t>Plaquettes Bocagères, Agroforestières, Paysagères.</t>
  </si>
  <si>
    <t>Déchets de bois traités et souillés</t>
  </si>
  <si>
    <t>Granulés de bois</t>
  </si>
  <si>
    <t xml:space="preserve">Plaquettes forestières </t>
  </si>
  <si>
    <t xml:space="preserve">Date de mise en service prévisionnelle (JJ/MM/AAAA) </t>
  </si>
  <si>
    <t>à renseigner manuellement (voir onglet nature combutible)</t>
  </si>
  <si>
    <t xml:space="preserve">Code référentiel </t>
  </si>
  <si>
    <t>Production de granulés à partir de chaleur issue d'une chaudière  gaz naturel et presse à granulés alimentée en électricité par le réseau.</t>
  </si>
  <si>
    <t>Production de granulés à partir de chaleur issue d'une chaudière à bois déchiqueté (plaquettes forestières ou produits connexes des industries de transformation du bois) et presse à granulés alimentée en électricité par le réseau.</t>
  </si>
  <si>
    <t>Production de granulés à partir de chaleur issue d'une centrale de cogénération, alimentée avec du bois déchiqueté séché au préalable et fournissant l'électricité pour la presse à granulés</t>
  </si>
  <si>
    <t>Granulés de bois (référentiel 2017-4A-GR)</t>
  </si>
  <si>
    <t>Granulés d'origine agricole (référentiel 2017-4B-GR)</t>
  </si>
  <si>
    <t>Granulés de bois traités thermiquement (référentiel 2017-4C-GR)</t>
  </si>
  <si>
    <t>Précision libre sur le combustible (type de sous produit agricole, biomasse supplémentaire...)</t>
  </si>
  <si>
    <t>Précision cas des granulés (pour remplissage onglet "fournisseurs")</t>
  </si>
  <si>
    <t xml:space="preserve">Dans les cas où le granulés est issu d'un mix "connexes/bois forestiers", renseigner deux lignes au pro rata du mix fournisseur. Prendre contact avec l'ADEME si besoin </t>
  </si>
  <si>
    <t>Pas de valeur par défaut -&gt; prendre contact avec l'ADEME qui réorientera vers le tableur REDII spécifique</t>
  </si>
  <si>
    <t>Concernant l'application des articles L. 281-7 et R. 281-2  du code de l'énergie relatifs à la durabilité de la biomasse agricole, j'atteste avoir engagé toutes les démarches nécessaires, y compris auprès de mes fournisseurs, pour disposer de la traçabilité nécessaire relative aux zones d'approvisionnement dont est originaire cette biomasse agricole.
Je suis informé que cette traçabilité doit être en place et certifiée, dans le cadre d'un système volontaire reconnu par la Commission Européenne, pour l'ensemble de la biomasse agricole utilisée, au plus tard d'ici la mise en service de mon installation. La mise en service est ici entendue comme le début de la production physique de chaleur à partir de combustibles issus de la biomasse. En cas de modification (ex : ajout d'une chaudière entraînant une modification de la puissance thermique nominale de l'installation) d'une installation existante, la mise en service est entendue comme le début du fonctionnement selon les nouvelles conditions techniques de l'installation.</t>
  </si>
  <si>
    <t>Concernant l'application des articles L. 281-9 et L. 281-10 du code de l'énergie relatifs à la durabilité de la biomasse forestière, j'atteste : 
    - disposer des analyses de niveau national ou infranational de la législation des pays permettant de démontrer le respect des critères de durabilité ;
    - à défaut, avoir engagé toutes les démarches nécessaires, y compris auprès de mes fournisseurs, pour disposer de la traçabilité nécessaire relative aux zones d'approvisionnement dont est originaire cette biomasse forestière permettant de démontrer le respect des critères de durabilité.
Je suis informé que cette traçabilité doit être en place et certifiée, dans le cadre dun système volontaire reconnu par la Commission Européenne, pour l'ensemble de la biomasse forestière utilisée, au plus tard d'ici la mise en service de mon installation. La mise en service est ici entendue comme le début de la production physique de chaleur à partir de combustibles issus de la biomasse. En cas de modification (ex : ajout d'une chaudière entraînant une modification de la puissance thermique nominale de l'installation) d'une installation existante, la mise en service est entendue comme le début du fonctionnement selon les nouvelles conditions techniques de l'installation.</t>
  </si>
  <si>
    <t>Pour les plaquettes forestières uniquement : 
Part du tonnage sur laquelle les fournisseurs s'engagent à assurer une traçabilité feuillus/résineux (%)</t>
  </si>
  <si>
    <t>Pour les plaquettes forestières uniquement : 
Part du tonnage sur laquelle les fournisseurs s'engagent à assurer une traçabilité du type de peuplements (%)</t>
  </si>
  <si>
    <t>Uniquement dans le cas de combustible granulé
% feuillus</t>
  </si>
  <si>
    <t xml:space="preserve">Uniquement dans le cas de combustible granulés :
% feuillus </t>
  </si>
  <si>
    <t>Sous produits agricoles ou agroindustriels</t>
  </si>
  <si>
    <t>Sous-produits agricoles ou agroindustriels</t>
  </si>
  <si>
    <t>A préciser : Liqueurs noires, Refus de pulpeur, Boues papetières, …</t>
  </si>
  <si>
    <t>A préciser : Coques de tournesol, Anas de lin, Issues de silo, Pailles, Sarments  Marc de raisin, Tourteau de pépin…</t>
  </si>
  <si>
    <t>Région d'implantation</t>
  </si>
  <si>
    <t>Consignes de remplissage : 
Prévoir une ligne par région et par sous-catégorie de combustible
Distinguer l'autoconsommation éventuelle
Pour les projets en cogénération, remplir également le tableau pour l'approvisionnement global</t>
  </si>
  <si>
    <t>Dans le tableau ci-dessous, les informations relatives à la conformité REDII sont en orange. Prévoir une ligne par fournisseur, sous-catégorie de combustible et rayon d'approvisionnement (ex : si un même fournisseur fournit 2 combustibles différents dans un même rayon d'approvisionnement, deux lignes sont à renseigner. Si un fournisseur fournit 2 combustibles différents avec chacun 2 rayons d'approvisionnement alors 4 lignes sont à renseigner. Ce niveau de détail correspond aux "lots" définis dans la réglementation REDII).
Pour les projets de cogénération, renseigner l'ensemble du plan d'approvisionnement ici
Pour les projets consommant du granulé, préciser le taux de feuillus en colonne R</t>
  </si>
  <si>
    <t xml:space="preserve">L’onglet «  Déclaration REDII » est à compléter dès lors que l’opérateur utilise l’une des catégories de biomasse ci-dessous et que l’opérateur a recouru à des valeurs représentatives de la filière bois-énergie déjà renseignées dans ce tableur (valeur GES globale représentative automatiquement renseignée)
Les hypothèses sous-jacentes sont disponibles dans le rapport : https://cibe.fr/wp-content/uploads/2024/02/240205_GES_REDII_CIBE-dif.pdf. Chaque opérateur doit s'assurer que ces hypothèses sont cohérentes avec sa situation individuelle, afin d'assurer que les valeurs GES utilisées soient pertinentes.
Si le combustible n'est pas utlisé ou s'il est utilisé sans se référer aux valeurs représentatives de la filière bois énergie, renseigner "Sans objet" </t>
  </si>
  <si>
    <t>Bois fin de vie utilisables selon la rubrique règlementaire 2910B (référentiel 2025-3BR1-BFVBD)</t>
  </si>
  <si>
    <t>Déchet de bois non dangereux à traiter selon la rubrique règlementaire 2971 des ICPE (référentiel 2025-3BR2-BFVBD)</t>
  </si>
  <si>
    <t>3BR1_BFVBD</t>
  </si>
  <si>
    <t>3BR2_BFVBD</t>
  </si>
  <si>
    <t>Bois fin de vie utilisables selon la rubrique règlementaire 2910A (SSD) (référentiel 2025-3A-BFVBD)</t>
  </si>
  <si>
    <t>Déchet de bois dangereux à traiter selon la rubrique règlementaire 2770 des ICPE (référentiel 2025-3C-BFVBD)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</si>
</sst>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quot;_-;\-* #,##0.00\ &quot;€&quot;_-;_-* &quot;-&quot;??\ &quot;€&quot;_-;_-@_-"/>
    <numFmt numFmtId="43" formatCode="_-* #,##0.00_-;\-* #,##0.00_-;_-* &quot;-&quot;??_-;_-@_-"/>
    <numFmt numFmtId="164" formatCode="#,###&quot;MW PCI&quot;"/>
    <numFmt numFmtId="165" formatCode="0.0%"/>
    <numFmt numFmtId="166" formatCode="General&quot; gCO2/MJ&quot;"/>
    <numFmt numFmtId="167" formatCode="#,###\°\C"/>
    <numFmt numFmtId="168" formatCode="#,##0.0"/>
    <numFmt numFmtId="169" formatCode="#,##0_ ;\-#,##0\ "/>
  </numFmts>
  <fonts count="67">
    <font>
      <sz val="11"/>
      <color theme="1"/>
      <name val="Calibri"/>
      <family val="2"/>
      <scheme val="minor"/>
    </font>
    <font>
      <sz val="11"/>
      <color theme="1"/>
      <name val="Calibri"/>
      <family val="2"/>
      <scheme val="minor"/>
    </font>
    <font>
      <b/>
      <sz val="11"/>
      <color theme="1"/>
      <name val="Calibri"/>
      <family val="2"/>
      <scheme val="minor"/>
    </font>
    <font>
      <sz val="12"/>
      <name val="Franklin Gothic Medium"/>
      <family val="2"/>
    </font>
    <font>
      <sz val="12"/>
      <color theme="1"/>
      <name val="Franklin Gothic Medium"/>
      <family val="2"/>
    </font>
    <font>
      <sz val="10"/>
      <name val="Franklin Gothic Medium"/>
      <family val="2"/>
    </font>
    <font>
      <sz val="10"/>
      <name val="Times New Roman"/>
      <family val="1"/>
    </font>
    <font>
      <b/>
      <i/>
      <sz val="11"/>
      <color theme="1"/>
      <name val="Calibri"/>
      <family val="2"/>
      <scheme val="minor"/>
    </font>
    <font>
      <b/>
      <sz val="18"/>
      <color theme="0"/>
      <name val="Arial"/>
      <family val="2"/>
    </font>
    <font>
      <sz val="10"/>
      <name val="Arial"/>
      <family val="2"/>
    </font>
    <font>
      <sz val="11"/>
      <color theme="1"/>
      <name val="Arial"/>
      <family val="2"/>
    </font>
    <font>
      <b/>
      <sz val="11"/>
      <color theme="0"/>
      <name val="Arial"/>
      <family val="2"/>
    </font>
    <font>
      <sz val="8"/>
      <name val="Calibri"/>
      <family val="2"/>
      <scheme val="minor"/>
    </font>
    <font>
      <b/>
      <i/>
      <sz val="12"/>
      <color rgb="FFFF0000"/>
      <name val="Arial"/>
      <family val="2"/>
    </font>
    <font>
      <b/>
      <sz val="9"/>
      <color theme="0"/>
      <name val="Arial"/>
      <family val="2"/>
    </font>
    <font>
      <b/>
      <u/>
      <sz val="11"/>
      <color theme="1"/>
      <name val="Calibri"/>
      <family val="2"/>
      <scheme val="minor"/>
    </font>
    <font>
      <b/>
      <sz val="11"/>
      <color theme="1"/>
      <name val="Marianne"/>
      <family val="3"/>
    </font>
    <font>
      <sz val="11"/>
      <color theme="1"/>
      <name val="Marianne"/>
      <family val="3"/>
    </font>
    <font>
      <sz val="11"/>
      <color theme="0"/>
      <name val="Marianne"/>
      <family val="3"/>
    </font>
    <font>
      <b/>
      <i/>
      <sz val="11"/>
      <name val="Marianne"/>
      <family val="3"/>
    </font>
    <font>
      <b/>
      <sz val="12"/>
      <color theme="1"/>
      <name val="Marianne"/>
      <family val="3"/>
    </font>
    <font>
      <sz val="12"/>
      <color theme="1"/>
      <name val="Marianne"/>
      <family val="3"/>
    </font>
    <font>
      <sz val="12"/>
      <color theme="0"/>
      <name val="Marianne"/>
      <family val="3"/>
    </font>
    <font>
      <b/>
      <sz val="11"/>
      <color theme="0"/>
      <name val="Marianne"/>
      <family val="3"/>
    </font>
    <font>
      <sz val="12"/>
      <name val="Marianne"/>
      <family val="3"/>
    </font>
    <font>
      <b/>
      <i/>
      <sz val="12"/>
      <color rgb="FFFF0000"/>
      <name val="Marianne"/>
      <family val="3"/>
    </font>
    <font>
      <b/>
      <i/>
      <u/>
      <sz val="12"/>
      <color rgb="FFFF0000"/>
      <name val="Marianne"/>
      <family val="3"/>
    </font>
    <font>
      <sz val="10"/>
      <color theme="1"/>
      <name val="Marianne"/>
      <family val="3"/>
    </font>
    <font>
      <b/>
      <i/>
      <sz val="11"/>
      <color rgb="FFFF0000"/>
      <name val="Marianne"/>
      <family val="3"/>
    </font>
    <font>
      <b/>
      <sz val="12"/>
      <color rgb="FFFF0000"/>
      <name val="Marianne"/>
      <family val="3"/>
    </font>
    <font>
      <b/>
      <sz val="12"/>
      <color theme="0"/>
      <name val="Marianne"/>
      <family val="3"/>
    </font>
    <font>
      <b/>
      <i/>
      <sz val="12"/>
      <name val="Marianne"/>
      <family val="3"/>
    </font>
    <font>
      <i/>
      <sz val="12"/>
      <color theme="1"/>
      <name val="Marianne"/>
      <family val="3"/>
    </font>
    <font>
      <b/>
      <sz val="16"/>
      <color theme="0"/>
      <name val="Marianne"/>
      <family val="3"/>
    </font>
    <font>
      <b/>
      <sz val="14"/>
      <color theme="1"/>
      <name val="Marianne"/>
      <family val="3"/>
    </font>
    <font>
      <sz val="11"/>
      <name val="Marianne"/>
      <family val="3"/>
    </font>
    <font>
      <b/>
      <u/>
      <sz val="14"/>
      <color theme="1"/>
      <name val="Marianne"/>
      <family val="3"/>
    </font>
    <font>
      <b/>
      <u/>
      <sz val="10"/>
      <color theme="1"/>
      <name val="Marianne"/>
      <family val="3"/>
    </font>
    <font>
      <i/>
      <sz val="10"/>
      <color theme="1"/>
      <name val="Marianne"/>
      <family val="3"/>
    </font>
    <font>
      <sz val="10"/>
      <color rgb="FFFF00FF"/>
      <name val="Marianne"/>
      <family val="3"/>
    </font>
    <font>
      <b/>
      <sz val="14"/>
      <color rgb="FF000000"/>
      <name val="Calibri (Corps)_x0000_"/>
    </font>
    <font>
      <b/>
      <sz val="11"/>
      <color rgb="FF000000"/>
      <name val="Calibri"/>
      <family val="2"/>
      <scheme val="minor"/>
    </font>
    <font>
      <b/>
      <sz val="14"/>
      <color rgb="FF000000"/>
      <name val="Calibri"/>
      <family val="2"/>
      <scheme val="minor"/>
    </font>
    <font>
      <b/>
      <sz val="14"/>
      <color rgb="FFEA48F0"/>
      <name val="Calibri"/>
      <family val="2"/>
      <scheme val="minor"/>
    </font>
    <font>
      <b/>
      <sz val="14"/>
      <color rgb="FF7030A0"/>
      <name val="Calibri"/>
      <family val="2"/>
      <scheme val="minor"/>
    </font>
    <font>
      <sz val="11"/>
      <color rgb="FF000000"/>
      <name val="Calibri"/>
      <family val="2"/>
      <scheme val="minor"/>
    </font>
    <font>
      <sz val="11"/>
      <color rgb="FFEA48F0"/>
      <name val="Calibri"/>
      <family val="2"/>
      <scheme val="minor"/>
    </font>
    <font>
      <sz val="11"/>
      <color rgb="FF7030A0"/>
      <name val="Calibri"/>
      <family val="2"/>
      <scheme val="minor"/>
    </font>
    <font>
      <b/>
      <i/>
      <sz val="11"/>
      <color rgb="FF7030A0"/>
      <name val="Calibri"/>
      <family val="2"/>
      <scheme val="minor"/>
    </font>
    <font>
      <i/>
      <sz val="11"/>
      <color theme="1"/>
      <name val="Calibri"/>
      <family val="2"/>
      <scheme val="minor"/>
    </font>
    <font>
      <sz val="9"/>
      <color indexed="81"/>
      <name val="Tahoma"/>
      <family val="2"/>
    </font>
    <font>
      <b/>
      <sz val="9"/>
      <color indexed="81"/>
      <name val="Tahoma"/>
      <family val="2"/>
    </font>
    <font>
      <sz val="10"/>
      <color theme="1"/>
      <name val="Calibri"/>
      <family val="2"/>
      <scheme val="minor"/>
    </font>
    <font>
      <b/>
      <u/>
      <sz val="22"/>
      <color theme="1"/>
      <name val="Calibri"/>
      <family val="2"/>
      <scheme val="minor"/>
    </font>
    <font>
      <b/>
      <sz val="12"/>
      <color rgb="FF000000"/>
      <name val="Calibri"/>
      <family val="2"/>
      <scheme val="minor"/>
    </font>
    <font>
      <b/>
      <sz val="12"/>
      <color rgb="FFEA48F0"/>
      <name val="Calibri"/>
      <family val="2"/>
      <scheme val="minor"/>
    </font>
    <font>
      <b/>
      <sz val="12"/>
      <color rgb="FF7030A0"/>
      <name val="Calibri"/>
      <family val="2"/>
      <scheme val="minor"/>
    </font>
    <font>
      <sz val="12"/>
      <color theme="1"/>
      <name val="Calibri"/>
      <family val="2"/>
      <scheme val="minor"/>
    </font>
    <font>
      <b/>
      <sz val="11"/>
      <color rgb="FF000000"/>
      <name val="Calibri (Corps)_x0000_"/>
    </font>
    <font>
      <b/>
      <sz val="11"/>
      <color rgb="FFEA48F0"/>
      <name val="Calibri"/>
      <family val="2"/>
      <scheme val="minor"/>
    </font>
    <font>
      <b/>
      <sz val="11"/>
      <color rgb="FF7030A0"/>
      <name val="Calibri"/>
      <family val="2"/>
      <scheme val="minor"/>
    </font>
    <font>
      <b/>
      <u/>
      <sz val="20"/>
      <color theme="1"/>
      <name val="Calibri"/>
      <family val="2"/>
      <scheme val="minor"/>
    </font>
    <font>
      <b/>
      <sz val="12"/>
      <color theme="1"/>
      <name val="Calibri"/>
      <family val="2"/>
      <scheme val="minor"/>
    </font>
    <font>
      <b/>
      <u/>
      <sz val="12"/>
      <color rgb="FFFF0000"/>
      <name val="Marianne"/>
      <family val="3"/>
    </font>
    <font>
      <b/>
      <sz val="11"/>
      <color theme="1"/>
      <name val="Arial"/>
      <family val="2"/>
    </font>
    <font>
      <sz val="12"/>
      <color rgb="FFFF0000"/>
      <name val="Calibri"/>
      <family val="2"/>
      <scheme val="minor"/>
    </font>
    <font>
      <sz val="14"/>
      <color rgb="FFFF0000"/>
      <name val="Calibri"/>
      <family val="2"/>
      <scheme val="minor"/>
    </font>
  </fonts>
  <fills count="3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theme="6" tint="0.39997558519241921"/>
        <bgColor indexed="64"/>
      </patternFill>
    </fill>
    <fill>
      <patternFill patternType="solid">
        <fgColor theme="9" tint="-0.249977111117893"/>
        <bgColor indexed="64"/>
      </patternFill>
    </fill>
    <fill>
      <patternFill patternType="solid">
        <fgColor theme="8" tint="0.39997558519241921"/>
        <bgColor indexed="64"/>
      </patternFill>
    </fill>
    <fill>
      <patternFill patternType="solid">
        <fgColor rgb="FFC00000"/>
        <bgColor indexed="64"/>
      </patternFill>
    </fill>
    <fill>
      <patternFill patternType="solid">
        <fgColor theme="4" tint="-0.499984740745262"/>
        <bgColor indexed="64"/>
      </patternFill>
    </fill>
    <fill>
      <patternFill patternType="solid">
        <fgColor rgb="FFDDEBF7"/>
        <bgColor indexed="64"/>
      </patternFill>
    </fill>
    <fill>
      <patternFill patternType="solid">
        <fgColor theme="3" tint="-0.249977111117893"/>
        <bgColor indexed="64"/>
      </patternFill>
    </fill>
    <fill>
      <patternFill patternType="solid">
        <fgColor theme="4" tint="-0.249977111117893"/>
        <bgColor indexed="64"/>
      </patternFill>
    </fill>
    <fill>
      <patternFill patternType="solid">
        <fgColor theme="3"/>
        <bgColor indexed="64"/>
      </patternFill>
    </fill>
    <fill>
      <patternFill patternType="solid">
        <fgColor theme="9" tint="0.79998168889431442"/>
        <bgColor indexed="64"/>
      </patternFill>
    </fill>
    <fill>
      <patternFill patternType="solid">
        <fgColor rgb="FFFF0000"/>
        <bgColor indexed="64"/>
      </patternFill>
    </fill>
    <fill>
      <patternFill patternType="solid">
        <fgColor theme="4" tint="0.59999389629810485"/>
        <bgColor indexed="64"/>
      </patternFill>
    </fill>
    <fill>
      <patternFill patternType="solid">
        <fgColor theme="9"/>
        <bgColor indexed="64"/>
      </patternFill>
    </fill>
    <fill>
      <patternFill patternType="solid">
        <fgColor rgb="FFFFC000"/>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rgb="FFD9D9D9"/>
        <bgColor indexed="64"/>
      </patternFill>
    </fill>
    <fill>
      <patternFill patternType="solid">
        <fgColor theme="2"/>
        <bgColor indexed="64"/>
      </patternFill>
    </fill>
    <fill>
      <patternFill patternType="solid">
        <fgColor rgb="FF92D050"/>
        <bgColor indexed="64"/>
      </patternFill>
    </fill>
    <fill>
      <patternFill patternType="lightUp">
        <bgColor theme="0"/>
      </patternFill>
    </fill>
    <fill>
      <patternFill patternType="solid">
        <fgColor theme="9" tint="0.39997558519241921"/>
        <bgColor indexed="64"/>
      </patternFill>
    </fill>
    <fill>
      <patternFill patternType="solid">
        <fgColor theme="4"/>
        <bgColor theme="4"/>
      </patternFill>
    </fill>
    <fill>
      <patternFill patternType="solid">
        <fgColor theme="7"/>
        <bgColor indexed="64"/>
      </patternFill>
    </fill>
    <fill>
      <patternFill patternType="solid">
        <fgColor theme="0" tint="-0.249977111117893"/>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ABABAB"/>
      </left>
      <right/>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diagonalUp="1">
      <left/>
      <right/>
      <top/>
      <bottom/>
      <diagonal style="thin">
        <color auto="1"/>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medium">
        <color indexed="64"/>
      </top>
      <bottom/>
      <diagonal/>
    </border>
    <border>
      <left/>
      <right style="medium">
        <color indexed="64"/>
      </right>
      <top/>
      <bottom/>
      <diagonal/>
    </border>
    <border>
      <left style="thin">
        <color indexed="64"/>
      </left>
      <right style="medium">
        <color rgb="FF000000"/>
      </right>
      <top style="thin">
        <color indexed="64"/>
      </top>
      <bottom style="thin">
        <color rgb="FF000000"/>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double">
        <color indexed="64"/>
      </top>
      <bottom/>
      <diagonal/>
    </border>
    <border>
      <left style="medium">
        <color indexed="64"/>
      </left>
      <right style="thin">
        <color indexed="64"/>
      </right>
      <top style="double">
        <color indexed="64"/>
      </top>
      <bottom/>
      <diagonal/>
    </border>
    <border>
      <left style="medium">
        <color indexed="64"/>
      </left>
      <right/>
      <top style="medium">
        <color rgb="FF000000"/>
      </top>
      <bottom/>
      <diagonal/>
    </border>
    <border>
      <left style="thin">
        <color indexed="64"/>
      </left>
      <right/>
      <top style="medium">
        <color rgb="FF000000"/>
      </top>
      <bottom/>
      <diagonal/>
    </border>
    <border>
      <left style="thin">
        <color indexed="64"/>
      </left>
      <right style="medium">
        <color rgb="FF000000"/>
      </right>
      <top style="medium">
        <color rgb="FF000000"/>
      </top>
      <bottom/>
      <diagonal/>
    </border>
    <border>
      <left style="thin">
        <color indexed="64"/>
      </left>
      <right style="medium">
        <color rgb="FF000000"/>
      </right>
      <top style="thin">
        <color indexed="64"/>
      </top>
      <bottom/>
      <diagonal/>
    </border>
    <border>
      <left style="thin">
        <color indexed="64"/>
      </left>
      <right/>
      <top style="thin">
        <color indexed="64"/>
      </top>
      <bottom style="thin">
        <color rgb="FF000000"/>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theme="4" tint="0.39997558519241921"/>
      </bottom>
      <diagonal/>
    </border>
    <border>
      <left style="thin">
        <color indexed="64"/>
      </left>
      <right style="thin">
        <color indexed="64"/>
      </right>
      <top style="thin">
        <color theme="4" tint="0.39997558519241921"/>
      </top>
      <bottom style="thin">
        <color theme="4" tint="0.39997558519241921"/>
      </bottom>
      <diagonal/>
    </border>
  </borders>
  <cellStyleXfs count="4">
    <xf numFmtId="0" fontId="0" fillId="0" borderId="0"/>
    <xf numFmtId="9" fontId="1" fillId="0" borderId="0" applyFont="0" applyFill="0" applyBorder="0" applyAlignment="0" applyProtection="0"/>
    <xf numFmtId="44" fontId="9" fillId="0" borderId="0" applyFont="0" applyFill="0" applyBorder="0" applyAlignment="0" applyProtection="0"/>
    <xf numFmtId="43" fontId="1" fillId="0" borderId="0" applyFont="0" applyFill="0" applyBorder="0" applyAlignment="0" applyProtection="0"/>
  </cellStyleXfs>
  <cellXfs count="498">
    <xf numFmtId="0" fontId="0" fillId="0" borderId="0" xfId="0"/>
    <xf numFmtId="0" fontId="2" fillId="0" borderId="0" xfId="0" applyFont="1"/>
    <xf numFmtId="0" fontId="0" fillId="0" borderId="0" xfId="0" applyAlignment="1">
      <alignment wrapText="1"/>
    </xf>
    <xf numFmtId="0" fontId="5" fillId="4" borderId="0" xfId="0" applyFont="1" applyFill="1" applyAlignment="1">
      <alignment horizontal="center" vertical="center" wrapText="1"/>
    </xf>
    <xf numFmtId="0" fontId="6" fillId="4" borderId="0" xfId="0" applyFont="1" applyFill="1" applyAlignment="1">
      <alignment wrapText="1"/>
    </xf>
    <xf numFmtId="0" fontId="5" fillId="0" borderId="0" xfId="0" applyFont="1" applyAlignment="1">
      <alignment horizontal="center" vertical="center" wrapText="1"/>
    </xf>
    <xf numFmtId="0" fontId="6" fillId="0" borderId="0" xfId="0" applyFont="1" applyAlignment="1">
      <alignment wrapText="1"/>
    </xf>
    <xf numFmtId="0" fontId="0" fillId="3" borderId="0" xfId="0" applyFill="1" applyAlignment="1">
      <alignment wrapText="1"/>
    </xf>
    <xf numFmtId="0" fontId="5" fillId="3" borderId="0" xfId="0" applyFont="1" applyFill="1" applyAlignment="1">
      <alignment horizontal="center" vertical="center" wrapText="1"/>
    </xf>
    <xf numFmtId="0" fontId="6" fillId="3" borderId="0" xfId="0" applyFont="1" applyFill="1" applyAlignment="1">
      <alignment wrapText="1"/>
    </xf>
    <xf numFmtId="0" fontId="0" fillId="0" borderId="0" xfId="0" applyAlignment="1">
      <alignment horizontal="center"/>
    </xf>
    <xf numFmtId="0" fontId="2" fillId="3" borderId="0" xfId="0" applyFont="1" applyFill="1" applyAlignment="1">
      <alignment horizontal="center" wrapText="1"/>
    </xf>
    <xf numFmtId="0" fontId="0" fillId="0" borderId="0" xfId="0" applyAlignment="1">
      <alignment horizontal="center" vertical="center"/>
    </xf>
    <xf numFmtId="0" fontId="3" fillId="3" borderId="0" xfId="0" applyFont="1" applyFill="1" applyAlignment="1">
      <alignment horizontal="left" vertical="center" wrapText="1"/>
    </xf>
    <xf numFmtId="0" fontId="7" fillId="0" borderId="12" xfId="0" applyFont="1" applyBorder="1"/>
    <xf numFmtId="0" fontId="3" fillId="3" borderId="2" xfId="0" applyFont="1" applyFill="1" applyBorder="1" applyAlignment="1">
      <alignment vertical="center" wrapText="1"/>
    </xf>
    <xf numFmtId="0" fontId="3" fillId="3" borderId="3" xfId="0" applyFont="1" applyFill="1" applyBorder="1" applyAlignment="1">
      <alignment vertical="center" wrapText="1"/>
    </xf>
    <xf numFmtId="0" fontId="4" fillId="2" borderId="1" xfId="0" applyFont="1" applyFill="1" applyBorder="1" applyAlignment="1">
      <alignment horizontal="center" vertical="center" wrapText="1"/>
    </xf>
    <xf numFmtId="0" fontId="3" fillId="2" borderId="1" xfId="0" applyFont="1" applyFill="1" applyBorder="1" applyAlignment="1" applyProtection="1">
      <alignment horizontal="center" vertical="center" wrapText="1"/>
      <protection locked="0"/>
    </xf>
    <xf numFmtId="3" fontId="3" fillId="2" borderId="1" xfId="0" applyNumberFormat="1" applyFont="1" applyFill="1" applyBorder="1" applyAlignment="1" applyProtection="1">
      <alignment horizontal="center" vertical="center" wrapText="1"/>
      <protection locked="0"/>
    </xf>
    <xf numFmtId="49" fontId="10" fillId="3" borderId="7" xfId="0" applyNumberFormat="1" applyFont="1" applyFill="1" applyBorder="1" applyAlignment="1">
      <alignment horizontal="left" wrapText="1"/>
    </xf>
    <xf numFmtId="49" fontId="10" fillId="6" borderId="1" xfId="0" applyNumberFormat="1" applyFont="1" applyFill="1" applyBorder="1" applyAlignment="1">
      <alignment horizontal="left" vertical="center" wrapText="1"/>
    </xf>
    <xf numFmtId="9" fontId="10" fillId="0" borderId="6" xfId="0" applyNumberFormat="1" applyFont="1" applyBorder="1" applyAlignment="1">
      <alignment horizontal="center" vertical="center"/>
    </xf>
    <xf numFmtId="9" fontId="10" fillId="0" borderId="8" xfId="0" applyNumberFormat="1" applyFont="1" applyBorder="1" applyAlignment="1">
      <alignment horizontal="center" vertical="center"/>
    </xf>
    <xf numFmtId="0" fontId="10" fillId="0" borderId="0" xfId="0" applyFont="1" applyAlignment="1">
      <alignment horizontal="left" vertical="center"/>
    </xf>
    <xf numFmtId="0" fontId="10" fillId="0" borderId="20" xfId="0" applyFont="1" applyBorder="1" applyAlignment="1">
      <alignment horizontal="left" vertical="center"/>
    </xf>
    <xf numFmtId="9" fontId="10" fillId="0" borderId="11" xfId="0" applyNumberFormat="1" applyFont="1" applyBorder="1" applyAlignment="1">
      <alignment horizontal="left" vertical="center"/>
    </xf>
    <xf numFmtId="0" fontId="11" fillId="14" borderId="18" xfId="0" applyFont="1" applyFill="1" applyBorder="1" applyAlignment="1">
      <alignment horizontal="center" vertical="center" wrapText="1"/>
    </xf>
    <xf numFmtId="0" fontId="11" fillId="14" borderId="19" xfId="0" applyFont="1" applyFill="1" applyBorder="1" applyAlignment="1">
      <alignment horizontal="center" vertical="center" wrapText="1"/>
    </xf>
    <xf numFmtId="0" fontId="11" fillId="14" borderId="5" xfId="0" applyFont="1" applyFill="1" applyBorder="1" applyAlignment="1">
      <alignment horizontal="center" vertical="center"/>
    </xf>
    <xf numFmtId="0" fontId="11" fillId="14" borderId="21" xfId="0" applyFont="1" applyFill="1" applyBorder="1" applyAlignment="1">
      <alignment horizontal="center" vertical="center" wrapText="1"/>
    </xf>
    <xf numFmtId="0" fontId="0" fillId="0" borderId="0" xfId="0" pivotButton="1"/>
    <xf numFmtId="0" fontId="0" fillId="0" borderId="0" xfId="0" applyAlignment="1">
      <alignment horizontal="left"/>
    </xf>
    <xf numFmtId="0" fontId="0" fillId="0" borderId="0" xfId="0" applyAlignment="1">
      <alignment horizontal="left" indent="1"/>
    </xf>
    <xf numFmtId="10" fontId="0" fillId="0" borderId="0" xfId="0" applyNumberFormat="1"/>
    <xf numFmtId="0" fontId="13" fillId="0" borderId="0" xfId="0" applyFont="1" applyAlignment="1" applyProtection="1">
      <alignment vertical="center" wrapText="1"/>
      <protection hidden="1"/>
    </xf>
    <xf numFmtId="0" fontId="0" fillId="0" borderId="0" xfId="0" applyAlignment="1">
      <alignment vertical="center"/>
    </xf>
    <xf numFmtId="0" fontId="15" fillId="0" borderId="0" xfId="0" applyFont="1"/>
    <xf numFmtId="0" fontId="0" fillId="16" borderId="29" xfId="0" applyFill="1" applyBorder="1"/>
    <xf numFmtId="0" fontId="16" fillId="3" borderId="0" xfId="0" applyFont="1" applyFill="1" applyAlignment="1">
      <alignment horizontal="center" wrapText="1"/>
    </xf>
    <xf numFmtId="0" fontId="17" fillId="3" borderId="0" xfId="0" applyFont="1" applyFill="1" applyAlignment="1">
      <alignment wrapText="1"/>
    </xf>
    <xf numFmtId="0" fontId="17" fillId="0" borderId="0" xfId="0" applyFont="1" applyAlignment="1">
      <alignment wrapText="1"/>
    </xf>
    <xf numFmtId="0" fontId="16" fillId="3" borderId="2"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0" xfId="0" applyFont="1" applyFill="1" applyAlignment="1">
      <alignment horizontal="center" vertical="center" wrapText="1"/>
    </xf>
    <xf numFmtId="0" fontId="19"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0" fontId="24" fillId="3" borderId="0" xfId="0" applyFont="1" applyFill="1" applyAlignment="1" applyProtection="1">
      <alignment horizontal="center" vertical="center" wrapText="1"/>
      <protection hidden="1"/>
    </xf>
    <xf numFmtId="0" fontId="28" fillId="3" borderId="4" xfId="0" applyFont="1" applyFill="1" applyBorder="1" applyAlignment="1">
      <alignment horizontal="center" vertical="center"/>
    </xf>
    <xf numFmtId="0" fontId="28" fillId="3" borderId="0" xfId="0" applyFont="1" applyFill="1" applyAlignment="1">
      <alignment horizontal="center" vertical="center"/>
    </xf>
    <xf numFmtId="3" fontId="23" fillId="12" borderId="10" xfId="0" applyNumberFormat="1" applyFont="1" applyFill="1" applyBorder="1" applyAlignment="1">
      <alignment horizontal="center" vertical="center"/>
    </xf>
    <xf numFmtId="0" fontId="29" fillId="3" borderId="0" xfId="0" applyFont="1" applyFill="1" applyAlignment="1">
      <alignment horizontal="left" vertical="center" wrapText="1"/>
    </xf>
    <xf numFmtId="9" fontId="17" fillId="3" borderId="0" xfId="1" applyFont="1" applyFill="1" applyAlignment="1">
      <alignment wrapText="1"/>
    </xf>
    <xf numFmtId="3" fontId="17" fillId="3" borderId="0" xfId="0" applyNumberFormat="1" applyFont="1" applyFill="1" applyAlignment="1">
      <alignment wrapText="1"/>
    </xf>
    <xf numFmtId="9" fontId="23" fillId="12" borderId="10" xfId="1" applyFont="1" applyFill="1" applyBorder="1" applyAlignment="1">
      <alignment horizontal="center" vertical="center"/>
    </xf>
    <xf numFmtId="0" fontId="20" fillId="3" borderId="0" xfId="0" applyFont="1" applyFill="1" applyAlignment="1">
      <alignment horizontal="center" wrapText="1"/>
    </xf>
    <xf numFmtId="0" fontId="21" fillId="3" borderId="0" xfId="0" applyFont="1" applyFill="1" applyAlignment="1">
      <alignment wrapText="1"/>
    </xf>
    <xf numFmtId="0" fontId="21" fillId="0" borderId="0" xfId="0" applyFont="1" applyAlignment="1">
      <alignment wrapText="1"/>
    </xf>
    <xf numFmtId="0" fontId="20" fillId="3" borderId="2"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21" fillId="3" borderId="0" xfId="0" applyFont="1" applyFill="1" applyAlignment="1">
      <alignment horizontal="center" vertical="center" wrapText="1"/>
    </xf>
    <xf numFmtId="0" fontId="31" fillId="0" borderId="0" xfId="0" applyFont="1" applyAlignment="1">
      <alignment vertical="center"/>
    </xf>
    <xf numFmtId="0" fontId="21" fillId="0" borderId="0" xfId="0" applyFont="1" applyAlignment="1">
      <alignment horizontal="left" vertical="center" wrapText="1"/>
    </xf>
    <xf numFmtId="9" fontId="24" fillId="0" borderId="0" xfId="1" applyFont="1" applyFill="1" applyBorder="1" applyAlignment="1" applyProtection="1">
      <alignment horizontal="center" vertical="center"/>
      <protection locked="0"/>
    </xf>
    <xf numFmtId="0" fontId="32" fillId="0" borderId="0" xfId="0" applyFont="1" applyAlignment="1">
      <alignment horizontal="center" vertical="center" wrapText="1"/>
    </xf>
    <xf numFmtId="0" fontId="20" fillId="0" borderId="0" xfId="0" applyFont="1" applyAlignment="1">
      <alignment horizontal="center" wrapText="1"/>
    </xf>
    <xf numFmtId="0" fontId="25" fillId="0" borderId="0" xfId="0" applyFont="1" applyAlignment="1">
      <alignment horizontal="left" vertical="center" wrapText="1"/>
    </xf>
    <xf numFmtId="0" fontId="30" fillId="13" borderId="15" xfId="0" applyFont="1" applyFill="1" applyBorder="1" applyAlignment="1">
      <alignment horizontal="center" vertical="center" wrapText="1"/>
    </xf>
    <xf numFmtId="0" fontId="30" fillId="13" borderId="26" xfId="0" applyFont="1" applyFill="1" applyBorder="1" applyAlignment="1">
      <alignment horizontal="center" vertical="center" wrapText="1"/>
    </xf>
    <xf numFmtId="0" fontId="24" fillId="2" borderId="1" xfId="0" applyFont="1" applyFill="1" applyBorder="1" applyAlignment="1" applyProtection="1">
      <alignment horizontal="center" vertical="center" wrapText="1"/>
      <protection locked="0"/>
    </xf>
    <xf numFmtId="49" fontId="24" fillId="2" borderId="1" xfId="0" applyNumberFormat="1" applyFont="1" applyFill="1" applyBorder="1" applyAlignment="1" applyProtection="1">
      <alignment horizontal="center" vertical="center" wrapText="1"/>
      <protection locked="0"/>
    </xf>
    <xf numFmtId="9" fontId="21" fillId="2" borderId="1" xfId="1" applyFont="1" applyFill="1" applyBorder="1" applyAlignment="1">
      <alignment horizontal="center" vertical="center" wrapText="1"/>
    </xf>
    <xf numFmtId="0" fontId="21" fillId="2" borderId="1" xfId="0" applyFont="1" applyFill="1" applyBorder="1" applyAlignment="1" applyProtection="1">
      <alignment horizontal="center" vertical="center" wrapText="1"/>
      <protection locked="0"/>
    </xf>
    <xf numFmtId="3" fontId="21" fillId="2" borderId="1" xfId="0" applyNumberFormat="1" applyFont="1" applyFill="1" applyBorder="1" applyAlignment="1" applyProtection="1">
      <alignment horizontal="center" vertical="center" wrapText="1"/>
      <protection locked="0"/>
    </xf>
    <xf numFmtId="3" fontId="22" fillId="12" borderId="1" xfId="0" applyNumberFormat="1" applyFont="1" applyFill="1" applyBorder="1" applyAlignment="1">
      <alignment horizontal="center" vertical="center" wrapText="1"/>
    </xf>
    <xf numFmtId="0" fontId="22" fillId="12" borderId="1" xfId="0" applyFont="1" applyFill="1" applyBorder="1" applyAlignment="1">
      <alignment horizontal="center" vertical="center" wrapText="1"/>
    </xf>
    <xf numFmtId="9" fontId="22" fillId="12" borderId="1" xfId="0" applyNumberFormat="1" applyFont="1" applyFill="1" applyBorder="1" applyAlignment="1">
      <alignment horizontal="center" vertical="center" wrapText="1"/>
    </xf>
    <xf numFmtId="9" fontId="22" fillId="12" borderId="24" xfId="0" applyNumberFormat="1" applyFont="1" applyFill="1" applyBorder="1" applyAlignment="1">
      <alignment horizontal="center" vertical="center" wrapText="1"/>
    </xf>
    <xf numFmtId="0" fontId="25" fillId="3" borderId="4" xfId="0" applyFont="1" applyFill="1" applyBorder="1" applyAlignment="1">
      <alignment horizontal="center" vertical="center"/>
    </xf>
    <xf numFmtId="0" fontId="25" fillId="3" borderId="0" xfId="0" applyFont="1" applyFill="1" applyAlignment="1">
      <alignment horizontal="center" vertical="center"/>
    </xf>
    <xf numFmtId="1" fontId="21" fillId="2" borderId="1" xfId="0" applyNumberFormat="1" applyFont="1" applyFill="1" applyBorder="1" applyAlignment="1" applyProtection="1">
      <alignment horizontal="center" vertical="center" wrapText="1"/>
      <protection locked="0"/>
    </xf>
    <xf numFmtId="0" fontId="21" fillId="2" borderId="16" xfId="0" applyFont="1" applyFill="1" applyBorder="1" applyAlignment="1" applyProtection="1">
      <alignment horizontal="center" vertical="center" wrapText="1"/>
      <protection locked="0"/>
    </xf>
    <xf numFmtId="3" fontId="21" fillId="2" borderId="16" xfId="0" applyNumberFormat="1" applyFont="1" applyFill="1" applyBorder="1" applyAlignment="1" applyProtection="1">
      <alignment horizontal="center" vertical="center" wrapText="1"/>
      <protection locked="0"/>
    </xf>
    <xf numFmtId="1" fontId="21" fillId="2" borderId="16" xfId="0" applyNumberFormat="1" applyFont="1" applyFill="1" applyBorder="1" applyAlignment="1" applyProtection="1">
      <alignment horizontal="center" vertical="center" wrapText="1"/>
      <protection locked="0"/>
    </xf>
    <xf numFmtId="3" fontId="22" fillId="12" borderId="16" xfId="0" applyNumberFormat="1" applyFont="1" applyFill="1" applyBorder="1" applyAlignment="1">
      <alignment horizontal="center" vertical="center" wrapText="1"/>
    </xf>
    <xf numFmtId="0" fontId="21" fillId="2" borderId="16" xfId="0" applyFont="1" applyFill="1" applyBorder="1" applyAlignment="1">
      <alignment horizontal="center" vertical="center" wrapText="1"/>
    </xf>
    <xf numFmtId="9" fontId="22" fillId="12" borderId="16" xfId="0" applyNumberFormat="1" applyFont="1" applyFill="1" applyBorder="1" applyAlignment="1">
      <alignment horizontal="center" vertical="center" wrapText="1"/>
    </xf>
    <xf numFmtId="0" fontId="30" fillId="12" borderId="9" xfId="0" applyFont="1" applyFill="1" applyBorder="1" applyAlignment="1">
      <alignment horizontal="center" vertical="center" wrapText="1"/>
    </xf>
    <xf numFmtId="0" fontId="30" fillId="12" borderId="10" xfId="0" applyFont="1" applyFill="1" applyBorder="1" applyAlignment="1">
      <alignment horizontal="center" vertical="center" wrapText="1"/>
    </xf>
    <xf numFmtId="3" fontId="30" fillId="12" borderId="10" xfId="0" applyNumberFormat="1" applyFont="1" applyFill="1" applyBorder="1" applyAlignment="1">
      <alignment horizontal="center" vertical="center" wrapText="1"/>
    </xf>
    <xf numFmtId="3" fontId="30" fillId="12" borderId="10" xfId="0" applyNumberFormat="1" applyFont="1" applyFill="1" applyBorder="1" applyAlignment="1">
      <alignment horizontal="center" vertical="center"/>
    </xf>
    <xf numFmtId="9" fontId="30" fillId="12" borderId="10" xfId="0" applyNumberFormat="1" applyFont="1" applyFill="1" applyBorder="1" applyAlignment="1">
      <alignment horizontal="center" vertical="center" wrapText="1"/>
    </xf>
    <xf numFmtId="9" fontId="30" fillId="12" borderId="11" xfId="1" applyFont="1" applyFill="1" applyBorder="1" applyAlignment="1">
      <alignment horizontal="center" vertical="center" wrapText="1"/>
    </xf>
    <xf numFmtId="0" fontId="21" fillId="0" borderId="0" xfId="0" applyFont="1" applyAlignment="1">
      <alignment horizontal="center" vertical="center" wrapText="1"/>
    </xf>
    <xf numFmtId="0" fontId="20" fillId="3" borderId="0" xfId="0" applyFont="1" applyFill="1" applyAlignment="1">
      <alignment horizontal="center" vertical="center" wrapText="1"/>
    </xf>
    <xf numFmtId="49" fontId="21" fillId="3" borderId="0" xfId="0" applyNumberFormat="1" applyFont="1" applyFill="1" applyAlignment="1">
      <alignment wrapText="1"/>
    </xf>
    <xf numFmtId="3" fontId="21" fillId="3" borderId="0" xfId="0" applyNumberFormat="1" applyFont="1" applyFill="1" applyAlignment="1">
      <alignment wrapText="1"/>
    </xf>
    <xf numFmtId="0" fontId="30" fillId="13" borderId="17" xfId="0" applyFont="1" applyFill="1" applyBorder="1" applyAlignment="1">
      <alignment horizontal="center" vertical="center" wrapText="1"/>
    </xf>
    <xf numFmtId="0" fontId="30" fillId="13" borderId="6" xfId="0" applyFont="1" applyFill="1" applyBorder="1" applyAlignment="1">
      <alignment horizontal="center" vertical="center" wrapText="1"/>
    </xf>
    <xf numFmtId="0" fontId="24" fillId="2" borderId="1" xfId="0" applyFont="1" applyFill="1" applyBorder="1" applyAlignment="1">
      <alignment horizontal="center" vertical="center" wrapText="1"/>
    </xf>
    <xf numFmtId="49" fontId="24" fillId="2" borderId="1" xfId="0" applyNumberFormat="1" applyFont="1" applyFill="1" applyBorder="1" applyAlignment="1">
      <alignment horizontal="center" vertical="center" wrapText="1"/>
    </xf>
    <xf numFmtId="0" fontId="21" fillId="2" borderId="1" xfId="0" applyFont="1" applyFill="1" applyBorder="1" applyAlignment="1">
      <alignment horizontal="center" vertical="center" wrapText="1"/>
    </xf>
    <xf numFmtId="3" fontId="21" fillId="2" borderId="1" xfId="0" applyNumberFormat="1" applyFont="1" applyFill="1" applyBorder="1" applyAlignment="1">
      <alignment horizontal="center" vertical="center" wrapText="1"/>
    </xf>
    <xf numFmtId="9" fontId="21" fillId="2" borderId="1" xfId="0" applyNumberFormat="1" applyFont="1" applyFill="1" applyBorder="1" applyAlignment="1">
      <alignment horizontal="center" vertical="center" wrapText="1"/>
    </xf>
    <xf numFmtId="9" fontId="22" fillId="12" borderId="8" xfId="0" applyNumberFormat="1" applyFont="1" applyFill="1" applyBorder="1" applyAlignment="1">
      <alignment horizontal="center" vertical="center" wrapText="1"/>
    </xf>
    <xf numFmtId="9" fontId="30" fillId="12" borderId="10" xfId="1" applyFont="1" applyFill="1" applyBorder="1" applyAlignment="1">
      <alignment horizontal="center" vertical="center"/>
    </xf>
    <xf numFmtId="0" fontId="32" fillId="3" borderId="0" xfId="0" applyFont="1" applyFill="1" applyAlignment="1">
      <alignment vertical="center" wrapText="1"/>
    </xf>
    <xf numFmtId="9" fontId="21" fillId="2" borderId="1" xfId="1" applyFont="1" applyFill="1" applyBorder="1" applyAlignment="1" applyProtection="1">
      <alignment horizontal="center" vertical="center" wrapText="1"/>
      <protection locked="0"/>
    </xf>
    <xf numFmtId="9" fontId="21" fillId="2" borderId="16" xfId="1" applyFont="1" applyFill="1" applyBorder="1" applyAlignment="1" applyProtection="1">
      <alignment horizontal="center" vertical="center" wrapText="1"/>
      <protection locked="0"/>
    </xf>
    <xf numFmtId="0" fontId="19" fillId="3" borderId="0" xfId="0" applyFont="1" applyFill="1" applyAlignment="1" applyProtection="1">
      <alignment horizontal="left" vertical="center"/>
      <protection hidden="1"/>
    </xf>
    <xf numFmtId="3" fontId="23" fillId="12" borderId="10" xfId="0" applyNumberFormat="1" applyFont="1" applyFill="1" applyBorder="1" applyAlignment="1">
      <alignment wrapText="1"/>
    </xf>
    <xf numFmtId="9" fontId="23" fillId="12" borderId="10" xfId="0" applyNumberFormat="1" applyFont="1" applyFill="1" applyBorder="1" applyAlignment="1">
      <alignment wrapText="1"/>
    </xf>
    <xf numFmtId="0" fontId="17" fillId="3" borderId="0" xfId="0" applyFont="1" applyFill="1" applyAlignment="1">
      <alignment vertical="center" wrapText="1"/>
    </xf>
    <xf numFmtId="0" fontId="17" fillId="0" borderId="0" xfId="0" applyFont="1" applyAlignment="1">
      <alignment vertical="center"/>
    </xf>
    <xf numFmtId="0" fontId="18" fillId="0" borderId="0" xfId="0" applyFont="1" applyAlignment="1">
      <alignment vertical="center"/>
    </xf>
    <xf numFmtId="0" fontId="35" fillId="3" borderId="0" xfId="0" applyFont="1" applyFill="1" applyAlignment="1" applyProtection="1">
      <alignment horizontal="center" vertical="center" wrapText="1"/>
      <protection hidden="1"/>
    </xf>
    <xf numFmtId="0" fontId="23" fillId="12" borderId="9" xfId="0" applyFont="1" applyFill="1" applyBorder="1" applyAlignment="1">
      <alignment vertical="top" wrapText="1"/>
    </xf>
    <xf numFmtId="0" fontId="23" fillId="12" borderId="10" xfId="0" applyFont="1" applyFill="1" applyBorder="1" applyAlignment="1">
      <alignment vertical="top" wrapText="1"/>
    </xf>
    <xf numFmtId="0" fontId="23" fillId="12" borderId="10" xfId="0" applyFont="1" applyFill="1" applyBorder="1" applyAlignment="1">
      <alignment horizontal="left" vertical="top" wrapText="1"/>
    </xf>
    <xf numFmtId="0" fontId="27" fillId="0" borderId="0" xfId="0" applyFont="1"/>
    <xf numFmtId="0" fontId="39" fillId="17" borderId="1" xfId="0" applyFont="1" applyFill="1" applyBorder="1" applyAlignment="1">
      <alignment horizontal="center" vertical="center"/>
    </xf>
    <xf numFmtId="0" fontId="27" fillId="0" borderId="23" xfId="0" applyFont="1" applyBorder="1"/>
    <xf numFmtId="0" fontId="27" fillId="0" borderId="33" xfId="0" applyFont="1" applyBorder="1"/>
    <xf numFmtId="0" fontId="37" fillId="0" borderId="23" xfId="0" applyFont="1" applyBorder="1"/>
    <xf numFmtId="0" fontId="37" fillId="0" borderId="33" xfId="0" applyFont="1" applyBorder="1" applyAlignment="1">
      <alignment horizontal="center"/>
    </xf>
    <xf numFmtId="0" fontId="38" fillId="0" borderId="23" xfId="0" applyFont="1" applyBorder="1" applyAlignment="1">
      <alignment vertical="center" wrapText="1"/>
    </xf>
    <xf numFmtId="0" fontId="27" fillId="0" borderId="33" xfId="0" applyFont="1" applyBorder="1" applyAlignment="1">
      <alignment horizontal="center" vertical="center"/>
    </xf>
    <xf numFmtId="0" fontId="38" fillId="0" borderId="26" xfId="0" applyFont="1" applyBorder="1" applyAlignment="1">
      <alignment vertical="center" wrapText="1"/>
    </xf>
    <xf numFmtId="0" fontId="27" fillId="0" borderId="23" xfId="0" applyFont="1" applyBorder="1" applyAlignment="1">
      <alignment wrapText="1"/>
    </xf>
    <xf numFmtId="0" fontId="27" fillId="0" borderId="23" xfId="0" applyFont="1" applyBorder="1" applyAlignment="1">
      <alignment horizontal="left" wrapText="1"/>
    </xf>
    <xf numFmtId="0" fontId="27" fillId="0" borderId="26" xfId="0" applyFont="1" applyBorder="1" applyAlignment="1">
      <alignment wrapText="1"/>
    </xf>
    <xf numFmtId="0" fontId="23" fillId="12" borderId="20" xfId="0" applyFont="1" applyFill="1" applyBorder="1" applyAlignment="1">
      <alignment vertical="top" wrapText="1"/>
    </xf>
    <xf numFmtId="0" fontId="21" fillId="2" borderId="24" xfId="0" applyFont="1" applyFill="1" applyBorder="1" applyAlignment="1">
      <alignment vertical="center"/>
    </xf>
    <xf numFmtId="0" fontId="15" fillId="19" borderId="1" xfId="0" applyFont="1" applyFill="1" applyBorder="1"/>
    <xf numFmtId="165" fontId="0" fillId="0" borderId="0" xfId="0" applyNumberFormat="1"/>
    <xf numFmtId="0" fontId="0" fillId="19" borderId="1" xfId="0" applyFill="1" applyBorder="1" applyAlignment="1">
      <alignment wrapText="1"/>
    </xf>
    <xf numFmtId="0" fontId="0" fillId="19" borderId="1" xfId="0" applyFill="1" applyBorder="1"/>
    <xf numFmtId="0" fontId="15" fillId="17" borderId="1" xfId="0" applyFont="1" applyFill="1" applyBorder="1"/>
    <xf numFmtId="0" fontId="0" fillId="17" borderId="1" xfId="0" applyFill="1" applyBorder="1"/>
    <xf numFmtId="0" fontId="15" fillId="20" borderId="1" xfId="0" applyFont="1" applyFill="1" applyBorder="1"/>
    <xf numFmtId="0" fontId="0" fillId="21" borderId="38" xfId="0" applyFill="1" applyBorder="1"/>
    <xf numFmtId="0" fontId="0" fillId="21" borderId="34" xfId="0" applyFill="1" applyBorder="1"/>
    <xf numFmtId="165" fontId="0" fillId="21" borderId="34" xfId="0" applyNumberFormat="1" applyFill="1" applyBorder="1"/>
    <xf numFmtId="165" fontId="0" fillId="21" borderId="5" xfId="0" applyNumberFormat="1" applyFill="1" applyBorder="1"/>
    <xf numFmtId="0" fontId="0" fillId="20" borderId="1" xfId="0" applyFill="1" applyBorder="1"/>
    <xf numFmtId="166" fontId="0" fillId="20" borderId="1" xfId="0" applyNumberFormat="1" applyFill="1" applyBorder="1"/>
    <xf numFmtId="0" fontId="0" fillId="21" borderId="4" xfId="0" applyFill="1" applyBorder="1"/>
    <xf numFmtId="0" fontId="0" fillId="21" borderId="0" xfId="0" applyFill="1"/>
    <xf numFmtId="165" fontId="0" fillId="21" borderId="0" xfId="0" applyNumberFormat="1" applyFill="1"/>
    <xf numFmtId="165" fontId="0" fillId="21" borderId="35" xfId="0" applyNumberFormat="1" applyFill="1" applyBorder="1"/>
    <xf numFmtId="1" fontId="0" fillId="21" borderId="35" xfId="0" applyNumberFormat="1" applyFill="1" applyBorder="1"/>
    <xf numFmtId="0" fontId="0" fillId="21" borderId="39" xfId="0" applyFill="1" applyBorder="1"/>
    <xf numFmtId="0" fontId="0" fillId="21" borderId="40" xfId="0" applyFill="1" applyBorder="1"/>
    <xf numFmtId="165" fontId="0" fillId="21" borderId="40" xfId="0" applyNumberFormat="1" applyFill="1" applyBorder="1"/>
    <xf numFmtId="165" fontId="0" fillId="21" borderId="41" xfId="0" applyNumberFormat="1" applyFill="1" applyBorder="1"/>
    <xf numFmtId="0" fontId="40" fillId="22" borderId="4" xfId="0" applyFont="1" applyFill="1" applyBorder="1" applyAlignment="1">
      <alignment vertical="center" wrapText="1"/>
    </xf>
    <xf numFmtId="0" fontId="40" fillId="22" borderId="0" xfId="0" applyFont="1" applyFill="1" applyAlignment="1">
      <alignment vertical="center" wrapText="1"/>
    </xf>
    <xf numFmtId="0" fontId="41" fillId="22" borderId="35" xfId="0" applyFont="1" applyFill="1" applyBorder="1" applyAlignment="1">
      <alignment vertical="center" wrapText="1"/>
    </xf>
    <xf numFmtId="0" fontId="42" fillId="22" borderId="21" xfId="0" applyFont="1" applyFill="1" applyBorder="1" applyAlignment="1">
      <alignment vertical="center" wrapText="1"/>
    </xf>
    <xf numFmtId="0" fontId="42" fillId="22" borderId="38" xfId="0" applyFont="1" applyFill="1" applyBorder="1" applyAlignment="1">
      <alignment horizontal="center" vertical="center" wrapText="1"/>
    </xf>
    <xf numFmtId="0" fontId="41" fillId="22" borderId="41" xfId="0" applyFont="1" applyFill="1" applyBorder="1" applyAlignment="1">
      <alignment vertical="center" wrapText="1"/>
    </xf>
    <xf numFmtId="0" fontId="45" fillId="0" borderId="0" xfId="0" applyFont="1" applyAlignment="1">
      <alignment horizontal="right" vertical="center" wrapText="1"/>
    </xf>
    <xf numFmtId="0" fontId="1" fillId="0" borderId="37" xfId="0" applyFont="1" applyBorder="1" applyAlignment="1">
      <alignment horizontal="center" vertical="center" wrapText="1"/>
    </xf>
    <xf numFmtId="9" fontId="46" fillId="21" borderId="37" xfId="0" applyNumberFormat="1" applyFont="1" applyFill="1" applyBorder="1" applyAlignment="1">
      <alignment horizontal="center" vertical="center" wrapText="1"/>
    </xf>
    <xf numFmtId="2" fontId="46" fillId="0" borderId="0" xfId="0" applyNumberFormat="1" applyFont="1" applyAlignment="1">
      <alignment horizontal="center" vertical="center" wrapText="1"/>
    </xf>
    <xf numFmtId="165" fontId="46" fillId="0" borderId="0" xfId="0" applyNumberFormat="1" applyFont="1" applyAlignment="1">
      <alignment horizontal="center" vertical="center" wrapText="1"/>
    </xf>
    <xf numFmtId="165" fontId="45" fillId="0" borderId="37" xfId="0" applyNumberFormat="1" applyFont="1" applyBorder="1" applyAlignment="1">
      <alignment horizontal="center" vertical="center" wrapText="1"/>
    </xf>
    <xf numFmtId="0" fontId="0" fillId="24" borderId="0" xfId="0" applyFill="1"/>
    <xf numFmtId="0" fontId="45" fillId="23" borderId="45" xfId="0" applyFont="1" applyFill="1" applyBorder="1" applyAlignment="1">
      <alignment horizontal="center" vertical="center" wrapText="1"/>
    </xf>
    <xf numFmtId="0" fontId="45" fillId="0" borderId="46" xfId="0" applyFont="1" applyBorder="1" applyAlignment="1">
      <alignment horizontal="center" vertical="center" wrapText="1"/>
    </xf>
    <xf numFmtId="0" fontId="45" fillId="0" borderId="47" xfId="0" applyFont="1" applyBorder="1" applyAlignment="1">
      <alignment horizontal="right" vertical="center" wrapText="1"/>
    </xf>
    <xf numFmtId="0" fontId="1" fillId="0" borderId="48" xfId="0" applyFont="1" applyBorder="1" applyAlignment="1">
      <alignment horizontal="center" vertical="center" wrapText="1"/>
    </xf>
    <xf numFmtId="9" fontId="46" fillId="21" borderId="48" xfId="0" applyNumberFormat="1" applyFont="1" applyFill="1" applyBorder="1" applyAlignment="1">
      <alignment horizontal="center" vertical="center" wrapText="1"/>
    </xf>
    <xf numFmtId="2" fontId="46" fillId="0" borderId="47" xfId="0" applyNumberFormat="1" applyFont="1" applyBorder="1" applyAlignment="1">
      <alignment horizontal="center" vertical="center" wrapText="1"/>
    </xf>
    <xf numFmtId="165" fontId="46" fillId="0" borderId="47" xfId="0" applyNumberFormat="1" applyFont="1" applyBorder="1" applyAlignment="1">
      <alignment horizontal="center" vertical="center" wrapText="1"/>
    </xf>
    <xf numFmtId="165" fontId="45" fillId="0" borderId="48" xfId="0" applyNumberFormat="1" applyFont="1" applyBorder="1" applyAlignment="1">
      <alignment horizontal="center" vertical="center" wrapText="1"/>
    </xf>
    <xf numFmtId="0" fontId="0" fillId="24" borderId="47" xfId="0" applyFill="1" applyBorder="1"/>
    <xf numFmtId="0" fontId="0" fillId="0" borderId="47" xfId="0" applyBorder="1"/>
    <xf numFmtId="0" fontId="1" fillId="0" borderId="31" xfId="0" applyFont="1" applyBorder="1" applyAlignment="1">
      <alignment horizontal="right"/>
    </xf>
    <xf numFmtId="9" fontId="46" fillId="0" borderId="37" xfId="0" applyNumberFormat="1" applyFont="1" applyBorder="1" applyAlignment="1">
      <alignment horizontal="center" vertical="center" wrapText="1"/>
    </xf>
    <xf numFmtId="2" fontId="47" fillId="21" borderId="1" xfId="0" applyNumberFormat="1" applyFont="1" applyFill="1" applyBorder="1" applyAlignment="1">
      <alignment horizontal="center" vertical="center" wrapText="1"/>
    </xf>
    <xf numFmtId="165" fontId="47" fillId="21" borderId="1" xfId="1" applyNumberFormat="1" applyFont="1" applyFill="1" applyBorder="1" applyAlignment="1">
      <alignment horizontal="center" vertical="center" wrapText="1"/>
    </xf>
    <xf numFmtId="0" fontId="7" fillId="0" borderId="0" xfId="0" applyFont="1"/>
    <xf numFmtId="0" fontId="1" fillId="0" borderId="23" xfId="0" applyFont="1" applyBorder="1" applyAlignment="1">
      <alignment horizontal="right"/>
    </xf>
    <xf numFmtId="0" fontId="1" fillId="0" borderId="46" xfId="0" applyFont="1" applyBorder="1" applyAlignment="1">
      <alignment horizontal="right"/>
    </xf>
    <xf numFmtId="9" fontId="46" fillId="0" borderId="48" xfId="0" applyNumberFormat="1" applyFont="1" applyBorder="1" applyAlignment="1">
      <alignment horizontal="center" vertical="center" wrapText="1"/>
    </xf>
    <xf numFmtId="2" fontId="47" fillId="21" borderId="49" xfId="0" applyNumberFormat="1" applyFont="1" applyFill="1" applyBorder="1" applyAlignment="1">
      <alignment horizontal="center" vertical="center" wrapText="1"/>
    </xf>
    <xf numFmtId="165" fontId="47" fillId="21" borderId="49" xfId="1" applyNumberFormat="1" applyFont="1" applyFill="1" applyBorder="1" applyAlignment="1">
      <alignment horizontal="center" vertical="center" wrapText="1"/>
    </xf>
    <xf numFmtId="0" fontId="7" fillId="0" borderId="47" xfId="0" applyFont="1" applyBorder="1"/>
    <xf numFmtId="2" fontId="47" fillId="21" borderId="15" xfId="0" applyNumberFormat="1" applyFont="1" applyFill="1" applyBorder="1" applyAlignment="1">
      <alignment horizontal="center" vertical="center" wrapText="1"/>
    </xf>
    <xf numFmtId="165" fontId="47" fillId="21" borderId="15" xfId="1" applyNumberFormat="1" applyFont="1" applyFill="1" applyBorder="1" applyAlignment="1">
      <alignment horizontal="center" vertical="center" wrapText="1"/>
    </xf>
    <xf numFmtId="0" fontId="45" fillId="0" borderId="50" xfId="0" applyFont="1" applyBorder="1" applyAlignment="1">
      <alignment horizontal="right" vertical="center" wrapText="1"/>
    </xf>
    <xf numFmtId="0" fontId="45" fillId="0" borderId="23" xfId="0" applyFont="1" applyBorder="1" applyAlignment="1">
      <alignment horizontal="right" vertical="center" wrapText="1"/>
    </xf>
    <xf numFmtId="0" fontId="45" fillId="0" borderId="46" xfId="0" applyFont="1" applyBorder="1" applyAlignment="1">
      <alignment horizontal="right" vertical="center" wrapText="1"/>
    </xf>
    <xf numFmtId="165" fontId="45" fillId="0" borderId="0" xfId="0" applyNumberFormat="1" applyFont="1" applyAlignment="1">
      <alignment horizontal="center" vertical="center" wrapText="1"/>
    </xf>
    <xf numFmtId="165" fontId="45" fillId="0" borderId="47" xfId="0" applyNumberFormat="1" applyFont="1" applyBorder="1" applyAlignment="1">
      <alignment horizontal="center" vertical="center" wrapText="1"/>
    </xf>
    <xf numFmtId="0" fontId="45" fillId="0" borderId="51" xfId="0" applyFont="1" applyBorder="1" applyAlignment="1">
      <alignment horizontal="right" vertical="center" wrapText="1"/>
    </xf>
    <xf numFmtId="9" fontId="46" fillId="0" borderId="23" xfId="0" applyNumberFormat="1" applyFont="1" applyBorder="1" applyAlignment="1">
      <alignment horizontal="center" vertical="center" wrapText="1"/>
    </xf>
    <xf numFmtId="0" fontId="48" fillId="0" borderId="0" xfId="0" applyFont="1"/>
    <xf numFmtId="9" fontId="46" fillId="0" borderId="46" xfId="0" applyNumberFormat="1" applyFont="1" applyBorder="1" applyAlignment="1">
      <alignment horizontal="center" vertical="center" wrapText="1"/>
    </xf>
    <xf numFmtId="0" fontId="48" fillId="0" borderId="47" xfId="0" applyFont="1" applyBorder="1"/>
    <xf numFmtId="0" fontId="45" fillId="0" borderId="52" xfId="0" applyFont="1" applyBorder="1" applyAlignment="1">
      <alignment horizontal="right" vertical="center" wrapText="1"/>
    </xf>
    <xf numFmtId="0" fontId="1" fillId="0" borderId="53" xfId="0" applyFont="1" applyBorder="1" applyAlignment="1">
      <alignment horizontal="center" vertical="center" wrapText="1"/>
    </xf>
    <xf numFmtId="0" fontId="2" fillId="0" borderId="31" xfId="0" applyFont="1" applyBorder="1" applyAlignment="1">
      <alignment horizontal="left"/>
    </xf>
    <xf numFmtId="0" fontId="49" fillId="0" borderId="23" xfId="0" applyFont="1" applyBorder="1" applyAlignment="1">
      <alignment vertical="top" wrapText="1"/>
    </xf>
    <xf numFmtId="0" fontId="49" fillId="0" borderId="46" xfId="0" applyFont="1" applyBorder="1" applyAlignment="1">
      <alignment vertical="top" wrapText="1"/>
    </xf>
    <xf numFmtId="0" fontId="2" fillId="0" borderId="54" xfId="0" applyFont="1" applyBorder="1" applyAlignment="1">
      <alignment vertical="center"/>
    </xf>
    <xf numFmtId="0" fontId="45" fillId="0" borderId="54" xfId="0" applyFont="1" applyBorder="1" applyAlignment="1">
      <alignment horizontal="right" vertical="center" wrapText="1"/>
    </xf>
    <xf numFmtId="0" fontId="1" fillId="0" borderId="55" xfId="0" applyFont="1" applyBorder="1" applyAlignment="1">
      <alignment horizontal="center" vertical="center" wrapText="1"/>
    </xf>
    <xf numFmtId="9" fontId="46" fillId="0" borderId="55" xfId="0" applyNumberFormat="1" applyFont="1" applyBorder="1" applyAlignment="1">
      <alignment horizontal="center" vertical="center" wrapText="1"/>
    </xf>
    <xf numFmtId="2" fontId="46" fillId="21" borderId="1" xfId="0" applyNumberFormat="1" applyFont="1" applyFill="1" applyBorder="1" applyAlignment="1">
      <alignment horizontal="center" vertical="center" wrapText="1"/>
    </xf>
    <xf numFmtId="0" fontId="7" fillId="0" borderId="56" xfId="0" applyFont="1" applyBorder="1"/>
    <xf numFmtId="0" fontId="7" fillId="0" borderId="54" xfId="0" applyFont="1" applyBorder="1"/>
    <xf numFmtId="0" fontId="0" fillId="0" borderId="54" xfId="0" applyBorder="1"/>
    <xf numFmtId="0" fontId="2" fillId="0" borderId="24" xfId="0" applyFont="1" applyBorder="1" applyAlignment="1">
      <alignment vertical="top" wrapText="1"/>
    </xf>
    <xf numFmtId="0" fontId="0" fillId="0" borderId="22" xfId="0" applyBorder="1" applyAlignment="1">
      <alignment vertical="top" wrapText="1"/>
    </xf>
    <xf numFmtId="0" fontId="0" fillId="0" borderId="24" xfId="0" applyBorder="1" applyAlignment="1">
      <alignment horizontal="center" vertical="top" wrapText="1"/>
    </xf>
    <xf numFmtId="0" fontId="0" fillId="0" borderId="24" xfId="0" applyBorder="1" applyAlignment="1">
      <alignment vertical="top" wrapText="1"/>
    </xf>
    <xf numFmtId="0" fontId="7" fillId="0" borderId="25" xfId="0" applyFont="1" applyBorder="1"/>
    <xf numFmtId="0" fontId="0" fillId="0" borderId="22" xfId="0" applyBorder="1"/>
    <xf numFmtId="0" fontId="45" fillId="23" borderId="0" xfId="0" applyFont="1" applyFill="1" applyAlignment="1">
      <alignment horizontal="center" vertical="center"/>
    </xf>
    <xf numFmtId="0" fontId="2" fillId="0" borderId="0" xfId="0" applyFont="1" applyAlignment="1">
      <alignment vertical="top" wrapText="1"/>
    </xf>
    <xf numFmtId="0" fontId="0" fillId="0" borderId="0" xfId="0" applyAlignment="1">
      <alignment vertical="top" wrapText="1"/>
    </xf>
    <xf numFmtId="0" fontId="0" fillId="0" borderId="0" xfId="0" applyAlignment="1">
      <alignment horizontal="center" vertical="top" wrapText="1"/>
    </xf>
    <xf numFmtId="165" fontId="47" fillId="0" borderId="0" xfId="1" applyNumberFormat="1" applyFont="1" applyFill="1" applyBorder="1" applyAlignment="1">
      <alignment horizontal="center" vertical="center" wrapText="1"/>
    </xf>
    <xf numFmtId="0" fontId="40" fillId="20" borderId="0" xfId="0" applyFont="1" applyFill="1" applyAlignment="1">
      <alignment vertical="center" wrapText="1"/>
    </xf>
    <xf numFmtId="0" fontId="40" fillId="20" borderId="5" xfId="0" applyFont="1" applyFill="1" applyBorder="1" applyAlignment="1">
      <alignment vertical="center" wrapText="1"/>
    </xf>
    <xf numFmtId="0" fontId="41" fillId="20" borderId="21" xfId="0" applyFont="1" applyFill="1" applyBorder="1" applyAlignment="1">
      <alignment vertical="center" wrapText="1"/>
    </xf>
    <xf numFmtId="0" fontId="42" fillId="20" borderId="0" xfId="0" applyFont="1" applyFill="1" applyAlignment="1">
      <alignment vertical="center" wrapText="1"/>
    </xf>
    <xf numFmtId="0" fontId="42" fillId="20" borderId="38" xfId="0" applyFont="1" applyFill="1" applyBorder="1" applyAlignment="1">
      <alignment horizontal="center" vertical="center" wrapText="1"/>
    </xf>
    <xf numFmtId="0" fontId="45" fillId="23" borderId="51" xfId="0" applyFont="1" applyFill="1" applyBorder="1" applyAlignment="1">
      <alignment horizontal="center" vertical="center"/>
    </xf>
    <xf numFmtId="0" fontId="2" fillId="0" borderId="46" xfId="0" applyFont="1" applyBorder="1" applyAlignment="1">
      <alignment horizontal="left"/>
    </xf>
    <xf numFmtId="0" fontId="2" fillId="0" borderId="23" xfId="0" applyFont="1" applyBorder="1" applyAlignment="1">
      <alignment horizontal="left"/>
    </xf>
    <xf numFmtId="0" fontId="45" fillId="0" borderId="33" xfId="0" applyFont="1" applyBorder="1" applyAlignment="1">
      <alignment horizontal="right" vertical="center" wrapText="1"/>
    </xf>
    <xf numFmtId="0" fontId="1" fillId="0" borderId="1" xfId="0" applyFont="1" applyBorder="1" applyAlignment="1">
      <alignment horizontal="center" vertical="center"/>
    </xf>
    <xf numFmtId="0" fontId="49" fillId="0" borderId="57" xfId="0" applyFont="1" applyBorder="1" applyAlignment="1">
      <alignment vertical="top" wrapText="1"/>
    </xf>
    <xf numFmtId="0" fontId="0" fillId="0" borderId="58" xfId="0" applyBorder="1" applyAlignment="1">
      <alignment vertical="top" wrapText="1"/>
    </xf>
    <xf numFmtId="0" fontId="1" fillId="0" borderId="59" xfId="0" applyFont="1" applyBorder="1" applyAlignment="1">
      <alignment horizontal="center" vertical="center" wrapText="1"/>
    </xf>
    <xf numFmtId="9" fontId="46" fillId="21" borderId="59" xfId="0" applyNumberFormat="1" applyFont="1" applyFill="1" applyBorder="1" applyAlignment="1">
      <alignment horizontal="center" vertical="center" wrapText="1"/>
    </xf>
    <xf numFmtId="2" fontId="46" fillId="0" borderId="58" xfId="0" applyNumberFormat="1" applyFont="1" applyBorder="1" applyAlignment="1">
      <alignment horizontal="center" vertical="center" wrapText="1"/>
    </xf>
    <xf numFmtId="165" fontId="46" fillId="0" borderId="58" xfId="0" applyNumberFormat="1" applyFont="1" applyBorder="1" applyAlignment="1">
      <alignment horizontal="center" vertical="center" wrapText="1"/>
    </xf>
    <xf numFmtId="165" fontId="45" fillId="0" borderId="58" xfId="0" applyNumberFormat="1" applyFont="1" applyBorder="1" applyAlignment="1">
      <alignment horizontal="center" vertical="center" wrapText="1"/>
    </xf>
    <xf numFmtId="0" fontId="0" fillId="24" borderId="58" xfId="0" applyFill="1" applyBorder="1"/>
    <xf numFmtId="0" fontId="0" fillId="0" borderId="58" xfId="0" applyBorder="1"/>
    <xf numFmtId="0" fontId="0" fillId="0" borderId="47" xfId="0" applyBorder="1" applyAlignment="1">
      <alignment vertical="top" wrapText="1"/>
    </xf>
    <xf numFmtId="9" fontId="46" fillId="21" borderId="53" xfId="0" applyNumberFormat="1" applyFont="1" applyFill="1" applyBorder="1" applyAlignment="1">
      <alignment horizontal="center" vertical="center" wrapText="1"/>
    </xf>
    <xf numFmtId="2" fontId="46" fillId="0" borderId="60" xfId="0" applyNumberFormat="1" applyFont="1" applyBorder="1" applyAlignment="1">
      <alignment horizontal="center" vertical="center" wrapText="1"/>
    </xf>
    <xf numFmtId="165" fontId="46" fillId="0" borderId="60" xfId="0" applyNumberFormat="1" applyFont="1" applyBorder="1" applyAlignment="1">
      <alignment horizontal="center" vertical="center" wrapText="1"/>
    </xf>
    <xf numFmtId="165" fontId="45" fillId="0" borderId="60" xfId="0" applyNumberFormat="1" applyFont="1" applyBorder="1" applyAlignment="1">
      <alignment horizontal="center" vertical="center" wrapText="1"/>
    </xf>
    <xf numFmtId="0" fontId="45" fillId="0" borderId="60" xfId="0" applyFont="1" applyBorder="1" applyAlignment="1">
      <alignment horizontal="right" vertical="center" wrapText="1"/>
    </xf>
    <xf numFmtId="0" fontId="1" fillId="0" borderId="16" xfId="0" applyFont="1" applyBorder="1" applyAlignment="1">
      <alignment horizontal="center" vertical="center" wrapText="1"/>
    </xf>
    <xf numFmtId="165" fontId="45" fillId="0" borderId="33" xfId="0" applyNumberFormat="1" applyFont="1" applyBorder="1" applyAlignment="1">
      <alignment horizontal="center" vertical="center" wrapText="1"/>
    </xf>
    <xf numFmtId="165" fontId="45" fillId="0" borderId="51" xfId="0" applyNumberFormat="1" applyFont="1" applyBorder="1" applyAlignment="1">
      <alignment horizontal="center" vertical="center" wrapText="1"/>
    </xf>
    <xf numFmtId="0" fontId="0" fillId="24" borderId="46" xfId="0" applyFill="1" applyBorder="1"/>
    <xf numFmtId="0" fontId="45" fillId="0" borderId="52"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1" xfId="0" applyFont="1" applyBorder="1" applyAlignment="1">
      <alignment horizontal="center" vertical="center" wrapText="1"/>
    </xf>
    <xf numFmtId="0" fontId="0" fillId="25" borderId="32" xfId="0" applyFill="1" applyBorder="1"/>
    <xf numFmtId="0" fontId="45" fillId="0" borderId="33" xfId="0" applyFont="1" applyBorder="1" applyAlignment="1">
      <alignment horizontal="center" vertical="center" wrapText="1"/>
    </xf>
    <xf numFmtId="0" fontId="1" fillId="0" borderId="23" xfId="0" applyFont="1" applyBorder="1" applyAlignment="1">
      <alignment horizontal="center" vertical="center" wrapText="1"/>
    </xf>
    <xf numFmtId="9" fontId="46" fillId="21" borderId="33" xfId="0" applyNumberFormat="1" applyFont="1" applyFill="1" applyBorder="1" applyAlignment="1">
      <alignment horizontal="center" vertical="center" wrapText="1"/>
    </xf>
    <xf numFmtId="0" fontId="1" fillId="0" borderId="50" xfId="0" applyFont="1" applyBorder="1" applyAlignment="1">
      <alignment horizontal="center" vertical="center" wrapText="1"/>
    </xf>
    <xf numFmtId="0" fontId="0" fillId="0" borderId="60" xfId="0" applyBorder="1"/>
    <xf numFmtId="0" fontId="1" fillId="0" borderId="46" xfId="0" applyFont="1" applyBorder="1" applyAlignment="1">
      <alignment horizontal="center" vertical="center" wrapText="1"/>
    </xf>
    <xf numFmtId="0" fontId="0" fillId="25" borderId="1" xfId="0" applyFill="1" applyBorder="1"/>
    <xf numFmtId="0" fontId="52" fillId="19" borderId="1" xfId="0" applyFont="1" applyFill="1" applyBorder="1" applyAlignment="1">
      <alignment wrapText="1"/>
    </xf>
    <xf numFmtId="0" fontId="57" fillId="0" borderId="0" xfId="0" applyFont="1"/>
    <xf numFmtId="0" fontId="41" fillId="22" borderId="43" xfId="0" applyFont="1" applyFill="1" applyBorder="1" applyAlignment="1">
      <alignment horizontal="center" vertical="center" wrapText="1"/>
    </xf>
    <xf numFmtId="0" fontId="41" fillId="22" borderId="41" xfId="0" applyFont="1" applyFill="1" applyBorder="1" applyAlignment="1">
      <alignment horizontal="center" vertical="center" wrapText="1"/>
    </xf>
    <xf numFmtId="0" fontId="59" fillId="23" borderId="3" xfId="0" applyFont="1" applyFill="1" applyBorder="1" applyAlignment="1">
      <alignment horizontal="center" vertical="center" wrapText="1"/>
    </xf>
    <xf numFmtId="0" fontId="60" fillId="23" borderId="3" xfId="0" applyFont="1" applyFill="1" applyBorder="1" applyAlignment="1">
      <alignment horizontal="center" vertical="center" wrapText="1"/>
    </xf>
    <xf numFmtId="165" fontId="60" fillId="23" borderId="3" xfId="0" applyNumberFormat="1" applyFont="1" applyFill="1" applyBorder="1" applyAlignment="1">
      <alignment horizontal="center" vertical="center" wrapText="1"/>
    </xf>
    <xf numFmtId="0" fontId="62" fillId="20" borderId="43" xfId="0" applyFont="1" applyFill="1" applyBorder="1" applyAlignment="1">
      <alignment horizontal="center" vertical="center" wrapText="1"/>
    </xf>
    <xf numFmtId="0" fontId="54" fillId="20" borderId="40" xfId="0" applyFont="1" applyFill="1" applyBorder="1" applyAlignment="1">
      <alignment horizontal="center" vertical="center" wrapText="1"/>
    </xf>
    <xf numFmtId="0" fontId="54" fillId="20" borderId="43" xfId="0" applyFont="1" applyFill="1" applyBorder="1" applyAlignment="1">
      <alignment horizontal="center" vertical="center" wrapText="1"/>
    </xf>
    <xf numFmtId="0" fontId="55" fillId="20" borderId="41" xfId="0" applyFont="1" applyFill="1" applyBorder="1" applyAlignment="1">
      <alignment horizontal="center" vertical="center" wrapText="1"/>
    </xf>
    <xf numFmtId="0" fontId="55" fillId="20" borderId="43" xfId="0" applyFont="1" applyFill="1" applyBorder="1" applyAlignment="1">
      <alignment horizontal="center" vertical="center" wrapText="1"/>
    </xf>
    <xf numFmtId="2" fontId="11" fillId="13" borderId="18" xfId="0" applyNumberFormat="1" applyFont="1" applyFill="1" applyBorder="1" applyAlignment="1" applyProtection="1">
      <alignment horizontal="center" vertical="center" wrapText="1"/>
      <protection hidden="1"/>
    </xf>
    <xf numFmtId="2" fontId="11" fillId="13" borderId="13" xfId="0" applyNumberFormat="1" applyFont="1" applyFill="1" applyBorder="1" applyAlignment="1" applyProtection="1">
      <alignment horizontal="center" vertical="center" wrapText="1"/>
      <protection hidden="1"/>
    </xf>
    <xf numFmtId="9" fontId="17" fillId="2" borderId="31" xfId="1" applyFont="1" applyFill="1" applyBorder="1" applyAlignment="1">
      <alignment horizontal="center" vertical="center" wrapText="1"/>
    </xf>
    <xf numFmtId="9" fontId="17" fillId="15" borderId="31" xfId="1" applyFont="1" applyFill="1" applyBorder="1" applyAlignment="1">
      <alignment horizontal="center" vertical="center" wrapText="1"/>
    </xf>
    <xf numFmtId="0" fontId="35" fillId="2" borderId="31" xfId="0" applyFont="1" applyFill="1" applyBorder="1" applyAlignment="1">
      <alignment horizontal="center" vertical="center" wrapText="1"/>
    </xf>
    <xf numFmtId="49" fontId="35" fillId="2" borderId="31" xfId="0" applyNumberFormat="1" applyFont="1" applyFill="1" applyBorder="1" applyAlignment="1">
      <alignment horizontal="center" vertical="center" wrapText="1"/>
    </xf>
    <xf numFmtId="3" fontId="17" fillId="2" borderId="31" xfId="0" applyNumberFormat="1" applyFont="1" applyFill="1" applyBorder="1" applyAlignment="1">
      <alignment horizontal="center" vertical="center" wrapText="1"/>
    </xf>
    <xf numFmtId="3" fontId="18" fillId="12" borderId="31" xfId="0" applyNumberFormat="1" applyFont="1" applyFill="1" applyBorder="1" applyAlignment="1">
      <alignment horizontal="center" vertical="center" wrapText="1"/>
    </xf>
    <xf numFmtId="9" fontId="18" fillId="12" borderId="31" xfId="0" applyNumberFormat="1" applyFont="1" applyFill="1" applyBorder="1" applyAlignment="1">
      <alignment horizontal="center" vertical="center" wrapText="1"/>
    </xf>
    <xf numFmtId="1" fontId="18" fillId="12" borderId="31" xfId="0" applyNumberFormat="1" applyFont="1" applyFill="1" applyBorder="1" applyAlignment="1">
      <alignment horizontal="center" vertical="center" wrapText="1"/>
    </xf>
    <xf numFmtId="9" fontId="17" fillId="2" borderId="65" xfId="0" applyNumberFormat="1" applyFont="1" applyFill="1" applyBorder="1" applyAlignment="1">
      <alignment horizontal="center" vertical="center" wrapText="1"/>
    </xf>
    <xf numFmtId="1" fontId="17" fillId="2" borderId="31" xfId="0" applyNumberFormat="1" applyFont="1" applyFill="1" applyBorder="1" applyAlignment="1">
      <alignment horizontal="center" vertical="center" wrapText="1"/>
    </xf>
    <xf numFmtId="9" fontId="17" fillId="2" borderId="66" xfId="1" applyFont="1" applyFill="1" applyBorder="1" applyAlignment="1">
      <alignment horizontal="center" vertical="center" wrapText="1"/>
    </xf>
    <xf numFmtId="0" fontId="35" fillId="2" borderId="66" xfId="0" applyFont="1" applyFill="1" applyBorder="1" applyAlignment="1">
      <alignment horizontal="center" vertical="center" wrapText="1"/>
    </xf>
    <xf numFmtId="49" fontId="35" fillId="2" borderId="66" xfId="0" applyNumberFormat="1" applyFont="1" applyFill="1" applyBorder="1" applyAlignment="1">
      <alignment horizontal="center" vertical="center" wrapText="1"/>
    </xf>
    <xf numFmtId="3" fontId="17" fillId="2" borderId="66" xfId="0" applyNumberFormat="1" applyFont="1" applyFill="1" applyBorder="1" applyAlignment="1">
      <alignment horizontal="center" vertical="center" wrapText="1"/>
    </xf>
    <xf numFmtId="1" fontId="17" fillId="2" borderId="66" xfId="0" applyNumberFormat="1" applyFont="1" applyFill="1" applyBorder="1" applyAlignment="1">
      <alignment horizontal="center" vertical="center" wrapText="1"/>
    </xf>
    <xf numFmtId="3" fontId="18" fillId="12" borderId="66" xfId="0" applyNumberFormat="1" applyFont="1" applyFill="1" applyBorder="1" applyAlignment="1">
      <alignment horizontal="center" vertical="center" wrapText="1"/>
    </xf>
    <xf numFmtId="0" fontId="17" fillId="2" borderId="66" xfId="0" applyFont="1" applyFill="1" applyBorder="1" applyAlignment="1">
      <alignment horizontal="center" vertical="center" wrapText="1"/>
    </xf>
    <xf numFmtId="9" fontId="18" fillId="12" borderId="66" xfId="0" applyNumberFormat="1" applyFont="1" applyFill="1" applyBorder="1" applyAlignment="1">
      <alignment horizontal="center" vertical="center" wrapText="1"/>
    </xf>
    <xf numFmtId="9" fontId="17" fillId="2" borderId="36" xfId="0" applyNumberFormat="1" applyFont="1" applyFill="1" applyBorder="1" applyAlignment="1">
      <alignment horizontal="center" vertical="center" wrapText="1"/>
    </xf>
    <xf numFmtId="9" fontId="17" fillId="26" borderId="31" xfId="1" applyFont="1" applyFill="1" applyBorder="1" applyAlignment="1">
      <alignment horizontal="center" vertical="center" wrapText="1"/>
    </xf>
    <xf numFmtId="0" fontId="33" fillId="9" borderId="0" xfId="0" applyFont="1" applyFill="1" applyAlignment="1">
      <alignment horizontal="center" vertical="center"/>
    </xf>
    <xf numFmtId="0" fontId="21" fillId="2" borderId="1" xfId="1" applyNumberFormat="1" applyFont="1" applyFill="1" applyBorder="1" applyAlignment="1">
      <alignment horizontal="center" vertical="center" wrapText="1"/>
    </xf>
    <xf numFmtId="0" fontId="21" fillId="2" borderId="16" xfId="1" applyNumberFormat="1" applyFont="1" applyFill="1" applyBorder="1" applyAlignment="1">
      <alignment horizontal="center" vertical="center" wrapText="1"/>
    </xf>
    <xf numFmtId="0" fontId="11" fillId="14" borderId="34" xfId="0" applyFont="1" applyFill="1" applyBorder="1" applyAlignment="1">
      <alignment horizontal="center" vertical="center" wrapText="1"/>
    </xf>
    <xf numFmtId="0" fontId="17" fillId="2" borderId="1" xfId="1" applyNumberFormat="1" applyFont="1" applyFill="1" applyBorder="1" applyAlignment="1">
      <alignment horizontal="center" vertical="center" wrapText="1"/>
    </xf>
    <xf numFmtId="0" fontId="23" fillId="13" borderId="15" xfId="0" applyFont="1" applyFill="1" applyBorder="1" applyAlignment="1">
      <alignment horizontal="center" vertical="center" wrapText="1"/>
    </xf>
    <xf numFmtId="0" fontId="10" fillId="6" borderId="17" xfId="0" applyFont="1" applyFill="1" applyBorder="1" applyAlignment="1">
      <alignment horizontal="left" vertical="center" wrapText="1"/>
    </xf>
    <xf numFmtId="0" fontId="10" fillId="6" borderId="67" xfId="0" applyFont="1" applyFill="1" applyBorder="1" applyAlignment="1">
      <alignment horizontal="left" vertical="center" wrapText="1"/>
    </xf>
    <xf numFmtId="0" fontId="10" fillId="6" borderId="1" xfId="0" applyFont="1" applyFill="1" applyBorder="1" applyAlignment="1">
      <alignment horizontal="left" vertical="center" wrapText="1"/>
    </xf>
    <xf numFmtId="0" fontId="10" fillId="6" borderId="24" xfId="0" applyFont="1" applyFill="1" applyBorder="1" applyAlignment="1">
      <alignment horizontal="left" vertical="center" wrapText="1"/>
    </xf>
    <xf numFmtId="0" fontId="10" fillId="5" borderId="1" xfId="0" applyFont="1" applyFill="1" applyBorder="1" applyAlignment="1">
      <alignment horizontal="left" vertical="center" wrapText="1"/>
    </xf>
    <xf numFmtId="0" fontId="10" fillId="5" borderId="24" xfId="0" applyFont="1" applyFill="1" applyBorder="1" applyAlignment="1">
      <alignment horizontal="left" vertical="center" wrapText="1"/>
    </xf>
    <xf numFmtId="0" fontId="10" fillId="7" borderId="1" xfId="0" applyFont="1" applyFill="1" applyBorder="1" applyAlignment="1">
      <alignment horizontal="left" vertical="center" wrapText="1"/>
    </xf>
    <xf numFmtId="0" fontId="10" fillId="7" borderId="24" xfId="0" applyFont="1" applyFill="1" applyBorder="1" applyAlignment="1">
      <alignment horizontal="left" vertical="center" wrapText="1"/>
    </xf>
    <xf numFmtId="0" fontId="35" fillId="26" borderId="31" xfId="0" applyFont="1" applyFill="1" applyBorder="1" applyAlignment="1">
      <alignment horizontal="center" vertical="center" wrapText="1"/>
    </xf>
    <xf numFmtId="0" fontId="10" fillId="6" borderId="6" xfId="0" applyFont="1" applyFill="1" applyBorder="1" applyAlignment="1">
      <alignment horizontal="left" vertical="center" wrapText="1"/>
    </xf>
    <xf numFmtId="0" fontId="10" fillId="6" borderId="8" xfId="0" applyFont="1" applyFill="1" applyBorder="1" applyAlignment="1">
      <alignment horizontal="left" vertical="center" wrapText="1"/>
    </xf>
    <xf numFmtId="0" fontId="10" fillId="5" borderId="8" xfId="0" applyFont="1" applyFill="1" applyBorder="1" applyAlignment="1">
      <alignment horizontal="left" vertical="center" wrapText="1"/>
    </xf>
    <xf numFmtId="0" fontId="10" fillId="7" borderId="8" xfId="0" applyFont="1" applyFill="1" applyBorder="1" applyAlignment="1">
      <alignment horizontal="left" vertical="center" wrapText="1"/>
    </xf>
    <xf numFmtId="0" fontId="10" fillId="8" borderId="1" xfId="0" applyFont="1" applyFill="1" applyBorder="1" applyAlignment="1">
      <alignment horizontal="left" vertical="center" wrapText="1"/>
    </xf>
    <xf numFmtId="0" fontId="10" fillId="8" borderId="24" xfId="0" applyFont="1" applyFill="1" applyBorder="1" applyAlignment="1">
      <alignment horizontal="left" vertical="center" wrapText="1"/>
    </xf>
    <xf numFmtId="0" fontId="10" fillId="8" borderId="8" xfId="0" applyFont="1" applyFill="1" applyBorder="1" applyAlignment="1">
      <alignment horizontal="left" vertical="center" wrapText="1"/>
    </xf>
    <xf numFmtId="0" fontId="10" fillId="0" borderId="7" xfId="0" applyFont="1" applyBorder="1" applyAlignment="1">
      <alignment horizontal="left" vertical="center" wrapText="1"/>
    </xf>
    <xf numFmtId="0" fontId="10" fillId="0" borderId="25" xfId="0" applyFont="1" applyBorder="1" applyAlignment="1">
      <alignment horizontal="left" vertical="center" wrapText="1"/>
    </xf>
    <xf numFmtId="0" fontId="10" fillId="3" borderId="8"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10" fillId="3" borderId="25" xfId="0" applyFont="1" applyFill="1" applyBorder="1" applyAlignment="1">
      <alignment horizontal="left" vertical="center" wrapText="1"/>
    </xf>
    <xf numFmtId="0" fontId="10" fillId="3" borderId="9" xfId="0" applyFont="1" applyFill="1" applyBorder="1" applyAlignment="1">
      <alignment horizontal="left" wrapText="1"/>
    </xf>
    <xf numFmtId="0" fontId="10" fillId="3" borderId="9" xfId="0" applyFont="1" applyFill="1" applyBorder="1" applyAlignment="1">
      <alignment horizontal="left" vertical="center" wrapText="1"/>
    </xf>
    <xf numFmtId="0" fontId="10" fillId="3" borderId="68" xfId="0" applyFont="1" applyFill="1" applyBorder="1" applyAlignment="1">
      <alignment horizontal="left" vertical="center" wrapText="1"/>
    </xf>
    <xf numFmtId="0" fontId="10" fillId="0" borderId="11" xfId="0" applyFont="1" applyBorder="1" applyAlignment="1">
      <alignment horizontal="left" vertical="center" wrapText="1"/>
    </xf>
    <xf numFmtId="0" fontId="23" fillId="27" borderId="69" xfId="0" applyFont="1" applyFill="1" applyBorder="1" applyAlignment="1">
      <alignment horizontal="center" vertical="center" wrapText="1"/>
    </xf>
    <xf numFmtId="0" fontId="23" fillId="27" borderId="70" xfId="0" applyFont="1" applyFill="1" applyBorder="1" applyAlignment="1">
      <alignment horizontal="center" vertical="center" wrapText="1"/>
    </xf>
    <xf numFmtId="3" fontId="23" fillId="27" borderId="70" xfId="0" applyNumberFormat="1" applyFont="1" applyFill="1" applyBorder="1" applyAlignment="1">
      <alignment horizontal="center" vertical="center" wrapText="1"/>
    </xf>
    <xf numFmtId="9" fontId="23" fillId="27" borderId="70" xfId="1" applyFont="1" applyFill="1" applyBorder="1" applyAlignment="1">
      <alignment horizontal="center" vertical="center" wrapText="1"/>
    </xf>
    <xf numFmtId="0" fontId="23" fillId="28" borderId="70" xfId="0" applyFont="1" applyFill="1" applyBorder="1" applyAlignment="1">
      <alignment horizontal="center" vertical="center" wrapText="1"/>
    </xf>
    <xf numFmtId="0" fontId="35" fillId="0" borderId="71" xfId="0" applyFont="1" applyBorder="1" applyAlignment="1">
      <alignment horizontal="center" vertical="center" wrapText="1"/>
    </xf>
    <xf numFmtId="0" fontId="35" fillId="0" borderId="72" xfId="0" applyFont="1" applyBorder="1" applyAlignment="1">
      <alignment horizontal="center" vertical="center" wrapText="1"/>
    </xf>
    <xf numFmtId="0" fontId="35" fillId="0" borderId="37" xfId="0" applyFont="1" applyBorder="1" applyAlignment="1">
      <alignment horizontal="center" vertical="center" wrapText="1"/>
    </xf>
    <xf numFmtId="0" fontId="35" fillId="0" borderId="37" xfId="0" applyFont="1" applyBorder="1" applyAlignment="1">
      <alignment horizontal="center" vertical="center"/>
    </xf>
    <xf numFmtId="0" fontId="35" fillId="0" borderId="72" xfId="0" applyFont="1" applyBorder="1" applyAlignment="1">
      <alignment horizontal="center" vertical="center"/>
    </xf>
    <xf numFmtId="0" fontId="35" fillId="0" borderId="15" xfId="0" applyFont="1" applyBorder="1" applyAlignment="1" applyProtection="1">
      <alignment horizontal="center" vertical="center"/>
      <protection locked="0"/>
    </xf>
    <xf numFmtId="0" fontId="30" fillId="13" borderId="62" xfId="0" applyFont="1" applyFill="1" applyBorder="1" applyAlignment="1">
      <alignment horizontal="center" vertical="center" wrapText="1"/>
    </xf>
    <xf numFmtId="0" fontId="30" fillId="18" borderId="63" xfId="0" applyFont="1" applyFill="1" applyBorder="1" applyAlignment="1">
      <alignment horizontal="center" vertical="center" wrapText="1"/>
    </xf>
    <xf numFmtId="0" fontId="30" fillId="13" borderId="63" xfId="0" applyFont="1" applyFill="1" applyBorder="1" applyAlignment="1">
      <alignment horizontal="center" vertical="center" wrapText="1"/>
    </xf>
    <xf numFmtId="0" fontId="30" fillId="13" borderId="64" xfId="0" applyFont="1" applyFill="1" applyBorder="1" applyAlignment="1">
      <alignment horizontal="center" vertical="center" wrapText="1"/>
    </xf>
    <xf numFmtId="0" fontId="0" fillId="29" borderId="0" xfId="0" applyFill="1"/>
    <xf numFmtId="0" fontId="0" fillId="29" borderId="0" xfId="0" applyFill="1" applyAlignment="1">
      <alignment horizontal="left" vertical="center"/>
    </xf>
    <xf numFmtId="3" fontId="0" fillId="0" borderId="0" xfId="0" applyNumberFormat="1" applyAlignment="1">
      <alignment horizontal="left" vertical="center"/>
    </xf>
    <xf numFmtId="0" fontId="0" fillId="0" borderId="0" xfId="0" applyAlignment="1">
      <alignment horizontal="left" vertical="center"/>
    </xf>
    <xf numFmtId="49" fontId="0" fillId="0" borderId="0" xfId="0" applyNumberFormat="1" applyAlignment="1">
      <alignment horizontal="left" vertical="center"/>
    </xf>
    <xf numFmtId="9" fontId="0" fillId="0" borderId="0" xfId="0" applyNumberFormat="1" applyAlignment="1">
      <alignment horizontal="left" vertical="center"/>
    </xf>
    <xf numFmtId="0" fontId="10" fillId="6" borderId="18" xfId="0" applyFont="1" applyFill="1" applyBorder="1" applyAlignment="1">
      <alignment vertical="center" wrapText="1"/>
    </xf>
    <xf numFmtId="0" fontId="10" fillId="0" borderId="7" xfId="0" applyFont="1" applyBorder="1" applyAlignment="1">
      <alignment vertical="center" wrapText="1"/>
    </xf>
    <xf numFmtId="1" fontId="22" fillId="12" borderId="1" xfId="0" applyNumberFormat="1" applyFont="1" applyFill="1" applyBorder="1" applyAlignment="1">
      <alignment horizontal="center" vertical="center" wrapText="1"/>
    </xf>
    <xf numFmtId="169" fontId="22" fillId="12" borderId="1" xfId="3" applyNumberFormat="1" applyFont="1" applyFill="1" applyBorder="1" applyAlignment="1">
      <alignment horizontal="center" vertical="center" wrapText="1"/>
    </xf>
    <xf numFmtId="169" fontId="22" fillId="12" borderId="16" xfId="3" applyNumberFormat="1" applyFont="1" applyFill="1" applyBorder="1" applyAlignment="1">
      <alignment horizontal="center" vertical="center" wrapText="1"/>
    </xf>
    <xf numFmtId="1" fontId="18" fillId="12" borderId="66" xfId="0" applyNumberFormat="1" applyFont="1" applyFill="1" applyBorder="1" applyAlignment="1">
      <alignment horizontal="center" vertical="center" wrapText="1"/>
    </xf>
    <xf numFmtId="1" fontId="0" fillId="0" borderId="0" xfId="0" applyNumberFormat="1" applyAlignment="1">
      <alignment horizontal="left" vertical="center"/>
    </xf>
    <xf numFmtId="0" fontId="62" fillId="8" borderId="32" xfId="0" applyFont="1" applyFill="1" applyBorder="1" applyAlignment="1">
      <alignment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64" fillId="0" borderId="1" xfId="0" applyFont="1" applyBorder="1" applyAlignment="1">
      <alignment vertical="center" wrapText="1"/>
    </xf>
    <xf numFmtId="0" fontId="64" fillId="0" borderId="0" xfId="0" applyFont="1" applyAlignment="1">
      <alignment vertical="center" wrapText="1"/>
    </xf>
    <xf numFmtId="9" fontId="22" fillId="12" borderId="1" xfId="1" applyFont="1" applyFill="1" applyBorder="1" applyAlignment="1">
      <alignment horizontal="center" vertical="center" wrapText="1"/>
    </xf>
    <xf numFmtId="0" fontId="33" fillId="9" borderId="0" xfId="0" applyFont="1" applyFill="1" applyAlignment="1">
      <alignment vertical="center"/>
    </xf>
    <xf numFmtId="0" fontId="8" fillId="9" borderId="0" xfId="0" applyFont="1" applyFill="1" applyAlignment="1">
      <alignment vertical="center"/>
    </xf>
    <xf numFmtId="0" fontId="21" fillId="0" borderId="24" xfId="0" applyFont="1" applyBorder="1" applyAlignment="1">
      <alignment horizontal="left" vertical="center" wrapText="1"/>
    </xf>
    <xf numFmtId="0" fontId="21" fillId="0" borderId="25" xfId="0" applyFont="1" applyBorder="1" applyAlignment="1">
      <alignment horizontal="left" vertical="center" wrapText="1"/>
    </xf>
    <xf numFmtId="0" fontId="21" fillId="0" borderId="22" xfId="0" applyFont="1" applyBorder="1" applyAlignment="1">
      <alignment horizontal="left" vertical="center" wrapText="1"/>
    </xf>
    <xf numFmtId="168" fontId="24" fillId="11" borderId="24" xfId="2" applyNumberFormat="1" applyFont="1" applyFill="1" applyBorder="1" applyAlignment="1" applyProtection="1">
      <alignment horizontal="center" vertical="center"/>
      <protection locked="0"/>
    </xf>
    <xf numFmtId="168" fontId="24" fillId="11" borderId="25" xfId="2" applyNumberFormat="1" applyFont="1" applyFill="1" applyBorder="1" applyAlignment="1" applyProtection="1">
      <alignment horizontal="center" vertical="center"/>
      <protection locked="0"/>
    </xf>
    <xf numFmtId="168" fontId="24" fillId="11" borderId="22" xfId="2" applyNumberFormat="1" applyFont="1" applyFill="1" applyBorder="1" applyAlignment="1" applyProtection="1">
      <alignment horizontal="center" vertical="center"/>
      <protection locked="0"/>
    </xf>
    <xf numFmtId="3" fontId="24" fillId="11" borderId="24" xfId="2" applyNumberFormat="1" applyFont="1" applyFill="1" applyBorder="1" applyAlignment="1" applyProtection="1">
      <alignment horizontal="center" vertical="center"/>
      <protection locked="0"/>
    </xf>
    <xf numFmtId="3" fontId="24" fillId="11" borderId="25" xfId="2" applyNumberFormat="1" applyFont="1" applyFill="1" applyBorder="1" applyAlignment="1" applyProtection="1">
      <alignment horizontal="center" vertical="center"/>
      <protection locked="0"/>
    </xf>
    <xf numFmtId="3" fontId="24" fillId="11" borderId="22" xfId="2" applyNumberFormat="1" applyFont="1" applyFill="1" applyBorder="1" applyAlignment="1" applyProtection="1">
      <alignment horizontal="center" vertical="center"/>
      <protection locked="0"/>
    </xf>
    <xf numFmtId="3" fontId="24" fillId="15" borderId="24" xfId="2" applyNumberFormat="1" applyFont="1" applyFill="1" applyBorder="1" applyAlignment="1" applyProtection="1">
      <alignment horizontal="center" vertical="center"/>
      <protection locked="0"/>
    </xf>
    <xf numFmtId="3" fontId="24" fillId="15" borderId="25" xfId="2" applyNumberFormat="1" applyFont="1" applyFill="1" applyBorder="1" applyAlignment="1" applyProtection="1">
      <alignment horizontal="center" vertical="center"/>
      <protection locked="0"/>
    </xf>
    <xf numFmtId="3" fontId="24" fillId="15" borderId="22" xfId="2" applyNumberFormat="1" applyFont="1" applyFill="1" applyBorder="1" applyAlignment="1" applyProtection="1">
      <alignment horizontal="center" vertical="center"/>
      <protection locked="0"/>
    </xf>
    <xf numFmtId="0" fontId="32" fillId="3" borderId="23" xfId="0" applyFont="1" applyFill="1" applyBorder="1" applyAlignment="1">
      <alignment horizontal="left" vertical="center" wrapText="1"/>
    </xf>
    <xf numFmtId="0" fontId="32" fillId="3" borderId="0" xfId="0" applyFont="1" applyFill="1" applyAlignment="1">
      <alignment horizontal="left" vertical="center" wrapText="1"/>
    </xf>
    <xf numFmtId="9" fontId="24" fillId="15" borderId="24" xfId="1" applyFont="1" applyFill="1" applyBorder="1" applyAlignment="1" applyProtection="1">
      <alignment horizontal="center" vertical="center"/>
      <protection locked="0"/>
    </xf>
    <xf numFmtId="9" fontId="24" fillId="15" borderId="25" xfId="1" applyFont="1" applyFill="1" applyBorder="1" applyAlignment="1" applyProtection="1">
      <alignment horizontal="center" vertical="center"/>
      <protection locked="0"/>
    </xf>
    <xf numFmtId="9" fontId="24" fillId="15" borderId="22" xfId="1" applyFont="1" applyFill="1" applyBorder="1" applyAlignment="1" applyProtection="1">
      <alignment horizontal="center" vertical="center"/>
      <protection locked="0"/>
    </xf>
    <xf numFmtId="164" fontId="24" fillId="15" borderId="24" xfId="2" applyNumberFormat="1" applyFont="1" applyFill="1" applyBorder="1" applyAlignment="1" applyProtection="1">
      <alignment horizontal="center" vertical="center"/>
      <protection locked="0"/>
    </xf>
    <xf numFmtId="164" fontId="24" fillId="15" borderId="25" xfId="2" applyNumberFormat="1" applyFont="1" applyFill="1" applyBorder="1" applyAlignment="1" applyProtection="1">
      <alignment horizontal="center" vertical="center"/>
      <protection locked="0"/>
    </xf>
    <xf numFmtId="164" fontId="24" fillId="15" borderId="22" xfId="2" applyNumberFormat="1" applyFont="1" applyFill="1" applyBorder="1" applyAlignment="1" applyProtection="1">
      <alignment horizontal="center" vertical="center"/>
      <protection locked="0"/>
    </xf>
    <xf numFmtId="3" fontId="22" fillId="12" borderId="24" xfId="2" applyNumberFormat="1" applyFont="1" applyFill="1" applyBorder="1" applyAlignment="1" applyProtection="1">
      <alignment horizontal="center" vertical="center"/>
      <protection locked="0"/>
    </xf>
    <xf numFmtId="3" fontId="22" fillId="12" borderId="25" xfId="2" applyNumberFormat="1" applyFont="1" applyFill="1" applyBorder="1" applyAlignment="1" applyProtection="1">
      <alignment horizontal="center" vertical="center"/>
      <protection locked="0"/>
    </xf>
    <xf numFmtId="3" fontId="22" fillId="12" borderId="22" xfId="2" applyNumberFormat="1" applyFont="1" applyFill="1" applyBorder="1" applyAlignment="1" applyProtection="1">
      <alignment horizontal="center" vertical="center"/>
      <protection locked="0"/>
    </xf>
    <xf numFmtId="9" fontId="22" fillId="12" borderId="24" xfId="1" applyFont="1" applyFill="1" applyBorder="1" applyAlignment="1" applyProtection="1">
      <alignment horizontal="center" vertical="center" wrapText="1"/>
      <protection locked="0"/>
    </xf>
    <xf numFmtId="9" fontId="22" fillId="12" borderId="25" xfId="1" applyFont="1" applyFill="1" applyBorder="1" applyAlignment="1" applyProtection="1">
      <alignment horizontal="center" vertical="center" wrapText="1"/>
      <protection locked="0"/>
    </xf>
    <xf numFmtId="9" fontId="22" fillId="12" borderId="22" xfId="1" applyFont="1" applyFill="1" applyBorder="1" applyAlignment="1" applyProtection="1">
      <alignment horizontal="center" vertical="center" wrapText="1"/>
      <protection locked="0"/>
    </xf>
    <xf numFmtId="0" fontId="34" fillId="3" borderId="30" xfId="0" applyFont="1" applyFill="1" applyBorder="1" applyAlignment="1">
      <alignment horizontal="center" vertical="center" wrapText="1"/>
    </xf>
    <xf numFmtId="167" fontId="24" fillId="15" borderId="24" xfId="1" applyNumberFormat="1" applyFont="1" applyFill="1" applyBorder="1" applyAlignment="1" applyProtection="1">
      <alignment horizontal="center" vertical="center"/>
      <protection locked="0"/>
    </xf>
    <xf numFmtId="167" fontId="24" fillId="15" borderId="25" xfId="1" applyNumberFormat="1" applyFont="1" applyFill="1" applyBorder="1" applyAlignment="1" applyProtection="1">
      <alignment horizontal="center" vertical="center"/>
      <protection locked="0"/>
    </xf>
    <xf numFmtId="167" fontId="24" fillId="15" borderId="22" xfId="1" applyNumberFormat="1" applyFont="1" applyFill="1" applyBorder="1" applyAlignment="1" applyProtection="1">
      <alignment horizontal="center" vertical="center"/>
      <protection locked="0"/>
    </xf>
    <xf numFmtId="0" fontId="20" fillId="3" borderId="0" xfId="0" applyFont="1" applyFill="1" applyAlignment="1">
      <alignment horizontal="center" wrapText="1"/>
    </xf>
    <xf numFmtId="0" fontId="33" fillId="9" borderId="0" xfId="0" applyFont="1" applyFill="1" applyAlignment="1">
      <alignment horizontal="center" vertical="center"/>
    </xf>
    <xf numFmtId="0" fontId="20" fillId="0" borderId="1" xfId="0" applyFont="1" applyBorder="1" applyAlignment="1">
      <alignment horizontal="center" vertical="center"/>
    </xf>
    <xf numFmtId="0" fontId="22" fillId="12" borderId="24" xfId="0" applyFont="1" applyFill="1" applyBorder="1" applyAlignment="1">
      <alignment horizontal="center" vertical="center"/>
    </xf>
    <xf numFmtId="0" fontId="22" fillId="12" borderId="25" xfId="0" applyFont="1" applyFill="1" applyBorder="1" applyAlignment="1">
      <alignment horizontal="center" vertical="center"/>
    </xf>
    <xf numFmtId="0" fontId="22" fillId="12" borderId="22" xfId="0" applyFont="1" applyFill="1" applyBorder="1" applyAlignment="1">
      <alignment horizontal="center" vertical="center"/>
    </xf>
    <xf numFmtId="0" fontId="21" fillId="15" borderId="25" xfId="0" applyFont="1" applyFill="1" applyBorder="1" applyAlignment="1">
      <alignment horizontal="center" vertical="center"/>
    </xf>
    <xf numFmtId="0" fontId="21" fillId="15" borderId="22" xfId="0" applyFont="1" applyFill="1" applyBorder="1" applyAlignment="1">
      <alignment horizontal="center" vertical="center"/>
    </xf>
    <xf numFmtId="0" fontId="25" fillId="3" borderId="4" xfId="0" applyFont="1" applyFill="1" applyBorder="1" applyAlignment="1">
      <alignment horizontal="center" vertical="center"/>
    </xf>
    <xf numFmtId="0" fontId="25" fillId="3" borderId="0" xfId="0" applyFont="1" applyFill="1" applyAlignment="1">
      <alignment horizontal="center" vertical="center"/>
    </xf>
    <xf numFmtId="0" fontId="25" fillId="0" borderId="23" xfId="0" applyFont="1" applyBorder="1" applyAlignment="1">
      <alignment horizontal="center" vertical="center" wrapText="1"/>
    </xf>
    <xf numFmtId="0" fontId="25" fillId="0" borderId="0" xfId="0" applyFont="1" applyAlignment="1">
      <alignment horizontal="center" vertical="center" wrapText="1"/>
    </xf>
    <xf numFmtId="14" fontId="24" fillId="15" borderId="24" xfId="2" applyNumberFormat="1" applyFont="1" applyFill="1" applyBorder="1" applyAlignment="1" applyProtection="1">
      <alignment horizontal="center" vertical="center"/>
      <protection locked="0"/>
    </xf>
    <xf numFmtId="14" fontId="24" fillId="15" borderId="25" xfId="2" applyNumberFormat="1" applyFont="1" applyFill="1" applyBorder="1" applyAlignment="1" applyProtection="1">
      <alignment horizontal="center" vertical="center"/>
      <protection locked="0"/>
    </xf>
    <xf numFmtId="14" fontId="24" fillId="15" borderId="22" xfId="2" applyNumberFormat="1" applyFont="1" applyFill="1" applyBorder="1" applyAlignment="1" applyProtection="1">
      <alignment horizontal="center" vertical="center"/>
      <protection locked="0"/>
    </xf>
    <xf numFmtId="0" fontId="25" fillId="15" borderId="0" xfId="0" applyFont="1" applyFill="1" applyAlignment="1" applyProtection="1">
      <alignment horizontal="center" vertical="center" wrapText="1"/>
      <protection hidden="1"/>
    </xf>
    <xf numFmtId="0" fontId="16" fillId="3" borderId="0" xfId="0" applyFont="1" applyFill="1" applyAlignment="1">
      <alignment horizontal="center" wrapText="1"/>
    </xf>
    <xf numFmtId="0" fontId="16" fillId="0" borderId="1" xfId="0" applyFont="1" applyBorder="1" applyAlignment="1">
      <alignment horizontal="center" vertical="center"/>
    </xf>
    <xf numFmtId="0" fontId="28" fillId="3" borderId="4" xfId="0" applyFont="1" applyFill="1" applyBorder="1" applyAlignment="1">
      <alignment horizontal="center" vertical="center"/>
    </xf>
    <xf numFmtId="0" fontId="28" fillId="3" borderId="0" xfId="0" applyFont="1" applyFill="1" applyAlignment="1">
      <alignment horizontal="center" vertical="center"/>
    </xf>
    <xf numFmtId="0" fontId="25" fillId="3" borderId="0" xfId="0" applyFont="1" applyFill="1" applyAlignment="1" applyProtection="1">
      <alignment horizontal="left" vertical="center" wrapText="1"/>
      <protection hidden="1"/>
    </xf>
    <xf numFmtId="0" fontId="35" fillId="26" borderId="25" xfId="0" applyFont="1" applyFill="1" applyBorder="1" applyAlignment="1">
      <alignment horizontal="center" vertical="center" wrapText="1"/>
    </xf>
    <xf numFmtId="0" fontId="35" fillId="26" borderId="22" xfId="0" applyFont="1" applyFill="1" applyBorder="1" applyAlignment="1">
      <alignment horizontal="center" vertical="center" wrapText="1"/>
    </xf>
    <xf numFmtId="0" fontId="17" fillId="15" borderId="25" xfId="0" applyFont="1" applyFill="1" applyBorder="1" applyAlignment="1">
      <alignment horizontal="center" vertical="center" wrapText="1"/>
    </xf>
    <xf numFmtId="0" fontId="17" fillId="15" borderId="22" xfId="0" applyFont="1" applyFill="1" applyBorder="1" applyAlignment="1">
      <alignment horizontal="center" vertical="center" wrapText="1"/>
    </xf>
    <xf numFmtId="0" fontId="17" fillId="2" borderId="24" xfId="0" applyFont="1" applyFill="1" applyBorder="1" applyAlignment="1">
      <alignment horizontal="center" vertical="center"/>
    </xf>
    <xf numFmtId="0" fontId="17" fillId="2" borderId="25" xfId="0" applyFont="1" applyFill="1" applyBorder="1" applyAlignment="1">
      <alignment horizontal="center" vertical="center"/>
    </xf>
    <xf numFmtId="0" fontId="18" fillId="10" borderId="24" xfId="0" applyFont="1" applyFill="1" applyBorder="1" applyAlignment="1">
      <alignment horizontal="center" vertical="center" wrapText="1"/>
    </xf>
    <xf numFmtId="0" fontId="18" fillId="10" borderId="25" xfId="0" applyFont="1" applyFill="1" applyBorder="1" applyAlignment="1">
      <alignment horizontal="center" vertical="center" wrapText="1"/>
    </xf>
    <xf numFmtId="0" fontId="13" fillId="15" borderId="0" xfId="0" applyFont="1" applyFill="1" applyAlignment="1" applyProtection="1">
      <alignment horizontal="center" vertical="center" wrapText="1"/>
      <protection hidden="1"/>
    </xf>
    <xf numFmtId="0" fontId="8" fillId="9" borderId="0" xfId="0" applyFont="1" applyFill="1" applyAlignment="1">
      <alignment horizontal="center" vertical="center"/>
    </xf>
    <xf numFmtId="0" fontId="2" fillId="3" borderId="0" xfId="0" applyFont="1" applyFill="1" applyAlignment="1">
      <alignment horizontal="center" wrapText="1"/>
    </xf>
    <xf numFmtId="0" fontId="27" fillId="0" borderId="23" xfId="0" applyFont="1" applyBorder="1" applyAlignment="1">
      <alignment horizontal="left" vertical="top" wrapText="1"/>
    </xf>
    <xf numFmtId="0" fontId="27" fillId="0" borderId="33" xfId="0" applyFont="1" applyBorder="1" applyAlignment="1">
      <alignment horizontal="left" vertical="top" wrapText="1"/>
    </xf>
    <xf numFmtId="0" fontId="28" fillId="0" borderId="0" xfId="0" applyFont="1" applyAlignment="1">
      <alignment horizontal="center" vertical="top" wrapText="1"/>
    </xf>
    <xf numFmtId="0" fontId="36" fillId="0" borderId="31" xfId="0" applyFont="1" applyBorder="1" applyAlignment="1">
      <alignment horizontal="center" vertical="center" wrapText="1"/>
    </xf>
    <xf numFmtId="0" fontId="36" fillId="0" borderId="32" xfId="0" applyFont="1" applyBorder="1" applyAlignment="1">
      <alignment horizontal="center" vertical="center" wrapText="1"/>
    </xf>
    <xf numFmtId="0" fontId="27" fillId="0" borderId="33" xfId="0" applyFont="1" applyBorder="1" applyAlignment="1">
      <alignment horizontal="left" vertical="top"/>
    </xf>
    <xf numFmtId="0" fontId="66" fillId="0" borderId="23" xfId="0" applyFont="1" applyBorder="1" applyAlignment="1">
      <alignment horizontal="center" vertical="center" wrapText="1"/>
    </xf>
    <xf numFmtId="0" fontId="65" fillId="0" borderId="1" xfId="0" applyFont="1" applyBorder="1" applyAlignment="1">
      <alignment horizontal="center" vertical="top" wrapText="1"/>
    </xf>
    <xf numFmtId="0" fontId="10" fillId="6" borderId="27" xfId="0" applyFont="1" applyFill="1" applyBorder="1" applyAlignment="1">
      <alignment horizontal="left" vertical="center" wrapText="1"/>
    </xf>
    <xf numFmtId="0" fontId="10" fillId="6" borderId="14" xfId="0" applyFont="1" applyFill="1" applyBorder="1" applyAlignment="1">
      <alignment horizontal="left" vertical="center" wrapText="1"/>
    </xf>
    <xf numFmtId="0" fontId="10" fillId="7" borderId="28" xfId="0" applyFont="1" applyFill="1" applyBorder="1" applyAlignment="1">
      <alignment horizontal="left" vertical="center" wrapText="1"/>
    </xf>
    <xf numFmtId="0" fontId="10" fillId="7" borderId="27" xfId="0" applyFont="1" applyFill="1" applyBorder="1" applyAlignment="1">
      <alignment horizontal="left" vertical="center" wrapText="1"/>
    </xf>
    <xf numFmtId="0" fontId="10" fillId="7" borderId="14" xfId="0" applyFont="1" applyFill="1" applyBorder="1" applyAlignment="1">
      <alignment horizontal="left" vertical="center" wrapText="1"/>
    </xf>
    <xf numFmtId="0" fontId="64" fillId="0" borderId="1" xfId="0" applyFont="1" applyBorder="1" applyAlignment="1">
      <alignment horizontal="left" vertical="center" wrapText="1"/>
    </xf>
    <xf numFmtId="0" fontId="62" fillId="8" borderId="24" xfId="0" applyFont="1" applyFill="1" applyBorder="1" applyAlignment="1">
      <alignment horizontal="center" vertical="center" wrapText="1"/>
    </xf>
    <xf numFmtId="0" fontId="62" fillId="8" borderId="25" xfId="0" applyFont="1" applyFill="1" applyBorder="1" applyAlignment="1">
      <alignment horizontal="center" vertical="center" wrapText="1"/>
    </xf>
    <xf numFmtId="0" fontId="10" fillId="5" borderId="28" xfId="0" applyFont="1" applyFill="1" applyBorder="1" applyAlignment="1">
      <alignment horizontal="left" vertical="center" wrapText="1"/>
    </xf>
    <xf numFmtId="0" fontId="10" fillId="5" borderId="14" xfId="0" applyFont="1" applyFill="1" applyBorder="1" applyAlignment="1">
      <alignment horizontal="left" vertical="center" wrapText="1"/>
    </xf>
    <xf numFmtId="0" fontId="10" fillId="8" borderId="28" xfId="0" applyFont="1" applyFill="1" applyBorder="1" applyAlignment="1">
      <alignment horizontal="left" vertical="center" wrapText="1"/>
    </xf>
    <xf numFmtId="0" fontId="10" fillId="8" borderId="27" xfId="0" applyFont="1" applyFill="1" applyBorder="1" applyAlignment="1">
      <alignment horizontal="left" vertical="center" wrapText="1"/>
    </xf>
    <xf numFmtId="0" fontId="10" fillId="8" borderId="14" xfId="0" applyFont="1" applyFill="1" applyBorder="1" applyAlignment="1">
      <alignment horizontal="left" vertical="center" wrapText="1"/>
    </xf>
    <xf numFmtId="0" fontId="45" fillId="23" borderId="18" xfId="0" applyFont="1" applyFill="1" applyBorder="1" applyAlignment="1">
      <alignment horizontal="center" vertical="center" wrapText="1"/>
    </xf>
    <xf numFmtId="0" fontId="45" fillId="23" borderId="27" xfId="0" applyFont="1" applyFill="1" applyBorder="1" applyAlignment="1">
      <alignment horizontal="center" vertical="center" wrapText="1"/>
    </xf>
    <xf numFmtId="0" fontId="45" fillId="23" borderId="45" xfId="0" applyFont="1" applyFill="1" applyBorder="1" applyAlignment="1">
      <alignment horizontal="center" vertical="center" wrapText="1"/>
    </xf>
    <xf numFmtId="0" fontId="45" fillId="0" borderId="44" xfId="0" applyFont="1" applyBorder="1" applyAlignment="1">
      <alignment horizontal="center" vertical="center" wrapText="1"/>
    </xf>
    <xf numFmtId="0" fontId="45" fillId="0" borderId="23" xfId="0" applyFont="1" applyBorder="1" applyAlignment="1">
      <alignment horizontal="center" vertical="center" wrapText="1"/>
    </xf>
    <xf numFmtId="0" fontId="45" fillId="0" borderId="46" xfId="0" applyFont="1" applyBorder="1" applyAlignment="1">
      <alignment horizontal="center" vertical="center" wrapText="1"/>
    </xf>
    <xf numFmtId="0" fontId="53" fillId="19" borderId="42" xfId="0" applyFont="1" applyFill="1" applyBorder="1" applyAlignment="1">
      <alignment horizontal="center" vertical="center"/>
    </xf>
    <xf numFmtId="0" fontId="53" fillId="19" borderId="2" xfId="0" applyFont="1" applyFill="1" applyBorder="1" applyAlignment="1">
      <alignment horizontal="center" vertical="center"/>
    </xf>
    <xf numFmtId="0" fontId="53" fillId="19" borderId="3" xfId="0" applyFont="1" applyFill="1" applyBorder="1" applyAlignment="1">
      <alignment horizontal="center" vertical="center"/>
    </xf>
    <xf numFmtId="0" fontId="43" fillId="22" borderId="42" xfId="0" applyFont="1" applyFill="1" applyBorder="1" applyAlignment="1">
      <alignment horizontal="center" vertical="center" wrapText="1"/>
    </xf>
    <xf numFmtId="0" fontId="43" fillId="22" borderId="3" xfId="0" applyFont="1" applyFill="1" applyBorder="1" applyAlignment="1">
      <alignment horizontal="center" vertical="center" wrapText="1"/>
    </xf>
    <xf numFmtId="0" fontId="44" fillId="22" borderId="42" xfId="0" applyFont="1" applyFill="1" applyBorder="1" applyAlignment="1">
      <alignment horizontal="center" vertical="center" wrapText="1"/>
    </xf>
    <xf numFmtId="0" fontId="44" fillId="22" borderId="2" xfId="0" applyFont="1" applyFill="1" applyBorder="1" applyAlignment="1">
      <alignment horizontal="center" vertical="center" wrapText="1"/>
    </xf>
    <xf numFmtId="0" fontId="44" fillId="22" borderId="3" xfId="0" applyFont="1" applyFill="1" applyBorder="1" applyAlignment="1">
      <alignment horizontal="center" vertical="center" wrapText="1"/>
    </xf>
    <xf numFmtId="0" fontId="43" fillId="23" borderId="2" xfId="0" applyFont="1" applyFill="1" applyBorder="1" applyAlignment="1">
      <alignment horizontal="center" vertical="center" wrapText="1"/>
    </xf>
    <xf numFmtId="0" fontId="43" fillId="23" borderId="3" xfId="0" applyFont="1" applyFill="1" applyBorder="1" applyAlignment="1">
      <alignment horizontal="center" vertical="center" wrapText="1"/>
    </xf>
    <xf numFmtId="0" fontId="58" fillId="22" borderId="39" xfId="0" applyFont="1" applyFill="1" applyBorder="1" applyAlignment="1">
      <alignment horizontal="center" vertical="center" wrapText="1"/>
    </xf>
    <xf numFmtId="0" fontId="58" fillId="22" borderId="40" xfId="0" applyFont="1" applyFill="1" applyBorder="1" applyAlignment="1">
      <alignment horizontal="center" vertical="center" wrapText="1"/>
    </xf>
    <xf numFmtId="0" fontId="62" fillId="20" borderId="40" xfId="0" applyFont="1" applyFill="1" applyBorder="1" applyAlignment="1">
      <alignment horizontal="center" vertical="center" wrapText="1"/>
    </xf>
    <xf numFmtId="0" fontId="62" fillId="20" borderId="41" xfId="0" applyFont="1" applyFill="1" applyBorder="1" applyAlignment="1">
      <alignment horizontal="center" vertical="center" wrapText="1"/>
    </xf>
    <xf numFmtId="0" fontId="56" fillId="20" borderId="40" xfId="0" applyFont="1" applyFill="1" applyBorder="1" applyAlignment="1">
      <alignment horizontal="center" vertical="center" wrapText="1"/>
    </xf>
    <xf numFmtId="0" fontId="56" fillId="20" borderId="41" xfId="0" applyFont="1" applyFill="1" applyBorder="1" applyAlignment="1">
      <alignment horizontal="center" vertical="center" wrapText="1"/>
    </xf>
    <xf numFmtId="0" fontId="45" fillId="23" borderId="23" xfId="0" applyFont="1" applyFill="1" applyBorder="1" applyAlignment="1">
      <alignment horizontal="center" vertical="center" wrapText="1"/>
    </xf>
    <xf numFmtId="0" fontId="45" fillId="23" borderId="46" xfId="0" applyFont="1" applyFill="1" applyBorder="1" applyAlignment="1">
      <alignment horizontal="center" vertical="center" wrapText="1"/>
    </xf>
    <xf numFmtId="0" fontId="45" fillId="23" borderId="4" xfId="0" applyFont="1" applyFill="1" applyBorder="1" applyAlignment="1">
      <alignment horizontal="center" vertical="center" wrapText="1"/>
    </xf>
    <xf numFmtId="0" fontId="49" fillId="0" borderId="23" xfId="0" applyFont="1" applyBorder="1" applyAlignment="1">
      <alignment vertical="top" wrapText="1"/>
    </xf>
    <xf numFmtId="0" fontId="49" fillId="0" borderId="46" xfId="0" applyFont="1" applyBorder="1" applyAlignment="1">
      <alignment vertical="top" wrapText="1"/>
    </xf>
    <xf numFmtId="0" fontId="45" fillId="23" borderId="16" xfId="0" applyFont="1" applyFill="1" applyBorder="1" applyAlignment="1">
      <alignment horizontal="center" vertical="center"/>
    </xf>
    <xf numFmtId="0" fontId="45" fillId="23" borderId="15" xfId="0" applyFont="1" applyFill="1" applyBorder="1" applyAlignment="1">
      <alignment horizontal="center" vertical="center"/>
    </xf>
    <xf numFmtId="0" fontId="61" fillId="19" borderId="42" xfId="0" applyFont="1" applyFill="1" applyBorder="1" applyAlignment="1">
      <alignment horizontal="center" vertical="center"/>
    </xf>
    <xf numFmtId="0" fontId="61" fillId="19" borderId="2" xfId="0" applyFont="1" applyFill="1" applyBorder="1" applyAlignment="1">
      <alignment horizontal="center" vertical="center"/>
    </xf>
    <xf numFmtId="0" fontId="61" fillId="19" borderId="3" xfId="0" applyFont="1" applyFill="1" applyBorder="1" applyAlignment="1">
      <alignment horizontal="center" vertical="center"/>
    </xf>
    <xf numFmtId="0" fontId="43" fillId="20" borderId="42" xfId="0" applyFont="1" applyFill="1" applyBorder="1" applyAlignment="1">
      <alignment horizontal="center" vertical="center" wrapText="1"/>
    </xf>
    <xf numFmtId="0" fontId="43" fillId="20" borderId="3" xfId="0" applyFont="1" applyFill="1" applyBorder="1" applyAlignment="1">
      <alignment horizontal="center" vertical="center" wrapText="1"/>
    </xf>
    <xf numFmtId="0" fontId="44" fillId="20" borderId="2" xfId="0" applyFont="1" applyFill="1" applyBorder="1" applyAlignment="1">
      <alignment horizontal="center" vertical="center" wrapText="1"/>
    </xf>
    <xf numFmtId="0" fontId="43" fillId="20" borderId="2" xfId="0" applyFont="1" applyFill="1" applyBorder="1" applyAlignment="1">
      <alignment horizontal="center" vertical="center" wrapText="1"/>
    </xf>
    <xf numFmtId="0" fontId="45" fillId="23" borderId="52" xfId="0" applyFont="1" applyFill="1" applyBorder="1" applyAlignment="1">
      <alignment horizontal="center" vertical="center" wrapText="1"/>
    </xf>
    <xf numFmtId="0" fontId="45" fillId="23" borderId="33" xfId="0" applyFont="1" applyFill="1" applyBorder="1" applyAlignment="1">
      <alignment horizontal="center" vertical="center" wrapText="1"/>
    </xf>
    <xf numFmtId="0" fontId="45" fillId="23" borderId="51" xfId="0" applyFont="1" applyFill="1" applyBorder="1" applyAlignment="1">
      <alignment horizontal="center" vertical="center" wrapText="1"/>
    </xf>
    <xf numFmtId="0" fontId="49" fillId="0" borderId="60" xfId="0" applyFont="1" applyBorder="1" applyAlignment="1">
      <alignment horizontal="center" vertical="center" wrapText="1"/>
    </xf>
    <xf numFmtId="0" fontId="49" fillId="0" borderId="0" xfId="0" applyFont="1" applyAlignment="1">
      <alignment horizontal="center" vertical="center" wrapText="1"/>
    </xf>
    <xf numFmtId="0" fontId="49" fillId="0" borderId="47" xfId="0" applyFont="1" applyBorder="1" applyAlignment="1">
      <alignment horizontal="center" vertical="center" wrapText="1"/>
    </xf>
    <xf numFmtId="0" fontId="45" fillId="23" borderId="0" xfId="0" applyFont="1" applyFill="1" applyAlignment="1">
      <alignment horizontal="center" vertical="center" wrapText="1"/>
    </xf>
    <xf numFmtId="0" fontId="49" fillId="0" borderId="50" xfId="0" applyFont="1" applyBorder="1" applyAlignment="1">
      <alignment horizontal="center" vertical="center" wrapText="1"/>
    </xf>
    <xf numFmtId="0" fontId="49" fillId="0" borderId="23" xfId="0" applyFont="1" applyBorder="1" applyAlignment="1">
      <alignment horizontal="center" vertical="center" wrapText="1"/>
    </xf>
    <xf numFmtId="0" fontId="49" fillId="0" borderId="46" xfId="0" applyFont="1" applyBorder="1" applyAlignment="1">
      <alignment horizontal="center" vertical="center" wrapText="1"/>
    </xf>
    <xf numFmtId="0" fontId="45" fillId="23" borderId="61" xfId="0" applyFont="1" applyFill="1" applyBorder="1" applyAlignment="1">
      <alignment horizontal="center" vertical="center" wrapText="1"/>
    </xf>
    <xf numFmtId="0" fontId="45" fillId="0" borderId="50" xfId="0" applyFont="1" applyBorder="1" applyAlignment="1">
      <alignment horizontal="center" vertical="center" wrapText="1"/>
    </xf>
  </cellXfs>
  <cellStyles count="4">
    <cellStyle name="Euro" xfId="2" xr:uid="{FE956831-E446-4ADA-974B-A8FEF608172E}"/>
    <cellStyle name="Milliers" xfId="3" builtinId="3"/>
    <cellStyle name="Normal" xfId="0" builtinId="0"/>
    <cellStyle name="Pourcentage" xfId="1" builtinId="5"/>
  </cellStyles>
  <dxfs count="23">
    <dxf>
      <fill>
        <patternFill>
          <bgColor rgb="FFFF0000"/>
        </patternFill>
      </fill>
    </dxf>
    <dxf>
      <font>
        <color rgb="FFFF0000"/>
      </font>
      <fill>
        <patternFill>
          <bgColor theme="9" tint="0.79998168889431442"/>
        </patternFill>
      </fill>
    </dxf>
    <dxf>
      <font>
        <color theme="0"/>
      </font>
      <fill>
        <patternFill>
          <bgColor theme="3" tint="-0.24994659260841701"/>
        </patternFill>
      </fill>
    </dxf>
    <dxf>
      <font>
        <color theme="0"/>
      </font>
      <fill>
        <patternFill>
          <bgColor theme="3" tint="-0.24994659260841701"/>
        </patternFill>
      </fill>
    </dxf>
    <dxf>
      <font>
        <b val="0"/>
        <i val="0"/>
        <strike val="0"/>
        <condense val="0"/>
        <extend val="0"/>
        <outline val="0"/>
        <shadow val="0"/>
        <u val="none"/>
        <vertAlign val="baseline"/>
        <sz val="12"/>
        <color theme="0"/>
        <name val="Marianne"/>
        <family val="3"/>
        <scheme val="none"/>
      </font>
      <numFmt numFmtId="13" formatCode="0%"/>
      <fill>
        <patternFill patternType="solid">
          <fgColor indexed="64"/>
          <bgColor theme="3" tint="-0.249977111117893"/>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2"/>
        <color theme="0"/>
        <name val="Marianne"/>
        <family val="3"/>
        <scheme val="none"/>
      </font>
      <numFmt numFmtId="0" formatCode="General"/>
      <fill>
        <patternFill patternType="solid">
          <fgColor indexed="64"/>
          <bgColor theme="3" tint="-0.249977111117893"/>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Marianne"/>
        <family val="3"/>
        <scheme val="none"/>
      </font>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0"/>
        <name val="Marianne"/>
        <family val="3"/>
        <scheme val="none"/>
      </font>
      <numFmt numFmtId="13" formatCode="0%"/>
      <fill>
        <patternFill patternType="solid">
          <fgColor indexed="64"/>
          <bgColor theme="3" tint="-0.249977111117893"/>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0"/>
        <name val="Marianne"/>
        <family val="3"/>
        <scheme val="none"/>
      </font>
      <numFmt numFmtId="169" formatCode="#,##0_ ;\-#,##0\ "/>
      <fill>
        <patternFill patternType="solid">
          <fgColor indexed="64"/>
          <bgColor theme="3" tint="-0.249977111117893"/>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Marianne"/>
        <family val="3"/>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0"/>
        <name val="Marianne"/>
        <family val="3"/>
        <scheme val="none"/>
      </font>
      <numFmt numFmtId="3" formatCode="#,##0"/>
      <fill>
        <patternFill patternType="solid">
          <fgColor indexed="64"/>
          <bgColor theme="3" tint="-0.249977111117893"/>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Marianne"/>
        <family val="3"/>
        <scheme val="none"/>
      </font>
      <numFmt numFmtId="1" formatCode="0"/>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Marianne"/>
        <family val="3"/>
        <scheme val="none"/>
      </font>
      <numFmt numFmtId="3" formatCode="#,##0"/>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Marianne"/>
        <family val="3"/>
        <scheme val="none"/>
      </font>
      <numFmt numFmtId="3" formatCode="#,##0"/>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Marianne"/>
        <family val="3"/>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Marianne"/>
        <family val="3"/>
        <scheme val="none"/>
      </font>
      <numFmt numFmtId="0" formatCode="General"/>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Marianne"/>
        <family val="3"/>
        <scheme val="none"/>
      </font>
      <numFmt numFmtId="30" formatCode="@"/>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Marianne"/>
        <family val="3"/>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top style="thin">
          <color indexed="64"/>
        </top>
      </border>
    </dxf>
    <dxf>
      <border outline="0">
        <right style="medium">
          <color indexed="64"/>
        </right>
        <top style="medium">
          <color indexed="64"/>
        </top>
        <bottom style="thin">
          <color indexed="64"/>
        </bottom>
      </border>
    </dxf>
    <dxf>
      <font>
        <strike val="0"/>
        <outline val="0"/>
        <shadow val="0"/>
        <vertAlign val="baseline"/>
        <sz val="12"/>
        <name val="Marianne"/>
        <family val="3"/>
        <scheme val="none"/>
      </font>
    </dxf>
    <dxf>
      <border outline="0">
        <bottom style="thin">
          <color indexed="64"/>
        </bottom>
      </border>
    </dxf>
    <dxf>
      <font>
        <b/>
        <i val="0"/>
        <strike val="0"/>
        <condense val="0"/>
        <extend val="0"/>
        <outline val="0"/>
        <shadow val="0"/>
        <u val="none"/>
        <vertAlign val="baseline"/>
        <sz val="12"/>
        <color theme="0"/>
        <name val="Marianne"/>
        <family val="3"/>
        <scheme val="none"/>
      </font>
      <fill>
        <patternFill patternType="solid">
          <fgColor indexed="64"/>
          <bgColor theme="4"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6644C"/>
      <color rgb="FFFC4F42"/>
      <color rgb="FFFF6600"/>
      <color rgb="FF66CCFF"/>
      <color rgb="FFFF66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18" Type="http://schemas.microsoft.com/office/2020/07/relationships/rdRichValueWebImage" Target="richData/rdRichValueWebImage.xml"/><Relationship Id="rId26" Type="http://schemas.openxmlformats.org/officeDocument/2006/relationships/calcChain" Target="calcChain.xml"/><Relationship Id="rId3" Type="http://schemas.openxmlformats.org/officeDocument/2006/relationships/worksheet" Target="worksheets/sheet3.xml"/><Relationship Id="rId21" Type="http://schemas.microsoft.com/office/2017/06/relationships/rdArray" Target="richData/rdarray.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eetMetadata" Target="metadata.xml"/><Relationship Id="rId25" Type="http://schemas.microsoft.com/office/2017/06/relationships/rdRichValueTypes" Target="richData/rdRichValueTypes.xml"/><Relationship Id="rId2" Type="http://schemas.openxmlformats.org/officeDocument/2006/relationships/worksheet" Target="worksheets/sheet2.xml"/><Relationship Id="rId16" Type="http://schemas.openxmlformats.org/officeDocument/2006/relationships/sharedStrings" Target="sharedStrings.xml"/><Relationship Id="rId20" Type="http://schemas.microsoft.com/office/2017/06/relationships/rdRichValueStructure" Target="richData/rdrichvaluestructure.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microsoft.com/office/2017/06/relationships/rdSupportingPropertyBag" Target="richData/rdsupportingpropertybag.xml"/><Relationship Id="rId5" Type="http://schemas.openxmlformats.org/officeDocument/2006/relationships/worksheet" Target="worksheets/sheet5.xml"/><Relationship Id="rId15" Type="http://schemas.openxmlformats.org/officeDocument/2006/relationships/styles" Target="styles.xml"/><Relationship Id="rId23" Type="http://schemas.microsoft.com/office/2017/06/relationships/rdSupportingPropertyBagStructure" Target="richData/rdsupportingpropertybagstructure.xml"/><Relationship Id="rId10" Type="http://schemas.openxmlformats.org/officeDocument/2006/relationships/worksheet" Target="worksheets/sheet10.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microsoft.com/office/2017/06/relationships/richStyles" Target="richData/richStyle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5"/>
    </mc:Choice>
    <mc:Fallback>
      <c:style val="5"/>
    </mc:Fallback>
  </mc:AlternateContent>
  <c:pivotSource>
    <c:name>[Plan_approvisionnement_biomasse énergie_2025_REDII.xlsx]Graphique!Tableau croisé dynamique4</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Total</a:t>
            </a:r>
          </a:p>
        </c:rich>
      </c:tx>
      <c:overlay val="0"/>
      <c:spPr>
        <a:noFill/>
        <a:ln>
          <a:noFill/>
        </a:ln>
        <a:effectLst/>
      </c:spPr>
    </c:title>
    <c:autoTitleDeleted val="0"/>
    <c:pivotFmts>
      <c:pivotFmt>
        <c:idx val="0"/>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3">
              <a:lumMod val="75000"/>
            </a:schemeClr>
          </a:solidFill>
          <a:ln>
            <a:noFill/>
          </a:ln>
          <a:effectLst/>
        </c:spPr>
      </c:pivotFmt>
      <c:pivotFmt>
        <c:idx val="2"/>
        <c:spPr>
          <a:solidFill>
            <a:schemeClr val="accent1"/>
          </a:solidFill>
          <a:ln>
            <a:noFill/>
          </a:ln>
          <a:effectLst/>
        </c:spPr>
      </c:pivotFmt>
      <c:pivotFmt>
        <c:idx val="3"/>
        <c:spPr>
          <a:solidFill>
            <a:srgbClr val="FFC000"/>
          </a:solidFill>
          <a:ln>
            <a:noFill/>
          </a:ln>
          <a:effectLst/>
        </c:spPr>
      </c:pivotFmt>
      <c:pivotFmt>
        <c:idx val="4"/>
      </c:pivotFmt>
      <c:pivotFmt>
        <c:idx val="5"/>
        <c:spPr>
          <a:solidFill>
            <a:schemeClr val="bg2">
              <a:lumMod val="50000"/>
            </a:schemeClr>
          </a:solidFill>
          <a:ln>
            <a:noFill/>
          </a:ln>
          <a:effectLst/>
        </c:spPr>
      </c:pivotFmt>
      <c:pivotFmt>
        <c:idx val="6"/>
        <c:spPr>
          <a:solidFill>
            <a:schemeClr val="accent6">
              <a:lumMod val="75000"/>
            </a:schemeClr>
          </a:solidFill>
          <a:ln>
            <a:noFill/>
          </a:ln>
          <a:effectLst/>
        </c:spPr>
      </c:pivotFmt>
      <c:pivotFmt>
        <c:idx val="7"/>
        <c:spPr>
          <a:solidFill>
            <a:schemeClr val="accent4">
              <a:lumMod val="60000"/>
              <a:lumOff val="40000"/>
            </a:schemeClr>
          </a:solidFill>
          <a:ln>
            <a:noFill/>
          </a:ln>
          <a:effectLst/>
        </c:spPr>
      </c:pivotFmt>
      <c:pivotFmt>
        <c:idx val="8"/>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1"/>
          <c:showBubbleSize val="0"/>
          <c:extLst>
            <c:ext xmlns:c15="http://schemas.microsoft.com/office/drawing/2012/chart" uri="{CE6537A1-D6FC-4f65-9D91-7224C49458BB}"/>
          </c:extLst>
        </c:dLbl>
      </c:pivotFmt>
      <c:pivotFmt>
        <c:idx val="9"/>
        <c:spPr>
          <a:solidFill>
            <a:schemeClr val="accent6">
              <a:lumMod val="75000"/>
            </a:schemeClr>
          </a:solidFill>
          <a:ln>
            <a:noFill/>
          </a:ln>
          <a:effectLst/>
        </c:spPr>
      </c:pivotFmt>
      <c:pivotFmt>
        <c:idx val="10"/>
        <c:spPr>
          <a:solidFill>
            <a:srgbClr val="FFC000"/>
          </a:solidFill>
          <a:ln>
            <a:noFill/>
          </a:ln>
          <a:effectLst/>
        </c:spPr>
      </c:pivotFmt>
      <c:pivotFmt>
        <c:idx val="11"/>
        <c:spPr>
          <a:solidFill>
            <a:schemeClr val="bg2">
              <a:lumMod val="50000"/>
            </a:schemeClr>
          </a:solidFill>
          <a:ln>
            <a:noFill/>
          </a:ln>
          <a:effectLst/>
        </c:spPr>
      </c:pivotFmt>
      <c:pivotFmt>
        <c:idx val="12"/>
        <c:spPr>
          <a:solidFill>
            <a:schemeClr val="accent3">
              <a:lumMod val="75000"/>
            </a:schemeClr>
          </a:solidFill>
          <a:ln>
            <a:noFill/>
          </a:ln>
          <a:effectLst/>
        </c:spPr>
      </c:pivotFmt>
      <c:pivotFmt>
        <c:idx val="13"/>
        <c:spPr>
          <a:solidFill>
            <a:schemeClr val="accent1"/>
          </a:solidFill>
          <a:ln>
            <a:noFill/>
          </a:ln>
          <a:effectLst/>
        </c:spPr>
      </c:pivotFmt>
      <c:pivotFmt>
        <c:idx val="14"/>
        <c:spPr>
          <a:solidFill>
            <a:schemeClr val="accent4">
              <a:lumMod val="60000"/>
              <a:lumOff val="40000"/>
            </a:schemeClr>
          </a:solidFill>
          <a:ln>
            <a:noFill/>
          </a:ln>
          <a:effectLst/>
        </c:spPr>
      </c:pivotFmt>
      <c:pivotFmt>
        <c:idx val="15"/>
        <c:spPr>
          <a:solidFill>
            <a:schemeClr val="accent3">
              <a:tint val="48000"/>
            </a:schemeClr>
          </a:solidFill>
          <a:ln>
            <a:noFill/>
          </a:ln>
          <a:effectLst/>
        </c:spPr>
      </c:pivotFmt>
      <c:pivotFmt>
        <c:idx val="16"/>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1"/>
          <c:showBubbleSize val="0"/>
          <c:extLst>
            <c:ext xmlns:c15="http://schemas.microsoft.com/office/drawing/2012/chart" uri="{CE6537A1-D6FC-4f65-9D91-7224C49458BB}"/>
          </c:extLst>
        </c:dLbl>
      </c:pivotFmt>
      <c:pivotFmt>
        <c:idx val="17"/>
        <c:spPr>
          <a:solidFill>
            <a:schemeClr val="accent6">
              <a:lumMod val="75000"/>
            </a:schemeClr>
          </a:solidFill>
          <a:ln>
            <a:noFill/>
          </a:ln>
          <a:effectLst/>
        </c:spPr>
      </c:pivotFmt>
      <c:pivotFmt>
        <c:idx val="18"/>
        <c:spPr>
          <a:solidFill>
            <a:srgbClr val="FFC000"/>
          </a:solidFill>
          <a:ln>
            <a:noFill/>
          </a:ln>
          <a:effectLst/>
        </c:spPr>
      </c:pivotFmt>
      <c:pivotFmt>
        <c:idx val="19"/>
        <c:spPr>
          <a:solidFill>
            <a:schemeClr val="bg2">
              <a:lumMod val="50000"/>
            </a:schemeClr>
          </a:solidFill>
          <a:ln>
            <a:noFill/>
          </a:ln>
          <a:effectLst/>
        </c:spPr>
      </c:pivotFmt>
      <c:pivotFmt>
        <c:idx val="20"/>
        <c:spPr>
          <a:solidFill>
            <a:schemeClr val="accent3">
              <a:lumMod val="75000"/>
            </a:schemeClr>
          </a:solidFill>
          <a:ln>
            <a:noFill/>
          </a:ln>
          <a:effectLst/>
        </c:spPr>
      </c:pivotFmt>
      <c:pivotFmt>
        <c:idx val="21"/>
        <c:spPr>
          <a:solidFill>
            <a:schemeClr val="accent1"/>
          </a:solidFill>
          <a:ln>
            <a:noFill/>
          </a:ln>
          <a:effectLst/>
        </c:spPr>
      </c:pivotFmt>
      <c:pivotFmt>
        <c:idx val="22"/>
        <c:spPr>
          <a:solidFill>
            <a:schemeClr val="accent4">
              <a:lumMod val="60000"/>
              <a:lumOff val="40000"/>
            </a:schemeClr>
          </a:solidFill>
          <a:ln>
            <a:noFill/>
          </a:ln>
          <a:effectLst/>
        </c:spPr>
      </c:pivotFmt>
      <c:pivotFmt>
        <c:idx val="23"/>
        <c:spPr>
          <a:solidFill>
            <a:schemeClr val="accent3">
              <a:tint val="48000"/>
            </a:schemeClr>
          </a:solidFill>
          <a:ln>
            <a:noFill/>
          </a:ln>
          <a:effectLst/>
        </c:spPr>
      </c:pivotFmt>
      <c:pivotFmt>
        <c:idx val="24"/>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1"/>
          <c:showBubbleSize val="0"/>
          <c:extLst>
            <c:ext xmlns:c15="http://schemas.microsoft.com/office/drawing/2012/chart" uri="{CE6537A1-D6FC-4f65-9D91-7224C49458BB}"/>
          </c:extLst>
        </c:dLbl>
      </c:pivotFmt>
      <c:pivotFmt>
        <c:idx val="25"/>
        <c:spPr>
          <a:solidFill>
            <a:schemeClr val="accent6">
              <a:lumMod val="75000"/>
            </a:schemeClr>
          </a:solidFill>
          <a:ln>
            <a:noFill/>
          </a:ln>
          <a:effectLst/>
        </c:spPr>
      </c:pivotFmt>
      <c:pivotFmt>
        <c:idx val="26"/>
        <c:spPr>
          <a:solidFill>
            <a:srgbClr val="FFC000"/>
          </a:solidFill>
          <a:ln>
            <a:noFill/>
          </a:ln>
          <a:effectLst/>
        </c:spPr>
      </c:pivotFmt>
      <c:pivotFmt>
        <c:idx val="27"/>
        <c:spPr>
          <a:solidFill>
            <a:schemeClr val="bg2">
              <a:lumMod val="50000"/>
            </a:schemeClr>
          </a:solidFill>
          <a:ln>
            <a:noFill/>
          </a:ln>
          <a:effectLst/>
        </c:spPr>
      </c:pivotFmt>
      <c:pivotFmt>
        <c:idx val="28"/>
        <c:spPr>
          <a:solidFill>
            <a:schemeClr val="accent3">
              <a:lumMod val="75000"/>
            </a:schemeClr>
          </a:solidFill>
          <a:ln>
            <a:noFill/>
          </a:ln>
          <a:effectLst/>
        </c:spPr>
      </c:pivotFmt>
      <c:pivotFmt>
        <c:idx val="29"/>
        <c:spPr>
          <a:solidFill>
            <a:schemeClr val="accent1"/>
          </a:solidFill>
          <a:ln>
            <a:noFill/>
          </a:ln>
          <a:effectLst/>
        </c:spPr>
      </c:pivotFmt>
      <c:pivotFmt>
        <c:idx val="30"/>
        <c:spPr>
          <a:solidFill>
            <a:schemeClr val="accent4">
              <a:lumMod val="60000"/>
              <a:lumOff val="40000"/>
            </a:schemeClr>
          </a:solidFill>
          <a:ln>
            <a:noFill/>
          </a:ln>
          <a:effectLst/>
        </c:spPr>
      </c:pivotFmt>
      <c:pivotFmt>
        <c:idx val="31"/>
        <c:spPr>
          <a:solidFill>
            <a:schemeClr val="accent3">
              <a:tint val="48000"/>
            </a:schemeClr>
          </a:solidFill>
          <a:ln>
            <a:noFill/>
          </a:ln>
          <a:effectLst/>
        </c:spPr>
      </c:pivotFmt>
      <c:pivotFmt>
        <c:idx val="32"/>
        <c:spPr>
          <a:solidFill>
            <a:schemeClr val="accent6">
              <a:lumMod val="75000"/>
            </a:schemeClr>
          </a:solidFill>
        </c:spPr>
      </c:pivotFmt>
      <c:pivotFmt>
        <c:idx val="33"/>
        <c:spPr>
          <a:solidFill>
            <a:srgbClr val="FFC000"/>
          </a:solidFill>
        </c:spPr>
      </c:pivotFmt>
      <c:pivotFmt>
        <c:idx val="34"/>
        <c:spPr>
          <a:solidFill>
            <a:schemeClr val="bg2">
              <a:lumMod val="50000"/>
            </a:schemeClr>
          </a:solidFill>
        </c:spPr>
      </c:pivotFmt>
      <c:pivotFmt>
        <c:idx val="35"/>
        <c:spPr>
          <a:solidFill>
            <a:schemeClr val="accent3">
              <a:lumMod val="75000"/>
            </a:schemeClr>
          </a:solidFill>
        </c:spPr>
      </c:pivotFmt>
      <c:pivotFmt>
        <c:idx val="36"/>
        <c:spPr>
          <a:solidFill>
            <a:schemeClr val="tx2">
              <a:lumMod val="60000"/>
              <a:lumOff val="40000"/>
            </a:schemeClr>
          </a:solidFill>
        </c:spPr>
      </c:pivotFmt>
      <c:pivotFmt>
        <c:idx val="37"/>
        <c:spPr>
          <a:solidFill>
            <a:schemeClr val="bg1">
              <a:lumMod val="65000"/>
            </a:schemeClr>
          </a:solidFill>
        </c:spPr>
      </c:pivotFmt>
    </c:pivotFmts>
    <c:plotArea>
      <c:layout/>
      <c:pieChart>
        <c:varyColors val="1"/>
        <c:ser>
          <c:idx val="0"/>
          <c:order val="0"/>
          <c:tx>
            <c:strRef>
              <c:f>Graphique!$B$3</c:f>
              <c:strCache>
                <c:ptCount val="1"/>
                <c:pt idx="0">
                  <c:v>Total</c:v>
                </c:pt>
              </c:strCache>
            </c:strRef>
          </c:tx>
          <c:dPt>
            <c:idx val="0"/>
            <c:bubble3D val="0"/>
            <c:extLst>
              <c:ext xmlns:c16="http://schemas.microsoft.com/office/drawing/2014/chart" uri="{C3380CC4-5D6E-409C-BE32-E72D297353CC}">
                <c16:uniqueId val="{0000000B-CDE9-4502-8A7D-01AB2EAA729B}"/>
              </c:ext>
            </c:extLst>
          </c:dPt>
          <c:dPt>
            <c:idx val="1"/>
            <c:bubble3D val="0"/>
            <c:extLst>
              <c:ext xmlns:c16="http://schemas.microsoft.com/office/drawing/2014/chart" uri="{C3380CC4-5D6E-409C-BE32-E72D297353CC}">
                <c16:uniqueId val="{0000000D-CDE9-4502-8A7D-01AB2EAA729B}"/>
              </c:ext>
            </c:extLst>
          </c:dPt>
          <c:dPt>
            <c:idx val="2"/>
            <c:bubble3D val="0"/>
            <c:extLst>
              <c:ext xmlns:c16="http://schemas.microsoft.com/office/drawing/2014/chart" uri="{C3380CC4-5D6E-409C-BE32-E72D297353CC}">
                <c16:uniqueId val="{0000000F-CDE9-4502-8A7D-01AB2EAA729B}"/>
              </c:ext>
            </c:extLst>
          </c:dPt>
          <c:dPt>
            <c:idx val="3"/>
            <c:bubble3D val="0"/>
            <c:extLst>
              <c:ext xmlns:c16="http://schemas.microsoft.com/office/drawing/2014/chart" uri="{C3380CC4-5D6E-409C-BE32-E72D297353CC}">
                <c16:uniqueId val="{00000011-CDE9-4502-8A7D-01AB2EAA729B}"/>
              </c:ext>
            </c:extLst>
          </c:dPt>
          <c:dPt>
            <c:idx val="4"/>
            <c:bubble3D val="0"/>
            <c:extLst>
              <c:ext xmlns:c16="http://schemas.microsoft.com/office/drawing/2014/chart" uri="{C3380CC4-5D6E-409C-BE32-E72D297353CC}">
                <c16:uniqueId val="{00000013-CDE9-4502-8A7D-01AB2EAA729B}"/>
              </c:ext>
            </c:extLst>
          </c:dPt>
          <c:dPt>
            <c:idx val="5"/>
            <c:bubble3D val="0"/>
            <c:extLst>
              <c:ext xmlns:c16="http://schemas.microsoft.com/office/drawing/2014/chart" uri="{C3380CC4-5D6E-409C-BE32-E72D297353CC}">
                <c16:uniqueId val="{00000015-CDE9-4502-8A7D-01AB2EAA729B}"/>
              </c:ext>
            </c:extLst>
          </c:dPt>
          <c:dPt>
            <c:idx val="6"/>
            <c:bubble3D val="0"/>
            <c:extLst>
              <c:ext xmlns:c16="http://schemas.microsoft.com/office/drawing/2014/chart" uri="{C3380CC4-5D6E-409C-BE32-E72D297353CC}">
                <c16:uniqueId val="{00000017-CDE9-4502-8A7D-01AB2EAA729B}"/>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Graphique!$A$4</c:f>
              <c:strCache>
                <c:ptCount val="1"/>
                <c:pt idx="0">
                  <c:v>Total général</c:v>
                </c:pt>
              </c:strCache>
            </c:strRef>
          </c:cat>
          <c:val>
            <c:numRef>
              <c:f>Graphique!$B$4</c:f>
              <c:numCache>
                <c:formatCode>General</c:formatCode>
                <c:ptCount val="1"/>
              </c:numCache>
            </c:numRef>
          </c:val>
          <c:extLst>
            <c:ext xmlns:c16="http://schemas.microsoft.com/office/drawing/2014/chart" uri="{C3380CC4-5D6E-409C-BE32-E72D297353CC}">
              <c16:uniqueId val="{00000018-CDE9-4502-8A7D-01AB2EAA729B}"/>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63394410039384408"/>
          <c:y val="0.17306174744282057"/>
          <c:w val="0.35731782343925866"/>
          <c:h val="0.5907256028608506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extLst/>
  </c:chart>
  <c:txPr>
    <a:bodyPr/>
    <a:lstStyle/>
    <a:p>
      <a:pPr>
        <a:defRPr/>
      </a:pPr>
      <a:endParaRPr lang="fr-FR"/>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pivotSource>
    <c:name>[Plan_approvisionnement_biomasse énergie_2025_REDII.xlsx]Graphique!Tableau croisé dynamique3</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3">
              <a:lumMod val="50000"/>
            </a:schemeClr>
          </a:solidFill>
          <a:ln>
            <a:noFill/>
          </a:ln>
          <a:effectLst/>
        </c:spPr>
      </c:pivotFmt>
      <c:pivotFmt>
        <c:idx val="3"/>
        <c:spPr>
          <a:solidFill>
            <a:schemeClr val="accent3">
              <a:lumMod val="75000"/>
            </a:schemeClr>
          </a:solidFill>
          <a:ln>
            <a:noFill/>
          </a:ln>
          <a:effectLst/>
        </c:spPr>
      </c:pivotFmt>
      <c:pivotFmt>
        <c:idx val="4"/>
        <c:spPr>
          <a:solidFill>
            <a:schemeClr val="bg2">
              <a:lumMod val="50000"/>
            </a:schemeClr>
          </a:solidFill>
          <a:ln>
            <a:noFill/>
          </a:ln>
          <a:effectLst/>
        </c:spPr>
      </c:pivotFmt>
      <c:pivotFmt>
        <c:idx val="5"/>
        <c:spPr>
          <a:solidFill>
            <a:srgbClr val="FFFF00"/>
          </a:solidFill>
          <a:ln>
            <a:noFill/>
          </a:ln>
          <a:effectLst/>
        </c:spPr>
      </c:pivotFmt>
      <c:pivotFmt>
        <c:idx val="6"/>
        <c:spPr>
          <a:solidFill>
            <a:schemeClr val="accent6">
              <a:lumMod val="50000"/>
            </a:schemeClr>
          </a:solidFill>
          <a:ln>
            <a:noFill/>
          </a:ln>
          <a:effectLst/>
        </c:spPr>
      </c:pivotFmt>
      <c:pivotFmt>
        <c:idx val="7"/>
        <c:spPr>
          <a:solidFill>
            <a:srgbClr val="FFC000"/>
          </a:solidFill>
          <a:ln>
            <a:noFill/>
          </a:ln>
          <a:effectLst/>
        </c:spPr>
      </c:pivotFmt>
      <c:pivotFmt>
        <c:idx val="8"/>
        <c:spPr>
          <a:solidFill>
            <a:schemeClr val="bg1">
              <a:lumMod val="65000"/>
            </a:schemeClr>
          </a:solidFill>
          <a:ln>
            <a:noFill/>
          </a:ln>
          <a:effectLst/>
        </c:spPr>
      </c:pivotFmt>
      <c:pivotFmt>
        <c:idx val="9"/>
        <c:spPr>
          <a:solidFill>
            <a:srgbClr val="0070C0"/>
          </a:solidFill>
          <a:ln>
            <a:noFill/>
          </a:ln>
          <a:effectLst/>
        </c:spPr>
      </c:pivotFmt>
      <c:pivotFmt>
        <c:idx val="10"/>
        <c:spPr>
          <a:solidFill>
            <a:schemeClr val="accent1"/>
          </a:solidFill>
          <a:ln>
            <a:noFill/>
          </a:ln>
          <a:effectLst/>
        </c:spPr>
      </c:pivotFmt>
    </c:pivotFmts>
    <c:plotArea>
      <c:layout>
        <c:manualLayout>
          <c:layoutTarget val="inner"/>
          <c:xMode val="edge"/>
          <c:yMode val="edge"/>
          <c:x val="1.6146788990825688E-2"/>
          <c:y val="0.16447874829475737"/>
          <c:w val="0.51547404464350211"/>
          <c:h val="0.65363730376152929"/>
        </c:manualLayout>
      </c:layout>
      <c:pieChart>
        <c:varyColors val="1"/>
        <c:ser>
          <c:idx val="0"/>
          <c:order val="0"/>
          <c:tx>
            <c:strRef>
              <c:f>Graphique!$B$17</c:f>
              <c:strCache>
                <c:ptCount val="1"/>
                <c:pt idx="0">
                  <c:v>Total</c:v>
                </c:pt>
              </c:strCache>
            </c:strRef>
          </c:tx>
          <c:dPt>
            <c:idx val="0"/>
            <c:bubble3D val="0"/>
            <c:spPr>
              <a:solidFill>
                <a:schemeClr val="accent1"/>
              </a:solidFill>
              <a:ln>
                <a:noFill/>
              </a:ln>
              <a:effectLst/>
            </c:spPr>
            <c:extLst>
              <c:ext xmlns:c16="http://schemas.microsoft.com/office/drawing/2014/chart" uri="{C3380CC4-5D6E-409C-BE32-E72D297353CC}">
                <c16:uniqueId val="{00000003-6858-40C1-AB86-F463A7BAB9F4}"/>
              </c:ext>
            </c:extLst>
          </c:dPt>
          <c:dPt>
            <c:idx val="1"/>
            <c:bubble3D val="0"/>
            <c:spPr>
              <a:solidFill>
                <a:schemeClr val="accent2"/>
              </a:solidFill>
              <a:ln>
                <a:noFill/>
              </a:ln>
              <a:effectLst/>
            </c:spPr>
            <c:extLst>
              <c:ext xmlns:c16="http://schemas.microsoft.com/office/drawing/2014/chart" uri="{C3380CC4-5D6E-409C-BE32-E72D297353CC}">
                <c16:uniqueId val="{00000003-2872-448F-A68C-C6548DCFDD57}"/>
              </c:ext>
            </c:extLst>
          </c:dPt>
          <c:cat>
            <c:strRef>
              <c:f>Graphique!$A$18</c:f>
              <c:strCache>
                <c:ptCount val="1"/>
                <c:pt idx="0">
                  <c:v>Total général</c:v>
                </c:pt>
              </c:strCache>
            </c:strRef>
          </c:cat>
          <c:val>
            <c:numRef>
              <c:f>Graphique!$B$18</c:f>
              <c:numCache>
                <c:formatCode>General</c:formatCode>
                <c:ptCount val="1"/>
              </c:numCache>
            </c:numRef>
          </c:val>
          <c:extLst>
            <c:ext xmlns:c16="http://schemas.microsoft.com/office/drawing/2014/chart" uri="{C3380CC4-5D6E-409C-BE32-E72D297353CC}">
              <c16:uniqueId val="{00000002-6858-40C1-AB86-F463A7BAB9F4}"/>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4825341327746879"/>
          <c:y val="3.7045893501686362E-2"/>
          <c:w val="0.43902125261865199"/>
          <c:h val="0.7206855797845659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896471</xdr:colOff>
      <xdr:row>0</xdr:row>
      <xdr:rowOff>0</xdr:rowOff>
    </xdr:from>
    <xdr:to>
      <xdr:col>8</xdr:col>
      <xdr:colOff>821267</xdr:colOff>
      <xdr:row>6</xdr:row>
      <xdr:rowOff>179294</xdr:rowOff>
    </xdr:to>
    <xdr:pic>
      <xdr:nvPicPr>
        <xdr:cNvPr id="3" name="Image 6">
          <a:extLst>
            <a:ext uri="{FF2B5EF4-FFF2-40B4-BE49-F238E27FC236}">
              <a16:creationId xmlns:a16="http://schemas.microsoft.com/office/drawing/2014/main" id="{06E4A0CB-3FB2-40F9-925D-69B64E5A58C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87974"/>
        <a:stretch/>
      </xdr:blipFill>
      <xdr:spPr>
        <a:xfrm>
          <a:off x="2378138" y="0"/>
          <a:ext cx="11498729" cy="1567827"/>
        </a:xfrm>
        <a:prstGeom prst="rect">
          <a:avLst/>
        </a:prstGeom>
      </xdr:spPr>
    </xdr:pic>
    <xdr:clientData/>
  </xdr:twoCellAnchor>
  <xdr:twoCellAnchor>
    <xdr:from>
      <xdr:col>3</xdr:col>
      <xdr:colOff>1134533</xdr:colOff>
      <xdr:row>1</xdr:row>
      <xdr:rowOff>37353</xdr:rowOff>
    </xdr:from>
    <xdr:to>
      <xdr:col>5</xdr:col>
      <xdr:colOff>62653</xdr:colOff>
      <xdr:row>6</xdr:row>
      <xdr:rowOff>110337</xdr:rowOff>
    </xdr:to>
    <xdr:pic>
      <xdr:nvPicPr>
        <xdr:cNvPr id="5" name="Image 7">
          <a:extLst>
            <a:ext uri="{FF2B5EF4-FFF2-40B4-BE49-F238E27FC236}">
              <a16:creationId xmlns:a16="http://schemas.microsoft.com/office/drawing/2014/main" id="{A5B02AEB-4FA2-42E5-8A78-103DE363126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75600" y="232086"/>
          <a:ext cx="1383453" cy="12667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1095375</xdr:colOff>
      <xdr:row>0</xdr:row>
      <xdr:rowOff>0</xdr:rowOff>
    </xdr:from>
    <xdr:to>
      <xdr:col>6</xdr:col>
      <xdr:colOff>1152525</xdr:colOff>
      <xdr:row>6</xdr:row>
      <xdr:rowOff>179294</xdr:rowOff>
    </xdr:to>
    <xdr:pic>
      <xdr:nvPicPr>
        <xdr:cNvPr id="2" name="Image 6">
          <a:extLst>
            <a:ext uri="{FF2B5EF4-FFF2-40B4-BE49-F238E27FC236}">
              <a16:creationId xmlns:a16="http://schemas.microsoft.com/office/drawing/2014/main" id="{1F04D941-F1D7-4B63-988D-E52AD357771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87974"/>
        <a:stretch/>
      </xdr:blipFill>
      <xdr:spPr>
        <a:xfrm>
          <a:off x="4200525" y="0"/>
          <a:ext cx="8543925" cy="1265144"/>
        </a:xfrm>
        <a:prstGeom prst="rect">
          <a:avLst/>
        </a:prstGeom>
      </xdr:spPr>
    </xdr:pic>
    <xdr:clientData/>
  </xdr:twoCellAnchor>
  <xdr:twoCellAnchor>
    <xdr:from>
      <xdr:col>4</xdr:col>
      <xdr:colOff>669178</xdr:colOff>
      <xdr:row>1</xdr:row>
      <xdr:rowOff>75453</xdr:rowOff>
    </xdr:from>
    <xdr:to>
      <xdr:col>4</xdr:col>
      <xdr:colOff>1717675</xdr:colOff>
      <xdr:row>6</xdr:row>
      <xdr:rowOff>85725</xdr:rowOff>
    </xdr:to>
    <xdr:pic>
      <xdr:nvPicPr>
        <xdr:cNvPr id="3" name="Image 7">
          <a:extLst>
            <a:ext uri="{FF2B5EF4-FFF2-40B4-BE49-F238E27FC236}">
              <a16:creationId xmlns:a16="http://schemas.microsoft.com/office/drawing/2014/main" id="{F959D64E-7139-4661-973C-57E51F8CEDF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089153" y="256428"/>
          <a:ext cx="1048497" cy="91514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1200150</xdr:colOff>
      <xdr:row>0</xdr:row>
      <xdr:rowOff>0</xdr:rowOff>
    </xdr:from>
    <xdr:to>
      <xdr:col>9</xdr:col>
      <xdr:colOff>79748</xdr:colOff>
      <xdr:row>6</xdr:row>
      <xdr:rowOff>245782</xdr:rowOff>
    </xdr:to>
    <xdr:pic>
      <xdr:nvPicPr>
        <xdr:cNvPr id="3" name="Image 6">
          <a:extLst>
            <a:ext uri="{FF2B5EF4-FFF2-40B4-BE49-F238E27FC236}">
              <a16:creationId xmlns:a16="http://schemas.microsoft.com/office/drawing/2014/main" id="{FAB3327D-D9F4-4C11-A9A6-CF0C7162A14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87974"/>
        <a:stretch/>
      </xdr:blipFill>
      <xdr:spPr>
        <a:xfrm>
          <a:off x="3781425" y="0"/>
          <a:ext cx="7661648" cy="1331632"/>
        </a:xfrm>
        <a:prstGeom prst="rect">
          <a:avLst/>
        </a:prstGeom>
      </xdr:spPr>
    </xdr:pic>
    <xdr:clientData/>
  </xdr:twoCellAnchor>
  <xdr:twoCellAnchor>
    <xdr:from>
      <xdr:col>5</xdr:col>
      <xdr:colOff>1051859</xdr:colOff>
      <xdr:row>1</xdr:row>
      <xdr:rowOff>176866</xdr:rowOff>
    </xdr:from>
    <xdr:to>
      <xdr:col>6</xdr:col>
      <xdr:colOff>581398</xdr:colOff>
      <xdr:row>6</xdr:row>
      <xdr:rowOff>112713</xdr:rowOff>
    </xdr:to>
    <xdr:pic>
      <xdr:nvPicPr>
        <xdr:cNvPr id="5" name="Image 7">
          <a:extLst>
            <a:ext uri="{FF2B5EF4-FFF2-40B4-BE49-F238E27FC236}">
              <a16:creationId xmlns:a16="http://schemas.microsoft.com/office/drawing/2014/main" id="{9A719F54-8EBF-486A-B66F-9A6D25D5C1A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652684" y="357841"/>
          <a:ext cx="815414" cy="84072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163195</xdr:colOff>
      <xdr:row>0</xdr:row>
      <xdr:rowOff>123190</xdr:rowOff>
    </xdr:from>
    <xdr:to>
      <xdr:col>8</xdr:col>
      <xdr:colOff>638176</xdr:colOff>
      <xdr:row>20</xdr:row>
      <xdr:rowOff>104775</xdr:rowOff>
    </xdr:to>
    <xdr:graphicFrame macro="">
      <xdr:nvGraphicFramePr>
        <xdr:cNvPr id="2" name="Graphique 1">
          <a:extLst>
            <a:ext uri="{FF2B5EF4-FFF2-40B4-BE49-F238E27FC236}">
              <a16:creationId xmlns:a16="http://schemas.microsoft.com/office/drawing/2014/main" id="{05C3B196-217D-795F-4B16-36A4269332E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142875</xdr:colOff>
      <xdr:row>21</xdr:row>
      <xdr:rowOff>19047</xdr:rowOff>
    </xdr:from>
    <xdr:to>
      <xdr:col>11</xdr:col>
      <xdr:colOff>285750</xdr:colOff>
      <xdr:row>56</xdr:row>
      <xdr:rowOff>0</xdr:rowOff>
    </xdr:to>
    <xdr:graphicFrame macro="">
      <xdr:nvGraphicFramePr>
        <xdr:cNvPr id="4" name="Graphique 3">
          <a:extLst>
            <a:ext uri="{FF2B5EF4-FFF2-40B4-BE49-F238E27FC236}">
              <a16:creationId xmlns:a16="http://schemas.microsoft.com/office/drawing/2014/main" id="{AC06B4FD-1D9B-090C-EC3C-0A90EC5AEB4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temp\notes1412A3\Plan%20Approvisionnement%20BCIAT201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ERVICES\SBIO\ECHANGES\Partage%20GAUTHIER%20Alice\Base_Suivi_appr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tions Combustibles"/>
      <sheetName val="Garanties Combustibles"/>
      <sheetName val="Mobilisation de la ressource"/>
      <sheetName val="Fournisseurs"/>
      <sheetName val="Environnement"/>
      <sheetName val="paramètres entrée"/>
      <sheetName val="Utilitaires"/>
      <sheetName val="Liste coherence pci"/>
      <sheetName val="Outil Conversion prix"/>
      <sheetName val="données"/>
    </sheetNames>
    <sheetDataSet>
      <sheetData sheetId="0">
        <row r="5">
          <cell r="C5" t="str">
            <v>Combustibles</v>
          </cell>
        </row>
      </sheetData>
      <sheetData sheetId="1"/>
      <sheetData sheetId="2"/>
      <sheetData sheetId="3"/>
      <sheetData sheetId="4"/>
      <sheetData sheetId="5">
        <row r="4">
          <cell r="B4" t="str">
            <v>Sylviculture</v>
          </cell>
          <cell r="E4" t="str">
            <v>oui</v>
          </cell>
          <cell r="H4">
            <v>0</v>
          </cell>
        </row>
        <row r="5">
          <cell r="E5" t="str">
            <v>non</v>
          </cell>
          <cell r="H5">
            <v>1</v>
          </cell>
        </row>
        <row r="6">
          <cell r="H6">
            <v>2</v>
          </cell>
        </row>
        <row r="7">
          <cell r="H7">
            <v>3</v>
          </cell>
        </row>
        <row r="8">
          <cell r="H8">
            <v>4</v>
          </cell>
        </row>
        <row r="9">
          <cell r="H9">
            <v>5</v>
          </cell>
        </row>
        <row r="10">
          <cell r="H10">
            <v>6</v>
          </cell>
        </row>
        <row r="11">
          <cell r="H11">
            <v>7</v>
          </cell>
        </row>
        <row r="12">
          <cell r="H12">
            <v>8</v>
          </cell>
        </row>
        <row r="13">
          <cell r="H13">
            <v>9</v>
          </cell>
        </row>
        <row r="14">
          <cell r="H14">
            <v>10</v>
          </cell>
        </row>
        <row r="15">
          <cell r="H15">
            <v>11</v>
          </cell>
        </row>
        <row r="16">
          <cell r="H16">
            <v>12</v>
          </cell>
        </row>
        <row r="17">
          <cell r="H17">
            <v>13</v>
          </cell>
        </row>
        <row r="18">
          <cell r="H18">
            <v>14</v>
          </cell>
        </row>
        <row r="19">
          <cell r="H19">
            <v>15</v>
          </cell>
        </row>
        <row r="20">
          <cell r="H20">
            <v>16</v>
          </cell>
        </row>
        <row r="21">
          <cell r="H21">
            <v>17</v>
          </cell>
        </row>
        <row r="22">
          <cell r="H22">
            <v>18</v>
          </cell>
        </row>
        <row r="23">
          <cell r="H23">
            <v>19</v>
          </cell>
        </row>
        <row r="24">
          <cell r="H24">
            <v>20</v>
          </cell>
        </row>
        <row r="25">
          <cell r="H25" t="str">
            <v>Ne s'engage pas</v>
          </cell>
        </row>
      </sheetData>
      <sheetData sheetId="6"/>
      <sheetData sheetId="7"/>
      <sheetData sheetId="8"/>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énéral"/>
      <sheetName val="Approvisionnement"/>
      <sheetName val="Approvisionnement_V"/>
      <sheetName val="Recodage fournisseur"/>
      <sheetName val="Fournisseurs"/>
      <sheetName val="Fournisseurs_V"/>
      <sheetName val="Fournisseurs_principaux"/>
      <sheetName val="Import_Export_2013"/>
      <sheetName val="Import_Export_2016"/>
      <sheetName val="National"/>
      <sheetName val="Haute-Normandie"/>
      <sheetName val="Ile-de-France"/>
      <sheetName val="Languedoc-Roussillon"/>
      <sheetName val="Limousin"/>
      <sheetName val="Lorraine"/>
      <sheetName val="Midi-Pyrénées"/>
      <sheetName val="Nord-Pas-de-Calais"/>
      <sheetName val="Pays-de-la-Loire"/>
      <sheetName val="Picardie"/>
      <sheetName val="Poitou-Charentes"/>
      <sheetName val="Provence-Alpes-Côte d'Azur"/>
      <sheetName val="Rhône-Alpes"/>
      <sheetName val="Département_region"/>
      <sheetName val="Feuil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1">
          <cell r="A1" t="str">
            <v>Alsace</v>
          </cell>
          <cell r="B1" t="str">
            <v>Plaquettes forestières (référentiel 2008 - 1A - PF)</v>
          </cell>
        </row>
        <row r="2">
          <cell r="A2" t="str">
            <v>Aquitaine</v>
          </cell>
          <cell r="B2" t="str">
            <v>Plaquettes forestières (référentiel 2008 - 1B - PF)</v>
          </cell>
        </row>
        <row r="3">
          <cell r="A3" t="str">
            <v>Auvergne</v>
          </cell>
          <cell r="B3" t="str">
            <v>Connexes des Industries du Bois (référentiel 2008 - 2 - CIB)</v>
          </cell>
        </row>
        <row r="4">
          <cell r="A4" t="str">
            <v>Basse-Normandie</v>
          </cell>
          <cell r="B4" t="str">
            <v>Produits bois en fin de vie (référentiel 2008 - 3A - PBFV)</v>
          </cell>
        </row>
        <row r="5">
          <cell r="A5" t="str">
            <v>Bourgogne</v>
          </cell>
          <cell r="B5" t="str">
            <v>Produits bois en fin de vie (référentiel 2008  - 3B - PBFV)</v>
          </cell>
        </row>
        <row r="6">
          <cell r="A6" t="str">
            <v>Bretagne</v>
          </cell>
          <cell r="B6" t="str">
            <v>Déchets de bois traités et souillés</v>
          </cell>
        </row>
        <row r="7">
          <cell r="A7" t="str">
            <v>Centre</v>
          </cell>
          <cell r="B7" t="str">
            <v xml:space="preserve">Autres </v>
          </cell>
        </row>
        <row r="8">
          <cell r="A8" t="str">
            <v>Champagne-Ardennes</v>
          </cell>
          <cell r="B8" t="str">
            <v>Sous-produits industriels</v>
          </cell>
        </row>
        <row r="9">
          <cell r="A9" t="str">
            <v>Corse</v>
          </cell>
          <cell r="B9" t="str">
            <v>Sous-produits agricoles</v>
          </cell>
        </row>
        <row r="10">
          <cell r="A10" t="str">
            <v>Franche-Comté</v>
          </cell>
          <cell r="B10" t="str">
            <v>Biogaz</v>
          </cell>
        </row>
        <row r="11">
          <cell r="A11" t="str">
            <v>Haute-Normandie</v>
          </cell>
        </row>
        <row r="12">
          <cell r="A12" t="str">
            <v>Ile-de-France</v>
          </cell>
        </row>
        <row r="13">
          <cell r="A13" t="str">
            <v>Inconnu</v>
          </cell>
        </row>
        <row r="14">
          <cell r="A14" t="str">
            <v>Languedoc-Roussillon</v>
          </cell>
        </row>
        <row r="15">
          <cell r="A15" t="str">
            <v>Limousin</v>
          </cell>
        </row>
        <row r="16">
          <cell r="A16" t="str">
            <v>Lorraine</v>
          </cell>
        </row>
        <row r="17">
          <cell r="A17" t="str">
            <v>Midi-Pyrénées</v>
          </cell>
        </row>
        <row r="18">
          <cell r="A18" t="str">
            <v>Nord-Pas-de-Calais</v>
          </cell>
        </row>
        <row r="19">
          <cell r="A19" t="str">
            <v>Pays-de-la-Loire</v>
          </cell>
        </row>
        <row r="20">
          <cell r="A20" t="str">
            <v>Picardie</v>
          </cell>
        </row>
        <row r="21">
          <cell r="A21" t="str">
            <v>Poitou-Charentes</v>
          </cell>
        </row>
        <row r="22">
          <cell r="A22" t="str">
            <v>Provence-Alpes-Côte d'Azur</v>
          </cell>
        </row>
        <row r="23">
          <cell r="A23" t="str">
            <v>Rhône-Alpes</v>
          </cell>
        </row>
        <row r="24">
          <cell r="A24" t="str">
            <v>Hors France</v>
          </cell>
        </row>
        <row r="25">
          <cell r="A25" t="str">
            <v>Autres régions</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OULIN Leslie" refreshedDate="45629.39758715278" createdVersion="8" refreshedVersion="8" minRefreshableVersion="3" recordCount="19" xr:uid="{436F52C5-6D7D-4B3A-B631-821CD62A1598}">
  <cacheSource type="worksheet">
    <worksheetSource name="Tableau1"/>
  </cacheSource>
  <cacheFields count="14">
    <cacheField name="Catégorie de combustible" numFmtId="0">
      <sharedItems containsBlank="1" count="10">
        <s v="Granulés de bois"/>
        <m/>
        <s v="Plaquettes forestières et assimilées" u="1"/>
        <s v="Connexes des industries du bois" u="1"/>
        <s v="Connexes et sous produits de l'industrie de première transformation du bois" u="1"/>
        <s v="Bois fin de vie et bois déchets" u="1"/>
        <s v="Granulés" u="1"/>
        <s v="Sous produits industriels" u="1"/>
        <s v="Sous-produits agricoles" u="1"/>
        <s v="Autres" u="1"/>
      </sharedItems>
    </cacheField>
    <cacheField name="Sous catégorie Combustible" numFmtId="49">
      <sharedItems containsBlank="1" count="15">
        <s v="Granulés de bois (référentiel 2017-4A-GR)"/>
        <m/>
        <s v="Plaquettes forestières (référentiel 2017 - 1A - PFA)" u="1"/>
        <s v="Plaquettes de produits connexes de scieries et assimilés (référentiel 2017 - 2B - CIB)" u="1"/>
        <s v="Plaquettes bocagères ou agroforestières (référentiel 20017 - 1B - PFA)" u="1"/>
        <s v="Plaquettes paysagères ligneuses (référentiel 2017-1C-PFA)" u="1"/>
        <s v="Ecorces (référentiel 2017- 2A-CIB)" u="1"/>
        <s v="Bois fin de vie utilisables selon la rubrique règlementaire 2910A (SSD) (référentiel 2017-3A-BFVBD)" u="1"/>
        <s v="Bois fin de vie utilisables selon la rubrique règlementaire 2910B (référentiel 2017-3B-BFVBD)" u="1"/>
        <s v="Déchet de bois non dangereux à traiter selon la rubrique règlementaire 2971 des ICPE (référentiel 2017-3C-BFVBD)" u="1"/>
        <s v="Déchet de bois dangereux à traiter selon la rubrique règlementaire 2770 des ICPE (référentiel2017-3D-BFVBD)" u="1"/>
        <s v="Granulés de bois (référentiel 2017-4A-BFVBD)" u="1"/>
        <s v="Sous produits industriels" u="1"/>
        <s v="Sous-produits agricoles" u="1"/>
        <s v="Biogaz" u="1"/>
      </sharedItems>
    </cacheField>
    <cacheField name="Précision libre sur le combustible (type de sous produit agricole, biomasse supplémentaire...)" numFmtId="0">
      <sharedItems containsNonDate="0" containsString="0" containsBlank="1"/>
    </cacheField>
    <cacheField name="Région d'origine du combustible" numFmtId="0">
      <sharedItems containsNonDate="0" containsBlank="1" count="9">
        <m/>
        <s v="Nouvelle Aquitaine" u="1"/>
        <s v="Centre - Val  de Loire" u="1"/>
        <s v="Grand Est" u="1"/>
        <s v="Bourgogne - Franche Comté" u="1"/>
        <s v="Corse" u="1"/>
        <s v="Ile-de-France" u="1"/>
        <s v="Pays de la Loire" u="1"/>
        <s v="Auvergne - Rhône-Alpes " u="1"/>
      </sharedItems>
    </cacheField>
    <cacheField name="Tonnage (t/an) " numFmtId="3">
      <sharedItems containsString="0" containsBlank="1" containsNumber="1" containsInteger="1" minValue="2000" maxValue="2000"/>
    </cacheField>
    <cacheField name="Autoconsommation " numFmtId="3">
      <sharedItems containsNonDate="0" containsString="0" containsBlank="1"/>
    </cacheField>
    <cacheField name="PCI (kWh/t)" numFmtId="0">
      <sharedItems containsString="0" containsBlank="1" containsNumber="1" containsInteger="1" minValue="3000" maxValue="3000"/>
    </cacheField>
    <cacheField name="MWh" numFmtId="3">
      <sharedItems containsMixedTypes="1" containsNumber="1" containsInteger="1" minValue="6000" maxValue="6000"/>
    </cacheField>
    <cacheField name="% de biomasse (à compléter si le combustible n'est pas 100% biomasse)" numFmtId="0">
      <sharedItems containsNonDate="0" containsString="0" containsBlank="1"/>
    </cacheField>
    <cacheField name="MWh biomasse" numFmtId="169">
      <sharedItems containsMixedTypes="1" containsNumber="1" containsInteger="1" minValue="6000" maxValue="6000"/>
    </cacheField>
    <cacheField name="MWh (%)" numFmtId="9">
      <sharedItems containsMixedTypes="1" containsNumber="1" containsInteger="1" minValue="1" maxValue="1"/>
    </cacheField>
    <cacheField name="Taux de combustible certifié PEFC/FSC ou équivalent (%)" numFmtId="9">
      <sharedItems containsNonDate="0" containsString="0" containsBlank="1"/>
    </cacheField>
    <cacheField name="Tonnes de combustible certifié PEFC/FSC ou équivalent" numFmtId="0">
      <sharedItems/>
    </cacheField>
    <cacheField name="Taux régional minimum PEFC/FSC ou équivalent" numFmtId="9">
      <sharedItems containsMixedTypes="1" containsNumber="1" minValue="0.3" maxValue="0.3"/>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9">
  <r>
    <x v="0"/>
    <x v="0"/>
    <m/>
    <x v="0"/>
    <n v="2000"/>
    <m/>
    <n v="3000"/>
    <n v="6000"/>
    <m/>
    <n v="6000"/>
    <n v="1"/>
    <m/>
    <s v=""/>
    <n v="0.3"/>
  </r>
  <r>
    <x v="1"/>
    <x v="1"/>
    <m/>
    <x v="0"/>
    <m/>
    <m/>
    <m/>
    <s v=""/>
    <m/>
    <s v=""/>
    <s v=""/>
    <m/>
    <s v=""/>
    <s v=""/>
  </r>
  <r>
    <x v="1"/>
    <x v="1"/>
    <m/>
    <x v="0"/>
    <m/>
    <m/>
    <m/>
    <s v=""/>
    <m/>
    <s v=""/>
    <s v=""/>
    <m/>
    <s v=""/>
    <s v=""/>
  </r>
  <r>
    <x v="1"/>
    <x v="1"/>
    <m/>
    <x v="0"/>
    <m/>
    <m/>
    <m/>
    <s v=""/>
    <m/>
    <s v=""/>
    <s v=""/>
    <m/>
    <s v=""/>
    <s v=""/>
  </r>
  <r>
    <x v="1"/>
    <x v="1"/>
    <m/>
    <x v="0"/>
    <m/>
    <m/>
    <m/>
    <s v=""/>
    <m/>
    <s v=""/>
    <s v=""/>
    <m/>
    <s v=""/>
    <s v=""/>
  </r>
  <r>
    <x v="1"/>
    <x v="1"/>
    <m/>
    <x v="0"/>
    <m/>
    <m/>
    <m/>
    <s v=""/>
    <m/>
    <s v=""/>
    <s v=""/>
    <m/>
    <s v=""/>
    <s v=""/>
  </r>
  <r>
    <x v="1"/>
    <x v="1"/>
    <m/>
    <x v="0"/>
    <m/>
    <m/>
    <m/>
    <s v=""/>
    <m/>
    <s v=""/>
    <s v=""/>
    <m/>
    <s v=""/>
    <s v=""/>
  </r>
  <r>
    <x v="1"/>
    <x v="1"/>
    <m/>
    <x v="0"/>
    <m/>
    <m/>
    <m/>
    <s v=""/>
    <m/>
    <s v=""/>
    <s v=""/>
    <m/>
    <s v=""/>
    <s v=""/>
  </r>
  <r>
    <x v="1"/>
    <x v="1"/>
    <m/>
    <x v="0"/>
    <m/>
    <m/>
    <m/>
    <s v=""/>
    <m/>
    <s v=""/>
    <s v=""/>
    <m/>
    <s v=""/>
    <s v=""/>
  </r>
  <r>
    <x v="1"/>
    <x v="1"/>
    <m/>
    <x v="0"/>
    <m/>
    <m/>
    <m/>
    <s v=""/>
    <m/>
    <s v=""/>
    <s v=""/>
    <m/>
    <s v=""/>
    <s v=""/>
  </r>
  <r>
    <x v="1"/>
    <x v="1"/>
    <m/>
    <x v="0"/>
    <m/>
    <m/>
    <m/>
    <s v=""/>
    <m/>
    <s v=""/>
    <s v=""/>
    <m/>
    <s v=""/>
    <s v=""/>
  </r>
  <r>
    <x v="1"/>
    <x v="1"/>
    <m/>
    <x v="0"/>
    <m/>
    <m/>
    <m/>
    <s v=""/>
    <m/>
    <s v=""/>
    <s v=""/>
    <m/>
    <s v=""/>
    <s v=""/>
  </r>
  <r>
    <x v="1"/>
    <x v="1"/>
    <m/>
    <x v="0"/>
    <m/>
    <m/>
    <m/>
    <s v=""/>
    <m/>
    <s v=""/>
    <s v=""/>
    <m/>
    <s v=""/>
    <s v=""/>
  </r>
  <r>
    <x v="1"/>
    <x v="1"/>
    <m/>
    <x v="0"/>
    <m/>
    <m/>
    <m/>
    <s v=""/>
    <m/>
    <s v=""/>
    <s v=""/>
    <m/>
    <s v=""/>
    <s v=""/>
  </r>
  <r>
    <x v="1"/>
    <x v="1"/>
    <m/>
    <x v="0"/>
    <m/>
    <m/>
    <m/>
    <s v=""/>
    <m/>
    <s v=""/>
    <s v=""/>
    <m/>
    <s v=""/>
    <s v=""/>
  </r>
  <r>
    <x v="1"/>
    <x v="1"/>
    <m/>
    <x v="0"/>
    <m/>
    <m/>
    <m/>
    <s v=""/>
    <m/>
    <s v=""/>
    <s v=""/>
    <m/>
    <s v=""/>
    <s v=""/>
  </r>
  <r>
    <x v="1"/>
    <x v="1"/>
    <m/>
    <x v="0"/>
    <m/>
    <m/>
    <m/>
    <s v=""/>
    <m/>
    <s v=""/>
    <s v=""/>
    <m/>
    <s v=""/>
    <s v=""/>
  </r>
  <r>
    <x v="1"/>
    <x v="1"/>
    <m/>
    <x v="0"/>
    <m/>
    <m/>
    <m/>
    <s v=""/>
    <m/>
    <s v=""/>
    <s v=""/>
    <m/>
    <s v=""/>
    <s v=""/>
  </r>
  <r>
    <x v="1"/>
    <x v="1"/>
    <m/>
    <x v="0"/>
    <m/>
    <m/>
    <m/>
    <s v=""/>
    <m/>
    <s v=""/>
    <s v=""/>
    <m/>
    <s v=""/>
    <s v=""/>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AE0EE95-0C1F-4C87-BDF2-2E075D4B2F3C}" name="Tableau croisé dynamique1" cacheId="0" applyNumberFormats="0" applyBorderFormats="0" applyFontFormats="0" applyPatternFormats="0" applyAlignmentFormats="0" applyWidthHeightFormats="1" dataCaption="Valeurs" updatedVersion="8" minRefreshableVersion="3" useAutoFormatting="1" itemPrintTitles="1" createdVersion="8" indent="0" outline="1" outlineData="1" multipleFieldFilters="0">
  <location ref="B3:D8" firstHeaderRow="0" firstDataRow="1" firstDataCol="1"/>
  <pivotFields count="14">
    <pivotField axis="axisRow" showAll="0">
      <items count="11">
        <item m="1" x="5"/>
        <item m="1" x="4"/>
        <item m="1" x="2"/>
        <item x="1"/>
        <item m="1" x="6"/>
        <item m="1" x="8"/>
        <item m="1" x="7"/>
        <item m="1" x="9"/>
        <item m="1" x="3"/>
        <item x="0"/>
        <item t="default"/>
      </items>
    </pivotField>
    <pivotField showAll="0"/>
    <pivotField showAll="0"/>
    <pivotField axis="axisRow" showAll="0">
      <items count="10">
        <item m="1" x="8"/>
        <item m="1" x="4"/>
        <item m="1" x="2"/>
        <item x="0"/>
        <item m="1" x="5"/>
        <item m="1" x="7"/>
        <item m="1" x="6"/>
        <item m="1" x="3"/>
        <item m="1" x="1"/>
        <item t="default"/>
      </items>
    </pivotField>
    <pivotField showAll="0"/>
    <pivotField showAll="0"/>
    <pivotField showAll="0"/>
    <pivotField dataField="1" showAll="0"/>
    <pivotField showAll="0"/>
    <pivotField dataField="1" showAll="0"/>
    <pivotField showAll="0"/>
    <pivotField showAll="0"/>
    <pivotField showAll="0"/>
    <pivotField showAll="0"/>
  </pivotFields>
  <rowFields count="2">
    <field x="0"/>
    <field x="3"/>
  </rowFields>
  <rowItems count="5">
    <i>
      <x v="3"/>
    </i>
    <i r="1">
      <x v="3"/>
    </i>
    <i>
      <x v="9"/>
    </i>
    <i r="1">
      <x v="3"/>
    </i>
    <i t="grand">
      <x/>
    </i>
  </rowItems>
  <colFields count="1">
    <field x="-2"/>
  </colFields>
  <colItems count="2">
    <i>
      <x/>
    </i>
    <i i="1">
      <x v="1"/>
    </i>
  </colItems>
  <dataFields count="2">
    <dataField name="Somme de MWh biomasse" fld="9" baseField="0" baseItem="0" numFmtId="10">
      <extLst>
        <ext xmlns:x14="http://schemas.microsoft.com/office/spreadsheetml/2009/9/main" uri="{E15A36E0-9728-4e99-A89B-3F7291B0FE68}">
          <x14:dataField pivotShowAs="percentOfParentRow"/>
        </ext>
      </extLst>
    </dataField>
    <dataField name="Somme de MWh" fld="7" baseField="1"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064F128-3229-4C2F-A1D6-BD4000F12B9A}" name="Tableau croisé dynamique4" cacheId="0" applyNumberFormats="0" applyBorderFormats="0" applyFontFormats="0" applyPatternFormats="0" applyAlignmentFormats="0" applyWidthHeightFormats="1" dataCaption="Valeurs" updatedVersion="8" minRefreshableVersion="3" useAutoFormatting="1" itemPrintTitles="1" createdVersion="8" indent="0" outline="1" outlineData="1" multipleFieldFilters="0" chartFormat="17">
  <location ref="A3:B4" firstHeaderRow="1" firstDataRow="1" firstDataCol="1" rowPageCount="1" colPageCount="1"/>
  <pivotFields count="14">
    <pivotField axis="axisRow" showAll="0">
      <items count="11">
        <item m="1" x="5"/>
        <item m="1" x="4"/>
        <item m="1" x="6"/>
        <item m="1" x="2"/>
        <item m="1" x="8"/>
        <item h="1" x="1"/>
        <item m="1" x="7"/>
        <item m="1" x="9"/>
        <item m="1" x="3"/>
        <item h="1" x="0"/>
        <item t="default"/>
      </items>
    </pivotField>
    <pivotField showAll="0"/>
    <pivotField showAll="0"/>
    <pivotField axis="axisPage" showAll="0">
      <items count="10">
        <item m="1" x="8"/>
        <item m="1" x="4"/>
        <item m="1" x="2"/>
        <item m="1" x="5"/>
        <item m="1" x="3"/>
        <item m="1" x="6"/>
        <item m="1" x="7"/>
        <item x="0"/>
        <item m="1" x="1"/>
        <item t="default"/>
      </items>
    </pivotField>
    <pivotField dataField="1" showAll="0"/>
    <pivotField showAll="0"/>
    <pivotField showAll="0"/>
    <pivotField showAll="0"/>
    <pivotField showAll="0"/>
    <pivotField showAll="0"/>
    <pivotField showAll="0"/>
    <pivotField showAll="0"/>
    <pivotField showAll="0"/>
    <pivotField showAll="0"/>
  </pivotFields>
  <rowFields count="1">
    <field x="0"/>
  </rowFields>
  <rowItems count="1">
    <i t="grand">
      <x/>
    </i>
  </rowItems>
  <colItems count="1">
    <i/>
  </colItems>
  <pageFields count="1">
    <pageField fld="3" hier="-1"/>
  </pageFields>
  <dataFields count="1">
    <dataField name="Somme de Tonnage (t/an) " fld="4" baseField="0" baseItem="0"/>
  </dataFields>
  <chartFormats count="7">
    <chartFormat chart="0" format="24" series="1">
      <pivotArea type="data" outline="0" fieldPosition="0">
        <references count="1">
          <reference field="4294967294" count="1" selected="0">
            <x v="0"/>
          </reference>
        </references>
      </pivotArea>
    </chartFormat>
    <chartFormat chart="0" format="32">
      <pivotArea type="data" outline="0" fieldPosition="0">
        <references count="2">
          <reference field="4294967294" count="1" selected="0">
            <x v="0"/>
          </reference>
          <reference field="0" count="1" selected="0">
            <x v="0"/>
          </reference>
        </references>
      </pivotArea>
    </chartFormat>
    <chartFormat chart="0" format="33">
      <pivotArea type="data" outline="0" fieldPosition="0">
        <references count="2">
          <reference field="4294967294" count="1" selected="0">
            <x v="0"/>
          </reference>
          <reference field="0" count="1" selected="0">
            <x v="1"/>
          </reference>
        </references>
      </pivotArea>
    </chartFormat>
    <chartFormat chart="0" format="34">
      <pivotArea type="data" outline="0" fieldPosition="0">
        <references count="2">
          <reference field="4294967294" count="1" selected="0">
            <x v="0"/>
          </reference>
          <reference field="0" count="1" selected="0">
            <x v="2"/>
          </reference>
        </references>
      </pivotArea>
    </chartFormat>
    <chartFormat chart="0" format="35">
      <pivotArea type="data" outline="0" fieldPosition="0">
        <references count="2">
          <reference field="4294967294" count="1" selected="0">
            <x v="0"/>
          </reference>
          <reference field="0" count="1" selected="0">
            <x v="3"/>
          </reference>
        </references>
      </pivotArea>
    </chartFormat>
    <chartFormat chart="0" format="36">
      <pivotArea type="data" outline="0" fieldPosition="0">
        <references count="2">
          <reference field="4294967294" count="1" selected="0">
            <x v="0"/>
          </reference>
          <reference field="0" count="1" selected="0">
            <x v="4"/>
          </reference>
        </references>
      </pivotArea>
    </chartFormat>
    <chartFormat chart="0" format="37">
      <pivotArea type="data" outline="0" fieldPosition="0">
        <references count="2">
          <reference field="4294967294" count="1" selected="0">
            <x v="0"/>
          </reference>
          <reference field="0" count="1" selected="0">
            <x v="6"/>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26AB1704-EEDA-447A-BF0F-4B913BE23F7A}" name="Tableau croisé dynamique3" cacheId="0" applyNumberFormats="0" applyBorderFormats="0" applyFontFormats="0" applyPatternFormats="0" applyAlignmentFormats="0" applyWidthHeightFormats="1" dataCaption="Valeurs" updatedVersion="8" minRefreshableVersion="3" useAutoFormatting="1" itemPrintTitles="1" createdVersion="8" indent="0" outline="1" outlineData="1" multipleFieldFilters="0" chartFormat="7">
  <location ref="A17:B18" firstHeaderRow="1" firstDataRow="1" firstDataCol="1" rowPageCount="1" colPageCount="1"/>
  <pivotFields count="14">
    <pivotField showAll="0"/>
    <pivotField axis="axisRow" showAll="0">
      <items count="16">
        <item h="1" x="1"/>
        <item m="1" x="2"/>
        <item m="1" x="4"/>
        <item m="1" x="5"/>
        <item m="1" x="6"/>
        <item m="1" x="3"/>
        <item m="1" x="7"/>
        <item m="1" x="8"/>
        <item m="1" x="9"/>
        <item m="1" x="10"/>
        <item m="1" x="11"/>
        <item m="1" x="12"/>
        <item m="1" x="13"/>
        <item m="1" x="14"/>
        <item h="1" x="0"/>
        <item t="default"/>
      </items>
    </pivotField>
    <pivotField showAll="0"/>
    <pivotField axis="axisPage" showAll="0">
      <items count="10">
        <item m="1" x="8"/>
        <item m="1" x="4"/>
        <item m="1" x="2"/>
        <item m="1" x="5"/>
        <item m="1" x="3"/>
        <item m="1" x="6"/>
        <item m="1" x="7"/>
        <item x="0"/>
        <item m="1" x="1"/>
        <item t="default"/>
      </items>
    </pivotField>
    <pivotField dataField="1" showAll="0"/>
    <pivotField showAll="0"/>
    <pivotField showAll="0"/>
    <pivotField showAll="0"/>
    <pivotField showAll="0"/>
    <pivotField showAll="0"/>
    <pivotField showAll="0"/>
    <pivotField showAll="0"/>
    <pivotField showAll="0"/>
    <pivotField showAll="0"/>
  </pivotFields>
  <rowFields count="1">
    <field x="1"/>
  </rowFields>
  <rowItems count="1">
    <i t="grand">
      <x/>
    </i>
  </rowItems>
  <colItems count="1">
    <i/>
  </colItems>
  <pageFields count="1">
    <pageField fld="3" hier="-1"/>
  </pageFields>
  <dataFields count="1">
    <dataField name="Somme de Tonnage (t/an) " fld="4" baseField="0" baseItem="0"/>
  </dataFields>
  <chartFormats count="10">
    <chartFormat chart="0" format="1" series="1">
      <pivotArea type="data" outline="0" fieldPosition="0">
        <references count="1">
          <reference field="4294967294" count="1" selected="0">
            <x v="0"/>
          </reference>
        </references>
      </pivotArea>
    </chartFormat>
    <chartFormat chart="0" format="2">
      <pivotArea type="data" outline="0" fieldPosition="0">
        <references count="2">
          <reference field="4294967294" count="1" selected="0">
            <x v="0"/>
          </reference>
          <reference field="1" count="1" selected="0">
            <x v="1"/>
          </reference>
        </references>
      </pivotArea>
    </chartFormat>
    <chartFormat chart="0" format="3">
      <pivotArea type="data" outline="0" fieldPosition="0">
        <references count="2">
          <reference field="4294967294" count="1" selected="0">
            <x v="0"/>
          </reference>
          <reference field="1" count="1" selected="0">
            <x v="2"/>
          </reference>
        </references>
      </pivotArea>
    </chartFormat>
    <chartFormat chart="0" format="4">
      <pivotArea type="data" outline="0" fieldPosition="0">
        <references count="2">
          <reference field="4294967294" count="1" selected="0">
            <x v="0"/>
          </reference>
          <reference field="1" count="1" selected="0">
            <x v="10"/>
          </reference>
        </references>
      </pivotArea>
    </chartFormat>
    <chartFormat chart="0" format="5">
      <pivotArea type="data" outline="0" fieldPosition="0">
        <references count="2">
          <reference field="4294967294" count="1" selected="0">
            <x v="0"/>
          </reference>
          <reference field="1" count="1" selected="0">
            <x v="5"/>
          </reference>
        </references>
      </pivotArea>
    </chartFormat>
    <chartFormat chart="0" format="6">
      <pivotArea type="data" outline="0" fieldPosition="0">
        <references count="2">
          <reference field="4294967294" count="1" selected="0">
            <x v="0"/>
          </reference>
          <reference field="1" count="1" selected="0">
            <x v="7"/>
          </reference>
        </references>
      </pivotArea>
    </chartFormat>
    <chartFormat chart="0" format="7">
      <pivotArea type="data" outline="0" fieldPosition="0">
        <references count="2">
          <reference field="4294967294" count="1" selected="0">
            <x v="0"/>
          </reference>
          <reference field="1" count="1" selected="0">
            <x v="4"/>
          </reference>
        </references>
      </pivotArea>
    </chartFormat>
    <chartFormat chart="0" format="8">
      <pivotArea type="data" outline="0" fieldPosition="0">
        <references count="2">
          <reference field="4294967294" count="1" selected="0">
            <x v="0"/>
          </reference>
          <reference field="1" count="1" selected="0">
            <x v="11"/>
          </reference>
        </references>
      </pivotArea>
    </chartFormat>
    <chartFormat chart="0" format="9">
      <pivotArea type="data" outline="0" fieldPosition="0">
        <references count="2">
          <reference field="4294967294" count="1" selected="0">
            <x v="0"/>
          </reference>
          <reference field="1" count="1" selected="0">
            <x v="12"/>
          </reference>
        </references>
      </pivotArea>
    </chartFormat>
    <chartFormat chart="0" format="10">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richData/_rels/rdRichValueWebImage.xml.rels><?xml version="1.0" encoding="UTF-8" standalone="yes"?>
<Relationships xmlns="http://schemas.openxmlformats.org/package/2006/relationships"><Relationship Id="rId8" Type="http://schemas.openxmlformats.org/officeDocument/2006/relationships/hyperlink" Target="https://www.bing.com/images/search?form=xlimg&amp;q=Occitanie+r%c3%a9gion+administrative" TargetMode="External"/><Relationship Id="rId3" Type="http://schemas.openxmlformats.org/officeDocument/2006/relationships/hyperlink" Target="https://www.bing.com/th?id=OSK.b2a71084b32215a614b5fcbaf9d317e1&amp;qlt=95" TargetMode="External"/><Relationship Id="rId7" Type="http://schemas.openxmlformats.org/officeDocument/2006/relationships/hyperlink" Target="https://www.bing.com/th?id=AMMS_27f32e31a9840f49648fdeb064a1d200&amp;qlt=95" TargetMode="External"/><Relationship Id="rId2" Type="http://schemas.openxmlformats.org/officeDocument/2006/relationships/hyperlink" Target="https://www.bing.com/images/search?form=xlimg&amp;q=Auvergne-Rh%c3%b4ne-Alpes" TargetMode="External"/><Relationship Id="rId1" Type="http://schemas.openxmlformats.org/officeDocument/2006/relationships/hyperlink" Target="https://www.bing.com/th?id=OSK.adbc47664ef5ef7049748c587d86a485&amp;qlt=95" TargetMode="External"/><Relationship Id="rId6" Type="http://schemas.openxmlformats.org/officeDocument/2006/relationships/hyperlink" Target="https://www.bing.com/images/search?form=xlimg&amp;q=Bretagne%20(r%c3%a9gion%20administrative)" TargetMode="External"/><Relationship Id="rId5" Type="http://schemas.openxmlformats.org/officeDocument/2006/relationships/hyperlink" Target="https://www.bing.com/th?id=OSK.39e5e562f57223898a261a13aa6f379b&amp;qlt=95" TargetMode="External"/><Relationship Id="rId4" Type="http://schemas.openxmlformats.org/officeDocument/2006/relationships/hyperlink" Target="https://www.bing.com/images/search?form=xlimg&amp;q=Bourgogne-Franche-Comt%c3%a9"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rd>
    <address r:id="rId7"/>
    <moreImagesAddress r:id="rId8"/>
  </webImageSrd>
</webImagesSrd>
</file>

<file path=xl/richData/rdarray.xml><?xml version="1.0" encoding="utf-8"?>
<arrayData xmlns="http://schemas.microsoft.com/office/spreadsheetml/2017/richdata2" count="1">
  <a r="1">
    <v t="s">Heure normale d'Europe centrale</v>
  </a>
</arrayData>
</file>

<file path=xl/richData/rdrichvalue.xml><?xml version="1.0" encoding="utf-8"?>
<rvData xmlns="http://schemas.microsoft.com/office/spreadsheetml/2017/richdata" count="37">
  <rv s="0">
    <v>536870912</v>
    <v>Auvergne-Rhône-Alpes</v>
    <v>b53940d0-b739-faf5-78d1-93f189f878c9</v>
    <v>fr-FR</v>
    <v>Map</v>
  </rv>
  <rv s="0">
    <v>536870912</v>
    <v>Lyon</v>
    <v>f152adba-40b2-9268-e39b-1c4e4e7e4666</v>
    <v>fr-FR</v>
    <v>Map</v>
  </rv>
  <rv s="1">
    <v>0</v>
    <v>8</v>
    <v>0</v>
    <v>7</v>
    <v>0</v>
    <v>Image of Auvergne-Rhône-Alpes</v>
  </rv>
  <rv s="2">
    <v>https://www.bing.com/search?q=Auvergne-Rh%c3%b4ne-Alpes&amp;form=skydnc</v>
    <v>Apprenez-en davantage avec Bing</v>
  </rv>
  <rv s="0">
    <v>536870912</v>
    <v>France</v>
    <v>c7bfe2de-4f82-e23c-ae42-8544b5b5c0ea</v>
    <v>fr-FR</v>
    <v>Map</v>
  </rv>
  <rv s="3">
    <fb>8114361</fb>
    <v>10</v>
  </rv>
  <rv s="3">
    <fb>69711</fb>
    <v>10</v>
  </rv>
  <rv s="4">
    <v>#VALUE!</v>
    <v>fr-FR</v>
    <v>b53940d0-b739-faf5-78d1-93f189f878c9</v>
    <v>536870912</v>
    <v>1</v>
    <v>2</v>
    <v>3</v>
    <v>4</v>
    <v>Auvergne-Rhône-Alpes</v>
    <v>6</v>
    <v>7</v>
    <v>Map</v>
    <v>8</v>
    <v>9</v>
    <v>FR-ARA</v>
    <v>1</v>
    <v>Auvergne-Rhône-Alpes est une région administrative française située dans le quart sud-est de la France métropolitaine. Elle est créée par la réforme territoriale de 2015 en date du 1ᵉʳ janvier 2016, à la suite des élections régionales des 6 et ...</v>
    <v>2</v>
    <v>3</v>
    <v>Auvergne-Rhône-Alpes</v>
    <v>4</v>
    <v>1</v>
    <v>5</v>
    <v>6</v>
    <v>Auvergne-Rhône-Alpes</v>
    <v>mdp/vdpid/7206584198138691585</v>
  </rv>
  <rv s="0">
    <v>536870912</v>
    <v>Bourgogne-Franche-Comté</v>
    <v>4bc8dff1-8d72-5341-f405-63c7be8c6672</v>
    <v>fr-FR</v>
    <v>Map</v>
  </rv>
  <rv s="0">
    <v>536870912</v>
    <v>Besançon</v>
    <v>5dc2ab9b-b196-0753-49d8-a3219a51ccaa</v>
    <v>fr-FR</v>
    <v>Map</v>
  </rv>
  <rv s="1">
    <v>1</v>
    <v>8</v>
    <v>11</v>
    <v>7</v>
    <v>0</v>
    <v>Image of Bourgogne-Franche-Comté</v>
  </rv>
  <rv s="2">
    <v>https://www.bing.com/search?q=Bourgogne-Franche-Comt%c3%a9&amp;form=skydnc</v>
    <v>Apprenez-en davantage avec Bing</v>
  </rv>
  <rv s="0">
    <v>536870912</v>
    <v>Dijon</v>
    <v>c523a016-99b2-eadb-cf4e-08b24e499a15</v>
    <v>fr-FR</v>
    <v>Map</v>
  </rv>
  <rv s="3">
    <fb>2800194</fb>
    <v>10</v>
  </rv>
  <rv s="3">
    <fb>47784</fb>
    <v>10</v>
  </rv>
  <rv s="5">
    <v>#VALUE!</v>
    <v>fr-FR</v>
    <v>4bc8dff1-8d72-5341-f405-63c7be8c6672</v>
    <v>536870912</v>
    <v>1</v>
    <v>13</v>
    <v>14</v>
    <v>15</v>
    <v>Bourgogne-Franche-Comté</v>
    <v>16</v>
    <v>7</v>
    <v>Map</v>
    <v>8</v>
    <v>9</v>
    <v>FR-BFC</v>
    <v>9</v>
    <v>La Bourgogne-Franche-Comté est une région administrative située dans le quart nord-est de la France. Elle est issue de la fusion administrative, le 1ᵉʳ janvier 2016, des deux anciennes régions de Bourgogne et de Franche-Comté.</v>
    <v>10</v>
    <v>11</v>
    <v>Bourgogne-Franche-Comté</v>
    <v>4</v>
    <v>12</v>
    <v>13</v>
    <v>14</v>
    <v>Bourgogne-Franche-Comté</v>
  </rv>
  <rv s="0">
    <v>536870912</v>
    <v>Bretagne</v>
    <v>809fb739-638d-2499-95bd-c8e5b10153ee</v>
    <v>fr-FR</v>
    <v>Map</v>
  </rv>
  <rv s="0">
    <v>536870912</v>
    <v>Rennes</v>
    <v>d153ae78-77e4-4365-3f90-0d7f0f039a01</v>
    <v>fr-FR</v>
    <v>Map</v>
  </rv>
  <rv s="1">
    <v>2</v>
    <v>8</v>
    <v>17</v>
    <v>7</v>
    <v>0</v>
    <v>Image of Bretagne</v>
  </rv>
  <rv s="2">
    <v>https://www.bing.com/search?q=R%c3%a9gion+Bretagne&amp;form=skydnc</v>
    <v>Apprenez-en davantage avec Bing</v>
  </rv>
  <rv s="3">
    <fb>3394567</fb>
    <v>10</v>
  </rv>
  <rv s="3">
    <fb>27208</fb>
    <v>10</v>
  </rv>
  <rv s="6">
    <v>#VALUE!</v>
    <v>fr-FR</v>
    <v>809fb739-638d-2499-95bd-c8e5b10153ee</v>
    <v>536870912</v>
    <v>1</v>
    <v>18</v>
    <v>19</v>
    <v>20</v>
    <v>Bretagne</v>
    <v>6</v>
    <v>7</v>
    <v>Map</v>
    <v>8</v>
    <v>9</v>
    <v>17</v>
    <v>La Bretagne est une région administrative française composée des départements des Côtes-d'Armor, du Finistère, d'Ille-et-Vilaine et du Morbihan. Sa préfecture, qui est aussi sa plus grande ville, est Rennes.</v>
    <v>18</v>
    <v>19</v>
    <v>Bretagne</v>
    <v>4</v>
    <v>17</v>
    <v>20</v>
    <v>21</v>
    <v>Bretagne</v>
    <v>mdp/vdpid/4840</v>
  </rv>
  <rv s="0">
    <v>536870912</v>
    <v>Normandie</v>
    <v>3e508a17-1303-ffc1-9d13-493d159d305c</v>
    <v>fr-FR</v>
    <v>Map</v>
  </rv>
  <rv s="0">
    <v>536870912</v>
    <v>Saint-Pierre-Port</v>
    <v>6d7618bd-141f-4aef-85d4-ba99219a4a5a</v>
    <v>fr-FR</v>
    <v>Map</v>
  </rv>
  <rv s="7">
    <v>0</v>
  </rv>
  <rv s="2">
    <v>https://www.bing.com/search?q=Normandie&amp;form=skydnc</v>
    <v>Apprenez-en davantage avec Bing</v>
  </rv>
  <rv s="0">
    <v>536870912</v>
    <v>Rouen</v>
    <v>bb22096a-cb0d-2098-3b04-bdb114cab4a6</v>
    <v>fr-FR</v>
    <v>Map</v>
  </rv>
  <rv s="3">
    <fb>3499280</fb>
    <v>10</v>
  </rv>
  <rv s="3">
    <fb>29906</fb>
    <v>10</v>
  </rv>
  <rv s="8">
    <v>#VALUE!</v>
    <v>fr-FR</v>
    <v>3e508a17-1303-ffc1-9d13-493d159d305c</v>
    <v>536870912</v>
    <v>1</v>
    <v>24</v>
    <v>25</v>
    <v>26</v>
    <v>Normandie</v>
    <v>28</v>
    <v>29</v>
    <v>Map</v>
    <v>8</v>
    <v>30</v>
    <v>FR-NOR</v>
    <v>24</v>
    <v>La Normandie est une entité géographique et culturelle, située dans le Nord-Ouest de la France et bordée par la Manche; elle a traversé différentes époques historiques, malgré une absence de reconnaissance administrative entre la Révolution française de 1789 et la réforme territoriale de 2015. Les frontières continentales historiques de la province de l'Ancien Régime épousent assez fidèlement celles de la région administrative contemporaine.</v>
    <v>25</v>
    <v>26</v>
    <v>Normandie</v>
    <v>4</v>
    <v>27</v>
    <v>28</v>
    <v>29</v>
    <v>Normandie</v>
    <v>mdp/vdpid/5475013575967768577</v>
  </rv>
  <rv s="0">
    <v>536870912</v>
    <v>Occitanie</v>
    <v>5105d172-dc70-689f-09ab-4163a747508a</v>
    <v>fr-FR</v>
    <v>Map</v>
  </rv>
  <rv s="9">
    <v>3</v>
    <v>8</v>
    <v>38</v>
    <v>0</v>
    <v>Image of Occitanie</v>
  </rv>
  <rv s="2">
    <v>https://www.bing.com/search?q=Occitanie+r%c3%a9gion+administrative&amp;form=skydnc</v>
    <v>Apprenez-en davantage avec Bing</v>
  </rv>
  <rv s="0">
    <v>536870912</v>
    <v>Toulouse</v>
    <v>66f18335-714d-a89b-accf-daa50ae2a3b0</v>
    <v>fr-FR</v>
    <v>Map</v>
  </rv>
  <rv s="3">
    <fb>72724</fb>
    <v>10</v>
  </rv>
  <rv s="10">
    <v>#VALUE!</v>
    <v>fr-FR</v>
    <v>5105d172-dc70-689f-09ab-4163a747508a</v>
    <v>536870912</v>
    <v>1</v>
    <v>33</v>
    <v>34</v>
    <v>35</v>
    <v>Occitanie</v>
    <v>28</v>
    <v>36</v>
    <v>Map</v>
    <v>8</v>
    <v>37</v>
    <v>L'Occitanie est une région administrative du Sud-Ouest et Sud-est de la France résultant de la fusion des anciennes régions Languedoc-Roussillon et Midi-Pyrénées. Créée par la réforme territoriale de 2014, elle comporte 13 départements. Son chef-lieu est Toulouse.</v>
    <v>25</v>
    <v>32</v>
    <v>33</v>
    <v>Occitanie</v>
    <v>4</v>
    <v>34</v>
    <v>35</v>
    <v>Occitanie</v>
    <v>mdp/vdpid/7206318225896767489</v>
  </rv>
</rvData>
</file>

<file path=xl/richData/rdrichvaluestructure.xml><?xml version="1.0" encoding="utf-8"?>
<rvStructures xmlns="http://schemas.microsoft.com/office/spreadsheetml/2017/richdata" count="11">
  <s t="_linkedentity2">
    <k n="%EntityServiceId" t="i"/>
    <k n="_DisplayString" t="s"/>
    <k n="%EntityId" t="s"/>
    <k n="%EntityCulture" t="s"/>
    <k n="_Icon" t="s"/>
  </s>
  <s t="_webimage">
    <k n="WebImageIdentifier" t="i"/>
    <k n="_Provider" t="spb"/>
    <k n="Attribution" t="spb"/>
    <k n="CalcOrigin" t="i"/>
    <k n="ComputedImage" t="b"/>
    <k n="Text" t="s"/>
  </s>
  <s t="_hyperlink">
    <k n="Address" t="s"/>
    <k n="Text" t="s"/>
  </s>
  <s t="_formattednumber">
    <k n="_Format" t="spb"/>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Abréviation" t="s"/>
    <k n="Capitale/ville principale" t="r"/>
    <k n="Description" t="s"/>
    <k n="Image" t="r"/>
    <k n="LearnMoreOnLink" t="r"/>
    <k n="Nom" t="s"/>
    <k n="Pays/région" t="r"/>
    <k n="Plus grande ville" t="r"/>
    <k n="Population" t="r"/>
    <k n="Superficie" t="r"/>
    <k n="UniqueName" t="s"/>
    <k n="VDPID/VSID"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Abréviation" t="s"/>
    <k n="Capitale/ville principale" t="r"/>
    <k n="Description" t="s"/>
    <k n="Image" t="r"/>
    <k n="LearnMoreOnLink" t="r"/>
    <k n="Nom" t="s"/>
    <k n="Pays/région" t="r"/>
    <k n="Plus grande ville" t="r"/>
    <k n="Population" t="r"/>
    <k n="Superficie" t="r"/>
    <k n="UniqueName"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Capitale/ville principale" t="r"/>
    <k n="Description" t="s"/>
    <k n="Image" t="r"/>
    <k n="LearnMoreOnLink" t="r"/>
    <k n="Nom" t="s"/>
    <k n="Pays/région" t="r"/>
    <k n="Plus grande ville" t="r"/>
    <k n="Population" t="r"/>
    <k n="Superficie" t="r"/>
    <k n="UniqueName" t="s"/>
    <k n="VDPID/VSID" t="s"/>
  </s>
  <s t="_array">
    <k n="array" t="a"/>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Abréviation" t="s"/>
    <k n="Capitale/ville principale" t="r"/>
    <k n="Description" t="s"/>
    <k n="Fuseau(x) horaire(s)" t="r"/>
    <k n="LearnMoreOnLink" t="r"/>
    <k n="Nom" t="s"/>
    <k n="Pays/région" t="r"/>
    <k n="Plus grande ville" t="r"/>
    <k n="Population" t="r"/>
    <k n="Superficie" t="r"/>
    <k n="UniqueName" t="s"/>
    <k n="VDPID/VSID" t="s"/>
  </s>
  <s t="_webimage">
    <k n="WebImageIdentifier" t="i"/>
    <k n="_Provider" t="spb"/>
    <k n="Attribution" t="spb"/>
    <k n="ComputedImage" t="b"/>
    <k n="Text"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Description" t="s"/>
    <k n="Fuseau(x) horaire(s)" t="r"/>
    <k n="Image" t="r"/>
    <k n="LearnMoreOnLink" t="r"/>
    <k n="Nom" t="s"/>
    <k n="Pays/région" t="r"/>
    <k n="Plus grande ville" t="r"/>
    <k n="Superficie" t="r"/>
    <k n="UniqueName" t="s"/>
    <k n="VDPID/VSID" t="s"/>
  </s>
</rvStructures>
</file>

<file path=xl/richData/rdsupportingpropertybag.xml><?xml version="1.0" encoding="utf-8"?>
<supportingPropertyBags xmlns="http://schemas.microsoft.com/office/spreadsheetml/2017/richdata2">
  <spbArrays count="5">
    <a count="25">
      <v t="s">%EntityServiceId</v>
      <v t="s">%IsRefreshable</v>
      <v t="s">_CanonicalPropertyNames</v>
      <v t="s">%EntityCulture</v>
      <v t="s">%EntityId</v>
      <v t="s">_Icon</v>
      <v t="s">_Provider</v>
      <v t="s">_Attribution</v>
      <v t="s">_Display</v>
      <v t="s">Nom</v>
      <v t="s">_Format</v>
      <v t="s">Capitale/ville principale</v>
      <v t="s">Pays/région</v>
      <v t="s">_SubLabel</v>
      <v t="s">Population</v>
      <v t="s">Superficie</v>
      <v t="s">Abréviation</v>
      <v t="s">Plus grande ville</v>
      <v t="s">_Flags</v>
      <v t="s">VDPID/VSID</v>
      <v t="s">UniqueName</v>
      <v t="s">_DisplayString</v>
      <v t="s">LearnMoreOnLink</v>
      <v t="s">Image</v>
      <v t="s">Description</v>
    </a>
    <a count="24">
      <v t="s">%EntityServiceId</v>
      <v t="s">%IsRefreshable</v>
      <v t="s">_CanonicalPropertyNames</v>
      <v t="s">%EntityCulture</v>
      <v t="s">%EntityId</v>
      <v t="s">_Icon</v>
      <v t="s">_Provider</v>
      <v t="s">_Attribution</v>
      <v t="s">_Display</v>
      <v t="s">Nom</v>
      <v t="s">_Format</v>
      <v t="s">Capitale/ville principale</v>
      <v t="s">Pays/région</v>
      <v t="s">_SubLabel</v>
      <v t="s">Population</v>
      <v t="s">Superficie</v>
      <v t="s">Abréviation</v>
      <v t="s">Plus grande ville</v>
      <v t="s">_Flags</v>
      <v t="s">UniqueName</v>
      <v t="s">_DisplayString</v>
      <v t="s">LearnMoreOnLink</v>
      <v t="s">Image</v>
      <v t="s">Description</v>
    </a>
    <a count="24">
      <v t="s">%EntityServiceId</v>
      <v t="s">%IsRefreshable</v>
      <v t="s">_CanonicalPropertyNames</v>
      <v t="s">%EntityCulture</v>
      <v t="s">%EntityId</v>
      <v t="s">_Icon</v>
      <v t="s">_Provider</v>
      <v t="s">_Attribution</v>
      <v t="s">_Display</v>
      <v t="s">Nom</v>
      <v t="s">_Format</v>
      <v t="s">Capitale/ville principale</v>
      <v t="s">Pays/région</v>
      <v t="s">_SubLabel</v>
      <v t="s">Population</v>
      <v t="s">Superficie</v>
      <v t="s">Plus grande ville</v>
      <v t="s">_Flags</v>
      <v t="s">VDPID/VSID</v>
      <v t="s">UniqueName</v>
      <v t="s">_DisplayString</v>
      <v t="s">LearnMoreOnLink</v>
      <v t="s">Image</v>
      <v t="s">Description</v>
    </a>
    <a count="25">
      <v t="s">%EntityServiceId</v>
      <v t="s">%IsRefreshable</v>
      <v t="s">_CanonicalPropertyNames</v>
      <v t="s">%EntityCulture</v>
      <v t="s">%EntityId</v>
      <v t="s">_Icon</v>
      <v t="s">_Provider</v>
      <v t="s">_Attribution</v>
      <v t="s">_Display</v>
      <v t="s">Nom</v>
      <v t="s">_Format</v>
      <v t="s">Capitale/ville principale</v>
      <v t="s">Pays/région</v>
      <v t="s">_SubLabel</v>
      <v t="s">Population</v>
      <v t="s">Superficie</v>
      <v t="s">Abréviation</v>
      <v t="s">Plus grande ville</v>
      <v t="s">Fuseau(x) horaire(s)</v>
      <v t="s">_Flags</v>
      <v t="s">VDPID/VSID</v>
      <v t="s">UniqueName</v>
      <v t="s">_DisplayString</v>
      <v t="s">LearnMoreOnLink</v>
      <v t="s">Description</v>
    </a>
    <a count="23">
      <v t="s">%EntityServiceId</v>
      <v t="s">%IsRefreshable</v>
      <v t="s">_CanonicalPropertyNames</v>
      <v t="s">%EntityCulture</v>
      <v t="s">%EntityId</v>
      <v t="s">_Icon</v>
      <v t="s">_Provider</v>
      <v t="s">_Attribution</v>
      <v t="s">_Display</v>
      <v t="s">Nom</v>
      <v t="s">_Format</v>
      <v t="s">Pays/région</v>
      <v t="s">_SubLabel</v>
      <v t="s">Superficie</v>
      <v t="s">Plus grande ville</v>
      <v t="s">Fuseau(x) horaire(s)</v>
      <v t="s">_Flags</v>
      <v t="s">VDPID/VSID</v>
      <v t="s">UniqueName</v>
      <v t="s">_DisplayString</v>
      <v t="s">LearnMoreOnLink</v>
      <v t="s">Image</v>
      <v t="s">Description</v>
    </a>
  </spbArrays>
  <spbData count="39">
    <spb s="0">
      <v xml:space="preserve">Wikipedia	</v>
      <v xml:space="preserve">CC BY-SA 3.0	</v>
      <v xml:space="preserve">https://fr.wikipedia.org/wiki/Auvergne-Rh%C3%B4ne-Alpes	</v>
      <v xml:space="preserve">https://creativecommons.org/licenses/by-sa/3.0	</v>
    </spb>
    <spb s="0">
      <v xml:space="preserve">Wikipedia	</v>
      <v xml:space="preserve">CC-BY-SA	</v>
      <v xml:space="preserve">http://en.wikipedia.org/wiki/Auvergne-Rhône-Alpes	</v>
      <v xml:space="preserve">http://creativecommons.org/licenses/by-sa/3.0/	</v>
    </spb>
    <spb s="1">
      <v>0</v>
      <v>0</v>
      <v>0</v>
      <v>0</v>
      <v>1</v>
      <v>0</v>
      <v>0</v>
      <v>0</v>
      <v>0</v>
    </spb>
    <spb s="2">
      <v>Name</v>
      <v>Image</v>
      <v>Population</v>
      <v>Area</v>
      <v>UniqueName</v>
      <v>VDPID/VSID</v>
      <v>Abbreviation</v>
      <v>Description</v>
      <v>Country/region</v>
      <v>LearnMoreOnLink</v>
      <v>Largest city</v>
      <v>Capital/Major City</v>
    </spb>
    <spb s="3">
      <v>0</v>
      <v>Name</v>
      <v>LearnMoreOnLink</v>
    </spb>
    <spb s="4">
      <v>0</v>
      <v>0</v>
      <v>0</v>
    </spb>
    <spb s="5">
      <v>5</v>
      <v>5</v>
      <v>5</v>
    </spb>
    <spb s="6">
      <v>1</v>
      <v>2</v>
    </spb>
    <spb s="7">
      <v>https://www.bing.com</v>
      <v>https://www.bing.com/th?id=Ga%5Cbing_yt.png&amp;w=100&amp;h=40&amp;c=0&amp;pid=0.1</v>
      <v>Avec Bing</v>
    </spb>
    <spb s="8">
      <v>2021</v>
      <v>km carré</v>
    </spb>
    <spb s="9">
      <v>3</v>
    </spb>
    <spb s="0">
      <v xml:space="preserve">Wikipedia	</v>
      <v xml:space="preserve">CC BY-SA 3.0	</v>
      <v xml:space="preserve">https://fr.wikipedia.org/wiki/Bourgogne-Franche-Comt%C3%A9	</v>
      <v xml:space="preserve">https://creativecommons.org/licenses/by-sa/3.0	</v>
    </spb>
    <spb s="0">
      <v xml:space="preserve">Wikipedia	</v>
      <v xml:space="preserve">CC-BY-SA	</v>
      <v xml:space="preserve">http://en.wikipedia.org/wiki/Bourgogne-Franche-Comté	</v>
      <v xml:space="preserve">http://creativecommons.org/licenses/by-sa/3.0/	</v>
    </spb>
    <spb s="1">
      <v>11</v>
      <v>11</v>
      <v>11</v>
      <v>11</v>
      <v>12</v>
      <v>11</v>
      <v>11</v>
      <v>11</v>
      <v>11</v>
    </spb>
    <spb s="10">
      <v>Name</v>
      <v>Image</v>
      <v>Population</v>
      <v>Area</v>
      <v>UniqueName</v>
      <v>Abbreviation</v>
      <v>Description</v>
      <v>Country/region</v>
      <v>LearnMoreOnLink</v>
      <v>Largest city</v>
      <v>Capital/Major City</v>
    </spb>
    <spb s="3">
      <v>1</v>
      <v>Name</v>
      <v>LearnMoreOnLink</v>
    </spb>
    <spb s="11">
      <v>5</v>
      <v>5</v>
    </spb>
    <spb s="0">
      <v xml:space="preserve">Wikipedia	</v>
      <v xml:space="preserve">CC BY-SA 3.0	</v>
      <v xml:space="preserve">https://fr.wikipedia.org/wiki/Bretagne_(r%C3%A9gion_administrative)	</v>
      <v xml:space="preserve">https://creativecommons.org/licenses/by-sa/3.0	</v>
    </spb>
    <spb s="12">
      <v>17</v>
      <v>17</v>
      <v>17</v>
      <v>17</v>
      <v>17</v>
      <v>17</v>
      <v>17</v>
      <v>17</v>
    </spb>
    <spb s="13">
      <v>Name</v>
      <v>Image</v>
      <v>Population</v>
      <v>Area</v>
      <v>UniqueName</v>
      <v>VDPID/VSID</v>
      <v>Description</v>
      <v>Country/region</v>
      <v>LearnMoreOnLink</v>
      <v>Largest city</v>
      <v>Capital/Major City</v>
    </spb>
    <spb s="3">
      <v>2</v>
      <v>Name</v>
      <v>LearnMoreOnLink</v>
    </spb>
    <spb s="0">
      <v xml:space="preserve">Wikipedia	Wikipedia	</v>
      <v xml:space="preserve">CC-BY-SA	CC-BY-SA	</v>
      <v xml:space="preserve">http://en.wikipedia.org/wiki/Normandy	http://fr.wikipedia.org/wiki/Normandie	</v>
      <v xml:space="preserve">http://creativecommons.org/licenses/by-sa/3.0/	http://creativecommons.org/licenses/by-sa/3.0/	</v>
    </spb>
    <spb s="0">
      <v xml:space="preserve">Wikipedia	</v>
      <v xml:space="preserve">CC-BY-SA	</v>
      <v xml:space="preserve">http://en.wikipedia.org/wiki/Normandy	</v>
      <v xml:space="preserve">http://creativecommons.org/licenses/by-sa/3.0/	</v>
    </spb>
    <spb s="0">
      <v xml:space="preserve">Wikipedia	</v>
      <v xml:space="preserve">CC-BY-SA	</v>
      <v xml:space="preserve">http://fr.wikipedia.org/wiki/Normandie	</v>
      <v xml:space="preserve">http://creativecommons.org/licenses/by-sa/3.0/	</v>
    </spb>
    <spb s="14">
      <v>21</v>
      <v>22</v>
      <v>22</v>
      <v>21</v>
      <v>22</v>
      <v>23</v>
      <v>21</v>
      <v>21</v>
    </spb>
    <spb s="15">
      <v>Name</v>
      <v>Population</v>
      <v>Area</v>
      <v>UniqueName</v>
      <v>VDPID/VSID</v>
      <v>Abbreviation</v>
      <v>Description</v>
      <v>Country/region</v>
      <v>LearnMoreOnLink</v>
      <v>Largest city</v>
      <v>Capital/Major City</v>
    </spb>
    <spb s="3">
      <v>3</v>
      <v>Name</v>
      <v>LearnMoreOnLink</v>
    </spb>
    <spb s="16">
      <v>0</v>
      <v>0</v>
    </spb>
    <spb s="17">
      <v>5</v>
      <v>5</v>
      <v>27</v>
      <v>5</v>
    </spb>
    <spb s="18">
      <v>1</v>
      <v>4</v>
    </spb>
    <spb s="8">
      <v>2017</v>
      <v>km carré</v>
    </spb>
    <spb s="0">
      <v xml:space="preserve">Wikipedia	</v>
      <v xml:space="preserve">CC-BY-SA	</v>
      <v xml:space="preserve">http://fr.wikipedia.org/wiki/Occitanie_(région_administrative)	</v>
      <v xml:space="preserve">http://creativecommons.org/licenses/by-sa/3.0/	</v>
    </spb>
    <spb s="0">
      <v xml:space="preserve">Wikipedia	</v>
      <v xml:space="preserve">CC-BY-SA	</v>
      <v xml:space="preserve">http://en.wikipedia.org/wiki/Occitanie	</v>
      <v xml:space="preserve">http://creativecommons.org/licenses/by-sa/3.0/	</v>
    </spb>
    <spb s="19">
      <v>31</v>
      <v>32</v>
      <v>31</v>
      <v>31</v>
      <v>31</v>
    </spb>
    <spb s="20">
      <v>Name</v>
      <v>Image</v>
      <v>Area</v>
      <v>UniqueName</v>
      <v>VDPID/VSID</v>
      <v>Description</v>
      <v>Country/region</v>
      <v>LearnMoreOnLink</v>
      <v>Largest city</v>
    </spb>
    <spb s="3">
      <v>4</v>
      <v>Name</v>
      <v>LearnMoreOnLink</v>
    </spb>
    <spb s="21">
      <v>1</v>
      <v>2</v>
      <v>4</v>
    </spb>
    <spb s="22">
      <v>km carré</v>
    </spb>
    <spb s="0">
      <v xml:space="preserve">Wikipedia	</v>
      <v xml:space="preserve">CC BY-SA 4.0	</v>
      <v xml:space="preserve">http://it.wikipedia.org/wiki/Occitania_(regione_francese)	</v>
      <v xml:space="preserve">https://creativecommons.org/licenses/by-sa/4.0	</v>
    </spb>
  </spbData>
</supportingPropertyBags>
</file>

<file path=xl/richData/rdsupportingpropertybagstructure.xml><?xml version="1.0" encoding="utf-8"?>
<spbStructures xmlns="http://schemas.microsoft.com/office/spreadsheetml/2017/richdata2" count="23">
  <s>
    <k n="SourceText" t="s"/>
    <k n="LicenseText" t="s"/>
    <k n="SourceAddress" t="s"/>
    <k n="LicenseAddress" t="s"/>
  </s>
  <s>
    <k n="Nom" t="spb"/>
    <k n="Population" t="spb"/>
    <k n="Superficie" t="spb"/>
    <k n="UniqueName" t="spb"/>
    <k n="Abréviation" t="spb"/>
    <k n="Description" t="spb"/>
    <k n="Pays/région" t="spb"/>
    <k n="Plus grande ville" t="spb"/>
    <k n="Capitale/ville principale" t="spb"/>
  </s>
  <s>
    <k n="Nom" t="s"/>
    <k n="Image" t="s"/>
    <k n="Population" t="s"/>
    <k n="Superficie" t="s"/>
    <k n="UniqueName" t="s"/>
    <k n="VDPID/VSID" t="s"/>
    <k n="Abréviation" t="s"/>
    <k n="Description" t="s"/>
    <k n="Pays/région" t="s"/>
    <k n="LearnMoreOnLink" t="s"/>
    <k n="Plus grande ville" t="s"/>
    <k n="Capitale/ville principale" t="s"/>
  </s>
  <s>
    <k n="^Order" t="spba"/>
    <k n="TitleProperty" t="s"/>
    <k n="SubTitleProperty" t="s"/>
  </s>
  <s>
    <k n="ShowInCardView" t="b"/>
    <k n="ShowInDotNotation" t="b"/>
    <k n="ShowInAutoComplete" t="b"/>
  </s>
  <s>
    <k n="UniqueName" t="spb"/>
    <k n="VDPID/VSID" t="spb"/>
    <k n="LearnMoreOnLink" t="spb"/>
  </s>
  <s>
    <k n="Nom" t="i"/>
    <k n="Image" t="i"/>
  </s>
  <s>
    <k n="link" t="s"/>
    <k n="logo" t="s"/>
    <k n="name" t="s"/>
  </s>
  <s>
    <k n="Population" t="s"/>
    <k n="Superficie" t="s"/>
  </s>
  <s>
    <k n="_Self" t="i"/>
  </s>
  <s>
    <k n="Nom" t="s"/>
    <k n="Image" t="s"/>
    <k n="Population" t="s"/>
    <k n="Superficie" t="s"/>
    <k n="UniqueName" t="s"/>
    <k n="Abréviation" t="s"/>
    <k n="Description" t="s"/>
    <k n="Pays/région" t="s"/>
    <k n="LearnMoreOnLink" t="s"/>
    <k n="Plus grande ville" t="s"/>
    <k n="Capitale/ville principale" t="s"/>
  </s>
  <s>
    <k n="UniqueName" t="spb"/>
    <k n="LearnMoreOnLink" t="spb"/>
  </s>
  <s>
    <k n="Nom" t="spb"/>
    <k n="Population" t="spb"/>
    <k n="Superficie" t="spb"/>
    <k n="UniqueName" t="spb"/>
    <k n="Description" t="spb"/>
    <k n="Pays/région" t="spb"/>
    <k n="Plus grande ville" t="spb"/>
    <k n="Capitale/ville principale" t="spb"/>
  </s>
  <s>
    <k n="Nom" t="s"/>
    <k n="Image" t="s"/>
    <k n="Population" t="s"/>
    <k n="Superficie" t="s"/>
    <k n="UniqueName" t="s"/>
    <k n="VDPID/VSID" t="s"/>
    <k n="Description" t="s"/>
    <k n="Pays/région" t="s"/>
    <k n="LearnMoreOnLink" t="s"/>
    <k n="Plus grande ville" t="s"/>
    <k n="Capitale/ville principale" t="s"/>
  </s>
  <s>
    <k n="Nom" t="spb"/>
    <k n="Population" t="spb"/>
    <k n="Superficie" t="spb"/>
    <k n="UniqueName" t="spb"/>
    <k n="Abréviation" t="spb"/>
    <k n="Description" t="spb"/>
    <k n="Pays/région" t="spb"/>
    <k n="Capitale/ville principale" t="spb"/>
  </s>
  <s>
    <k n="Nom" t="s"/>
    <k n="Population" t="s"/>
    <k n="Superficie" t="s"/>
    <k n="UniqueName" t="s"/>
    <k n="VDPID/VSID" t="s"/>
    <k n="Abréviation" t="s"/>
    <k n="Description" t="s"/>
    <k n="Pays/région" t="s"/>
    <k n="LearnMoreOnLink" t="s"/>
    <k n="Plus grande ville" t="s"/>
    <k n="Capitale/ville principale" t="s"/>
  </s>
  <s>
    <k n="ShowInDotNotation" t="b"/>
    <k n="ShowInAutoComplete" t="b"/>
  </s>
  <s>
    <k n="UniqueName" t="spb"/>
    <k n="VDPID/VSID" t="spb"/>
    <k n="Description" t="spb"/>
    <k n="LearnMoreOnLink" t="spb"/>
  </s>
  <s>
    <k n="Nom" t="i"/>
    <k n="Description" t="i"/>
  </s>
  <s>
    <k n="Nom" t="spb"/>
    <k n="Superficie" t="spb"/>
    <k n="UniqueName" t="spb"/>
    <k n="Description" t="spb"/>
    <k n="Pays/région" t="spb"/>
  </s>
  <s>
    <k n="Nom" t="s"/>
    <k n="Image" t="s"/>
    <k n="Superficie" t="s"/>
    <k n="UniqueName" t="s"/>
    <k n="VDPID/VSID" t="s"/>
    <k n="Description" t="s"/>
    <k n="Pays/région" t="s"/>
    <k n="LearnMoreOnLink" t="s"/>
    <k n="Plus grande ville" t="s"/>
  </s>
  <s>
    <k n="Nom" t="i"/>
    <k n="Image" t="i"/>
    <k n="Description" t="i"/>
  </s>
  <s>
    <k n="Superficie" t="s"/>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1">
    <x:dxf>
      <x:numFmt numFmtId="3" formatCode="#,##0"/>
    </x:dxf>
  </dxfs>
  <richProperties>
    <rPr n="IsTitleField" t="b"/>
    <rPr n="IsHeroField" t="b"/>
    <rPr n="NumberFormat" t="s"/>
    <rPr n="RequiresInlineAttribution" t="b"/>
  </richProperties>
  <richStyles>
    <rSty>
      <rpv i="0">1</rpv>
    </rSty>
    <rSty>
      <rpv i="1">1</rpv>
    </rSty>
    <rSty dxfid="0">
      <rpv i="2">#,##0</rpv>
    </rSty>
    <rSty>
      <rpv i="3">1</rpv>
    </rSty>
  </richStyles>
</richStyleShee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FBE231C-E32C-45BB-82CB-E13689B888A7}" name="Tableau1" displayName="Tableau1" ref="A49:N68" totalsRowShown="0" headerRowDxfId="22" dataDxfId="20" headerRowBorderDxfId="21" tableBorderDxfId="19" totalsRowBorderDxfId="18">
  <autoFilter ref="A49:N68" xr:uid="{CFBE231C-E32C-45BB-82CB-E13689B888A7}"/>
  <tableColumns count="14">
    <tableColumn id="2" xr3:uid="{5B83D322-09E0-400F-BD16-57A1B53C26F1}" name="Catégorie de combustible" dataDxfId="17"/>
    <tableColumn id="3" xr3:uid="{BC2032F1-FBBA-449C-9C3A-5ECAB5AD6ACD}" name="Sous catégorie Combustible" dataDxfId="16"/>
    <tableColumn id="4" xr3:uid="{BA9373F5-FA06-4AD7-A8F1-5ED9FE57F2D7}" name="Précision libre sur le combustible (type de sous produit agricole, biomasse supplémentaire...)" dataDxfId="15" dataCellStyle="Pourcentage"/>
    <tableColumn id="5" xr3:uid="{B6DF3453-5B62-4C13-A0A0-DA618B08B243}" name="Région d'origine du combustible" dataDxfId="14"/>
    <tableColumn id="6" xr3:uid="{7DF4B373-9281-4EDF-9EFF-FF0CCBA22A0E}" name="Tonnage (t/an) " dataDxfId="13"/>
    <tableColumn id="7" xr3:uid="{C180F8B7-30C9-4365-883E-3E28A652749F}" name="Autoconsommation " dataDxfId="12"/>
    <tableColumn id="8" xr3:uid="{2F88DE13-E9FD-4CAE-8F21-14C226BFEFFF}" name="PCI (kWh/t)" dataDxfId="11"/>
    <tableColumn id="9" xr3:uid="{B6CADAF9-0BF5-435B-BAC1-206FB5AFB2B6}" name="MWh" dataDxfId="10">
      <calculatedColumnFormula>IF(E50*G50/1000=0,"",E50*G50/1000)</calculatedColumnFormula>
    </tableColumn>
    <tableColumn id="10" xr3:uid="{F869B7D7-3CF8-4350-B094-28AEEE9B6A98}" name="% de biomasse (à compléter si le combustible n'est pas 100% biomasse)" dataDxfId="9" dataCellStyle="Pourcentage"/>
    <tableColumn id="11" xr3:uid="{3AEF9E9B-495D-410D-9BBC-ECA0AB746981}" name="MWh biomasse" dataDxfId="8" dataCellStyle="Milliers">
      <calculatedColumnFormula>IF(I50="",H50,H50*I50)</calculatedColumnFormula>
    </tableColumn>
    <tableColumn id="12" xr3:uid="{EC918632-60F8-4727-A6C6-42FFF282E040}" name="MWh (%)" dataDxfId="7">
      <calculatedColumnFormula>IF(J50="","",J50/SUM($J$50:$J$68))</calculatedColumnFormula>
    </tableColumn>
    <tableColumn id="17" xr3:uid="{9B39CB16-C35A-4E4F-84D4-F30839B76AB1}" name="Taux de combustible certifié PEFC/FSC ou équivalent (%)" dataDxfId="6" dataCellStyle="Pourcentage"/>
    <tableColumn id="14" xr3:uid="{9563B2C4-CC50-4356-857A-FA23E0AFA3A1}" name="Tonnes de combustible certifié PEFC/FSC ou équivalent" dataDxfId="5">
      <calculatedColumnFormula>IF(OR(B50='Nature combustibles'!$B$2,B50='Nature combustibles'!$B$11,B50='Nature combustibles'!$B$13),IF(E50*Tableau1[[#This Row],[Taux de combustible certifié PEFC/FSC ou équivalent (%)]]/1000=0,"",E50*Tableau1[[#This Row],[Taux de combustible certifié PEFC/FSC ou équivalent (%)]]),"")</calculatedColumnFormula>
    </tableColumn>
    <tableColumn id="15" xr3:uid="{E173B610-7521-4418-8472-FE9994FE75F2}" name="Taux régional minimum PEFC/FSC ou équivalent" dataDxfId="4">
      <calculatedColumnFormula>IF(OR(B50='Nature combustibles'!$B$11,B50='Nature combustibles'!$B$13),IF(D50="Hors France",100%,30%),IF(B50='Nature combustibles'!$B$2,VLOOKUP(D50,'Taux certification régional'!$A$2:$B$15,2,FALSE),""))</calculatedColumnFormula>
    </tableColumn>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tabColor theme="4" tint="0.79998168889431442"/>
  </sheetPr>
  <dimension ref="A1:R162"/>
  <sheetViews>
    <sheetView showGridLines="0" tabSelected="1" topLeftCell="A57" zoomScale="90" zoomScaleNormal="90" workbookViewId="0">
      <selection activeCell="J29" sqref="J29"/>
    </sheetView>
  </sheetViews>
  <sheetFormatPr baseColWidth="10" defaultColWidth="11.42578125" defaultRowHeight="15.75"/>
  <cols>
    <col min="1" max="1" width="21.5703125" style="58" customWidth="1"/>
    <col min="2" max="2" width="45.7109375" style="58" customWidth="1"/>
    <col min="3" max="3" width="32.42578125" style="58" customWidth="1"/>
    <col min="4" max="4" width="19.85546875" style="58" customWidth="1"/>
    <col min="5" max="5" width="15.85546875" style="58" customWidth="1"/>
    <col min="6" max="6" width="23.28515625" style="58" customWidth="1"/>
    <col min="7" max="7" width="15.85546875" style="58" customWidth="1"/>
    <col min="8" max="8" width="15.7109375" style="58" customWidth="1"/>
    <col min="9" max="9" width="30.85546875" style="58" customWidth="1"/>
    <col min="10" max="10" width="24.85546875" style="58" customWidth="1"/>
    <col min="11" max="11" width="15.85546875" style="58" customWidth="1"/>
    <col min="12" max="12" width="22" style="58" customWidth="1"/>
    <col min="13" max="13" width="22.28515625" style="58" customWidth="1"/>
    <col min="14" max="14" width="16.85546875" style="58" customWidth="1"/>
    <col min="15" max="15" width="44.140625" style="58" customWidth="1"/>
    <col min="16" max="16384" width="11.42578125" style="58"/>
  </cols>
  <sheetData>
    <row r="1" spans="1:18">
      <c r="A1" s="397"/>
      <c r="B1" s="397"/>
      <c r="C1" s="397"/>
      <c r="D1" s="397"/>
      <c r="E1" s="397"/>
      <c r="F1" s="397"/>
      <c r="G1" s="397"/>
      <c r="H1" s="397"/>
      <c r="I1" s="397"/>
      <c r="J1" s="397"/>
      <c r="K1" s="397"/>
      <c r="L1" s="397"/>
      <c r="M1" s="397"/>
      <c r="N1" s="57"/>
      <c r="O1" s="57"/>
      <c r="P1" s="57"/>
      <c r="Q1" s="57"/>
      <c r="R1" s="57"/>
    </row>
    <row r="2" spans="1:18">
      <c r="A2" s="397"/>
      <c r="B2" s="397"/>
      <c r="C2" s="397"/>
      <c r="D2" s="397"/>
      <c r="E2" s="397"/>
      <c r="F2" s="397"/>
      <c r="G2" s="397"/>
      <c r="H2" s="397"/>
      <c r="I2" s="397"/>
      <c r="J2" s="397"/>
      <c r="K2" s="397"/>
      <c r="L2" s="397"/>
      <c r="M2" s="397"/>
      <c r="N2" s="57"/>
      <c r="O2" s="57"/>
      <c r="P2" s="57"/>
      <c r="Q2" s="57"/>
      <c r="R2" s="57"/>
    </row>
    <row r="3" spans="1:18">
      <c r="A3" s="397" t="s">
        <v>26</v>
      </c>
      <c r="B3" s="397"/>
      <c r="C3" s="397"/>
      <c r="D3" s="397"/>
      <c r="E3" s="397"/>
      <c r="F3" s="397"/>
      <c r="G3" s="397"/>
      <c r="H3" s="397"/>
      <c r="I3" s="397"/>
      <c r="J3" s="397"/>
      <c r="K3" s="397"/>
      <c r="L3" s="397"/>
      <c r="M3" s="397"/>
      <c r="N3" s="57"/>
      <c r="O3" s="57"/>
      <c r="P3" s="57"/>
      <c r="Q3" s="57"/>
      <c r="R3" s="57"/>
    </row>
    <row r="4" spans="1:18">
      <c r="A4" s="397"/>
      <c r="B4" s="397"/>
      <c r="C4" s="397"/>
      <c r="D4" s="397"/>
      <c r="E4" s="397"/>
      <c r="F4" s="397"/>
      <c r="G4" s="397"/>
      <c r="H4" s="397"/>
      <c r="I4" s="397"/>
      <c r="J4" s="397"/>
      <c r="K4" s="397"/>
      <c r="L4" s="397"/>
      <c r="M4" s="397"/>
      <c r="N4" s="57"/>
      <c r="O4" s="57"/>
      <c r="P4" s="57"/>
      <c r="Q4" s="57"/>
      <c r="R4" s="57"/>
    </row>
    <row r="5" spans="1:18">
      <c r="A5" s="397"/>
      <c r="B5" s="397"/>
      <c r="C5" s="397"/>
      <c r="D5" s="397"/>
      <c r="E5" s="397"/>
      <c r="F5" s="397"/>
      <c r="G5" s="397"/>
      <c r="H5" s="397"/>
      <c r="I5" s="397"/>
      <c r="J5" s="397"/>
      <c r="K5" s="397"/>
      <c r="L5" s="397"/>
      <c r="M5" s="397"/>
      <c r="N5" s="57"/>
      <c r="O5" s="57"/>
      <c r="P5" s="57"/>
      <c r="Q5" s="57"/>
      <c r="R5" s="57"/>
    </row>
    <row r="6" spans="1:18" ht="32.450000000000003" customHeight="1">
      <c r="A6" s="397" t="s">
        <v>26</v>
      </c>
      <c r="B6" s="397"/>
      <c r="C6" s="397"/>
      <c r="D6" s="397"/>
      <c r="E6" s="397"/>
      <c r="F6" s="397"/>
      <c r="G6" s="397"/>
      <c r="H6" s="397"/>
      <c r="I6" s="397"/>
      <c r="J6" s="397"/>
      <c r="K6" s="397"/>
      <c r="L6" s="397"/>
      <c r="M6" s="397"/>
      <c r="N6" s="57"/>
      <c r="O6" s="57"/>
      <c r="P6" s="57"/>
      <c r="Q6" s="57"/>
      <c r="R6" s="57"/>
    </row>
    <row r="7" spans="1:18" ht="25.5" customHeight="1" thickBot="1">
      <c r="A7" s="56"/>
      <c r="B7" s="56"/>
      <c r="C7" s="56"/>
      <c r="D7" s="56"/>
      <c r="E7" s="56"/>
      <c r="F7" s="56"/>
      <c r="G7" s="56"/>
      <c r="H7" s="56"/>
      <c r="I7" s="56"/>
      <c r="J7" s="56"/>
      <c r="K7" s="56"/>
      <c r="L7" s="56"/>
      <c r="M7" s="56"/>
      <c r="N7" s="57"/>
      <c r="O7" s="57"/>
      <c r="P7" s="57"/>
      <c r="Q7" s="57"/>
      <c r="R7" s="57"/>
    </row>
    <row r="8" spans="1:18" ht="28.9" customHeight="1" thickBot="1">
      <c r="A8" s="398" t="s">
        <v>87</v>
      </c>
      <c r="B8" s="398"/>
      <c r="C8" s="398"/>
      <c r="D8" s="398"/>
      <c r="E8" s="398"/>
      <c r="F8" s="398"/>
      <c r="G8" s="398"/>
      <c r="H8" s="398"/>
      <c r="I8" s="398"/>
      <c r="J8" s="398"/>
      <c r="K8" s="398"/>
      <c r="L8" s="300"/>
      <c r="M8" s="59"/>
      <c r="N8" s="60"/>
      <c r="O8" s="61"/>
      <c r="P8" s="61"/>
      <c r="Q8" s="61"/>
      <c r="R8" s="61"/>
    </row>
    <row r="9" spans="1:18">
      <c r="A9" s="56"/>
      <c r="B9" s="56"/>
      <c r="C9" s="56"/>
      <c r="D9" s="56"/>
      <c r="E9" s="56"/>
      <c r="F9" s="56"/>
      <c r="G9" s="56"/>
      <c r="H9" s="56"/>
      <c r="I9" s="56"/>
      <c r="J9" s="56"/>
      <c r="K9" s="56"/>
      <c r="L9" s="56"/>
      <c r="M9" s="57"/>
      <c r="N9" s="57"/>
      <c r="O9" s="57"/>
      <c r="P9" s="57"/>
      <c r="Q9" s="57"/>
      <c r="R9" s="57"/>
    </row>
    <row r="10" spans="1:18">
      <c r="A10" s="62" t="s">
        <v>55</v>
      </c>
      <c r="B10" s="56"/>
      <c r="C10" s="56"/>
      <c r="D10" s="56"/>
      <c r="E10" s="56"/>
      <c r="F10" s="56"/>
      <c r="G10" s="56"/>
      <c r="H10" s="56"/>
      <c r="I10" s="56"/>
      <c r="J10" s="56"/>
      <c r="K10" s="56"/>
      <c r="L10" s="56"/>
      <c r="M10" s="57"/>
      <c r="N10" s="57"/>
      <c r="O10" s="57"/>
      <c r="P10" s="57"/>
      <c r="Q10" s="57"/>
      <c r="R10" s="57"/>
    </row>
    <row r="11" spans="1:18" ht="24.6" customHeight="1">
      <c r="A11" s="399" t="s">
        <v>52</v>
      </c>
      <c r="B11" s="133" t="s">
        <v>53</v>
      </c>
      <c r="C11" s="403" t="s">
        <v>253</v>
      </c>
      <c r="D11" s="403"/>
      <c r="E11" s="404"/>
      <c r="F11" s="46"/>
      <c r="G11" s="56"/>
      <c r="H11" s="56"/>
      <c r="I11" s="56"/>
      <c r="J11" s="56"/>
      <c r="K11" s="56"/>
      <c r="L11" s="56"/>
      <c r="M11" s="57"/>
      <c r="N11" s="57"/>
      <c r="O11" s="57"/>
      <c r="P11" s="57"/>
      <c r="Q11" s="57"/>
      <c r="R11" s="57"/>
    </row>
    <row r="12" spans="1:18" ht="25.15" customHeight="1">
      <c r="A12" s="399"/>
      <c r="B12" s="400" t="s">
        <v>54</v>
      </c>
      <c r="C12" s="401"/>
      <c r="D12" s="401"/>
      <c r="E12" s="402"/>
      <c r="F12" s="47"/>
      <c r="G12" s="56"/>
      <c r="H12" s="56"/>
      <c r="I12" s="56"/>
      <c r="J12" s="56"/>
      <c r="K12" s="56"/>
      <c r="L12" s="56"/>
      <c r="M12" s="57"/>
      <c r="N12" s="57"/>
      <c r="O12" s="57"/>
      <c r="P12" s="57"/>
      <c r="Q12" s="57"/>
      <c r="R12" s="57"/>
    </row>
    <row r="13" spans="1:18">
      <c r="A13" s="56"/>
      <c r="B13" s="56"/>
      <c r="C13" s="56"/>
      <c r="D13" s="56"/>
      <c r="E13" s="56"/>
      <c r="F13" s="56"/>
      <c r="G13" s="56"/>
      <c r="H13" s="56"/>
      <c r="I13" s="56"/>
      <c r="J13" s="56"/>
      <c r="K13" s="56"/>
      <c r="L13" s="56"/>
      <c r="M13" s="57"/>
      <c r="N13" s="57"/>
      <c r="O13" s="57"/>
      <c r="P13" s="57"/>
      <c r="Q13" s="57"/>
      <c r="R13" s="57"/>
    </row>
    <row r="14" spans="1:18">
      <c r="A14" s="56"/>
      <c r="B14" s="56"/>
      <c r="C14" s="56"/>
      <c r="D14" s="56"/>
      <c r="E14" s="56"/>
      <c r="F14" s="56"/>
      <c r="G14" s="56"/>
      <c r="H14" s="56"/>
      <c r="I14" s="56"/>
      <c r="J14" s="56"/>
      <c r="K14" s="56"/>
      <c r="L14" s="56"/>
      <c r="M14" s="57"/>
      <c r="N14" s="57"/>
      <c r="O14" s="57"/>
      <c r="P14" s="57"/>
      <c r="Q14" s="57"/>
      <c r="R14" s="57"/>
    </row>
    <row r="15" spans="1:18" ht="40.9" customHeight="1">
      <c r="A15" s="393" t="s">
        <v>377</v>
      </c>
      <c r="B15" s="393"/>
      <c r="C15" s="393"/>
      <c r="D15" s="393"/>
      <c r="E15" s="393"/>
      <c r="F15" s="65"/>
      <c r="G15" s="65"/>
      <c r="H15" s="65"/>
      <c r="I15" s="66"/>
      <c r="J15" s="56"/>
      <c r="K15" s="56"/>
      <c r="L15" s="56"/>
      <c r="M15" s="57"/>
      <c r="N15" s="57"/>
      <c r="O15" s="57"/>
      <c r="P15" s="57"/>
      <c r="Q15" s="57"/>
      <c r="R15" s="57"/>
    </row>
    <row r="16" spans="1:18" ht="30" customHeight="1">
      <c r="A16" s="367" t="s">
        <v>358</v>
      </c>
      <c r="B16" s="369"/>
      <c r="C16" s="373"/>
      <c r="D16" s="374"/>
      <c r="E16" s="375"/>
      <c r="F16" s="56"/>
      <c r="G16" s="56"/>
      <c r="H16" s="56"/>
      <c r="I16" s="57"/>
      <c r="J16" s="56"/>
      <c r="K16" s="56"/>
      <c r="L16" s="56"/>
      <c r="M16" s="57"/>
      <c r="N16" s="57"/>
      <c r="O16" s="57"/>
      <c r="P16" s="57"/>
      <c r="Q16" s="57"/>
      <c r="R16" s="57"/>
    </row>
    <row r="17" spans="1:18" ht="30" customHeight="1">
      <c r="A17" s="367" t="s">
        <v>415</v>
      </c>
      <c r="B17" s="369"/>
      <c r="C17" s="373"/>
      <c r="D17" s="374"/>
      <c r="E17" s="375"/>
      <c r="F17" s="56"/>
      <c r="G17" s="56"/>
      <c r="H17" s="56"/>
      <c r="I17" s="57"/>
      <c r="J17" s="56"/>
      <c r="K17" s="56"/>
      <c r="L17" s="56"/>
      <c r="M17" s="57"/>
      <c r="N17" s="57"/>
      <c r="O17" s="57"/>
      <c r="P17" s="57"/>
      <c r="Q17" s="57"/>
      <c r="R17" s="57"/>
    </row>
    <row r="18" spans="1:18" ht="30" customHeight="1">
      <c r="A18" s="367" t="s">
        <v>376</v>
      </c>
      <c r="B18" s="369"/>
      <c r="C18" s="373"/>
      <c r="D18" s="374"/>
      <c r="E18" s="375"/>
      <c r="F18" s="57"/>
      <c r="G18" s="57"/>
      <c r="H18" s="57"/>
      <c r="I18" s="57"/>
      <c r="J18" s="56"/>
      <c r="K18" s="56"/>
      <c r="L18" s="56"/>
      <c r="M18" s="57"/>
      <c r="N18" s="57"/>
      <c r="O18" s="57"/>
      <c r="P18" s="57"/>
      <c r="Q18" s="57"/>
      <c r="R18" s="57"/>
    </row>
    <row r="19" spans="1:18" ht="30" customHeight="1">
      <c r="A19" s="367" t="s">
        <v>385</v>
      </c>
      <c r="B19" s="369"/>
      <c r="C19" s="370"/>
      <c r="D19" s="371"/>
      <c r="E19" s="372"/>
      <c r="F19" s="57"/>
      <c r="G19" s="57"/>
      <c r="H19" s="57"/>
      <c r="I19" s="57"/>
      <c r="J19" s="56"/>
      <c r="K19" s="56"/>
      <c r="L19" s="56"/>
      <c r="M19" s="57"/>
      <c r="N19" s="57"/>
      <c r="O19" s="57"/>
      <c r="P19" s="57"/>
      <c r="Q19" s="57"/>
      <c r="R19" s="57"/>
    </row>
    <row r="20" spans="1:18" ht="30" customHeight="1">
      <c r="A20" s="367" t="s">
        <v>348</v>
      </c>
      <c r="B20" s="369"/>
      <c r="C20" s="373"/>
      <c r="D20" s="374"/>
      <c r="E20" s="375"/>
      <c r="F20" s="57"/>
      <c r="G20" s="57"/>
      <c r="H20" s="57"/>
      <c r="I20" s="57"/>
      <c r="J20" s="56"/>
      <c r="K20" s="56"/>
      <c r="L20" s="56"/>
      <c r="M20" s="57"/>
      <c r="N20" s="57"/>
      <c r="O20" s="57"/>
      <c r="P20" s="57"/>
      <c r="Q20" s="57"/>
      <c r="R20" s="57"/>
    </row>
    <row r="21" spans="1:18" ht="30" customHeight="1">
      <c r="A21" s="367" t="s">
        <v>349</v>
      </c>
      <c r="B21" s="369"/>
      <c r="C21" s="373"/>
      <c r="D21" s="374"/>
      <c r="E21" s="375"/>
      <c r="F21" s="57"/>
      <c r="G21" s="57"/>
      <c r="H21" s="57"/>
      <c r="I21" s="57"/>
      <c r="J21" s="56"/>
      <c r="K21" s="56"/>
      <c r="L21" s="56"/>
      <c r="M21" s="57"/>
      <c r="N21" s="57"/>
      <c r="O21" s="57"/>
      <c r="P21" s="57"/>
      <c r="Q21" s="57"/>
      <c r="R21" s="57"/>
    </row>
    <row r="22" spans="1:18" ht="30" customHeight="1">
      <c r="A22" s="367" t="s">
        <v>57</v>
      </c>
      <c r="B22" s="369"/>
      <c r="C22" s="387">
        <f>C20/0.85</f>
        <v>0</v>
      </c>
      <c r="D22" s="388"/>
      <c r="E22" s="389"/>
      <c r="F22" s="407" t="s">
        <v>58</v>
      </c>
      <c r="G22" s="408"/>
      <c r="H22" s="408"/>
      <c r="I22" s="408"/>
      <c r="J22" s="56"/>
      <c r="K22" s="56"/>
      <c r="L22" s="56"/>
      <c r="M22" s="57"/>
      <c r="N22" s="57"/>
      <c r="O22" s="57"/>
      <c r="P22" s="57"/>
      <c r="Q22" s="57"/>
      <c r="R22" s="57"/>
    </row>
    <row r="23" spans="1:18" ht="30" customHeight="1">
      <c r="A23" s="367" t="s">
        <v>59</v>
      </c>
      <c r="B23" s="369"/>
      <c r="C23" s="387" t="str">
        <f>IF(C22="","",IF(C22=H69,"ok","Faux"))</f>
        <v>ok</v>
      </c>
      <c r="D23" s="388"/>
      <c r="E23" s="389"/>
      <c r="F23" s="67"/>
      <c r="G23" s="67"/>
      <c r="H23" s="67"/>
      <c r="I23" s="67"/>
      <c r="J23" s="56"/>
      <c r="K23" s="56"/>
      <c r="L23" s="56"/>
      <c r="M23" s="57"/>
      <c r="N23" s="57"/>
      <c r="O23" s="57"/>
      <c r="P23" s="57"/>
      <c r="Q23" s="57"/>
      <c r="R23" s="57"/>
    </row>
    <row r="24" spans="1:18" ht="30" customHeight="1">
      <c r="A24" s="367" t="s">
        <v>21</v>
      </c>
      <c r="B24" s="369"/>
      <c r="C24" s="373"/>
      <c r="D24" s="374"/>
      <c r="E24" s="375"/>
      <c r="F24" s="57"/>
      <c r="G24" s="57"/>
      <c r="H24" s="57"/>
      <c r="I24" s="57"/>
      <c r="J24" s="56"/>
      <c r="K24" s="56"/>
      <c r="L24" s="56"/>
      <c r="M24" s="57"/>
      <c r="N24" s="57"/>
      <c r="O24" s="57"/>
      <c r="P24" s="57"/>
      <c r="Q24" s="57"/>
      <c r="R24" s="57"/>
    </row>
    <row r="25" spans="1:18" ht="30" customHeight="1">
      <c r="A25" s="367" t="s">
        <v>228</v>
      </c>
      <c r="B25" s="369"/>
      <c r="C25" s="373"/>
      <c r="D25" s="374"/>
      <c r="E25" s="375"/>
      <c r="F25" s="57"/>
      <c r="G25" s="57"/>
      <c r="H25" s="57"/>
      <c r="I25" s="57"/>
      <c r="J25" s="56"/>
      <c r="K25" s="56"/>
      <c r="L25" s="56"/>
      <c r="M25" s="57"/>
      <c r="N25" s="57"/>
      <c r="O25" s="57"/>
      <c r="P25" s="57"/>
      <c r="Q25" s="57"/>
      <c r="R25" s="57"/>
    </row>
    <row r="26" spans="1:18" ht="30" customHeight="1">
      <c r="A26" s="367" t="s">
        <v>10</v>
      </c>
      <c r="B26" s="369"/>
      <c r="C26" s="390" t="str">
        <f>IF(OR(E69=0,C25=""),"",C24/E69)</f>
        <v/>
      </c>
      <c r="D26" s="391"/>
      <c r="E26" s="392"/>
      <c r="F26" s="57"/>
      <c r="G26" s="57"/>
      <c r="H26" s="57"/>
      <c r="I26" s="57"/>
      <c r="J26" s="56"/>
      <c r="K26" s="56"/>
      <c r="L26" s="56"/>
      <c r="M26" s="57"/>
      <c r="N26" s="57"/>
      <c r="O26" s="57"/>
      <c r="P26" s="57"/>
      <c r="Q26" s="57"/>
      <c r="R26" s="57"/>
    </row>
    <row r="27" spans="1:18">
      <c r="A27" s="56"/>
      <c r="B27" s="56"/>
      <c r="C27" s="56"/>
      <c r="D27" s="56"/>
      <c r="E27" s="56"/>
      <c r="F27" s="56"/>
      <c r="G27" s="56"/>
      <c r="H27" s="56"/>
      <c r="I27" s="56"/>
      <c r="J27" s="56"/>
      <c r="K27" s="56"/>
      <c r="L27" s="56"/>
      <c r="M27" s="57"/>
      <c r="N27" s="57"/>
      <c r="O27" s="57"/>
      <c r="P27" s="57"/>
      <c r="Q27" s="57"/>
      <c r="R27" s="57"/>
    </row>
    <row r="28" spans="1:18">
      <c r="A28" s="56"/>
      <c r="B28" s="56"/>
      <c r="C28" s="56"/>
      <c r="D28" s="56"/>
      <c r="E28" s="56"/>
      <c r="F28" s="56"/>
      <c r="G28" s="56"/>
      <c r="H28" s="56"/>
      <c r="I28" s="56"/>
      <c r="J28" s="56"/>
      <c r="K28" s="56"/>
      <c r="L28" s="56"/>
      <c r="M28" s="57"/>
      <c r="N28" s="57"/>
      <c r="O28" s="57"/>
      <c r="P28" s="57"/>
      <c r="Q28" s="57"/>
      <c r="R28" s="57"/>
    </row>
    <row r="29" spans="1:18">
      <c r="A29" s="56"/>
      <c r="B29" s="56"/>
      <c r="C29" s="56"/>
      <c r="D29" s="56"/>
      <c r="E29" s="56"/>
      <c r="F29" s="56"/>
      <c r="G29" s="56"/>
      <c r="H29" s="56"/>
      <c r="I29" s="56"/>
      <c r="J29" s="56"/>
      <c r="K29" s="56"/>
      <c r="L29" s="56"/>
      <c r="M29" s="57"/>
      <c r="N29" s="57"/>
      <c r="O29" s="57"/>
      <c r="P29" s="57"/>
      <c r="Q29" s="57"/>
      <c r="R29" s="57"/>
    </row>
    <row r="30" spans="1:18">
      <c r="A30" s="56"/>
      <c r="B30" s="56"/>
      <c r="C30" s="56"/>
      <c r="D30" s="56"/>
      <c r="E30" s="56"/>
      <c r="F30" s="56"/>
      <c r="G30" s="56"/>
      <c r="H30" s="56"/>
      <c r="I30" s="56"/>
      <c r="J30" s="56"/>
      <c r="K30" s="56"/>
      <c r="L30" s="56"/>
      <c r="M30" s="57"/>
      <c r="N30" s="57"/>
      <c r="O30" s="57"/>
      <c r="P30" s="57"/>
      <c r="Q30" s="57"/>
      <c r="R30" s="57"/>
    </row>
    <row r="31" spans="1:18" ht="30.6" customHeight="1">
      <c r="A31" s="393" t="s">
        <v>220</v>
      </c>
      <c r="B31" s="393"/>
      <c r="C31" s="393"/>
      <c r="D31" s="393"/>
      <c r="E31" s="393"/>
      <c r="F31" s="56"/>
      <c r="G31" s="56"/>
      <c r="H31" s="56"/>
      <c r="I31" s="56"/>
      <c r="J31" s="56"/>
      <c r="K31" s="56"/>
      <c r="L31" s="56"/>
      <c r="M31" s="57"/>
      <c r="N31" s="57"/>
      <c r="O31" s="57"/>
      <c r="P31" s="57"/>
      <c r="Q31" s="57"/>
      <c r="R31" s="57"/>
    </row>
    <row r="32" spans="1:18" ht="30.6" customHeight="1">
      <c r="A32" s="367" t="s">
        <v>224</v>
      </c>
      <c r="B32" s="369"/>
      <c r="C32" s="376"/>
      <c r="D32" s="377"/>
      <c r="E32" s="378"/>
      <c r="F32" s="56"/>
      <c r="G32" s="56"/>
      <c r="H32" s="56"/>
      <c r="I32" s="56"/>
      <c r="J32" s="56"/>
      <c r="K32" s="56"/>
      <c r="L32" s="56"/>
      <c r="M32" s="57"/>
      <c r="N32" s="57"/>
      <c r="O32" s="57"/>
      <c r="P32" s="57"/>
      <c r="Q32" s="57"/>
      <c r="R32" s="57"/>
    </row>
    <row r="33" spans="1:18" ht="30.6" customHeight="1">
      <c r="A33" s="367" t="s">
        <v>227</v>
      </c>
      <c r="B33" s="369"/>
      <c r="C33" s="376"/>
      <c r="D33" s="377"/>
      <c r="E33" s="378"/>
      <c r="F33" s="56"/>
      <c r="G33" s="56"/>
      <c r="H33" s="56"/>
      <c r="I33" s="56"/>
      <c r="J33" s="56"/>
      <c r="K33" s="56"/>
      <c r="L33" s="56"/>
      <c r="M33" s="57"/>
      <c r="N33" s="57"/>
      <c r="O33" s="57"/>
      <c r="P33" s="57"/>
      <c r="Q33" s="57"/>
      <c r="R33" s="57"/>
    </row>
    <row r="34" spans="1:18" ht="33" customHeight="1">
      <c r="A34" s="367" t="s">
        <v>88</v>
      </c>
      <c r="B34" s="369"/>
      <c r="C34" s="376"/>
      <c r="D34" s="377"/>
      <c r="E34" s="378"/>
      <c r="F34" s="56"/>
      <c r="G34" s="56"/>
      <c r="H34" s="56"/>
      <c r="I34" s="56"/>
      <c r="J34" s="56"/>
      <c r="K34" s="56"/>
      <c r="L34" s="56"/>
      <c r="M34" s="57"/>
      <c r="N34" s="57"/>
      <c r="O34" s="57"/>
      <c r="P34" s="57"/>
      <c r="Q34" s="57"/>
      <c r="R34" s="57"/>
    </row>
    <row r="35" spans="1:18" ht="33" customHeight="1">
      <c r="A35" s="367" t="s">
        <v>392</v>
      </c>
      <c r="B35" s="369"/>
      <c r="C35" s="409"/>
      <c r="D35" s="410"/>
      <c r="E35" s="411"/>
      <c r="F35" s="379" t="str">
        <f>(IF(C$32='Données REDII'!F$51,"date prévisionnelle mise en service",""))</f>
        <v/>
      </c>
      <c r="G35" s="380"/>
      <c r="H35" s="380"/>
      <c r="I35" s="380"/>
      <c r="J35" s="380"/>
      <c r="K35" s="56"/>
      <c r="L35" s="56"/>
      <c r="M35" s="57"/>
      <c r="N35" s="57"/>
      <c r="O35" s="57"/>
      <c r="P35" s="57"/>
      <c r="Q35" s="57"/>
      <c r="R35" s="57"/>
    </row>
    <row r="36" spans="1:18" ht="33" customHeight="1">
      <c r="A36" s="367" t="s">
        <v>219</v>
      </c>
      <c r="B36" s="369"/>
      <c r="C36" s="381"/>
      <c r="D36" s="382"/>
      <c r="E36" s="383"/>
      <c r="F36" s="379" t="str">
        <f>(IF(C$32='Données REDII'!F$51,"rendement prévisionnel",""))</f>
        <v/>
      </c>
      <c r="G36" s="380"/>
      <c r="H36" s="380"/>
      <c r="I36" s="380"/>
      <c r="J36" s="380"/>
      <c r="K36" s="56"/>
      <c r="L36" s="56"/>
      <c r="M36" s="57"/>
      <c r="N36" s="57"/>
      <c r="O36" s="57"/>
      <c r="P36" s="57"/>
      <c r="Q36" s="57"/>
      <c r="R36" s="57"/>
    </row>
    <row r="37" spans="1:18" ht="33" customHeight="1">
      <c r="A37" s="367" t="s">
        <v>221</v>
      </c>
      <c r="B37" s="369"/>
      <c r="C37" s="381"/>
      <c r="D37" s="382"/>
      <c r="E37" s="383"/>
      <c r="F37" s="379" t="str">
        <f>(IF(C$32='Données REDII'!F$51,"rendement prévisionnel",""))</f>
        <v/>
      </c>
      <c r="G37" s="380"/>
      <c r="H37" s="380"/>
      <c r="I37" s="380"/>
      <c r="J37" s="380"/>
      <c r="K37" s="56"/>
      <c r="L37" s="56"/>
      <c r="M37" s="57"/>
      <c r="N37" s="57"/>
      <c r="O37" s="57"/>
      <c r="P37" s="57"/>
      <c r="Q37" s="57"/>
      <c r="R37" s="57"/>
    </row>
    <row r="38" spans="1:18" ht="33" customHeight="1">
      <c r="A38" s="367" t="s">
        <v>222</v>
      </c>
      <c r="B38" s="369"/>
      <c r="C38" s="394"/>
      <c r="D38" s="395"/>
      <c r="E38" s="396"/>
      <c r="F38" s="107"/>
      <c r="G38" s="107"/>
      <c r="H38" s="107"/>
      <c r="I38" s="107"/>
      <c r="J38" s="56"/>
      <c r="K38" s="56"/>
      <c r="L38" s="56"/>
      <c r="M38" s="57"/>
      <c r="N38" s="57"/>
      <c r="O38" s="57"/>
      <c r="P38" s="57"/>
      <c r="Q38" s="57"/>
      <c r="R38" s="57"/>
    </row>
    <row r="39" spans="1:18" ht="33" customHeight="1">
      <c r="A39" s="367" t="s">
        <v>343</v>
      </c>
      <c r="B39" s="369"/>
      <c r="C39" s="381"/>
      <c r="D39" s="382"/>
      <c r="E39" s="383"/>
      <c r="F39" s="107"/>
      <c r="G39" s="107"/>
      <c r="H39" s="107"/>
      <c r="I39" s="107"/>
      <c r="J39" s="56"/>
      <c r="K39" s="56"/>
      <c r="L39" s="56"/>
      <c r="M39" s="57"/>
      <c r="N39" s="57"/>
      <c r="O39" s="57"/>
      <c r="P39" s="57"/>
      <c r="Q39" s="57"/>
      <c r="R39" s="57"/>
    </row>
    <row r="40" spans="1:18" ht="33" customHeight="1">
      <c r="A40" s="367" t="s">
        <v>223</v>
      </c>
      <c r="B40" s="369"/>
      <c r="C40" s="384"/>
      <c r="D40" s="385"/>
      <c r="E40" s="386"/>
      <c r="F40" s="379"/>
      <c r="G40" s="380"/>
      <c r="H40" s="380"/>
      <c r="I40" s="380"/>
      <c r="J40" s="56"/>
      <c r="K40" s="56"/>
      <c r="L40" s="56"/>
      <c r="M40" s="57"/>
      <c r="N40" s="57"/>
      <c r="O40" s="57"/>
      <c r="P40" s="57"/>
      <c r="Q40" s="57"/>
      <c r="R40" s="57"/>
    </row>
    <row r="41" spans="1:18" ht="33" customHeight="1">
      <c r="A41" s="367" t="s">
        <v>342</v>
      </c>
      <c r="B41" s="369"/>
      <c r="C41" s="376" t="str">
        <f>IF(C$32='Données REDII'!F$53,"Non appliquable","")</f>
        <v/>
      </c>
      <c r="D41" s="377"/>
      <c r="E41" s="378"/>
      <c r="F41" s="379"/>
      <c r="G41" s="380"/>
      <c r="H41" s="380"/>
      <c r="I41" s="380"/>
      <c r="J41" s="380"/>
      <c r="K41" s="380"/>
      <c r="L41" s="380"/>
      <c r="M41" s="380"/>
      <c r="N41" s="57"/>
      <c r="O41" s="57"/>
      <c r="P41" s="57"/>
      <c r="Q41" s="57"/>
      <c r="R41" s="57"/>
    </row>
    <row r="42" spans="1:18" ht="33" customHeight="1">
      <c r="A42" s="367" t="s">
        <v>225</v>
      </c>
      <c r="B42" s="369"/>
      <c r="C42" s="376" t="str">
        <f>IF(C$32='Données REDII'!F$53,"Non appliquable","")</f>
        <v/>
      </c>
      <c r="D42" s="377"/>
      <c r="E42" s="378"/>
      <c r="F42" s="379"/>
      <c r="G42" s="380"/>
      <c r="H42" s="380"/>
      <c r="I42" s="380"/>
      <c r="J42" s="380"/>
      <c r="K42" s="380"/>
      <c r="L42" s="380"/>
      <c r="M42" s="380"/>
      <c r="N42" s="57"/>
      <c r="O42" s="57"/>
      <c r="P42" s="57"/>
      <c r="Q42" s="57"/>
      <c r="R42" s="57"/>
    </row>
    <row r="43" spans="1:18" ht="33" customHeight="1">
      <c r="A43" s="367" t="s">
        <v>226</v>
      </c>
      <c r="B43" s="369"/>
      <c r="C43" s="376" t="str">
        <f>IF(C$33="NON","Non appliquable","")</f>
        <v/>
      </c>
      <c r="D43" s="377"/>
      <c r="E43" s="378"/>
      <c r="F43" s="107"/>
      <c r="G43" s="107"/>
      <c r="H43" s="107"/>
      <c r="I43" s="107"/>
      <c r="J43" s="56"/>
      <c r="K43" s="56"/>
      <c r="L43" s="56"/>
      <c r="M43" s="57"/>
      <c r="N43" s="57"/>
      <c r="O43" s="57"/>
      <c r="P43" s="57"/>
      <c r="Q43" s="57"/>
      <c r="R43" s="57"/>
    </row>
    <row r="44" spans="1:18" ht="76.900000000000006" customHeight="1">
      <c r="A44" s="367" t="s">
        <v>344</v>
      </c>
      <c r="B44" s="369"/>
      <c r="C44" s="376"/>
      <c r="D44" s="377"/>
      <c r="E44" s="378"/>
      <c r="F44" s="379" t="str">
        <f>IF(C44="valeurs par défaut exclusivement", "Le calcul sera réalisé automatiquement dans l'onglet fournisseurs d'après les informations renseignées", IF(C44= "au moins une valeur réelle", "Merci de prendre contact avec l'ADEME qui vous transmettra une annexe REDII spécifique",""))</f>
        <v/>
      </c>
      <c r="G44" s="380"/>
      <c r="H44" s="380"/>
      <c r="I44" s="380"/>
      <c r="J44" s="56"/>
      <c r="K44" s="56"/>
      <c r="L44" s="56"/>
      <c r="M44" s="57"/>
      <c r="N44" s="57"/>
      <c r="O44" s="57"/>
      <c r="P44" s="57"/>
      <c r="Q44" s="57"/>
      <c r="R44" s="57"/>
    </row>
    <row r="45" spans="1:18" ht="33" customHeight="1">
      <c r="A45" s="63"/>
      <c r="B45" s="63"/>
      <c r="C45" s="64"/>
      <c r="D45" s="64"/>
      <c r="E45" s="64"/>
      <c r="F45" s="65"/>
      <c r="G45" s="65"/>
      <c r="H45" s="65"/>
      <c r="I45" s="66"/>
      <c r="J45" s="66"/>
      <c r="K45" s="66"/>
      <c r="L45" s="66"/>
    </row>
    <row r="46" spans="1:18">
      <c r="A46" s="48"/>
      <c r="B46" s="57"/>
      <c r="C46" s="57"/>
      <c r="D46" s="57"/>
      <c r="E46" s="57"/>
      <c r="F46" s="57"/>
      <c r="G46" s="57"/>
      <c r="H46" s="57"/>
      <c r="I46" s="57"/>
      <c r="J46" s="57"/>
      <c r="K46" s="57"/>
      <c r="L46" s="57"/>
      <c r="M46" s="57"/>
      <c r="N46" s="57"/>
      <c r="O46" s="57"/>
      <c r="P46" s="57"/>
      <c r="Q46" s="57"/>
      <c r="R46" s="57"/>
    </row>
    <row r="47" spans="1:18" ht="82.9" customHeight="1">
      <c r="A47" s="412" t="s">
        <v>416</v>
      </c>
      <c r="B47" s="412"/>
      <c r="C47" s="412"/>
      <c r="D47" s="412"/>
      <c r="E47" s="412"/>
      <c r="F47" s="412"/>
      <c r="G47" s="412"/>
      <c r="H47" s="412"/>
      <c r="I47" s="412"/>
      <c r="J47" s="57"/>
      <c r="K47" s="57"/>
      <c r="L47" s="57"/>
      <c r="M47" s="57"/>
      <c r="N47" s="57"/>
      <c r="O47" s="57"/>
      <c r="P47" s="57"/>
      <c r="Q47" s="57"/>
      <c r="R47" s="57"/>
    </row>
    <row r="48" spans="1:18">
      <c r="A48" s="62"/>
      <c r="B48" s="57"/>
      <c r="C48" s="57"/>
      <c r="D48" s="57"/>
      <c r="E48" s="57"/>
      <c r="F48" s="57"/>
      <c r="G48" s="57"/>
      <c r="H48" s="57"/>
      <c r="I48" s="57"/>
      <c r="J48" s="57"/>
      <c r="K48" s="57"/>
      <c r="L48" s="57"/>
      <c r="M48" s="57"/>
      <c r="N48" s="57"/>
      <c r="O48" s="57"/>
      <c r="P48" s="57"/>
      <c r="Q48" s="57"/>
      <c r="R48" s="57"/>
    </row>
    <row r="49" spans="1:18" ht="87" customHeight="1">
      <c r="A49" s="68" t="s">
        <v>47</v>
      </c>
      <c r="B49" s="68" t="s">
        <v>46</v>
      </c>
      <c r="C49" s="305" t="s">
        <v>401</v>
      </c>
      <c r="D49" s="68" t="s">
        <v>51</v>
      </c>
      <c r="E49" s="68" t="s">
        <v>60</v>
      </c>
      <c r="F49" s="68" t="s">
        <v>61</v>
      </c>
      <c r="G49" s="68" t="s">
        <v>22</v>
      </c>
      <c r="H49" s="68" t="s">
        <v>1</v>
      </c>
      <c r="I49" s="68" t="s">
        <v>24</v>
      </c>
      <c r="J49" s="68" t="s">
        <v>23</v>
      </c>
      <c r="K49" s="68" t="s">
        <v>2</v>
      </c>
      <c r="L49" s="68" t="s">
        <v>347</v>
      </c>
      <c r="M49" s="68" t="s">
        <v>77</v>
      </c>
      <c r="N49" s="69" t="s">
        <v>78</v>
      </c>
      <c r="O49" s="57"/>
      <c r="P49" s="57"/>
      <c r="Q49" s="57"/>
      <c r="R49" s="57"/>
    </row>
    <row r="50" spans="1:18">
      <c r="A50" s="70"/>
      <c r="B50" s="71"/>
      <c r="C50" s="304"/>
      <c r="D50" s="73"/>
      <c r="E50" s="74"/>
      <c r="F50" s="74"/>
      <c r="G50" s="74"/>
      <c r="H50" s="75" t="str">
        <f>IF(E50*G50/1000=0,"",E50*G50/1000)</f>
        <v/>
      </c>
      <c r="I50" s="72"/>
      <c r="J50" s="355" t="str">
        <f>IF(I50="",H50,H50*I50)</f>
        <v/>
      </c>
      <c r="K50" s="77" t="str">
        <f>IF(J50="","",J50/SUM($J$50:$J$68))</f>
        <v/>
      </c>
      <c r="L50" s="108"/>
      <c r="M50" s="76" t="str">
        <f>IF(OR(B50='Nature combustibles'!$B$2,B50='Nature combustibles'!$B$11,B50='Nature combustibles'!$B$13),IF(E50*Tableau1[[#This Row],[Taux de combustible certifié PEFC/FSC ou équivalent (%)]]/1000=0,"",E50*Tableau1[[#This Row],[Taux de combustible certifié PEFC/FSC ou équivalent (%)]]),"")</f>
        <v/>
      </c>
      <c r="N50" s="78" t="str">
        <f>IF(OR(B50='Nature combustibles'!$B$11,B50='Nature combustibles'!$B$13),IF(D50="Hors France",100%,30%),IF(B50='Nature combustibles'!$B$2,VLOOKUP(D50,'Taux certification régional'!$A$2:$B$15,2,FALSE),""))</f>
        <v/>
      </c>
      <c r="O50" s="405"/>
      <c r="P50" s="406"/>
      <c r="Q50" s="406"/>
      <c r="R50" s="406"/>
    </row>
    <row r="51" spans="1:18">
      <c r="A51" s="70"/>
      <c r="B51" s="71"/>
      <c r="C51" s="301"/>
      <c r="D51" s="73"/>
      <c r="E51" s="74"/>
      <c r="F51" s="74"/>
      <c r="G51" s="74"/>
      <c r="H51" s="75" t="str">
        <f t="shared" ref="H51:H59" si="0">IF(E51*G51/1000=0,"",E51*G51/1000)</f>
        <v/>
      </c>
      <c r="I51" s="72"/>
      <c r="J51" s="355" t="str">
        <f t="shared" ref="J51:J60" si="1">IF(I51="",H51,H51*I51)</f>
        <v/>
      </c>
      <c r="K51" s="77" t="str">
        <f>IF(J51="","",J51/SUM($J$50:$J$68))</f>
        <v/>
      </c>
      <c r="L51" s="108"/>
      <c r="M51" s="76" t="str">
        <f>IF(OR(B51='Nature combustibles'!$B$2,B51='Nature combustibles'!$B$11,B51='Nature combustibles'!$B$13),IF(E51*Tableau1[[#This Row],[Taux de combustible certifié PEFC/FSC ou équivalent (%)]]/1000=0,"",E51*Tableau1[[#This Row],[Taux de combustible certifié PEFC/FSC ou équivalent (%)]]),"")</f>
        <v/>
      </c>
      <c r="N51" s="78" t="str">
        <f>IF(OR(B51='Nature combustibles'!$B$11,B51='Nature combustibles'!$B$13),IF(D51="Hors France",100%,30%),IF(B51='Nature combustibles'!$B$2,VLOOKUP(D51,'Taux certification régional'!$A$2:$B$15,2,FALSE),""))</f>
        <v/>
      </c>
      <c r="O51" s="405"/>
      <c r="P51" s="406"/>
      <c r="Q51" s="406"/>
      <c r="R51" s="406"/>
    </row>
    <row r="52" spans="1:18">
      <c r="A52" s="70"/>
      <c r="B52" s="71"/>
      <c r="C52" s="301"/>
      <c r="D52" s="73"/>
      <c r="E52" s="74"/>
      <c r="F52" s="74"/>
      <c r="G52" s="74"/>
      <c r="H52" s="75" t="str">
        <f t="shared" si="0"/>
        <v/>
      </c>
      <c r="I52" s="72"/>
      <c r="J52" s="355" t="str">
        <f t="shared" si="1"/>
        <v/>
      </c>
      <c r="K52" s="77" t="str">
        <f t="shared" ref="K52:K55" si="2">IF(J52="","",J52/SUM($J$50:$J$68))</f>
        <v/>
      </c>
      <c r="L52" s="108"/>
      <c r="M52" s="76" t="str">
        <f>IF(OR(B52='Nature combustibles'!$B$2,B52='Nature combustibles'!$B$11,B52='Nature combustibles'!$B$13),IF(E52*Tableau1[[#This Row],[Taux de combustible certifié PEFC/FSC ou équivalent (%)]]/1000=0,"",E52*Tableau1[[#This Row],[Taux de combustible certifié PEFC/FSC ou équivalent (%)]]),"")</f>
        <v/>
      </c>
      <c r="N52" s="78" t="str">
        <f>IF(OR(B52='Nature combustibles'!$B$11,B52='Nature combustibles'!$B$13),IF(D52="Hors France",100%,30%),IF(B52='Nature combustibles'!$B$2,VLOOKUP(D52,'Taux certification régional'!$A$2:$B$15,2,FALSE),""))</f>
        <v/>
      </c>
      <c r="O52" s="79"/>
      <c r="P52" s="80"/>
      <c r="Q52" s="80"/>
      <c r="R52" s="80"/>
    </row>
    <row r="53" spans="1:18">
      <c r="A53" s="70"/>
      <c r="B53" s="71"/>
      <c r="C53" s="301"/>
      <c r="D53" s="73"/>
      <c r="E53" s="74"/>
      <c r="F53" s="74"/>
      <c r="G53" s="74"/>
      <c r="H53" s="75" t="str">
        <f t="shared" si="0"/>
        <v/>
      </c>
      <c r="I53" s="72"/>
      <c r="J53" s="355" t="str">
        <f t="shared" si="1"/>
        <v/>
      </c>
      <c r="K53" s="77" t="str">
        <f t="shared" si="2"/>
        <v/>
      </c>
      <c r="L53" s="108"/>
      <c r="M53" s="76" t="str">
        <f>IF(OR(B53='Nature combustibles'!$B$2,B53='Nature combustibles'!$B$11,B53='Nature combustibles'!$B$13),IF(E53*Tableau1[[#This Row],[Taux de combustible certifié PEFC/FSC ou équivalent (%)]]/1000=0,"",E53*Tableau1[[#This Row],[Taux de combustible certifié PEFC/FSC ou équivalent (%)]]),"")</f>
        <v/>
      </c>
      <c r="N53" s="78" t="str">
        <f>IF(OR(B53='Nature combustibles'!$B$11,B53='Nature combustibles'!$B$13),IF(D53="Hors France",100%,30%),IF(B53='Nature combustibles'!$B$2,VLOOKUP(D53,'Taux certification régional'!$A$2:$B$15,2,FALSE),""))</f>
        <v/>
      </c>
      <c r="O53" s="79"/>
      <c r="P53" s="80"/>
      <c r="Q53" s="80"/>
      <c r="R53" s="80"/>
    </row>
    <row r="54" spans="1:18">
      <c r="A54" s="70"/>
      <c r="B54" s="71"/>
      <c r="C54" s="301"/>
      <c r="D54" s="73"/>
      <c r="E54" s="74"/>
      <c r="F54" s="74"/>
      <c r="G54" s="74"/>
      <c r="H54" s="75" t="str">
        <f t="shared" si="0"/>
        <v/>
      </c>
      <c r="I54" s="72"/>
      <c r="J54" s="355" t="str">
        <f t="shared" si="1"/>
        <v/>
      </c>
      <c r="K54" s="77" t="str">
        <f t="shared" si="2"/>
        <v/>
      </c>
      <c r="L54" s="108"/>
      <c r="M54" s="76" t="str">
        <f>IF(OR(B54='Nature combustibles'!$B$2,B54='Nature combustibles'!$B$11,B54='Nature combustibles'!$B$13),IF(E54*Tableau1[[#This Row],[Taux de combustible certifié PEFC/FSC ou équivalent (%)]]/1000=0,"",E54*Tableau1[[#This Row],[Taux de combustible certifié PEFC/FSC ou équivalent (%)]]),"")</f>
        <v/>
      </c>
      <c r="N54" s="78" t="str">
        <f>IF(OR(B54='Nature combustibles'!$B$11,B54='Nature combustibles'!$B$13),IF(D54="Hors France",100%,30%),IF(B54='Nature combustibles'!$B$2,VLOOKUP(D54,'Taux certification régional'!$A$2:$B$15,2,FALSE),""))</f>
        <v/>
      </c>
      <c r="O54" s="79"/>
      <c r="P54" s="80"/>
      <c r="Q54" s="80"/>
      <c r="R54" s="80"/>
    </row>
    <row r="55" spans="1:18">
      <c r="A55" s="70"/>
      <c r="B55" s="71"/>
      <c r="C55" s="301"/>
      <c r="D55" s="73"/>
      <c r="E55" s="74"/>
      <c r="F55" s="74"/>
      <c r="G55" s="74"/>
      <c r="H55" s="75" t="str">
        <f t="shared" si="0"/>
        <v/>
      </c>
      <c r="I55" s="72"/>
      <c r="J55" s="355" t="str">
        <f t="shared" si="1"/>
        <v/>
      </c>
      <c r="K55" s="77" t="str">
        <f t="shared" si="2"/>
        <v/>
      </c>
      <c r="L55" s="108"/>
      <c r="M55" s="76" t="str">
        <f>IF(OR(B55='Nature combustibles'!$B$2,B55='Nature combustibles'!$B$11,B55='Nature combustibles'!$B$13),IF(E55*Tableau1[[#This Row],[Taux de combustible certifié PEFC/FSC ou équivalent (%)]]/1000=0,"",E55*Tableau1[[#This Row],[Taux de combustible certifié PEFC/FSC ou équivalent (%)]]),"")</f>
        <v/>
      </c>
      <c r="N55" s="78" t="str">
        <f>IF(OR(B55='Nature combustibles'!$B$11,B55='Nature combustibles'!$B$13),IF(D55="Hors France",100%,30%),IF(B55='Nature combustibles'!$B$2,VLOOKUP(D55,'Taux certification régional'!$A$2:$B$15,2,FALSE),""))</f>
        <v/>
      </c>
      <c r="O55" s="79"/>
      <c r="P55" s="80"/>
      <c r="Q55" s="80"/>
      <c r="R55" s="80"/>
    </row>
    <row r="56" spans="1:18">
      <c r="A56" s="70"/>
      <c r="B56" s="71"/>
      <c r="C56" s="301"/>
      <c r="D56" s="73"/>
      <c r="E56" s="74"/>
      <c r="F56" s="74"/>
      <c r="G56" s="81"/>
      <c r="H56" s="75" t="str">
        <f t="shared" si="0"/>
        <v/>
      </c>
      <c r="I56" s="72"/>
      <c r="J56" s="355" t="str">
        <f t="shared" si="1"/>
        <v/>
      </c>
      <c r="K56" s="77" t="str">
        <f t="shared" ref="K56:K61" si="3">IF(J56="","",J56/SUM($J$50:$J$68))</f>
        <v/>
      </c>
      <c r="L56" s="108"/>
      <c r="M56" s="76" t="str">
        <f>IF(OR(B56='Nature combustibles'!$B$2,B56='Nature combustibles'!$B$11,B56='Nature combustibles'!$B$13),IF(E56*Tableau1[[#This Row],[Taux de combustible certifié PEFC/FSC ou équivalent (%)]]/1000=0,"",E56*Tableau1[[#This Row],[Taux de combustible certifié PEFC/FSC ou équivalent (%)]]),"")</f>
        <v/>
      </c>
      <c r="N56" s="78" t="str">
        <f>IF(OR(B56='Nature combustibles'!$B$11,B56='Nature combustibles'!$B$13),IF(D56="Hors France",100%,30%),IF(B56='Nature combustibles'!$B$2,VLOOKUP(D56,'Taux certification régional'!$A$2:$B$15,2,FALSE),""))</f>
        <v/>
      </c>
      <c r="O56" s="405"/>
      <c r="P56" s="406"/>
      <c r="Q56" s="406"/>
      <c r="R56" s="406"/>
    </row>
    <row r="57" spans="1:18">
      <c r="A57" s="70"/>
      <c r="B57" s="71"/>
      <c r="C57" s="301"/>
      <c r="D57" s="73"/>
      <c r="E57" s="74"/>
      <c r="F57" s="74"/>
      <c r="G57" s="81"/>
      <c r="H57" s="75" t="str">
        <f t="shared" si="0"/>
        <v/>
      </c>
      <c r="I57" s="72"/>
      <c r="J57" s="355" t="str">
        <f t="shared" si="1"/>
        <v/>
      </c>
      <c r="K57" s="77" t="str">
        <f t="shared" si="3"/>
        <v/>
      </c>
      <c r="L57" s="108"/>
      <c r="M57" s="76" t="str">
        <f>IF(OR(B57='Nature combustibles'!$B$2,B57='Nature combustibles'!$B$11,B57='Nature combustibles'!$B$13),IF(E57*Tableau1[[#This Row],[Taux de combustible certifié PEFC/FSC ou équivalent (%)]]/1000=0,"",E57*Tableau1[[#This Row],[Taux de combustible certifié PEFC/FSC ou équivalent (%)]]),"")</f>
        <v/>
      </c>
      <c r="N57" s="78" t="str">
        <f>IF(OR(B57='Nature combustibles'!$B$11,B57='Nature combustibles'!$B$13),IF(D57="Hors France",100%,30%),IF(B57='Nature combustibles'!$B$2,VLOOKUP(D57,'Taux certification régional'!$A$2:$B$15,2,FALSE),""))</f>
        <v/>
      </c>
      <c r="O57" s="405"/>
      <c r="P57" s="406"/>
      <c r="Q57" s="406"/>
      <c r="R57" s="406"/>
    </row>
    <row r="58" spans="1:18">
      <c r="A58" s="70"/>
      <c r="B58" s="71"/>
      <c r="C58" s="301"/>
      <c r="D58" s="73"/>
      <c r="E58" s="74"/>
      <c r="F58" s="74"/>
      <c r="G58" s="81"/>
      <c r="H58" s="75" t="str">
        <f t="shared" si="0"/>
        <v/>
      </c>
      <c r="I58" s="72"/>
      <c r="J58" s="355" t="str">
        <f t="shared" si="1"/>
        <v/>
      </c>
      <c r="K58" s="77" t="str">
        <f t="shared" si="3"/>
        <v/>
      </c>
      <c r="L58" s="108"/>
      <c r="M58" s="76" t="str">
        <f>IF(OR(B58='Nature combustibles'!$B$2,B58='Nature combustibles'!$B$11,B58='Nature combustibles'!$B$13),IF(E58*Tableau1[[#This Row],[Taux de combustible certifié PEFC/FSC ou équivalent (%)]]/1000=0,"",E58*Tableau1[[#This Row],[Taux de combustible certifié PEFC/FSC ou équivalent (%)]]),"")</f>
        <v/>
      </c>
      <c r="N58" s="78" t="str">
        <f>IF(OR(B58='Nature combustibles'!$B$11,B58='Nature combustibles'!$B$13),IF(D58="Hors France",100%,30%),IF(B58='Nature combustibles'!$B$2,VLOOKUP(D58,'Taux certification régional'!$A$2:$B$15,2,FALSE),""))</f>
        <v/>
      </c>
      <c r="O58" s="405"/>
      <c r="P58" s="406"/>
      <c r="Q58" s="406"/>
      <c r="R58" s="406"/>
    </row>
    <row r="59" spans="1:18">
      <c r="A59" s="70"/>
      <c r="B59" s="71"/>
      <c r="C59" s="301"/>
      <c r="D59" s="73"/>
      <c r="E59" s="74"/>
      <c r="F59" s="74"/>
      <c r="G59" s="81"/>
      <c r="H59" s="75" t="str">
        <f t="shared" si="0"/>
        <v/>
      </c>
      <c r="I59" s="72"/>
      <c r="J59" s="355" t="str">
        <f t="shared" si="1"/>
        <v/>
      </c>
      <c r="K59" s="77" t="str">
        <f t="shared" si="3"/>
        <v/>
      </c>
      <c r="L59" s="108"/>
      <c r="M59" s="76" t="str">
        <f>IF(OR(B59='Nature combustibles'!$B$2,B59='Nature combustibles'!$B$11,B59='Nature combustibles'!$B$13),IF(E59*Tableau1[[#This Row],[Taux de combustible certifié PEFC/FSC ou équivalent (%)]]/1000=0,"",E59*Tableau1[[#This Row],[Taux de combustible certifié PEFC/FSC ou équivalent (%)]]),"")</f>
        <v/>
      </c>
      <c r="N59" s="78" t="str">
        <f>IF(OR(B59='Nature combustibles'!$B$11,B59='Nature combustibles'!$B$13),IF(D59="Hors France",100%,30%),IF(B59='Nature combustibles'!$B$2,VLOOKUP(D59,'Taux certification régional'!$A$2:$B$15,2,FALSE),""))</f>
        <v/>
      </c>
      <c r="O59" s="405"/>
      <c r="P59" s="406"/>
      <c r="Q59" s="406"/>
      <c r="R59" s="406"/>
    </row>
    <row r="60" spans="1:18">
      <c r="A60" s="70"/>
      <c r="B60" s="71"/>
      <c r="C60" s="301"/>
      <c r="D60" s="73"/>
      <c r="E60" s="74"/>
      <c r="F60" s="74"/>
      <c r="G60" s="81"/>
      <c r="H60" s="75" t="str">
        <f t="shared" ref="H60:H68" si="4">IF(E60*G60/1000=0,"",E60*G60/1000)</f>
        <v/>
      </c>
      <c r="I60" s="72"/>
      <c r="J60" s="355" t="str">
        <f t="shared" si="1"/>
        <v/>
      </c>
      <c r="K60" s="77" t="str">
        <f t="shared" si="3"/>
        <v/>
      </c>
      <c r="L60" s="108"/>
      <c r="M60" s="76" t="str">
        <f>IF(OR(B60='Nature combustibles'!$B$2,B60='Nature combustibles'!$B$11,B60='Nature combustibles'!$B$13),IF(E60*Tableau1[[#This Row],[Taux de combustible certifié PEFC/FSC ou équivalent (%)]]/1000=0,"",E60*Tableau1[[#This Row],[Taux de combustible certifié PEFC/FSC ou équivalent (%)]]),"")</f>
        <v/>
      </c>
      <c r="N60" s="78" t="str">
        <f>IF(OR(B60='Nature combustibles'!$B$11,B60='Nature combustibles'!$B$13),IF(D60="Hors France",100%,30%),IF(B60='Nature combustibles'!$B$2,VLOOKUP(D60,'Taux certification régional'!$A$2:$B$15,2,FALSE),""))</f>
        <v/>
      </c>
      <c r="O60" s="405"/>
      <c r="P60" s="406"/>
      <c r="Q60" s="406"/>
      <c r="R60" s="406"/>
    </row>
    <row r="61" spans="1:18">
      <c r="A61" s="70"/>
      <c r="B61" s="71"/>
      <c r="C61" s="301"/>
      <c r="D61" s="73"/>
      <c r="E61" s="74"/>
      <c r="F61" s="74"/>
      <c r="G61" s="81"/>
      <c r="H61" s="75" t="str">
        <f t="shared" si="4"/>
        <v/>
      </c>
      <c r="I61" s="72"/>
      <c r="J61" s="355" t="str">
        <f t="shared" ref="J61:J68" si="5">IF(I61="",H61,H61*I61)</f>
        <v/>
      </c>
      <c r="K61" s="77" t="str">
        <f t="shared" si="3"/>
        <v/>
      </c>
      <c r="L61" s="108"/>
      <c r="M61" s="76" t="str">
        <f>IF(OR(B61='Nature combustibles'!$B$2,B61='Nature combustibles'!$B$11,B61='Nature combustibles'!$B$13),IF(E61*Tableau1[[#This Row],[Taux de combustible certifié PEFC/FSC ou équivalent (%)]]/1000=0,"",E61*Tableau1[[#This Row],[Taux de combustible certifié PEFC/FSC ou équivalent (%)]]),"")</f>
        <v/>
      </c>
      <c r="N61" s="78" t="str">
        <f>IF(OR(B61='Nature combustibles'!$B$11,B61='Nature combustibles'!$B$13),IF(D61="Hors France",100%,30%),IF(B61='Nature combustibles'!$B$2,VLOOKUP(D61,'Taux certification régional'!$A$2:$B$15,2,FALSE),""))</f>
        <v/>
      </c>
      <c r="O61" s="405"/>
      <c r="P61" s="406"/>
      <c r="Q61" s="406"/>
      <c r="R61" s="406"/>
    </row>
    <row r="62" spans="1:18">
      <c r="A62" s="70"/>
      <c r="B62" s="71"/>
      <c r="C62" s="301"/>
      <c r="D62" s="73"/>
      <c r="E62" s="74"/>
      <c r="F62" s="74"/>
      <c r="G62" s="81"/>
      <c r="H62" s="75" t="str">
        <f t="shared" si="4"/>
        <v/>
      </c>
      <c r="I62" s="72"/>
      <c r="J62" s="355" t="str">
        <f t="shared" si="5"/>
        <v/>
      </c>
      <c r="K62" s="77" t="str">
        <f t="shared" ref="K62:K68" si="6">IF(J62="","",J62/SUM($J$50:$J$68))</f>
        <v/>
      </c>
      <c r="L62" s="108"/>
      <c r="M62" s="76" t="str">
        <f>IF(OR(B62='Nature combustibles'!$B$2,B62='Nature combustibles'!$B$11,B62='Nature combustibles'!$B$13),IF(E62*Tableau1[[#This Row],[Taux de combustible certifié PEFC/FSC ou équivalent (%)]]/1000=0,"",E62*Tableau1[[#This Row],[Taux de combustible certifié PEFC/FSC ou équivalent (%)]]),"")</f>
        <v/>
      </c>
      <c r="N62" s="78" t="str">
        <f>IF(OR(B62='Nature combustibles'!$B$11,B62='Nature combustibles'!$B$13),IF(D62="Hors France",100%,30%),IF(B62='Nature combustibles'!$B$2,VLOOKUP(D62,'Taux certification régional'!$A$2:$B$15,2,FALSE),""))</f>
        <v/>
      </c>
      <c r="O62" s="405"/>
      <c r="P62" s="406"/>
      <c r="Q62" s="406"/>
      <c r="R62" s="406"/>
    </row>
    <row r="63" spans="1:18">
      <c r="A63" s="70"/>
      <c r="B63" s="71"/>
      <c r="C63" s="301"/>
      <c r="D63" s="73"/>
      <c r="E63" s="74"/>
      <c r="F63" s="74"/>
      <c r="G63" s="81"/>
      <c r="H63" s="75" t="str">
        <f t="shared" si="4"/>
        <v/>
      </c>
      <c r="I63" s="72"/>
      <c r="J63" s="355" t="str">
        <f t="shared" si="5"/>
        <v/>
      </c>
      <c r="K63" s="77" t="str">
        <f t="shared" si="6"/>
        <v/>
      </c>
      <c r="L63" s="108"/>
      <c r="M63" s="76" t="str">
        <f>IF(OR(B63='Nature combustibles'!$B$2,B63='Nature combustibles'!$B$11,B63='Nature combustibles'!$B$13),IF(E63*Tableau1[[#This Row],[Taux de combustible certifié PEFC/FSC ou équivalent (%)]]/1000=0,"",E63*Tableau1[[#This Row],[Taux de combustible certifié PEFC/FSC ou équivalent (%)]]),"")</f>
        <v/>
      </c>
      <c r="N63" s="78" t="str">
        <f>IF(OR(B63='Nature combustibles'!$B$11,B63='Nature combustibles'!$B$13),IF(D63="Hors France",100%,30%),IF(B63='Nature combustibles'!$B$2,VLOOKUP(D63,'Taux certification régional'!$A$2:$B$15,2,FALSE),""))</f>
        <v/>
      </c>
      <c r="O63" s="405"/>
      <c r="P63" s="406"/>
      <c r="Q63" s="406"/>
      <c r="R63" s="406"/>
    </row>
    <row r="64" spans="1:18">
      <c r="A64" s="70"/>
      <c r="B64" s="71"/>
      <c r="C64" s="301"/>
      <c r="D64" s="73"/>
      <c r="E64" s="74"/>
      <c r="F64" s="74"/>
      <c r="G64" s="81"/>
      <c r="H64" s="75" t="str">
        <f t="shared" si="4"/>
        <v/>
      </c>
      <c r="I64" s="72"/>
      <c r="J64" s="355" t="str">
        <f t="shared" si="5"/>
        <v/>
      </c>
      <c r="K64" s="77" t="str">
        <f t="shared" si="6"/>
        <v/>
      </c>
      <c r="L64" s="108"/>
      <c r="M64" s="76" t="str">
        <f>IF(OR(B64='Nature combustibles'!$B$2,B64='Nature combustibles'!$B$11,B64='Nature combustibles'!$B$13),IF(E64*Tableau1[[#This Row],[Taux de combustible certifié PEFC/FSC ou équivalent (%)]]/1000=0,"",E64*Tableau1[[#This Row],[Taux de combustible certifié PEFC/FSC ou équivalent (%)]]),"")</f>
        <v/>
      </c>
      <c r="N64" s="78" t="str">
        <f>IF(OR(B64='Nature combustibles'!$B$11,B64='Nature combustibles'!$B$13),IF(D64="Hors France",100%,30%),IF(B64='Nature combustibles'!$B$2,VLOOKUP(D64,'Taux certification régional'!$A$2:$B$15,2,FALSE),""))</f>
        <v/>
      </c>
      <c r="O64" s="405"/>
      <c r="P64" s="406"/>
      <c r="Q64" s="406"/>
      <c r="R64" s="406"/>
    </row>
    <row r="65" spans="1:18">
      <c r="A65" s="70"/>
      <c r="B65" s="71"/>
      <c r="C65" s="301"/>
      <c r="D65" s="73"/>
      <c r="E65" s="74"/>
      <c r="F65" s="74"/>
      <c r="G65" s="81"/>
      <c r="H65" s="75" t="str">
        <f t="shared" si="4"/>
        <v/>
      </c>
      <c r="I65" s="72"/>
      <c r="J65" s="355" t="str">
        <f t="shared" si="5"/>
        <v/>
      </c>
      <c r="K65" s="77" t="str">
        <f t="shared" si="6"/>
        <v/>
      </c>
      <c r="L65" s="108"/>
      <c r="M65" s="76" t="str">
        <f>IF(OR(B65='Nature combustibles'!$B$2,B65='Nature combustibles'!$B$11,B65='Nature combustibles'!$B$13),IF(E65*Tableau1[[#This Row],[Taux de combustible certifié PEFC/FSC ou équivalent (%)]]/1000=0,"",E65*Tableau1[[#This Row],[Taux de combustible certifié PEFC/FSC ou équivalent (%)]]),"")</f>
        <v/>
      </c>
      <c r="N65" s="78" t="str">
        <f>IF(OR(B65='Nature combustibles'!$B$11,B65='Nature combustibles'!$B$13),IF(D65="Hors France",100%,30%),IF(B65='Nature combustibles'!$B$2,VLOOKUP(D65,'Taux certification régional'!$A$2:$B$15,2,FALSE),""))</f>
        <v/>
      </c>
      <c r="O65" s="405"/>
      <c r="P65" s="406"/>
      <c r="Q65" s="406"/>
      <c r="R65" s="406"/>
    </row>
    <row r="66" spans="1:18">
      <c r="A66" s="70"/>
      <c r="B66" s="71"/>
      <c r="C66" s="301"/>
      <c r="D66" s="73"/>
      <c r="E66" s="74"/>
      <c r="F66" s="74"/>
      <c r="G66" s="81"/>
      <c r="H66" s="75" t="str">
        <f t="shared" si="4"/>
        <v/>
      </c>
      <c r="I66" s="72"/>
      <c r="J66" s="355" t="str">
        <f t="shared" si="5"/>
        <v/>
      </c>
      <c r="K66" s="77" t="str">
        <f t="shared" si="6"/>
        <v/>
      </c>
      <c r="L66" s="108"/>
      <c r="M66" s="76" t="str">
        <f>IF(OR(B66='Nature combustibles'!$B$2,B66='Nature combustibles'!$B$11,B66='Nature combustibles'!$B$13),IF(E66*Tableau1[[#This Row],[Taux de combustible certifié PEFC/FSC ou équivalent (%)]]/1000=0,"",E66*Tableau1[[#This Row],[Taux de combustible certifié PEFC/FSC ou équivalent (%)]]),"")</f>
        <v/>
      </c>
      <c r="N66" s="78" t="str">
        <f>IF(OR(B66='Nature combustibles'!$B$11,B66='Nature combustibles'!$B$13),IF(D66="Hors France",100%,30%),IF(B66='Nature combustibles'!$B$2,VLOOKUP(D66,'Taux certification régional'!$A$2:$B$15,2,FALSE),""))</f>
        <v/>
      </c>
      <c r="O66" s="405"/>
      <c r="P66" s="406"/>
      <c r="Q66" s="406"/>
      <c r="R66" s="406"/>
    </row>
    <row r="67" spans="1:18">
      <c r="A67" s="70"/>
      <c r="B67" s="71"/>
      <c r="C67" s="301"/>
      <c r="D67" s="73"/>
      <c r="E67" s="74"/>
      <c r="F67" s="74"/>
      <c r="G67" s="81"/>
      <c r="H67" s="75" t="str">
        <f t="shared" si="4"/>
        <v/>
      </c>
      <c r="I67" s="72"/>
      <c r="J67" s="355" t="str">
        <f t="shared" si="5"/>
        <v/>
      </c>
      <c r="K67" s="77" t="str">
        <f t="shared" si="6"/>
        <v/>
      </c>
      <c r="L67" s="108"/>
      <c r="M67" s="76" t="str">
        <f>IF(OR(B67='Nature combustibles'!$B$2,B67='Nature combustibles'!$B$11,B67='Nature combustibles'!$B$13),IF(E67*Tableau1[[#This Row],[Taux de combustible certifié PEFC/FSC ou équivalent (%)]]/1000=0,"",E67*Tableau1[[#This Row],[Taux de combustible certifié PEFC/FSC ou équivalent (%)]]),"")</f>
        <v/>
      </c>
      <c r="N67" s="78" t="str">
        <f>IF(OR(B67='Nature combustibles'!$B$11,B67='Nature combustibles'!$B$13),IF(D67="Hors France",100%,30%),IF(B67='Nature combustibles'!$B$2,VLOOKUP(D67,'Taux certification régional'!$A$2:$B$15,2,FALSE),""))</f>
        <v/>
      </c>
      <c r="O67" s="405"/>
      <c r="P67" s="406"/>
      <c r="Q67" s="406"/>
      <c r="R67" s="406"/>
    </row>
    <row r="68" spans="1:18">
      <c r="A68" s="70"/>
      <c r="B68" s="71"/>
      <c r="C68" s="302"/>
      <c r="D68" s="82"/>
      <c r="E68" s="83"/>
      <c r="F68" s="74"/>
      <c r="G68" s="84"/>
      <c r="H68" s="85" t="str">
        <f t="shared" si="4"/>
        <v/>
      </c>
      <c r="I68" s="86"/>
      <c r="J68" s="356" t="str">
        <f t="shared" si="5"/>
        <v/>
      </c>
      <c r="K68" s="87" t="str">
        <f t="shared" si="6"/>
        <v/>
      </c>
      <c r="L68" s="109"/>
      <c r="M68" s="76" t="str">
        <f>IF(OR(B68='Nature combustibles'!$B$2,B68='Nature combustibles'!$B$11,B68='Nature combustibles'!$B$13),IF(E68*Tableau1[[#This Row],[Taux de combustible certifié PEFC/FSC ou équivalent (%)]]/1000=0,"",E68*Tableau1[[#This Row],[Taux de combustible certifié PEFC/FSC ou équivalent (%)]]),"")</f>
        <v/>
      </c>
      <c r="N68" s="78" t="str">
        <f>IF(OR(B68='Nature combustibles'!$B$11,B68='Nature combustibles'!$B$13),IF(D68="Hors France",100%,30%),IF(B68='Nature combustibles'!$B$2,VLOOKUP(D68,'Taux certification régional'!$A$2:$B$15,2,FALSE),""))</f>
        <v/>
      </c>
      <c r="O68" s="405"/>
      <c r="P68" s="406"/>
      <c r="Q68" s="406"/>
      <c r="R68" s="406"/>
    </row>
    <row r="69" spans="1:18" s="94" customFormat="1" ht="34.5" customHeight="1" thickBot="1">
      <c r="A69" s="88" t="s">
        <v>7</v>
      </c>
      <c r="B69" s="89"/>
      <c r="C69" s="89"/>
      <c r="D69" s="89"/>
      <c r="E69" s="90">
        <f>SUM(E50:E68)</f>
        <v>0</v>
      </c>
      <c r="F69" s="90"/>
      <c r="G69" s="90"/>
      <c r="H69" s="90">
        <f>SUM(H50:H68)</f>
        <v>0</v>
      </c>
      <c r="I69" s="91" t="s">
        <v>26</v>
      </c>
      <c r="J69" s="91">
        <f>SUM(J50:J68)</f>
        <v>0</v>
      </c>
      <c r="K69" s="92">
        <f>SUM(K50:K68)</f>
        <v>0</v>
      </c>
      <c r="L69" s="92" t="str">
        <f>IF(E70=0,"",M69/E70)</f>
        <v/>
      </c>
      <c r="M69" s="89">
        <f>SUM(M50:M68)</f>
        <v>0</v>
      </c>
      <c r="N69" s="93" t="str">
        <f>IF(E70=0,"",(SUMPRODUCT(E50:E68,N50:N68))/E70)</f>
        <v/>
      </c>
      <c r="O69" s="52" t="str">
        <f>IF(L69&lt;N69, "tonnage certifié inférieur au seuil minimum","")</f>
        <v/>
      </c>
      <c r="P69" s="61"/>
      <c r="Q69" s="61"/>
      <c r="R69" s="61"/>
    </row>
    <row r="70" spans="1:18" ht="35.450000000000003" customHeight="1" thickBot="1">
      <c r="A70" s="57"/>
      <c r="B70" s="57"/>
      <c r="C70" s="57"/>
      <c r="D70" s="95" t="s">
        <v>74</v>
      </c>
      <c r="E70" s="90">
        <f>SUMIF(B50:B68,'Nature combustibles'!B2,E50:E68)+SUMIF(B50:B68,'Nature combustibles'!B11,E50:E68)+SUMIF(B50:B68,'Nature combustibles'!B13,E50:E68)</f>
        <v>0</v>
      </c>
      <c r="F70" s="367" t="s">
        <v>407</v>
      </c>
      <c r="G70" s="368"/>
      <c r="H70" s="368"/>
      <c r="I70" s="368"/>
      <c r="J70" s="368"/>
      <c r="K70" s="369"/>
      <c r="L70" s="364" t="str">
        <f>IF(SUMIF(B50:B68,'Nature combustibles'!B2,E50:E68)&gt;0,SUMPRODUCT(Fournisseurs!G17:G35,Fournisseurs!P17:P35) /SUMIF(B50:B68,'Nature combustibles'!B2,E50:E68),"Non appliquable")</f>
        <v>Non appliquable</v>
      </c>
      <c r="M70" s="57"/>
      <c r="N70" s="96"/>
      <c r="O70" s="57"/>
      <c r="P70" s="57"/>
      <c r="Q70" s="57"/>
      <c r="R70" s="57"/>
    </row>
    <row r="71" spans="1:18" ht="39" customHeight="1">
      <c r="B71" s="57"/>
      <c r="C71" s="57"/>
      <c r="D71" s="57"/>
      <c r="E71" s="57"/>
      <c r="F71" s="367" t="s">
        <v>408</v>
      </c>
      <c r="G71" s="368"/>
      <c r="H71" s="368"/>
      <c r="I71" s="368"/>
      <c r="J71" s="368"/>
      <c r="K71" s="369"/>
      <c r="L71" s="364" t="str">
        <f>IF(SUMIF(B50:B68,'Nature combustibles'!B2,E50:E68)&gt;0,SUMPRODUCT(Fournisseurs!G17:G35,Fournisseurs!Q17:Q35) /SUMIF(B50:B68,'Nature combustibles'!B2,E50:E68),"Non appliquable")</f>
        <v>Non appliquable</v>
      </c>
      <c r="M71" s="57"/>
      <c r="N71" s="57"/>
      <c r="O71" s="57"/>
      <c r="P71" s="57"/>
      <c r="Q71" s="57"/>
      <c r="R71" s="57"/>
    </row>
    <row r="72" spans="1:18" ht="35.450000000000003" customHeight="1">
      <c r="A72" s="57"/>
      <c r="B72" s="57"/>
      <c r="C72" s="57"/>
      <c r="D72" s="57"/>
      <c r="E72" s="57"/>
      <c r="F72" s="367" t="s">
        <v>410</v>
      </c>
      <c r="G72" s="368"/>
      <c r="H72" s="368"/>
      <c r="I72" s="368"/>
      <c r="J72" s="368"/>
      <c r="K72" s="369"/>
      <c r="L72" s="364" t="str">
        <f>IF(SUMIF(B50:B68,'Nature combustibles'!B11,E50:E68)&gt;0,SUMPRODUCT(Fournisseurs!G17:G35,Fournisseurs!R17:R35)/SUMIF(B50:B68,'Nature combustibles'!B11,E50:E68),"Non applicable")</f>
        <v>Non applicable</v>
      </c>
      <c r="M72" s="57"/>
      <c r="N72" s="57"/>
      <c r="O72" s="57"/>
      <c r="P72" s="57"/>
      <c r="Q72" s="57"/>
      <c r="R72" s="57"/>
    </row>
    <row r="73" spans="1:18">
      <c r="A73" s="57"/>
      <c r="B73" s="57"/>
      <c r="C73" s="57"/>
      <c r="D73" s="57"/>
      <c r="E73" s="57"/>
      <c r="F73" s="57"/>
      <c r="G73" s="57"/>
      <c r="H73" s="57"/>
      <c r="I73" s="57"/>
      <c r="J73" s="57"/>
      <c r="K73" s="57"/>
      <c r="L73" s="57"/>
      <c r="M73" s="57"/>
      <c r="N73" s="57"/>
      <c r="O73" s="57"/>
      <c r="P73" s="57"/>
      <c r="Q73" s="57"/>
      <c r="R73" s="57"/>
    </row>
    <row r="74" spans="1:18">
      <c r="A74" s="57"/>
      <c r="B74" s="57"/>
      <c r="C74" s="57"/>
      <c r="D74" s="57"/>
      <c r="E74" s="57"/>
      <c r="F74" s="57"/>
      <c r="G74" s="57"/>
      <c r="H74" s="57"/>
      <c r="I74" s="57"/>
      <c r="J74" s="57"/>
      <c r="K74" s="57"/>
      <c r="L74" s="57"/>
      <c r="M74" s="57"/>
      <c r="N74" s="57"/>
      <c r="O74" s="57"/>
      <c r="P74" s="57"/>
      <c r="Q74" s="57"/>
      <c r="R74" s="57"/>
    </row>
    <row r="75" spans="1:18">
      <c r="A75" s="57"/>
      <c r="B75" s="57"/>
      <c r="C75" s="57"/>
      <c r="D75" s="57"/>
      <c r="E75" s="57"/>
      <c r="F75" s="57"/>
      <c r="G75" s="57"/>
      <c r="H75" s="57"/>
      <c r="I75" s="57"/>
      <c r="J75" s="57"/>
      <c r="K75" s="57"/>
      <c r="L75" s="57"/>
      <c r="M75" s="57"/>
      <c r="N75" s="57"/>
      <c r="O75" s="57"/>
      <c r="P75" s="57"/>
      <c r="Q75" s="57"/>
      <c r="R75" s="57"/>
    </row>
    <row r="76" spans="1:18" ht="54" customHeight="1">
      <c r="A76" s="412" t="s">
        <v>350</v>
      </c>
      <c r="B76" s="412"/>
      <c r="C76" s="412"/>
      <c r="D76" s="412"/>
      <c r="E76" s="412"/>
      <c r="F76" s="412"/>
      <c r="G76" s="412"/>
      <c r="H76" s="412"/>
      <c r="I76" s="412"/>
      <c r="J76" s="57"/>
      <c r="K76" s="57"/>
      <c r="L76" s="57"/>
      <c r="M76" s="57"/>
      <c r="N76" s="57"/>
      <c r="O76" s="57"/>
      <c r="P76" s="57"/>
      <c r="Q76" s="57"/>
      <c r="R76" s="57"/>
    </row>
    <row r="77" spans="1:18" ht="16.5" thickBot="1">
      <c r="B77" s="57"/>
      <c r="C77" s="57"/>
      <c r="D77" s="57"/>
      <c r="E77" s="97"/>
      <c r="F77" s="57"/>
      <c r="G77" s="57"/>
      <c r="H77" s="57"/>
      <c r="I77" s="57"/>
      <c r="J77" s="57"/>
      <c r="K77" s="57"/>
      <c r="L77" s="57"/>
      <c r="M77" s="57"/>
      <c r="N77" s="57"/>
      <c r="O77" s="57"/>
      <c r="P77" s="57"/>
      <c r="Q77" s="57"/>
      <c r="R77" s="57"/>
    </row>
    <row r="78" spans="1:18" ht="63">
      <c r="A78" s="98" t="s">
        <v>47</v>
      </c>
      <c r="B78" s="98" t="s">
        <v>46</v>
      </c>
      <c r="C78" s="98" t="s">
        <v>79</v>
      </c>
      <c r="D78" s="98" t="s">
        <v>80</v>
      </c>
      <c r="E78" s="98" t="s">
        <v>60</v>
      </c>
      <c r="F78" s="98" t="s">
        <v>61</v>
      </c>
      <c r="G78" s="98" t="s">
        <v>22</v>
      </c>
      <c r="H78" s="98" t="s">
        <v>1</v>
      </c>
      <c r="I78" s="98" t="s">
        <v>24</v>
      </c>
      <c r="J78" s="98" t="s">
        <v>23</v>
      </c>
      <c r="K78" s="98" t="s">
        <v>2</v>
      </c>
      <c r="L78" s="98" t="s">
        <v>347</v>
      </c>
      <c r="M78" s="98" t="s">
        <v>77</v>
      </c>
      <c r="N78" s="99" t="s">
        <v>78</v>
      </c>
      <c r="O78" s="57"/>
      <c r="P78" s="57"/>
      <c r="Q78" s="57"/>
      <c r="R78" s="57"/>
    </row>
    <row r="79" spans="1:18">
      <c r="A79" s="100"/>
      <c r="B79" s="101"/>
      <c r="C79" s="72"/>
      <c r="D79" s="102"/>
      <c r="E79" s="103"/>
      <c r="F79" s="103"/>
      <c r="G79" s="103"/>
      <c r="H79" s="75" t="str">
        <f>IF(E79*G79/1000=0,"",E79*G79/1000)</f>
        <v/>
      </c>
      <c r="I79" s="72"/>
      <c r="J79" s="354" t="str">
        <f>IF(I79="",H79,H79*I79)</f>
        <v/>
      </c>
      <c r="K79" s="77" t="str">
        <f>IF(J79="","",J79/SUM($J$50:$J$68))</f>
        <v/>
      </c>
      <c r="L79" s="104"/>
      <c r="M79" s="76" t="str">
        <f>IF(OR(B79='Nature combustibles'!$B$2,B79='Nature combustibles'!$B$11,B79='Nature combustibles'!$B$13),IF(E79*Tableau1[[#This Row],[Taux de combustible certifié PEFC/FSC ou équivalent (%)]]/1000=0,"",E79*Tableau1[[#This Row],[Taux de combustible certifié PEFC/FSC ou équivalent (%)]]),"")</f>
        <v/>
      </c>
      <c r="N79" s="105" t="str">
        <f>IF(OR(B79='Nature combustibles'!$B$11,B79='Nature combustibles'!$B$13),IF(D79="Hors France",100%,30%),IF(B79='Nature combustibles'!$B$2,VLOOKUP(D79,'Taux certification régional'!$A$2:$B$15,2,FALSE),""))</f>
        <v/>
      </c>
      <c r="O79" s="57"/>
      <c r="P79" s="57"/>
      <c r="Q79" s="57"/>
      <c r="R79" s="57"/>
    </row>
    <row r="80" spans="1:18">
      <c r="A80" s="100"/>
      <c r="B80" s="101"/>
      <c r="C80" s="72"/>
      <c r="D80" s="102"/>
      <c r="E80" s="103"/>
      <c r="F80" s="103"/>
      <c r="G80" s="103"/>
      <c r="H80" s="75" t="str">
        <f t="shared" ref="H80:H87" si="7">IF(E80*G80/1000=0,"",E80*G80/1000)</f>
        <v/>
      </c>
      <c r="I80" s="72"/>
      <c r="J80" s="354" t="str">
        <f t="shared" ref="J80:J87" si="8">IF(I80="",H80,H80*I80)</f>
        <v/>
      </c>
      <c r="K80" s="77" t="str">
        <f t="shared" ref="K80:K87" si="9">IF(J80="","",J80/SUM($J$50:$J$68))</f>
        <v/>
      </c>
      <c r="L80" s="104"/>
      <c r="M80" s="76" t="str">
        <f>IF(OR(B80='Nature combustibles'!$B$2,B80='Nature combustibles'!$B$11,B80='Nature combustibles'!$B$13),IF(E80*Tableau1[[#This Row],[Taux de combustible certifié PEFC/FSC ou équivalent (%)]]/1000=0,"",E80*Tableau1[[#This Row],[Taux de combustible certifié PEFC/FSC ou équivalent (%)]]),"")</f>
        <v/>
      </c>
      <c r="N80" s="105" t="str">
        <f>IF(OR(B80='Nature combustibles'!$B$11,B80='Nature combustibles'!$B$13),IF(D80="Hors France",100%,30%),IF(B80='Nature combustibles'!$B$2,VLOOKUP(D80,'Taux certification régional'!$A$2:$B$15,2,FALSE),""))</f>
        <v/>
      </c>
      <c r="O80" s="57"/>
      <c r="P80" s="57"/>
      <c r="Q80" s="57"/>
      <c r="R80" s="57"/>
    </row>
    <row r="81" spans="1:18">
      <c r="A81" s="100"/>
      <c r="B81" s="101"/>
      <c r="C81" s="72"/>
      <c r="D81" s="102"/>
      <c r="E81" s="103"/>
      <c r="F81" s="103"/>
      <c r="G81" s="103"/>
      <c r="H81" s="75" t="str">
        <f t="shared" si="7"/>
        <v/>
      </c>
      <c r="I81" s="72"/>
      <c r="J81" s="354" t="str">
        <f t="shared" si="8"/>
        <v/>
      </c>
      <c r="K81" s="77" t="str">
        <f t="shared" si="9"/>
        <v/>
      </c>
      <c r="L81" s="104"/>
      <c r="M81" s="76" t="str">
        <f>IF(OR(B81='Nature combustibles'!$B$2,B81='Nature combustibles'!$B$11,B81='Nature combustibles'!$B$13),IF(E81*Tableau1[[#This Row],[Taux de combustible certifié PEFC/FSC ou équivalent (%)]]/1000=0,"",E81*Tableau1[[#This Row],[Taux de combustible certifié PEFC/FSC ou équivalent (%)]]),"")</f>
        <v/>
      </c>
      <c r="N81" s="105" t="str">
        <f>IF(OR(B81='Nature combustibles'!$B$11,B81='Nature combustibles'!$B$13),IF(D81="Hors France",100%,30%),IF(B81='Nature combustibles'!$B$2,VLOOKUP(D81,'Taux certification régional'!$A$2:$B$15,2,FALSE),""))</f>
        <v/>
      </c>
      <c r="O81" s="57"/>
      <c r="P81" s="57"/>
      <c r="Q81" s="57"/>
      <c r="R81" s="57"/>
    </row>
    <row r="82" spans="1:18">
      <c r="A82" s="100"/>
      <c r="B82" s="101"/>
      <c r="C82" s="72"/>
      <c r="D82" s="102"/>
      <c r="E82" s="103"/>
      <c r="F82" s="103"/>
      <c r="G82" s="103"/>
      <c r="H82" s="75" t="str">
        <f t="shared" si="7"/>
        <v/>
      </c>
      <c r="I82" s="72"/>
      <c r="J82" s="354" t="str">
        <f t="shared" si="8"/>
        <v/>
      </c>
      <c r="K82" s="77" t="str">
        <f t="shared" si="9"/>
        <v/>
      </c>
      <c r="L82" s="104"/>
      <c r="M82" s="76" t="str">
        <f>IF(OR(B82='Nature combustibles'!$B$2,B82='Nature combustibles'!$B$11,B82='Nature combustibles'!$B$13),IF(E82*Tableau1[[#This Row],[Taux de combustible certifié PEFC/FSC ou équivalent (%)]]/1000=0,"",E82*Tableau1[[#This Row],[Taux de combustible certifié PEFC/FSC ou équivalent (%)]]),"")</f>
        <v/>
      </c>
      <c r="N82" s="105" t="str">
        <f>IF(OR(B82='Nature combustibles'!$B$11,B82='Nature combustibles'!$B$13),IF(D82="Hors France",100%,30%),IF(B82='Nature combustibles'!$B$2,VLOOKUP(D82,'Taux certification régional'!$A$2:$B$15,2,FALSE),""))</f>
        <v/>
      </c>
      <c r="O82" s="57"/>
      <c r="P82" s="57"/>
      <c r="Q82" s="57"/>
      <c r="R82" s="57"/>
    </row>
    <row r="83" spans="1:18">
      <c r="A83" s="100"/>
      <c r="B83" s="101"/>
      <c r="C83" s="72"/>
      <c r="D83" s="102"/>
      <c r="E83" s="103"/>
      <c r="F83" s="103"/>
      <c r="G83" s="103"/>
      <c r="H83" s="75" t="str">
        <f t="shared" si="7"/>
        <v/>
      </c>
      <c r="I83" s="72"/>
      <c r="J83" s="354" t="str">
        <f t="shared" si="8"/>
        <v/>
      </c>
      <c r="K83" s="77" t="str">
        <f t="shared" si="9"/>
        <v/>
      </c>
      <c r="L83" s="104"/>
      <c r="M83" s="76" t="str">
        <f>IF(OR(B83='Nature combustibles'!$B$2,B83='Nature combustibles'!$B$11,B83='Nature combustibles'!$B$13),IF(E83*Tableau1[[#This Row],[Taux de combustible certifié PEFC/FSC ou équivalent (%)]]/1000=0,"",E83*Tableau1[[#This Row],[Taux de combustible certifié PEFC/FSC ou équivalent (%)]]),"")</f>
        <v/>
      </c>
      <c r="N83" s="105" t="str">
        <f>IF(OR(B83='Nature combustibles'!$B$11,B83='Nature combustibles'!$B$13),IF(D83="Hors France",100%,30%),IF(B83='Nature combustibles'!$B$2,VLOOKUP(D83,'Taux certification régional'!$A$2:$B$15,2,FALSE),""))</f>
        <v/>
      </c>
      <c r="O83" s="57"/>
      <c r="P83" s="57"/>
      <c r="Q83" s="57"/>
      <c r="R83" s="57"/>
    </row>
    <row r="84" spans="1:18">
      <c r="A84" s="100"/>
      <c r="B84" s="101"/>
      <c r="C84" s="72"/>
      <c r="D84" s="102"/>
      <c r="E84" s="103"/>
      <c r="F84" s="103"/>
      <c r="G84" s="103"/>
      <c r="H84" s="75" t="str">
        <f t="shared" si="7"/>
        <v/>
      </c>
      <c r="I84" s="72"/>
      <c r="J84" s="354" t="str">
        <f t="shared" si="8"/>
        <v/>
      </c>
      <c r="K84" s="77" t="str">
        <f t="shared" si="9"/>
        <v/>
      </c>
      <c r="L84" s="104"/>
      <c r="M84" s="76" t="str">
        <f>IF(OR(B84='Nature combustibles'!$B$2,B84='Nature combustibles'!$B$11,B84='Nature combustibles'!$B$13),IF(E84*Tableau1[[#This Row],[Taux de combustible certifié PEFC/FSC ou équivalent (%)]]/1000=0,"",E84*Tableau1[[#This Row],[Taux de combustible certifié PEFC/FSC ou équivalent (%)]]),"")</f>
        <v/>
      </c>
      <c r="N84" s="105" t="str">
        <f>IF(OR(B84='Nature combustibles'!$B$11,B84='Nature combustibles'!$B$13),IF(D84="Hors France",100%,30%),IF(B84='Nature combustibles'!$B$2,VLOOKUP(D84,'Taux certification régional'!$A$2:$B$15,2,FALSE),""))</f>
        <v/>
      </c>
      <c r="O84" s="57"/>
      <c r="P84" s="57"/>
      <c r="Q84" s="57"/>
      <c r="R84" s="57"/>
    </row>
    <row r="85" spans="1:18">
      <c r="A85" s="100"/>
      <c r="B85" s="101"/>
      <c r="C85" s="72"/>
      <c r="D85" s="102"/>
      <c r="E85" s="103"/>
      <c r="F85" s="103"/>
      <c r="G85" s="103"/>
      <c r="H85" s="75" t="str">
        <f t="shared" si="7"/>
        <v/>
      </c>
      <c r="I85" s="72"/>
      <c r="J85" s="354" t="str">
        <f t="shared" si="8"/>
        <v/>
      </c>
      <c r="K85" s="77" t="str">
        <f t="shared" si="9"/>
        <v/>
      </c>
      <c r="L85" s="104"/>
      <c r="M85" s="76" t="str">
        <f>IF(OR(B85='Nature combustibles'!$B$2,B85='Nature combustibles'!$B$11,B85='Nature combustibles'!$B$13),IF(E85*Tableau1[[#This Row],[Taux de combustible certifié PEFC/FSC ou équivalent (%)]]/1000=0,"",E85*Tableau1[[#This Row],[Taux de combustible certifié PEFC/FSC ou équivalent (%)]]),"")</f>
        <v/>
      </c>
      <c r="N85" s="105" t="str">
        <f>IF(OR(B85='Nature combustibles'!$B$11,B85='Nature combustibles'!$B$13),IF(D85="Hors France",100%,30%),IF(B85='Nature combustibles'!$B$2,VLOOKUP(D85,'Taux certification régional'!$A$2:$B$15,2,FALSE),""))</f>
        <v/>
      </c>
      <c r="O85" s="57"/>
      <c r="P85" s="57"/>
      <c r="Q85" s="57"/>
      <c r="R85" s="57"/>
    </row>
    <row r="86" spans="1:18">
      <c r="A86" s="100"/>
      <c r="B86" s="101"/>
      <c r="C86" s="72"/>
      <c r="D86" s="102"/>
      <c r="E86" s="103"/>
      <c r="F86" s="103"/>
      <c r="G86" s="103"/>
      <c r="H86" s="75" t="str">
        <f t="shared" si="7"/>
        <v/>
      </c>
      <c r="I86" s="72"/>
      <c r="J86" s="354" t="str">
        <f t="shared" si="8"/>
        <v/>
      </c>
      <c r="K86" s="77" t="str">
        <f t="shared" si="9"/>
        <v/>
      </c>
      <c r="L86" s="104"/>
      <c r="M86" s="76" t="str">
        <f>IF(OR(B86='Nature combustibles'!$B$2,B86='Nature combustibles'!$B$11,B86='Nature combustibles'!$B$13),IF(E86*Tableau1[[#This Row],[Taux de combustible certifié PEFC/FSC ou équivalent (%)]]/1000=0,"",E86*Tableau1[[#This Row],[Taux de combustible certifié PEFC/FSC ou équivalent (%)]]),"")</f>
        <v/>
      </c>
      <c r="N86" s="105" t="str">
        <f>IF(OR(B86='Nature combustibles'!$B$11,B86='Nature combustibles'!$B$13),IF(D86="Hors France",100%,30%),IF(B86='Nature combustibles'!$B$2,VLOOKUP(D86,'Taux certification régional'!$A$2:$B$15,2,FALSE),""))</f>
        <v/>
      </c>
      <c r="O86" s="57"/>
      <c r="P86" s="57"/>
      <c r="Q86" s="57"/>
      <c r="R86" s="57"/>
    </row>
    <row r="87" spans="1:18">
      <c r="A87" s="100"/>
      <c r="B87" s="101"/>
      <c r="C87" s="72"/>
      <c r="D87" s="102"/>
      <c r="E87" s="103"/>
      <c r="F87" s="103"/>
      <c r="G87" s="103"/>
      <c r="H87" s="75" t="str">
        <f t="shared" si="7"/>
        <v/>
      </c>
      <c r="I87" s="72"/>
      <c r="J87" s="354" t="str">
        <f t="shared" si="8"/>
        <v/>
      </c>
      <c r="K87" s="77" t="str">
        <f t="shared" si="9"/>
        <v/>
      </c>
      <c r="L87" s="104"/>
      <c r="M87" s="76" t="str">
        <f>IF(OR(B87='Nature combustibles'!$B$2,B87='Nature combustibles'!$B$11,B87='Nature combustibles'!$B$13),IF(E87*Tableau1[[#This Row],[Taux de combustible certifié PEFC/FSC ou équivalent (%)]]/1000=0,"",E87*Tableau1[[#This Row],[Taux de combustible certifié PEFC/FSC ou équivalent (%)]]),"")</f>
        <v/>
      </c>
      <c r="N87" s="105" t="str">
        <f>IF(OR(B87='Nature combustibles'!$B$11,B87='Nature combustibles'!$B$13),IF(D87="Hors France",100%,30%),IF(B87='Nature combustibles'!$B$2,VLOOKUP(D87,'Taux certification régional'!$A$2:$B$15,2,FALSE),""))</f>
        <v/>
      </c>
      <c r="O87" s="57"/>
      <c r="P87" s="57"/>
      <c r="Q87" s="57"/>
      <c r="R87" s="57"/>
    </row>
    <row r="88" spans="1:18" ht="16.5" thickBot="1">
      <c r="A88" s="88" t="s">
        <v>7</v>
      </c>
      <c r="B88" s="89"/>
      <c r="C88" s="89"/>
      <c r="D88" s="89"/>
      <c r="E88" s="91">
        <f>SUM(E79:E87)</f>
        <v>0</v>
      </c>
      <c r="F88" s="91"/>
      <c r="G88" s="91"/>
      <c r="H88" s="91">
        <f>SUM(H79:H87)</f>
        <v>0</v>
      </c>
      <c r="I88" s="91" t="s">
        <v>26</v>
      </c>
      <c r="J88" s="91">
        <f>SUM(J79:J87)</f>
        <v>0</v>
      </c>
      <c r="K88" s="106">
        <f>SUM(K79:K87)</f>
        <v>0</v>
      </c>
      <c r="L88" s="92" t="str">
        <f>IF(E89=0,"",M88/E89)</f>
        <v/>
      </c>
      <c r="M88" s="91">
        <f>SUM(M79:M87)</f>
        <v>0</v>
      </c>
      <c r="N88" s="106" t="str">
        <f>IF(E89=0,"",(SUMPRODUCT(E79:E87,N79:N87))/E89)</f>
        <v/>
      </c>
      <c r="O88" s="52" t="str">
        <f>IF(L88&lt;N88, "tonnage certifié inférieur au seuil minimum","")</f>
        <v/>
      </c>
      <c r="P88" s="57"/>
      <c r="Q88" s="57"/>
      <c r="R88" s="57"/>
    </row>
    <row r="89" spans="1:18" ht="32.25" thickBot="1">
      <c r="A89" s="57"/>
      <c r="B89" s="57"/>
      <c r="C89" s="57"/>
      <c r="D89" s="95" t="s">
        <v>74</v>
      </c>
      <c r="E89" s="90">
        <f>SUMIF(B79:B87,'Nature combustibles'!$B$2,E79:E87)+SUMIF(B79:B87,'Nature combustibles'!$B$11,E79:E87)+SUMIF(B79:B87,'Nature combustibles'!$B$13,E79:E87)</f>
        <v>0</v>
      </c>
      <c r="F89" s="57"/>
      <c r="G89" s="57"/>
      <c r="H89" s="57"/>
      <c r="I89" s="57"/>
      <c r="J89" s="57"/>
      <c r="K89" s="57"/>
      <c r="L89" s="57"/>
      <c r="M89" s="57"/>
      <c r="N89" s="57"/>
      <c r="O89" s="57"/>
      <c r="P89" s="57"/>
      <c r="Q89" s="57"/>
      <c r="R89" s="57"/>
    </row>
    <row r="90" spans="1:18">
      <c r="A90" s="57"/>
      <c r="B90" s="57"/>
      <c r="C90" s="57"/>
      <c r="D90" s="57"/>
      <c r="E90" s="57"/>
      <c r="F90" s="57"/>
      <c r="G90" s="57"/>
      <c r="H90" s="57"/>
      <c r="I90" s="57"/>
      <c r="J90" s="57"/>
      <c r="K90" s="57"/>
      <c r="L90" s="57"/>
      <c r="M90" s="57"/>
      <c r="N90" s="57"/>
      <c r="O90" s="57"/>
      <c r="P90" s="57"/>
      <c r="Q90" s="57"/>
      <c r="R90" s="57"/>
    </row>
    <row r="91" spans="1:18">
      <c r="A91" s="57"/>
      <c r="B91" s="57"/>
      <c r="C91" s="57"/>
      <c r="D91" s="57"/>
      <c r="E91" s="57"/>
      <c r="F91" s="57"/>
      <c r="G91" s="57"/>
      <c r="H91" s="57"/>
      <c r="I91" s="57"/>
      <c r="J91" s="57"/>
      <c r="K91" s="57"/>
      <c r="L91" s="57"/>
      <c r="M91" s="57"/>
      <c r="N91" s="57"/>
      <c r="O91" s="57"/>
      <c r="P91" s="57"/>
      <c r="Q91" s="57"/>
      <c r="R91" s="57"/>
    </row>
    <row r="92" spans="1:18">
      <c r="A92" s="57"/>
      <c r="B92" s="57"/>
      <c r="C92" s="57"/>
      <c r="D92" s="57"/>
      <c r="E92" s="57"/>
      <c r="F92" s="57"/>
      <c r="G92" s="57"/>
      <c r="H92" s="57"/>
      <c r="I92" s="57"/>
      <c r="J92" s="57"/>
      <c r="K92" s="57"/>
      <c r="L92" s="57"/>
      <c r="M92" s="57"/>
      <c r="N92" s="57"/>
      <c r="O92" s="57"/>
      <c r="P92" s="57"/>
      <c r="Q92" s="57"/>
      <c r="R92" s="57"/>
    </row>
    <row r="93" spans="1:18">
      <c r="A93" s="57"/>
      <c r="B93" s="57"/>
      <c r="C93" s="57"/>
      <c r="D93" s="57"/>
      <c r="E93" s="57"/>
      <c r="F93" s="57"/>
      <c r="G93" s="57"/>
      <c r="H93" s="57"/>
      <c r="I93" s="57"/>
      <c r="J93" s="57"/>
      <c r="K93" s="57"/>
      <c r="L93" s="57"/>
      <c r="M93" s="57"/>
      <c r="N93" s="57"/>
      <c r="O93" s="57"/>
      <c r="P93" s="57"/>
      <c r="Q93" s="57"/>
      <c r="R93" s="57"/>
    </row>
    <row r="94" spans="1:18">
      <c r="A94" s="57"/>
      <c r="B94" s="57"/>
      <c r="C94" s="57"/>
      <c r="D94" s="57"/>
      <c r="E94" s="57"/>
      <c r="F94" s="57"/>
      <c r="G94" s="57"/>
      <c r="H94" s="57"/>
      <c r="I94" s="57"/>
      <c r="J94" s="57"/>
      <c r="K94" s="57"/>
      <c r="L94" s="57"/>
      <c r="M94" s="57"/>
      <c r="N94" s="57"/>
      <c r="O94" s="57"/>
      <c r="P94" s="57"/>
      <c r="Q94" s="57"/>
      <c r="R94" s="57"/>
    </row>
    <row r="95" spans="1:18">
      <c r="A95" s="57"/>
      <c r="B95" s="57"/>
      <c r="C95" s="57"/>
      <c r="D95" s="57"/>
      <c r="E95" s="57"/>
      <c r="F95" s="57"/>
      <c r="G95" s="57"/>
      <c r="H95" s="57"/>
      <c r="I95" s="57"/>
      <c r="J95" s="57"/>
      <c r="K95" s="57"/>
      <c r="L95" s="57"/>
      <c r="M95" s="57"/>
      <c r="N95" s="57"/>
      <c r="O95" s="57"/>
      <c r="P95" s="57"/>
      <c r="Q95" s="57"/>
      <c r="R95" s="57"/>
    </row>
    <row r="96" spans="1:18">
      <c r="A96" s="57"/>
      <c r="B96" s="57"/>
      <c r="C96" s="57"/>
      <c r="D96" s="57"/>
      <c r="E96" s="57"/>
      <c r="F96" s="57"/>
      <c r="G96" s="57"/>
      <c r="H96" s="57"/>
      <c r="I96" s="57"/>
      <c r="J96" s="57"/>
      <c r="K96" s="57"/>
      <c r="L96" s="57"/>
      <c r="M96" s="57"/>
      <c r="N96" s="57"/>
      <c r="O96" s="57"/>
      <c r="P96" s="57"/>
      <c r="Q96" s="57"/>
      <c r="R96" s="57"/>
    </row>
    <row r="97" spans="1:18">
      <c r="A97" s="57"/>
      <c r="B97" s="57"/>
      <c r="C97" s="57"/>
      <c r="D97" s="57"/>
      <c r="E97" s="57"/>
      <c r="F97" s="57"/>
      <c r="G97" s="57"/>
      <c r="H97" s="57"/>
      <c r="I97" s="57"/>
      <c r="J97" s="57"/>
      <c r="K97" s="57"/>
      <c r="L97" s="57"/>
      <c r="M97" s="57"/>
      <c r="N97" s="57"/>
      <c r="O97" s="57"/>
      <c r="P97" s="57"/>
      <c r="Q97" s="57"/>
      <c r="R97" s="57"/>
    </row>
    <row r="98" spans="1:18">
      <c r="A98" s="57"/>
      <c r="B98" s="57"/>
      <c r="C98" s="57"/>
      <c r="D98" s="57"/>
      <c r="E98" s="57"/>
      <c r="F98" s="57"/>
      <c r="G98" s="57"/>
      <c r="H98" s="57"/>
      <c r="I98" s="57"/>
      <c r="J98" s="57"/>
      <c r="K98" s="57"/>
      <c r="L98" s="57"/>
      <c r="M98" s="57"/>
      <c r="N98" s="57"/>
      <c r="O98" s="57"/>
      <c r="P98" s="57"/>
      <c r="Q98" s="57"/>
      <c r="R98" s="57"/>
    </row>
    <row r="99" spans="1:18">
      <c r="A99" s="57"/>
      <c r="B99" s="57"/>
      <c r="C99" s="57"/>
      <c r="D99" s="57"/>
      <c r="E99" s="57"/>
      <c r="F99" s="57"/>
      <c r="G99" s="57"/>
      <c r="H99" s="57"/>
      <c r="I99" s="57"/>
      <c r="J99" s="57"/>
      <c r="K99" s="57"/>
      <c r="L99" s="57"/>
      <c r="M99" s="57"/>
      <c r="N99" s="57"/>
      <c r="O99" s="57"/>
      <c r="P99" s="57"/>
      <c r="Q99" s="57"/>
      <c r="R99" s="57"/>
    </row>
    <row r="100" spans="1:18">
      <c r="A100" s="57"/>
      <c r="B100" s="57"/>
      <c r="C100" s="57"/>
      <c r="D100" s="57"/>
      <c r="E100" s="57"/>
      <c r="F100" s="57"/>
      <c r="G100" s="57"/>
      <c r="H100" s="57"/>
      <c r="I100" s="57"/>
      <c r="J100" s="57"/>
      <c r="K100" s="57"/>
      <c r="L100" s="57"/>
      <c r="M100" s="57"/>
      <c r="N100" s="57"/>
      <c r="O100" s="57"/>
      <c r="P100" s="57"/>
      <c r="Q100" s="57"/>
      <c r="R100" s="57"/>
    </row>
    <row r="101" spans="1:18">
      <c r="A101" s="57"/>
      <c r="B101" s="57"/>
      <c r="C101" s="57"/>
      <c r="D101" s="57"/>
      <c r="E101" s="57"/>
      <c r="F101" s="57"/>
      <c r="G101" s="57"/>
      <c r="H101" s="57"/>
      <c r="I101" s="57"/>
      <c r="J101" s="57"/>
      <c r="K101" s="57"/>
      <c r="L101" s="57"/>
      <c r="M101" s="57"/>
      <c r="N101" s="57"/>
      <c r="O101" s="57"/>
      <c r="P101" s="57"/>
      <c r="Q101" s="57"/>
      <c r="R101" s="57"/>
    </row>
    <row r="102" spans="1:18">
      <c r="A102" s="57"/>
      <c r="B102" s="57"/>
      <c r="C102" s="57"/>
      <c r="D102" s="57"/>
      <c r="E102" s="57"/>
      <c r="F102" s="57"/>
      <c r="G102" s="57"/>
      <c r="H102" s="57"/>
      <c r="I102" s="57"/>
      <c r="J102" s="57"/>
      <c r="K102" s="57"/>
      <c r="L102" s="57"/>
      <c r="M102" s="57"/>
      <c r="N102" s="57"/>
      <c r="O102" s="57"/>
      <c r="P102" s="57"/>
      <c r="Q102" s="57"/>
      <c r="R102" s="57"/>
    </row>
    <row r="103" spans="1:18">
      <c r="A103" s="57"/>
      <c r="B103" s="57"/>
      <c r="C103" s="57"/>
      <c r="D103" s="57"/>
      <c r="E103" s="57"/>
      <c r="F103" s="57"/>
      <c r="G103" s="57"/>
      <c r="H103" s="57"/>
      <c r="I103" s="57"/>
      <c r="J103" s="57"/>
      <c r="K103" s="57"/>
      <c r="L103" s="57"/>
      <c r="M103" s="57"/>
      <c r="N103" s="57"/>
      <c r="O103" s="57"/>
      <c r="P103" s="57"/>
      <c r="Q103" s="57"/>
      <c r="R103" s="57"/>
    </row>
    <row r="104" spans="1:18">
      <c r="A104" s="57"/>
      <c r="B104" s="57"/>
      <c r="C104" s="57"/>
      <c r="D104" s="57"/>
      <c r="E104" s="57"/>
      <c r="F104" s="57"/>
      <c r="G104" s="57"/>
      <c r="H104" s="57"/>
      <c r="I104" s="57"/>
      <c r="J104" s="57"/>
      <c r="K104" s="57"/>
      <c r="L104" s="57"/>
      <c r="M104" s="57"/>
      <c r="N104" s="57"/>
      <c r="O104" s="57"/>
      <c r="P104" s="57"/>
      <c r="Q104" s="57"/>
      <c r="R104" s="57"/>
    </row>
    <row r="105" spans="1:18">
      <c r="A105" s="57"/>
      <c r="B105" s="57"/>
      <c r="C105" s="57"/>
      <c r="D105" s="57"/>
      <c r="E105" s="57"/>
      <c r="F105" s="57"/>
      <c r="G105" s="57"/>
      <c r="H105" s="57"/>
      <c r="I105" s="57"/>
      <c r="J105" s="57"/>
      <c r="K105" s="57"/>
      <c r="L105" s="57"/>
      <c r="M105" s="57"/>
      <c r="N105" s="57"/>
      <c r="O105" s="57"/>
      <c r="P105" s="57"/>
      <c r="Q105" s="57"/>
      <c r="R105" s="57"/>
    </row>
    <row r="106" spans="1:18">
      <c r="A106" s="57"/>
      <c r="B106" s="57"/>
      <c r="C106" s="57"/>
      <c r="D106" s="57"/>
      <c r="E106" s="57"/>
      <c r="F106" s="57"/>
      <c r="G106" s="57"/>
      <c r="H106" s="57"/>
      <c r="I106" s="57"/>
      <c r="J106" s="57"/>
      <c r="K106" s="57"/>
      <c r="L106" s="57"/>
      <c r="M106" s="57"/>
      <c r="N106" s="57"/>
      <c r="O106" s="57"/>
      <c r="P106" s="57"/>
      <c r="Q106" s="57"/>
      <c r="R106" s="57"/>
    </row>
    <row r="107" spans="1:18">
      <c r="A107" s="57"/>
      <c r="B107" s="57"/>
      <c r="C107" s="57"/>
      <c r="D107" s="57"/>
      <c r="E107" s="57"/>
      <c r="F107" s="57"/>
      <c r="G107" s="57"/>
      <c r="H107" s="57"/>
      <c r="I107" s="57"/>
      <c r="J107" s="57"/>
      <c r="K107" s="57"/>
      <c r="L107" s="57"/>
      <c r="M107" s="57"/>
      <c r="N107" s="57"/>
      <c r="O107" s="57"/>
      <c r="P107" s="57"/>
      <c r="Q107" s="57"/>
      <c r="R107" s="57"/>
    </row>
    <row r="108" spans="1:18">
      <c r="A108" s="57"/>
      <c r="B108" s="57"/>
      <c r="C108" s="57"/>
      <c r="D108" s="57"/>
      <c r="E108" s="57"/>
      <c r="F108" s="57"/>
      <c r="G108" s="57"/>
      <c r="H108" s="57"/>
      <c r="I108" s="57"/>
      <c r="J108" s="57"/>
      <c r="K108" s="57"/>
      <c r="L108" s="57"/>
      <c r="M108" s="57"/>
      <c r="N108" s="57"/>
      <c r="O108" s="57"/>
      <c r="P108" s="57"/>
      <c r="Q108" s="57"/>
      <c r="R108" s="57"/>
    </row>
    <row r="109" spans="1:18">
      <c r="A109" s="57"/>
      <c r="B109" s="57"/>
      <c r="C109" s="57"/>
      <c r="D109" s="57"/>
      <c r="E109" s="57"/>
      <c r="F109" s="57"/>
      <c r="G109" s="57"/>
      <c r="H109" s="57"/>
      <c r="I109" s="57"/>
      <c r="J109" s="57"/>
      <c r="K109" s="57"/>
      <c r="L109" s="57"/>
      <c r="M109" s="57"/>
      <c r="N109" s="57"/>
      <c r="O109" s="57"/>
      <c r="P109" s="57"/>
      <c r="Q109" s="57"/>
      <c r="R109" s="57"/>
    </row>
    <row r="110" spans="1:18">
      <c r="A110" s="57"/>
      <c r="B110" s="57"/>
      <c r="C110" s="57"/>
      <c r="D110" s="57"/>
      <c r="E110" s="57"/>
      <c r="F110" s="57"/>
      <c r="G110" s="57"/>
      <c r="H110" s="57"/>
      <c r="I110" s="57"/>
      <c r="J110" s="57"/>
      <c r="K110" s="57"/>
      <c r="L110" s="57"/>
      <c r="M110" s="57"/>
      <c r="N110" s="57"/>
      <c r="O110" s="57"/>
      <c r="P110" s="57"/>
      <c r="Q110" s="57"/>
      <c r="R110" s="57"/>
    </row>
    <row r="111" spans="1:18">
      <c r="A111" s="57"/>
      <c r="B111" s="57"/>
      <c r="C111" s="57"/>
      <c r="D111" s="57"/>
      <c r="E111" s="57"/>
      <c r="F111" s="57"/>
      <c r="G111" s="57"/>
      <c r="H111" s="57"/>
      <c r="I111" s="57"/>
      <c r="J111" s="57"/>
      <c r="K111" s="57"/>
      <c r="L111" s="57"/>
      <c r="M111" s="57"/>
      <c r="N111" s="57"/>
      <c r="O111" s="57"/>
      <c r="P111" s="57"/>
      <c r="Q111" s="57"/>
      <c r="R111" s="57"/>
    </row>
    <row r="112" spans="1:18">
      <c r="A112" s="57"/>
      <c r="B112" s="57"/>
      <c r="C112" s="57"/>
      <c r="D112" s="57"/>
      <c r="E112" s="57"/>
      <c r="F112" s="57"/>
      <c r="G112" s="57"/>
      <c r="H112" s="57"/>
      <c r="I112" s="57"/>
      <c r="J112" s="57"/>
      <c r="K112" s="57"/>
      <c r="L112" s="57"/>
      <c r="M112" s="57"/>
      <c r="N112" s="57"/>
      <c r="O112" s="57"/>
      <c r="P112" s="57"/>
      <c r="Q112" s="57"/>
      <c r="R112" s="57"/>
    </row>
    <row r="113" spans="1:18">
      <c r="A113" s="57"/>
      <c r="B113" s="57"/>
      <c r="C113" s="57"/>
      <c r="D113" s="57"/>
      <c r="E113" s="57"/>
      <c r="F113" s="57"/>
      <c r="G113" s="57"/>
      <c r="H113" s="57"/>
      <c r="I113" s="57"/>
      <c r="J113" s="57"/>
      <c r="K113" s="57"/>
      <c r="L113" s="57"/>
      <c r="M113" s="57"/>
      <c r="N113" s="57"/>
      <c r="O113" s="57"/>
      <c r="P113" s="57"/>
      <c r="Q113" s="57"/>
      <c r="R113" s="57"/>
    </row>
    <row r="114" spans="1:18">
      <c r="A114" s="57"/>
      <c r="B114" s="57"/>
      <c r="C114" s="57"/>
      <c r="D114" s="57"/>
      <c r="E114" s="57"/>
      <c r="F114" s="57"/>
      <c r="G114" s="57"/>
      <c r="H114" s="57"/>
      <c r="I114" s="57"/>
      <c r="J114" s="57"/>
      <c r="K114" s="57"/>
      <c r="L114" s="57"/>
      <c r="M114" s="57"/>
      <c r="N114" s="57"/>
      <c r="O114" s="57"/>
      <c r="P114" s="57"/>
      <c r="Q114" s="57"/>
      <c r="R114" s="57"/>
    </row>
    <row r="115" spans="1:18">
      <c r="A115" s="57"/>
      <c r="B115" s="57"/>
      <c r="C115" s="57"/>
      <c r="D115" s="57"/>
      <c r="E115" s="57"/>
      <c r="F115" s="57"/>
      <c r="G115" s="57"/>
      <c r="H115" s="57"/>
      <c r="I115" s="57"/>
      <c r="J115" s="57"/>
      <c r="K115" s="57"/>
      <c r="L115" s="57"/>
      <c r="M115" s="57"/>
      <c r="N115" s="57"/>
      <c r="O115" s="57"/>
      <c r="P115" s="57"/>
      <c r="Q115" s="57"/>
      <c r="R115" s="57"/>
    </row>
    <row r="116" spans="1:18">
      <c r="A116" s="57"/>
      <c r="B116" s="57"/>
      <c r="C116" s="57"/>
      <c r="D116" s="57"/>
      <c r="E116" s="57"/>
      <c r="F116" s="57"/>
      <c r="G116" s="57"/>
      <c r="H116" s="57"/>
      <c r="I116" s="57"/>
      <c r="J116" s="57"/>
      <c r="K116" s="57"/>
      <c r="L116" s="57"/>
      <c r="M116" s="57"/>
      <c r="N116" s="57"/>
      <c r="O116" s="57"/>
      <c r="P116" s="57"/>
      <c r="Q116" s="57"/>
      <c r="R116" s="57"/>
    </row>
    <row r="117" spans="1:18">
      <c r="A117" s="57"/>
      <c r="B117" s="57"/>
      <c r="C117" s="57"/>
      <c r="D117" s="57"/>
      <c r="E117" s="57"/>
      <c r="F117" s="57"/>
      <c r="G117" s="57"/>
      <c r="H117" s="57"/>
      <c r="I117" s="57"/>
      <c r="J117" s="57"/>
      <c r="K117" s="57"/>
      <c r="L117" s="57"/>
      <c r="M117" s="57"/>
      <c r="N117" s="57"/>
      <c r="O117" s="57"/>
      <c r="P117" s="57"/>
      <c r="Q117" s="57"/>
      <c r="R117" s="57"/>
    </row>
    <row r="118" spans="1:18">
      <c r="A118" s="57"/>
      <c r="B118" s="57"/>
      <c r="C118" s="57"/>
      <c r="D118" s="57"/>
      <c r="E118" s="57"/>
      <c r="F118" s="57"/>
      <c r="G118" s="57"/>
      <c r="H118" s="57"/>
      <c r="I118" s="57"/>
      <c r="J118" s="57"/>
      <c r="K118" s="57"/>
      <c r="L118" s="57"/>
      <c r="M118" s="57"/>
      <c r="N118" s="57"/>
      <c r="O118" s="57"/>
      <c r="P118" s="57"/>
      <c r="Q118" s="57"/>
      <c r="R118" s="57"/>
    </row>
    <row r="119" spans="1:18">
      <c r="A119" s="57"/>
      <c r="B119" s="57"/>
      <c r="C119" s="57"/>
      <c r="D119" s="57"/>
      <c r="E119" s="57"/>
      <c r="F119" s="57"/>
      <c r="G119" s="57"/>
      <c r="H119" s="57"/>
      <c r="I119" s="57"/>
      <c r="J119" s="57"/>
      <c r="K119" s="57"/>
      <c r="L119" s="57"/>
      <c r="M119" s="57"/>
      <c r="N119" s="57"/>
      <c r="O119" s="57"/>
      <c r="P119" s="57"/>
      <c r="Q119" s="57"/>
      <c r="R119" s="57"/>
    </row>
    <row r="120" spans="1:18">
      <c r="A120" s="57"/>
      <c r="B120" s="57"/>
      <c r="C120" s="57"/>
      <c r="D120" s="57"/>
      <c r="E120" s="57"/>
      <c r="F120" s="57"/>
      <c r="G120" s="57"/>
      <c r="H120" s="57"/>
      <c r="I120" s="57"/>
      <c r="J120" s="57"/>
      <c r="K120" s="57"/>
      <c r="L120" s="57"/>
      <c r="M120" s="57"/>
      <c r="N120" s="57"/>
      <c r="O120" s="57"/>
      <c r="P120" s="57"/>
      <c r="Q120" s="57"/>
      <c r="R120" s="57"/>
    </row>
    <row r="121" spans="1:18">
      <c r="A121" s="57"/>
      <c r="B121" s="57"/>
      <c r="C121" s="57"/>
      <c r="D121" s="57"/>
      <c r="E121" s="57"/>
      <c r="F121" s="57"/>
      <c r="G121" s="57"/>
      <c r="H121" s="57"/>
      <c r="I121" s="57"/>
      <c r="J121" s="57"/>
      <c r="K121" s="57"/>
      <c r="L121" s="57"/>
      <c r="M121" s="57"/>
      <c r="N121" s="57"/>
      <c r="O121" s="57"/>
      <c r="P121" s="57"/>
      <c r="Q121" s="57"/>
      <c r="R121" s="57"/>
    </row>
    <row r="122" spans="1:18">
      <c r="A122" s="57"/>
      <c r="B122" s="57"/>
      <c r="C122" s="57"/>
      <c r="D122" s="57"/>
      <c r="E122" s="57"/>
      <c r="F122" s="57"/>
      <c r="G122" s="57"/>
      <c r="H122" s="57"/>
      <c r="I122" s="57"/>
      <c r="J122" s="57"/>
      <c r="K122" s="57"/>
      <c r="L122" s="57"/>
      <c r="M122" s="57"/>
      <c r="N122" s="57"/>
      <c r="O122" s="57"/>
      <c r="P122" s="57"/>
      <c r="Q122" s="57"/>
      <c r="R122" s="57"/>
    </row>
    <row r="123" spans="1:18">
      <c r="A123" s="57"/>
      <c r="B123" s="57"/>
      <c r="C123" s="57"/>
      <c r="D123" s="57"/>
      <c r="E123" s="57"/>
      <c r="F123" s="57"/>
      <c r="G123" s="57"/>
      <c r="H123" s="57"/>
      <c r="I123" s="57"/>
      <c r="J123" s="57"/>
      <c r="K123" s="57"/>
      <c r="L123" s="57"/>
      <c r="M123" s="57"/>
      <c r="N123" s="57"/>
      <c r="O123" s="57"/>
      <c r="P123" s="57"/>
      <c r="Q123" s="57"/>
      <c r="R123" s="57"/>
    </row>
    <row r="124" spans="1:18">
      <c r="A124" s="57"/>
      <c r="B124" s="57"/>
      <c r="C124" s="57"/>
      <c r="D124" s="57"/>
      <c r="E124" s="57"/>
      <c r="F124" s="57"/>
      <c r="G124" s="57"/>
      <c r="H124" s="57"/>
      <c r="I124" s="57"/>
      <c r="J124" s="57"/>
      <c r="K124" s="57"/>
      <c r="L124" s="57"/>
      <c r="M124" s="57"/>
      <c r="N124" s="57"/>
      <c r="O124" s="57"/>
      <c r="P124" s="57"/>
      <c r="Q124" s="57"/>
      <c r="R124" s="57"/>
    </row>
    <row r="125" spans="1:18">
      <c r="A125" s="57"/>
      <c r="B125" s="57"/>
      <c r="C125" s="57"/>
      <c r="D125" s="57"/>
      <c r="E125" s="57"/>
      <c r="F125" s="57"/>
      <c r="G125" s="57"/>
      <c r="H125" s="57"/>
      <c r="I125" s="57"/>
      <c r="J125" s="57"/>
      <c r="K125" s="57"/>
      <c r="L125" s="57"/>
      <c r="M125" s="57"/>
      <c r="N125" s="57"/>
      <c r="O125" s="57"/>
      <c r="P125" s="57"/>
      <c r="Q125" s="57"/>
      <c r="R125" s="57"/>
    </row>
    <row r="126" spans="1:18">
      <c r="A126" s="57"/>
      <c r="B126" s="57"/>
      <c r="C126" s="57"/>
      <c r="D126" s="57"/>
      <c r="E126" s="57"/>
      <c r="F126" s="57"/>
      <c r="G126" s="57"/>
      <c r="H126" s="57"/>
      <c r="I126" s="57"/>
      <c r="J126" s="57"/>
      <c r="K126" s="57"/>
      <c r="L126" s="57"/>
      <c r="M126" s="57"/>
      <c r="N126" s="57"/>
      <c r="O126" s="57"/>
      <c r="P126" s="57"/>
      <c r="Q126" s="57"/>
      <c r="R126" s="57"/>
    </row>
    <row r="127" spans="1:18">
      <c r="A127" s="57"/>
      <c r="B127" s="57"/>
      <c r="C127" s="57"/>
      <c r="D127" s="57"/>
      <c r="E127" s="57"/>
      <c r="F127" s="57"/>
      <c r="G127" s="57"/>
      <c r="H127" s="57"/>
      <c r="I127" s="57"/>
      <c r="J127" s="57"/>
      <c r="K127" s="57"/>
      <c r="L127" s="57"/>
      <c r="M127" s="57"/>
      <c r="N127" s="57"/>
      <c r="O127" s="57"/>
      <c r="P127" s="57"/>
      <c r="Q127" s="57"/>
      <c r="R127" s="57"/>
    </row>
    <row r="128" spans="1:18">
      <c r="A128" s="57"/>
      <c r="B128" s="57"/>
      <c r="C128" s="57"/>
      <c r="D128" s="57"/>
      <c r="E128" s="57"/>
      <c r="F128" s="57"/>
      <c r="G128" s="57"/>
      <c r="H128" s="57"/>
      <c r="I128" s="57"/>
      <c r="J128" s="57"/>
      <c r="K128" s="57"/>
      <c r="L128" s="57"/>
      <c r="M128" s="57"/>
      <c r="N128" s="57"/>
      <c r="O128" s="57"/>
      <c r="P128" s="57"/>
      <c r="Q128" s="57"/>
      <c r="R128" s="57"/>
    </row>
    <row r="129" spans="1:18">
      <c r="A129" s="57"/>
      <c r="B129" s="57"/>
      <c r="C129" s="57"/>
      <c r="D129" s="57"/>
      <c r="E129" s="57"/>
      <c r="F129" s="57"/>
      <c r="G129" s="57"/>
      <c r="H129" s="57"/>
      <c r="I129" s="57"/>
      <c r="J129" s="57"/>
      <c r="K129" s="57"/>
      <c r="L129" s="57"/>
      <c r="M129" s="57"/>
      <c r="N129" s="57"/>
      <c r="O129" s="57"/>
      <c r="P129" s="57"/>
      <c r="Q129" s="57"/>
      <c r="R129" s="57"/>
    </row>
    <row r="130" spans="1:18">
      <c r="A130" s="57"/>
      <c r="B130" s="57"/>
      <c r="C130" s="57"/>
      <c r="D130" s="57"/>
      <c r="E130" s="57"/>
      <c r="F130" s="57"/>
      <c r="G130" s="57"/>
      <c r="H130" s="57"/>
      <c r="I130" s="57"/>
      <c r="J130" s="57"/>
      <c r="K130" s="57"/>
      <c r="L130" s="57"/>
      <c r="M130" s="57"/>
      <c r="N130" s="57"/>
      <c r="O130" s="57"/>
      <c r="P130" s="57"/>
      <c r="Q130" s="57"/>
      <c r="R130" s="57"/>
    </row>
    <row r="131" spans="1:18">
      <c r="A131" s="57"/>
      <c r="B131" s="57"/>
      <c r="C131" s="57"/>
      <c r="D131" s="57"/>
      <c r="E131" s="57"/>
      <c r="F131" s="57"/>
      <c r="G131" s="57"/>
      <c r="H131" s="57"/>
      <c r="I131" s="57"/>
      <c r="J131" s="57"/>
      <c r="K131" s="57"/>
      <c r="L131" s="57"/>
      <c r="M131" s="57"/>
      <c r="N131" s="57"/>
      <c r="O131" s="57"/>
      <c r="P131" s="57"/>
      <c r="Q131" s="57"/>
      <c r="R131" s="57"/>
    </row>
    <row r="132" spans="1:18">
      <c r="A132" s="57"/>
      <c r="B132" s="57"/>
      <c r="C132" s="57"/>
      <c r="D132" s="57"/>
      <c r="E132" s="57"/>
      <c r="F132" s="57"/>
      <c r="G132" s="57"/>
      <c r="H132" s="57"/>
      <c r="I132" s="57"/>
      <c r="J132" s="57"/>
      <c r="K132" s="57"/>
      <c r="L132" s="57"/>
      <c r="M132" s="57"/>
      <c r="N132" s="57"/>
      <c r="O132" s="57"/>
      <c r="P132" s="57"/>
      <c r="Q132" s="57"/>
      <c r="R132" s="57"/>
    </row>
    <row r="133" spans="1:18">
      <c r="A133" s="57"/>
      <c r="B133" s="57"/>
      <c r="C133" s="57"/>
      <c r="D133" s="57"/>
      <c r="E133" s="57"/>
      <c r="F133" s="57"/>
      <c r="G133" s="57"/>
      <c r="H133" s="57"/>
      <c r="I133" s="57"/>
      <c r="J133" s="57"/>
      <c r="K133" s="57"/>
      <c r="L133" s="57"/>
      <c r="M133" s="57"/>
      <c r="N133" s="57"/>
      <c r="O133" s="57"/>
      <c r="P133" s="57"/>
      <c r="Q133" s="57"/>
      <c r="R133" s="57"/>
    </row>
    <row r="134" spans="1:18">
      <c r="A134" s="57"/>
      <c r="B134" s="57"/>
      <c r="C134" s="57"/>
      <c r="D134" s="57"/>
      <c r="E134" s="57"/>
      <c r="F134" s="57"/>
      <c r="G134" s="57"/>
      <c r="H134" s="57"/>
      <c r="I134" s="57"/>
      <c r="J134" s="57"/>
      <c r="K134" s="57"/>
      <c r="L134" s="57"/>
      <c r="M134" s="57"/>
      <c r="N134" s="57"/>
      <c r="O134" s="57"/>
      <c r="P134" s="57"/>
      <c r="Q134" s="57"/>
      <c r="R134" s="57"/>
    </row>
    <row r="135" spans="1:18">
      <c r="A135" s="57"/>
      <c r="B135" s="57"/>
      <c r="C135" s="57"/>
      <c r="D135" s="57"/>
      <c r="E135" s="57"/>
      <c r="F135" s="57"/>
      <c r="G135" s="57"/>
      <c r="H135" s="57"/>
      <c r="I135" s="57"/>
      <c r="J135" s="57"/>
      <c r="K135" s="57"/>
      <c r="L135" s="57"/>
      <c r="M135" s="57"/>
      <c r="N135" s="57"/>
      <c r="O135" s="57"/>
      <c r="P135" s="57"/>
      <c r="Q135" s="57"/>
      <c r="R135" s="57"/>
    </row>
    <row r="136" spans="1:18">
      <c r="A136" s="57"/>
      <c r="B136" s="57"/>
      <c r="C136" s="57"/>
      <c r="D136" s="57"/>
      <c r="E136" s="57"/>
      <c r="F136" s="57"/>
      <c r="G136" s="57"/>
      <c r="H136" s="57"/>
      <c r="I136" s="57"/>
      <c r="J136" s="57"/>
      <c r="K136" s="57"/>
      <c r="L136" s="57"/>
      <c r="M136" s="57"/>
      <c r="N136" s="57"/>
      <c r="O136" s="57"/>
      <c r="P136" s="57"/>
      <c r="Q136" s="57"/>
      <c r="R136" s="57"/>
    </row>
    <row r="137" spans="1:18">
      <c r="A137" s="57"/>
      <c r="B137" s="57"/>
      <c r="C137" s="57"/>
      <c r="D137" s="57"/>
      <c r="E137" s="57"/>
      <c r="F137" s="57"/>
      <c r="G137" s="57"/>
      <c r="H137" s="57"/>
      <c r="I137" s="57"/>
      <c r="J137" s="57"/>
      <c r="K137" s="57"/>
      <c r="L137" s="57"/>
      <c r="M137" s="57"/>
      <c r="N137" s="57"/>
      <c r="O137" s="57"/>
      <c r="P137" s="57"/>
      <c r="Q137" s="57"/>
      <c r="R137" s="57"/>
    </row>
    <row r="138" spans="1:18">
      <c r="A138" s="57"/>
      <c r="B138" s="57"/>
      <c r="C138" s="57"/>
      <c r="D138" s="57"/>
      <c r="E138" s="57"/>
      <c r="F138" s="57"/>
      <c r="G138" s="57"/>
      <c r="H138" s="57"/>
      <c r="I138" s="57"/>
      <c r="J138" s="57"/>
      <c r="K138" s="57"/>
      <c r="L138" s="57"/>
      <c r="M138" s="57"/>
      <c r="N138" s="57"/>
      <c r="O138" s="57"/>
      <c r="P138" s="57"/>
      <c r="Q138" s="57"/>
      <c r="R138" s="57"/>
    </row>
    <row r="139" spans="1:18">
      <c r="A139" s="57"/>
      <c r="B139" s="57"/>
      <c r="C139" s="57"/>
      <c r="D139" s="57"/>
      <c r="E139" s="57"/>
      <c r="F139" s="57"/>
      <c r="G139" s="57"/>
      <c r="H139" s="57"/>
      <c r="I139" s="57"/>
      <c r="J139" s="57"/>
      <c r="K139" s="57"/>
      <c r="L139" s="57"/>
      <c r="M139" s="57"/>
      <c r="N139" s="57"/>
      <c r="O139" s="57"/>
      <c r="P139" s="57"/>
      <c r="Q139" s="57"/>
      <c r="R139" s="57"/>
    </row>
    <row r="140" spans="1:18">
      <c r="A140" s="57"/>
      <c r="B140" s="57"/>
      <c r="C140" s="57"/>
      <c r="D140" s="57"/>
      <c r="E140" s="57"/>
      <c r="F140" s="57"/>
      <c r="G140" s="57"/>
      <c r="H140" s="57"/>
      <c r="I140" s="57"/>
      <c r="J140" s="57"/>
      <c r="K140" s="57"/>
      <c r="L140" s="57"/>
      <c r="M140" s="57"/>
      <c r="N140" s="57"/>
      <c r="O140" s="57"/>
      <c r="P140" s="57"/>
      <c r="Q140" s="57"/>
      <c r="R140" s="57"/>
    </row>
    <row r="141" spans="1:18">
      <c r="A141" s="57"/>
      <c r="B141" s="57"/>
      <c r="C141" s="57"/>
      <c r="D141" s="57"/>
      <c r="E141" s="57"/>
      <c r="F141" s="57"/>
      <c r="G141" s="57"/>
      <c r="H141" s="57"/>
      <c r="I141" s="57"/>
      <c r="J141" s="57"/>
      <c r="K141" s="57"/>
      <c r="L141" s="57"/>
      <c r="M141" s="57"/>
      <c r="N141" s="57"/>
      <c r="O141" s="57"/>
      <c r="P141" s="57"/>
      <c r="Q141" s="57"/>
      <c r="R141" s="57"/>
    </row>
    <row r="142" spans="1:18">
      <c r="A142" s="57"/>
      <c r="B142" s="57"/>
      <c r="C142" s="57"/>
      <c r="D142" s="57"/>
      <c r="E142" s="57"/>
      <c r="F142" s="57"/>
      <c r="G142" s="57"/>
      <c r="H142" s="57"/>
      <c r="I142" s="57"/>
      <c r="J142" s="57"/>
      <c r="K142" s="57"/>
      <c r="L142" s="57"/>
      <c r="M142" s="57"/>
      <c r="N142" s="57"/>
      <c r="O142" s="57"/>
      <c r="P142" s="57"/>
      <c r="Q142" s="57"/>
      <c r="R142" s="57"/>
    </row>
    <row r="143" spans="1:18">
      <c r="A143" s="57"/>
      <c r="B143" s="57"/>
      <c r="C143" s="57"/>
      <c r="D143" s="57"/>
      <c r="E143" s="57"/>
      <c r="F143" s="57"/>
      <c r="G143" s="57"/>
      <c r="H143" s="57"/>
      <c r="I143" s="57"/>
      <c r="J143" s="57"/>
      <c r="K143" s="57"/>
      <c r="L143" s="57"/>
      <c r="M143" s="57"/>
      <c r="N143" s="57"/>
      <c r="O143" s="57"/>
      <c r="P143" s="57"/>
      <c r="Q143" s="57"/>
      <c r="R143" s="57"/>
    </row>
    <row r="144" spans="1:18">
      <c r="A144" s="57"/>
      <c r="B144" s="57"/>
      <c r="C144" s="57"/>
      <c r="D144" s="57"/>
      <c r="E144" s="57"/>
      <c r="F144" s="57"/>
      <c r="G144" s="57"/>
      <c r="H144" s="57"/>
      <c r="I144" s="57"/>
      <c r="J144" s="57"/>
      <c r="K144" s="57"/>
      <c r="L144" s="57"/>
      <c r="M144" s="57"/>
      <c r="N144" s="57"/>
      <c r="O144" s="57"/>
      <c r="P144" s="57"/>
      <c r="Q144" s="57"/>
      <c r="R144" s="57"/>
    </row>
    <row r="145" spans="1:18">
      <c r="A145" s="57"/>
      <c r="B145" s="57"/>
      <c r="C145" s="57"/>
      <c r="D145" s="57"/>
      <c r="E145" s="57"/>
      <c r="F145" s="57"/>
      <c r="G145" s="57"/>
      <c r="H145" s="57"/>
      <c r="I145" s="57"/>
      <c r="J145" s="57"/>
      <c r="K145" s="57"/>
      <c r="L145" s="57"/>
      <c r="M145" s="57"/>
      <c r="N145" s="57"/>
      <c r="O145" s="57"/>
      <c r="P145" s="57"/>
      <c r="Q145" s="57"/>
      <c r="R145" s="57"/>
    </row>
    <row r="146" spans="1:18">
      <c r="A146" s="57"/>
      <c r="B146" s="57"/>
      <c r="C146" s="57"/>
      <c r="D146" s="57"/>
      <c r="E146" s="57"/>
      <c r="F146" s="57"/>
      <c r="G146" s="57"/>
      <c r="H146" s="57"/>
      <c r="I146" s="57"/>
      <c r="J146" s="57"/>
      <c r="K146" s="57"/>
      <c r="L146" s="57"/>
      <c r="M146" s="57"/>
      <c r="N146" s="57"/>
      <c r="O146" s="57"/>
      <c r="P146" s="57"/>
      <c r="Q146" s="57"/>
      <c r="R146" s="57"/>
    </row>
    <row r="147" spans="1:18">
      <c r="A147" s="57"/>
      <c r="B147" s="57"/>
      <c r="C147" s="57"/>
      <c r="D147" s="57"/>
      <c r="E147" s="57"/>
      <c r="F147" s="57"/>
      <c r="G147" s="57"/>
      <c r="H147" s="57"/>
      <c r="I147" s="57"/>
      <c r="J147" s="57"/>
      <c r="K147" s="57"/>
      <c r="L147" s="57"/>
      <c r="M147" s="57"/>
      <c r="N147" s="57"/>
      <c r="O147" s="57"/>
      <c r="P147" s="57"/>
      <c r="Q147" s="57"/>
      <c r="R147" s="57"/>
    </row>
    <row r="148" spans="1:18">
      <c r="A148" s="57"/>
      <c r="B148" s="57"/>
      <c r="C148" s="57"/>
      <c r="D148" s="57"/>
      <c r="E148" s="57"/>
      <c r="F148" s="57"/>
      <c r="G148" s="57"/>
      <c r="H148" s="57"/>
      <c r="I148" s="57"/>
      <c r="J148" s="57"/>
      <c r="K148" s="57"/>
      <c r="L148" s="57"/>
      <c r="M148" s="57"/>
      <c r="N148" s="57"/>
      <c r="O148" s="57"/>
      <c r="P148" s="57"/>
      <c r="Q148" s="57"/>
      <c r="R148" s="57"/>
    </row>
    <row r="149" spans="1:18">
      <c r="A149" s="57"/>
      <c r="B149" s="57"/>
      <c r="C149" s="57"/>
      <c r="D149" s="57"/>
      <c r="E149" s="57"/>
      <c r="F149" s="57"/>
      <c r="G149" s="57"/>
      <c r="H149" s="57"/>
      <c r="I149" s="57"/>
      <c r="J149" s="57"/>
      <c r="K149" s="57"/>
      <c r="L149" s="57"/>
      <c r="M149" s="57"/>
      <c r="N149" s="57"/>
      <c r="O149" s="57"/>
      <c r="P149" s="57"/>
      <c r="Q149" s="57"/>
      <c r="R149" s="57"/>
    </row>
    <row r="150" spans="1:18">
      <c r="A150" s="57"/>
      <c r="B150" s="57"/>
      <c r="C150" s="57"/>
      <c r="D150" s="57"/>
      <c r="E150" s="57"/>
      <c r="F150" s="57"/>
      <c r="G150" s="57"/>
      <c r="H150" s="57"/>
      <c r="I150" s="57"/>
      <c r="J150" s="57"/>
      <c r="K150" s="57"/>
      <c r="L150" s="57"/>
      <c r="M150" s="57"/>
      <c r="N150" s="57"/>
      <c r="O150" s="57"/>
      <c r="P150" s="57"/>
      <c r="Q150" s="57"/>
      <c r="R150" s="57"/>
    </row>
    <row r="151" spans="1:18">
      <c r="A151" s="57"/>
      <c r="B151" s="57"/>
      <c r="C151" s="57"/>
      <c r="D151" s="57"/>
      <c r="E151" s="57"/>
      <c r="F151" s="57"/>
      <c r="G151" s="57"/>
      <c r="H151" s="57"/>
      <c r="I151" s="57"/>
      <c r="J151" s="57"/>
      <c r="K151" s="57"/>
      <c r="L151" s="57"/>
      <c r="M151" s="57"/>
      <c r="N151" s="57"/>
      <c r="O151" s="57"/>
      <c r="P151" s="57"/>
      <c r="Q151" s="57"/>
      <c r="R151" s="57"/>
    </row>
    <row r="152" spans="1:18">
      <c r="A152" s="57"/>
      <c r="B152" s="57"/>
      <c r="C152" s="57"/>
      <c r="D152" s="57"/>
      <c r="E152" s="57"/>
      <c r="F152" s="57"/>
      <c r="G152" s="57"/>
      <c r="H152" s="57"/>
      <c r="I152" s="57"/>
      <c r="J152" s="57"/>
      <c r="K152" s="57"/>
      <c r="L152" s="57"/>
      <c r="M152" s="57"/>
      <c r="N152" s="57"/>
      <c r="O152" s="57"/>
      <c r="P152" s="57"/>
      <c r="Q152" s="57"/>
      <c r="R152" s="57"/>
    </row>
    <row r="153" spans="1:18">
      <c r="A153" s="57"/>
      <c r="B153" s="57"/>
      <c r="C153" s="57"/>
      <c r="D153" s="57"/>
      <c r="E153" s="57"/>
      <c r="F153" s="57"/>
      <c r="G153" s="57"/>
      <c r="H153" s="57"/>
      <c r="I153" s="57"/>
      <c r="J153" s="57"/>
      <c r="K153" s="57"/>
      <c r="L153" s="57"/>
      <c r="M153" s="57"/>
      <c r="N153" s="57"/>
      <c r="O153" s="57"/>
      <c r="P153" s="57"/>
      <c r="Q153" s="57"/>
      <c r="R153" s="57"/>
    </row>
    <row r="154" spans="1:18">
      <c r="A154" s="57"/>
      <c r="B154" s="57"/>
      <c r="C154" s="57"/>
      <c r="D154" s="57"/>
      <c r="E154" s="57"/>
      <c r="F154" s="57"/>
      <c r="G154" s="57"/>
      <c r="H154" s="57"/>
      <c r="I154" s="57"/>
      <c r="J154" s="57"/>
      <c r="K154" s="57"/>
      <c r="L154" s="57"/>
      <c r="M154" s="57"/>
      <c r="N154" s="57"/>
      <c r="O154" s="57"/>
      <c r="P154" s="57"/>
      <c r="Q154" s="57"/>
      <c r="R154" s="57"/>
    </row>
    <row r="155" spans="1:18">
      <c r="A155" s="57"/>
      <c r="B155" s="57"/>
      <c r="C155" s="57"/>
      <c r="D155" s="57"/>
      <c r="E155" s="57"/>
      <c r="F155" s="57"/>
      <c r="G155" s="57"/>
      <c r="H155" s="57"/>
      <c r="I155" s="57"/>
      <c r="J155" s="57"/>
      <c r="K155" s="57"/>
      <c r="L155" s="57"/>
      <c r="M155" s="57"/>
      <c r="N155" s="57"/>
      <c r="O155" s="57"/>
      <c r="P155" s="57"/>
      <c r="Q155" s="57"/>
      <c r="R155" s="57"/>
    </row>
    <row r="156" spans="1:18">
      <c r="A156" s="57"/>
      <c r="B156" s="57"/>
      <c r="C156" s="57"/>
      <c r="D156" s="57"/>
      <c r="E156" s="57"/>
      <c r="F156" s="57"/>
      <c r="G156" s="57"/>
      <c r="H156" s="57"/>
      <c r="I156" s="57"/>
      <c r="J156" s="57"/>
      <c r="K156" s="57"/>
      <c r="L156" s="57"/>
      <c r="M156" s="57"/>
      <c r="N156" s="57"/>
      <c r="O156" s="57"/>
      <c r="P156" s="57"/>
      <c r="Q156" s="57"/>
      <c r="R156" s="57"/>
    </row>
    <row r="157" spans="1:18">
      <c r="A157" s="57"/>
      <c r="B157" s="57"/>
      <c r="C157" s="57"/>
      <c r="D157" s="57"/>
      <c r="E157" s="57"/>
      <c r="F157" s="57"/>
      <c r="G157" s="57"/>
      <c r="H157" s="57"/>
      <c r="I157" s="57"/>
      <c r="J157" s="57"/>
      <c r="K157" s="57"/>
      <c r="L157" s="57"/>
      <c r="M157" s="57"/>
      <c r="N157" s="57"/>
      <c r="O157" s="57"/>
      <c r="P157" s="57"/>
      <c r="Q157" s="57"/>
      <c r="R157" s="57"/>
    </row>
    <row r="158" spans="1:18">
      <c r="A158" s="57"/>
      <c r="B158" s="57"/>
      <c r="C158" s="57"/>
      <c r="D158" s="57"/>
      <c r="E158" s="57"/>
      <c r="F158" s="57"/>
      <c r="G158" s="57"/>
      <c r="H158" s="57"/>
      <c r="I158" s="57"/>
      <c r="J158" s="57"/>
      <c r="K158" s="57"/>
      <c r="L158" s="57"/>
      <c r="M158" s="57"/>
      <c r="N158" s="57"/>
      <c r="O158" s="57"/>
      <c r="P158" s="57"/>
      <c r="Q158" s="57"/>
      <c r="R158" s="57"/>
    </row>
    <row r="159" spans="1:18">
      <c r="A159" s="57"/>
      <c r="B159" s="57"/>
      <c r="C159" s="57"/>
      <c r="D159" s="57"/>
      <c r="E159" s="57"/>
      <c r="F159" s="57"/>
      <c r="G159" s="57"/>
      <c r="H159" s="57"/>
      <c r="I159" s="57"/>
      <c r="J159" s="57"/>
      <c r="K159" s="57"/>
      <c r="L159" s="57"/>
      <c r="M159" s="57"/>
      <c r="N159" s="57"/>
      <c r="O159" s="57"/>
      <c r="P159" s="57"/>
      <c r="Q159" s="57"/>
      <c r="R159" s="57"/>
    </row>
    <row r="160" spans="1:18">
      <c r="A160" s="57"/>
      <c r="B160" s="57"/>
      <c r="C160" s="57"/>
      <c r="D160" s="57"/>
      <c r="E160" s="57"/>
      <c r="F160" s="57"/>
      <c r="G160" s="57"/>
      <c r="H160" s="57"/>
      <c r="I160" s="57"/>
      <c r="J160" s="57"/>
      <c r="K160" s="57"/>
      <c r="L160" s="57"/>
      <c r="M160" s="57"/>
      <c r="N160" s="57"/>
      <c r="O160" s="57"/>
      <c r="P160" s="57"/>
      <c r="Q160" s="57"/>
      <c r="R160" s="57"/>
    </row>
    <row r="161" spans="1:18">
      <c r="A161" s="57"/>
      <c r="B161" s="57"/>
      <c r="C161" s="57"/>
      <c r="D161" s="57"/>
      <c r="E161" s="57"/>
      <c r="F161" s="57"/>
      <c r="G161" s="57"/>
      <c r="H161" s="57"/>
      <c r="I161" s="57"/>
      <c r="J161" s="57"/>
      <c r="K161" s="57"/>
      <c r="L161" s="57"/>
      <c r="M161" s="57"/>
      <c r="N161" s="57"/>
      <c r="O161" s="57"/>
      <c r="P161" s="57"/>
      <c r="Q161" s="57"/>
      <c r="R161" s="57"/>
    </row>
    <row r="162" spans="1:18">
      <c r="A162" s="57"/>
      <c r="B162" s="57"/>
      <c r="C162" s="57"/>
      <c r="D162" s="57"/>
      <c r="E162" s="57"/>
      <c r="F162" s="57"/>
      <c r="G162" s="57"/>
      <c r="H162" s="57"/>
      <c r="I162" s="57"/>
      <c r="J162" s="57"/>
      <c r="K162" s="57"/>
      <c r="L162" s="57"/>
      <c r="M162" s="57"/>
      <c r="N162" s="57"/>
      <c r="O162" s="57"/>
      <c r="P162" s="57"/>
      <c r="Q162" s="57"/>
      <c r="R162" s="57"/>
    </row>
  </sheetData>
  <sheetProtection selectLockedCells="1"/>
  <mergeCells count="88">
    <mergeCell ref="A76:I76"/>
    <mergeCell ref="F42:M42"/>
    <mergeCell ref="A41:B41"/>
    <mergeCell ref="A35:B35"/>
    <mergeCell ref="F44:I44"/>
    <mergeCell ref="A42:B42"/>
    <mergeCell ref="A43:B43"/>
    <mergeCell ref="C34:E34"/>
    <mergeCell ref="A44:B44"/>
    <mergeCell ref="C44:E44"/>
    <mergeCell ref="A47:I47"/>
    <mergeCell ref="C43:E43"/>
    <mergeCell ref="A21:B21"/>
    <mergeCell ref="A15:E15"/>
    <mergeCell ref="C17:E17"/>
    <mergeCell ref="O65:R65"/>
    <mergeCell ref="O66:R66"/>
    <mergeCell ref="C22:E22"/>
    <mergeCell ref="F22:I22"/>
    <mergeCell ref="A25:B25"/>
    <mergeCell ref="C25:E25"/>
    <mergeCell ref="A26:B26"/>
    <mergeCell ref="C35:E35"/>
    <mergeCell ref="F35:J35"/>
    <mergeCell ref="F36:J36"/>
    <mergeCell ref="F37:J37"/>
    <mergeCell ref="C42:E42"/>
    <mergeCell ref="F41:M41"/>
    <mergeCell ref="O68:R68"/>
    <mergeCell ref="O50:R50"/>
    <mergeCell ref="O51:R51"/>
    <mergeCell ref="O56:R56"/>
    <mergeCell ref="O57:R57"/>
    <mergeCell ref="O64:R64"/>
    <mergeCell ref="O67:R67"/>
    <mergeCell ref="O60:R60"/>
    <mergeCell ref="O61:R61"/>
    <mergeCell ref="O62:R62"/>
    <mergeCell ref="O63:R63"/>
    <mergeCell ref="O59:R59"/>
    <mergeCell ref="O58:R58"/>
    <mergeCell ref="A8:K8"/>
    <mergeCell ref="A11:A12"/>
    <mergeCell ref="A18:B18"/>
    <mergeCell ref="C18:E18"/>
    <mergeCell ref="B12:E12"/>
    <mergeCell ref="C11:E11"/>
    <mergeCell ref="A16:B16"/>
    <mergeCell ref="C16:E16"/>
    <mergeCell ref="A17:B17"/>
    <mergeCell ref="A1:M1"/>
    <mergeCell ref="A2:M2"/>
    <mergeCell ref="A4:M4"/>
    <mergeCell ref="A5:M5"/>
    <mergeCell ref="A6:M6"/>
    <mergeCell ref="A3:M3"/>
    <mergeCell ref="A38:B38"/>
    <mergeCell ref="C38:E38"/>
    <mergeCell ref="A32:B32"/>
    <mergeCell ref="C32:E32"/>
    <mergeCell ref="A36:B36"/>
    <mergeCell ref="C36:E36"/>
    <mergeCell ref="A37:B37"/>
    <mergeCell ref="A33:B33"/>
    <mergeCell ref="C33:E33"/>
    <mergeCell ref="C24:E24"/>
    <mergeCell ref="C37:E37"/>
    <mergeCell ref="A34:B34"/>
    <mergeCell ref="C23:E23"/>
    <mergeCell ref="A22:B22"/>
    <mergeCell ref="C26:E26"/>
    <mergeCell ref="A31:E31"/>
    <mergeCell ref="F70:K70"/>
    <mergeCell ref="F71:K71"/>
    <mergeCell ref="F72:K72"/>
    <mergeCell ref="A19:B19"/>
    <mergeCell ref="C19:E19"/>
    <mergeCell ref="C21:E21"/>
    <mergeCell ref="C41:E41"/>
    <mergeCell ref="F40:I40"/>
    <mergeCell ref="A39:B39"/>
    <mergeCell ref="C39:E39"/>
    <mergeCell ref="A40:B40"/>
    <mergeCell ref="C40:E40"/>
    <mergeCell ref="C20:E20"/>
    <mergeCell ref="A20:B20"/>
    <mergeCell ref="A23:B23"/>
    <mergeCell ref="A24:B24"/>
  </mergeCells>
  <phoneticPr fontId="12" type="noConversion"/>
  <conditionalFormatting sqref="C32:E43 C44">
    <cfRule type="containsText" dxfId="3" priority="4" operator="containsText" text="appliquable">
      <formula>NOT(ISERROR(SEARCH("appliquable",C32)))</formula>
    </cfRule>
  </conditionalFormatting>
  <conditionalFormatting sqref="C36:E43 C44 C45:E45">
    <cfRule type="containsText" dxfId="2" priority="5" operator="containsText" text="Chaleur/froid seul(e)">
      <formula>NOT(ISERROR(SEARCH("Chaleur/froid seul(e)",C36)))</formula>
    </cfRule>
  </conditionalFormatting>
  <dataValidations count="4">
    <dataValidation type="list" allowBlank="1" showInputMessage="1" showErrorMessage="1" sqref="B80:B87" xr:uid="{00000000-0002-0000-0000-000001000000}">
      <formula1>OFFSET(choix2,1,MATCH(A80,choix1,0)-1,COUNTA(OFFSET(choix2,,MATCH(A80,choix1,0)-1))-1)</formula1>
    </dataValidation>
    <dataValidation type="list" allowBlank="1" showInputMessage="1" showErrorMessage="1" sqref="C44:E44" xr:uid="{41786148-D6D7-4201-9193-8ECBE037F3B9}">
      <formula1>"valeurs par défaut exclusivement, au moins une valeur réelle"</formula1>
    </dataValidation>
    <dataValidation type="list" allowBlank="1" showInputMessage="1" showErrorMessage="1" sqref="F50:F68 F79:F87" xr:uid="{814A536D-983A-4B06-8188-C5B5134A8966}">
      <formula1>"Oui, Non"</formula1>
    </dataValidation>
    <dataValidation type="list" allowBlank="1" showInputMessage="1" showErrorMessage="1" sqref="C25:E25" xr:uid="{9B5F2380-BC6E-453F-B2BD-A2C788533761}">
      <formula1>"épandage en forêt, épandage agricole, co-compostage, aucune, autres : préciser"</formula1>
    </dataValidation>
  </dataValidations>
  <pageMargins left="0.7" right="0.7" top="0.75" bottom="0.75" header="0.3" footer="0.3"/>
  <pageSetup paperSize="9" orientation="landscape" r:id="rId1"/>
  <drawing r:id="rId2"/>
  <tableParts count="1">
    <tablePart r:id="rId3"/>
  </tableParts>
  <extLst>
    <ext xmlns:x14="http://schemas.microsoft.com/office/spreadsheetml/2009/9/main" uri="{CCE6A557-97BC-4b89-ADB6-D9C93CAAB3DF}">
      <x14:dataValidations xmlns:xm="http://schemas.microsoft.com/office/excel/2006/main" count="7">
        <x14:dataValidation type="list" allowBlank="1" showInputMessage="1" showErrorMessage="1" xr:uid="{39ECDCC3-8A73-4752-87BF-3368A85BE8CD}">
          <x14:formula1>
            <xm:f>'Données REDII'!$A$5:$A$6</xm:f>
          </x14:formula1>
          <xm:sqref>C34:E34</xm:sqref>
        </x14:dataValidation>
        <x14:dataValidation type="list" allowBlank="1" showInputMessage="1" showErrorMessage="1" xr:uid="{50C05D59-BCBE-4F5F-BCFD-0E735B827D07}">
          <x14:formula1>
            <xm:f>'Données REDII'!$A$14:$A$16</xm:f>
          </x14:formula1>
          <xm:sqref>C39:E39</xm:sqref>
        </x14:dataValidation>
        <x14:dataValidation type="list" allowBlank="1" showInputMessage="1" showErrorMessage="1" xr:uid="{40DB382B-77C7-4FFE-8E99-368DF977DF95}">
          <x14:formula1>
            <xm:f>'Données REDII'!$F$51:$F$53</xm:f>
          </x14:formula1>
          <xm:sqref>C32:E32</xm:sqref>
        </x14:dataValidation>
        <x14:dataValidation type="list" allowBlank="1" showInputMessage="1" showErrorMessage="1" xr:uid="{465BDC0A-45FF-45DE-B243-384905E4EABF}">
          <x14:formula1>
            <xm:f>'Données REDII'!$A$15:$A$16</xm:f>
          </x14:formula1>
          <xm:sqref>C33:E33</xm:sqref>
        </x14:dataValidation>
        <x14:dataValidation type="list" allowBlank="1" showInputMessage="1" showErrorMessage="1" xr:uid="{00000000-0002-0000-0000-000004000000}">
          <x14:formula1>
            <xm:f>'Taux certification régional'!$A$2:$A$15</xm:f>
          </x14:formula1>
          <xm:sqref>D50:D68 D79:D87 C17:E17</xm:sqref>
        </x14:dataValidation>
        <x14:dataValidation type="list" allowBlank="1" showInputMessage="1" showErrorMessage="1" xr:uid="{EE86C947-398B-4FAA-A33E-EEC4922C5A89}">
          <x14:formula1>
            <xm:f>'Nature combustibles'!$B$2:$B$17</xm:f>
          </x14:formula1>
          <xm:sqref>B79 B50:B68</xm:sqref>
        </x14:dataValidation>
        <x14:dataValidation type="list" allowBlank="1" showInputMessage="1" showErrorMessage="1" xr:uid="{0BCEAA5E-C700-445D-939D-9B4C51B95D51}">
          <x14:formula1>
            <xm:f>'Nature combustibles'!$A$2:$A$17</xm:f>
          </x14:formula1>
          <xm:sqref>A50:A68 A79:A87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CA456-3197-4CFD-949F-65B21F25854B}">
  <sheetPr>
    <tabColor theme="3" tint="-0.249977111117893"/>
  </sheetPr>
  <dimension ref="A1:U24"/>
  <sheetViews>
    <sheetView topLeftCell="E1" workbookViewId="0">
      <selection activeCell="K13" sqref="K13"/>
    </sheetView>
  </sheetViews>
  <sheetFormatPr baseColWidth="10" defaultRowHeight="15"/>
  <cols>
    <col min="1" max="1" width="15.28515625" customWidth="1"/>
    <col min="2" max="2" width="16.28515625" customWidth="1"/>
    <col min="3" max="3" width="14.28515625" customWidth="1"/>
    <col min="4" max="4" width="14.5703125" customWidth="1"/>
    <col min="5" max="5" width="17.5703125" customWidth="1"/>
    <col min="6" max="6" width="15.42578125" customWidth="1"/>
    <col min="7" max="7" width="17.85546875" customWidth="1"/>
    <col min="8" max="8" width="17.140625" customWidth="1"/>
    <col min="9" max="9" width="20.85546875" customWidth="1"/>
    <col min="10" max="10" width="14.7109375" customWidth="1"/>
    <col min="11" max="11" width="25.85546875" customWidth="1"/>
    <col min="18" max="18" width="32.140625" customWidth="1"/>
  </cols>
  <sheetData>
    <row r="1" spans="1:21" ht="77.45" customHeight="1">
      <c r="A1" s="331" t="s">
        <v>355</v>
      </c>
      <c r="B1" s="332" t="s">
        <v>356</v>
      </c>
      <c r="C1" s="332" t="s">
        <v>357</v>
      </c>
      <c r="D1" s="332" t="s">
        <v>358</v>
      </c>
      <c r="E1" s="332" t="s">
        <v>359</v>
      </c>
      <c r="F1" s="332" t="s">
        <v>360</v>
      </c>
      <c r="G1" s="332" t="s">
        <v>361</v>
      </c>
      <c r="H1" s="332" t="s">
        <v>362</v>
      </c>
      <c r="I1" s="332" t="s">
        <v>363</v>
      </c>
      <c r="J1" s="332" t="s">
        <v>364</v>
      </c>
      <c r="K1" s="332" t="s">
        <v>365</v>
      </c>
      <c r="L1" s="333" t="s">
        <v>366</v>
      </c>
      <c r="M1" s="333" t="s">
        <v>367</v>
      </c>
      <c r="N1" s="332" t="s">
        <v>368</v>
      </c>
      <c r="O1" s="332" t="s">
        <v>369</v>
      </c>
      <c r="P1" s="334" t="s">
        <v>370</v>
      </c>
      <c r="Q1" s="333" t="s">
        <v>371</v>
      </c>
      <c r="R1" s="332" t="s">
        <v>372</v>
      </c>
      <c r="S1" s="335" t="s">
        <v>373</v>
      </c>
      <c r="T1" s="335" t="s">
        <v>374</v>
      </c>
      <c r="U1" s="335" t="s">
        <v>375</v>
      </c>
    </row>
    <row r="2" spans="1:21" s="349" customFormat="1">
      <c r="A2" s="347"/>
      <c r="B2" s="347"/>
      <c r="C2" s="347"/>
      <c r="D2" s="348" t="str">
        <f>IF('Plan d''appro'!C16="","",'Plan d''appro'!C16)</f>
        <v/>
      </c>
      <c r="E2" s="348" t="e">
        <f>IF('Plan d''appro'!#REF!="","",'Plan d''appro'!#REF!)</f>
        <v>#REF!</v>
      </c>
      <c r="F2" s="349" t="str">
        <f>IF('Plan d''appro'!C17="","",'Plan d''appro'!C17)</f>
        <v/>
      </c>
      <c r="G2" s="349" t="str">
        <f>IF('Plan d''appro'!C18="","",'Plan d''appro'!C18)</f>
        <v/>
      </c>
      <c r="H2" s="350">
        <f>'Plan d''appro'!B50</f>
        <v>0</v>
      </c>
      <c r="I2" s="349">
        <f>'Plan d''appro'!A50</f>
        <v>0</v>
      </c>
      <c r="J2" s="347"/>
      <c r="K2" s="349">
        <f>'Plan d''appro'!D50</f>
        <v>0</v>
      </c>
      <c r="L2" s="348">
        <f>'Plan d''appro'!E50</f>
        <v>0</v>
      </c>
      <c r="M2" s="348" t="str">
        <f>'Plan d''appro'!H50</f>
        <v/>
      </c>
      <c r="N2" s="348">
        <f>'Plan d''appro'!F50</f>
        <v>0</v>
      </c>
      <c r="O2" s="349" t="str">
        <f>IF(N2="Oui",L2,"")</f>
        <v/>
      </c>
      <c r="P2" s="351" t="str">
        <f>IF('Plan d''appro'!L50="","",'Plan d''appro'!L50)</f>
        <v/>
      </c>
      <c r="Q2" s="358" t="str">
        <f>IF('Plan d''appro'!M50="","",'Plan d''appro'!M50)</f>
        <v/>
      </c>
      <c r="S2" s="347"/>
      <c r="T2" s="12" t="str">
        <f>IF('Plan d''appro'!C19="","",'Plan d''appro'!C19)</f>
        <v/>
      </c>
      <c r="U2" s="12" t="str">
        <f>IF('Plan d''appro'!C20="","",'Plan d''appro'!C20)</f>
        <v/>
      </c>
    </row>
    <row r="3" spans="1:21">
      <c r="A3" s="346"/>
      <c r="B3" s="346"/>
      <c r="C3" s="346"/>
      <c r="D3" s="348" t="str">
        <f>D2</f>
        <v/>
      </c>
      <c r="E3" s="348" t="e">
        <f t="shared" ref="E3:G3" si="0">E2</f>
        <v>#REF!</v>
      </c>
      <c r="F3" s="348" t="str">
        <f t="shared" si="0"/>
        <v/>
      </c>
      <c r="G3" s="348" t="str">
        <f t="shared" si="0"/>
        <v/>
      </c>
      <c r="H3" s="350">
        <f>'Plan d''appro'!B51</f>
        <v>0</v>
      </c>
      <c r="I3" s="349">
        <f>'Plan d''appro'!A51</f>
        <v>0</v>
      </c>
      <c r="J3" s="346"/>
      <c r="K3" s="349">
        <f>'Plan d''appro'!D51</f>
        <v>0</v>
      </c>
      <c r="L3" s="349">
        <f>'Plan d''appro'!E51</f>
        <v>0</v>
      </c>
      <c r="M3" s="348" t="str">
        <f>'Plan d''appro'!H51</f>
        <v/>
      </c>
      <c r="N3" s="348">
        <f>'Plan d''appro'!F51</f>
        <v>0</v>
      </c>
      <c r="O3" s="349" t="str">
        <f t="shared" ref="O3:O20" si="1">IF(N3="Oui",L3,"")</f>
        <v/>
      </c>
      <c r="P3" s="351" t="str">
        <f>IF('Plan d''appro'!L51="","",'Plan d''appro'!L51)</f>
        <v/>
      </c>
      <c r="Q3" s="358" t="str">
        <f>IF('Plan d''appro'!M51="","",'Plan d''appro'!M51)</f>
        <v/>
      </c>
      <c r="S3" s="346"/>
      <c r="T3" s="10" t="str">
        <f>T2</f>
        <v/>
      </c>
      <c r="U3" s="10" t="str">
        <f>U2</f>
        <v/>
      </c>
    </row>
    <row r="4" spans="1:21">
      <c r="A4" s="346"/>
      <c r="B4" s="346"/>
      <c r="C4" s="346"/>
      <c r="D4" s="348" t="str">
        <f t="shared" ref="D4:D20" si="2">D3</f>
        <v/>
      </c>
      <c r="E4" s="348" t="e">
        <f t="shared" ref="E4:E20" si="3">E3</f>
        <v>#REF!</v>
      </c>
      <c r="F4" s="348" t="str">
        <f t="shared" ref="F4:F20" si="4">F3</f>
        <v/>
      </c>
      <c r="G4" s="348" t="str">
        <f t="shared" ref="G4:G20" si="5">G3</f>
        <v/>
      </c>
      <c r="H4" s="350">
        <f>'Plan d''appro'!B52</f>
        <v>0</v>
      </c>
      <c r="I4" s="349">
        <f>'Plan d''appro'!A52</f>
        <v>0</v>
      </c>
      <c r="J4" s="346"/>
      <c r="K4" s="349">
        <f>'Plan d''appro'!D52</f>
        <v>0</v>
      </c>
      <c r="L4" s="349">
        <f>'Plan d''appro'!E52</f>
        <v>0</v>
      </c>
      <c r="M4" s="348" t="str">
        <f>'Plan d''appro'!H52</f>
        <v/>
      </c>
      <c r="N4" s="348">
        <f>'Plan d''appro'!F52</f>
        <v>0</v>
      </c>
      <c r="O4" s="349" t="str">
        <f t="shared" si="1"/>
        <v/>
      </c>
      <c r="P4" s="351" t="str">
        <f>IF('Plan d''appro'!L52="","",'Plan d''appro'!L52)</f>
        <v/>
      </c>
      <c r="Q4" s="358" t="str">
        <f>IF('Plan d''appro'!M52="","",'Plan d''appro'!M52)</f>
        <v/>
      </c>
      <c r="S4" s="346"/>
      <c r="T4" s="10" t="str">
        <f t="shared" ref="T4:T20" si="6">T3</f>
        <v/>
      </c>
      <c r="U4" s="10" t="str">
        <f t="shared" ref="U4:U20" si="7">U3</f>
        <v/>
      </c>
    </row>
    <row r="5" spans="1:21">
      <c r="A5" s="346"/>
      <c r="B5" s="346"/>
      <c r="C5" s="346"/>
      <c r="D5" s="348" t="str">
        <f t="shared" si="2"/>
        <v/>
      </c>
      <c r="E5" s="348" t="e">
        <f t="shared" si="3"/>
        <v>#REF!</v>
      </c>
      <c r="F5" s="348" t="str">
        <f t="shared" si="4"/>
        <v/>
      </c>
      <c r="G5" s="348" t="str">
        <f t="shared" si="5"/>
        <v/>
      </c>
      <c r="H5" s="350">
        <f>'Plan d''appro'!B53</f>
        <v>0</v>
      </c>
      <c r="I5" s="349">
        <f>'Plan d''appro'!A53</f>
        <v>0</v>
      </c>
      <c r="J5" s="346"/>
      <c r="K5" s="349">
        <f>'Plan d''appro'!D53</f>
        <v>0</v>
      </c>
      <c r="L5" s="349">
        <f>'Plan d''appro'!E53</f>
        <v>0</v>
      </c>
      <c r="M5" s="348" t="str">
        <f>'Plan d''appro'!H53</f>
        <v/>
      </c>
      <c r="N5" s="348">
        <f>'Plan d''appro'!F53</f>
        <v>0</v>
      </c>
      <c r="O5" s="349" t="str">
        <f t="shared" si="1"/>
        <v/>
      </c>
      <c r="P5" s="351" t="str">
        <f>IF('Plan d''appro'!L53="","",'Plan d''appro'!L53)</f>
        <v/>
      </c>
      <c r="Q5" s="358" t="str">
        <f>IF('Plan d''appro'!M53="","",'Plan d''appro'!M53)</f>
        <v/>
      </c>
      <c r="S5" s="346"/>
      <c r="T5" s="10" t="str">
        <f t="shared" si="6"/>
        <v/>
      </c>
      <c r="U5" s="10" t="str">
        <f t="shared" si="7"/>
        <v/>
      </c>
    </row>
    <row r="6" spans="1:21">
      <c r="A6" s="346"/>
      <c r="B6" s="346"/>
      <c r="C6" s="346"/>
      <c r="D6" s="348" t="str">
        <f t="shared" si="2"/>
        <v/>
      </c>
      <c r="E6" s="348" t="e">
        <f t="shared" si="3"/>
        <v>#REF!</v>
      </c>
      <c r="F6" s="348" t="str">
        <f t="shared" si="4"/>
        <v/>
      </c>
      <c r="G6" s="348" t="str">
        <f t="shared" si="5"/>
        <v/>
      </c>
      <c r="H6" s="350">
        <f>'Plan d''appro'!B54</f>
        <v>0</v>
      </c>
      <c r="I6" s="349">
        <f>'Plan d''appro'!A54</f>
        <v>0</v>
      </c>
      <c r="J6" s="346"/>
      <c r="K6" s="349">
        <f>'Plan d''appro'!D54</f>
        <v>0</v>
      </c>
      <c r="L6" s="349">
        <f>'Plan d''appro'!E54</f>
        <v>0</v>
      </c>
      <c r="M6" s="348" t="str">
        <f>'Plan d''appro'!H54</f>
        <v/>
      </c>
      <c r="N6" s="348">
        <f>'Plan d''appro'!F54</f>
        <v>0</v>
      </c>
      <c r="O6" s="349" t="str">
        <f t="shared" si="1"/>
        <v/>
      </c>
      <c r="P6" s="351" t="str">
        <f>IF('Plan d''appro'!L54="","",'Plan d''appro'!L54)</f>
        <v/>
      </c>
      <c r="Q6" s="358" t="str">
        <f>IF('Plan d''appro'!M54="","",'Plan d''appro'!M54)</f>
        <v/>
      </c>
      <c r="S6" s="346"/>
      <c r="T6" s="10" t="str">
        <f t="shared" si="6"/>
        <v/>
      </c>
      <c r="U6" s="10" t="str">
        <f t="shared" si="7"/>
        <v/>
      </c>
    </row>
    <row r="7" spans="1:21">
      <c r="A7" s="346"/>
      <c r="B7" s="346"/>
      <c r="C7" s="346"/>
      <c r="D7" s="348" t="str">
        <f t="shared" si="2"/>
        <v/>
      </c>
      <c r="E7" s="348" t="e">
        <f t="shared" si="3"/>
        <v>#REF!</v>
      </c>
      <c r="F7" s="348" t="str">
        <f t="shared" si="4"/>
        <v/>
      </c>
      <c r="G7" s="348" t="str">
        <f t="shared" si="5"/>
        <v/>
      </c>
      <c r="H7" s="350">
        <f>'Plan d''appro'!B55</f>
        <v>0</v>
      </c>
      <c r="I7" s="349">
        <f>'Plan d''appro'!A55</f>
        <v>0</v>
      </c>
      <c r="J7" s="346"/>
      <c r="K7" s="349">
        <f>'Plan d''appro'!D55</f>
        <v>0</v>
      </c>
      <c r="L7" s="349">
        <f>'Plan d''appro'!E55</f>
        <v>0</v>
      </c>
      <c r="M7" s="348" t="str">
        <f>'Plan d''appro'!H55</f>
        <v/>
      </c>
      <c r="N7" s="348">
        <f>'Plan d''appro'!F55</f>
        <v>0</v>
      </c>
      <c r="O7" s="349" t="str">
        <f t="shared" si="1"/>
        <v/>
      </c>
      <c r="P7" s="351" t="str">
        <f>IF('Plan d''appro'!L55="","",'Plan d''appro'!L55)</f>
        <v/>
      </c>
      <c r="Q7" s="358" t="str">
        <f>IF('Plan d''appro'!M55="","",'Plan d''appro'!M55)</f>
        <v/>
      </c>
      <c r="S7" s="346"/>
      <c r="T7" s="10" t="str">
        <f t="shared" si="6"/>
        <v/>
      </c>
      <c r="U7" s="10" t="str">
        <f t="shared" si="7"/>
        <v/>
      </c>
    </row>
    <row r="8" spans="1:21">
      <c r="A8" s="346"/>
      <c r="B8" s="346"/>
      <c r="C8" s="346"/>
      <c r="D8" s="348" t="str">
        <f t="shared" si="2"/>
        <v/>
      </c>
      <c r="E8" s="348" t="e">
        <f t="shared" si="3"/>
        <v>#REF!</v>
      </c>
      <c r="F8" s="348" t="str">
        <f t="shared" si="4"/>
        <v/>
      </c>
      <c r="G8" s="348" t="str">
        <f t="shared" si="5"/>
        <v/>
      </c>
      <c r="H8" s="350">
        <f>'Plan d''appro'!B56</f>
        <v>0</v>
      </c>
      <c r="I8" s="349">
        <f>'Plan d''appro'!A56</f>
        <v>0</v>
      </c>
      <c r="J8" s="346"/>
      <c r="K8" s="349">
        <f>'Plan d''appro'!D56</f>
        <v>0</v>
      </c>
      <c r="L8" s="349">
        <f>'Plan d''appro'!E56</f>
        <v>0</v>
      </c>
      <c r="M8" s="348" t="str">
        <f>'Plan d''appro'!H56</f>
        <v/>
      </c>
      <c r="N8" s="348">
        <f>'Plan d''appro'!F56</f>
        <v>0</v>
      </c>
      <c r="O8" s="349" t="str">
        <f t="shared" si="1"/>
        <v/>
      </c>
      <c r="P8" s="351" t="str">
        <f>IF('Plan d''appro'!L56="","",'Plan d''appro'!L56)</f>
        <v/>
      </c>
      <c r="Q8" s="358" t="str">
        <f>IF('Plan d''appro'!M56="","",'Plan d''appro'!M56)</f>
        <v/>
      </c>
      <c r="S8" s="346"/>
      <c r="T8" s="10" t="str">
        <f t="shared" si="6"/>
        <v/>
      </c>
      <c r="U8" s="10" t="str">
        <f t="shared" si="7"/>
        <v/>
      </c>
    </row>
    <row r="9" spans="1:21">
      <c r="A9" s="346"/>
      <c r="B9" s="346"/>
      <c r="C9" s="346"/>
      <c r="D9" s="348" t="str">
        <f t="shared" si="2"/>
        <v/>
      </c>
      <c r="E9" s="348" t="e">
        <f t="shared" si="3"/>
        <v>#REF!</v>
      </c>
      <c r="F9" s="348" t="str">
        <f t="shared" si="4"/>
        <v/>
      </c>
      <c r="G9" s="348" t="str">
        <f t="shared" si="5"/>
        <v/>
      </c>
      <c r="H9" s="350">
        <f>'Plan d''appro'!B57</f>
        <v>0</v>
      </c>
      <c r="I9" s="349">
        <f>'Plan d''appro'!A57</f>
        <v>0</v>
      </c>
      <c r="J9" s="346"/>
      <c r="K9" s="349">
        <f>'Plan d''appro'!D57</f>
        <v>0</v>
      </c>
      <c r="L9" s="349">
        <f>'Plan d''appro'!E57</f>
        <v>0</v>
      </c>
      <c r="M9" s="348" t="str">
        <f>'Plan d''appro'!H57</f>
        <v/>
      </c>
      <c r="N9" s="348">
        <f>'Plan d''appro'!F57</f>
        <v>0</v>
      </c>
      <c r="O9" s="349" t="str">
        <f t="shared" si="1"/>
        <v/>
      </c>
      <c r="P9" s="351" t="str">
        <f>IF('Plan d''appro'!L57="","",'Plan d''appro'!L57)</f>
        <v/>
      </c>
      <c r="Q9" s="358" t="str">
        <f>IF('Plan d''appro'!M57="","",'Plan d''appro'!M57)</f>
        <v/>
      </c>
      <c r="S9" s="346"/>
      <c r="T9" s="10" t="str">
        <f t="shared" si="6"/>
        <v/>
      </c>
      <c r="U9" s="10" t="str">
        <f t="shared" si="7"/>
        <v/>
      </c>
    </row>
    <row r="10" spans="1:21">
      <c r="A10" s="346"/>
      <c r="B10" s="346"/>
      <c r="C10" s="346"/>
      <c r="D10" s="348" t="str">
        <f t="shared" si="2"/>
        <v/>
      </c>
      <c r="E10" s="348" t="e">
        <f t="shared" si="3"/>
        <v>#REF!</v>
      </c>
      <c r="F10" s="348" t="str">
        <f t="shared" si="4"/>
        <v/>
      </c>
      <c r="G10" s="348" t="str">
        <f t="shared" si="5"/>
        <v/>
      </c>
      <c r="H10" s="350">
        <f>'Plan d''appro'!B58</f>
        <v>0</v>
      </c>
      <c r="I10" s="349">
        <f>'Plan d''appro'!A58</f>
        <v>0</v>
      </c>
      <c r="J10" s="346"/>
      <c r="K10" s="349">
        <f>'Plan d''appro'!D58</f>
        <v>0</v>
      </c>
      <c r="L10" s="349">
        <f>'Plan d''appro'!E58</f>
        <v>0</v>
      </c>
      <c r="M10" s="348" t="str">
        <f>'Plan d''appro'!H58</f>
        <v/>
      </c>
      <c r="N10" s="348">
        <f>'Plan d''appro'!F58</f>
        <v>0</v>
      </c>
      <c r="O10" s="349" t="str">
        <f t="shared" si="1"/>
        <v/>
      </c>
      <c r="P10" s="351" t="str">
        <f>IF('Plan d''appro'!L58="","",'Plan d''appro'!L58)</f>
        <v/>
      </c>
      <c r="Q10" s="358" t="str">
        <f>IF('Plan d''appro'!M58="","",'Plan d''appro'!M58)</f>
        <v/>
      </c>
      <c r="S10" s="346"/>
      <c r="T10" s="10" t="str">
        <f t="shared" si="6"/>
        <v/>
      </c>
      <c r="U10" s="10" t="str">
        <f t="shared" si="7"/>
        <v/>
      </c>
    </row>
    <row r="11" spans="1:21">
      <c r="A11" s="346"/>
      <c r="B11" s="346"/>
      <c r="C11" s="346"/>
      <c r="D11" s="348" t="str">
        <f t="shared" si="2"/>
        <v/>
      </c>
      <c r="E11" s="348" t="e">
        <f t="shared" si="3"/>
        <v>#REF!</v>
      </c>
      <c r="F11" s="348" t="str">
        <f t="shared" si="4"/>
        <v/>
      </c>
      <c r="G11" s="348" t="str">
        <f t="shared" si="5"/>
        <v/>
      </c>
      <c r="H11" s="350">
        <f>'Plan d''appro'!B59</f>
        <v>0</v>
      </c>
      <c r="I11" s="349">
        <f>'Plan d''appro'!A59</f>
        <v>0</v>
      </c>
      <c r="J11" s="346"/>
      <c r="K11" s="349">
        <f>'Plan d''appro'!D59</f>
        <v>0</v>
      </c>
      <c r="L11" s="349">
        <f>'Plan d''appro'!E59</f>
        <v>0</v>
      </c>
      <c r="M11" s="348" t="str">
        <f>'Plan d''appro'!H59</f>
        <v/>
      </c>
      <c r="N11" s="348">
        <f>'Plan d''appro'!F59</f>
        <v>0</v>
      </c>
      <c r="O11" s="349" t="str">
        <f t="shared" si="1"/>
        <v/>
      </c>
      <c r="P11" s="351" t="str">
        <f>IF('Plan d''appro'!L59="","",'Plan d''appro'!L59)</f>
        <v/>
      </c>
      <c r="Q11" s="358" t="str">
        <f>IF('Plan d''appro'!M59="","",'Plan d''appro'!M59)</f>
        <v/>
      </c>
      <c r="S11" s="346"/>
      <c r="T11" s="10" t="str">
        <f t="shared" si="6"/>
        <v/>
      </c>
      <c r="U11" s="10" t="str">
        <f t="shared" si="7"/>
        <v/>
      </c>
    </row>
    <row r="12" spans="1:21">
      <c r="A12" s="346"/>
      <c r="B12" s="346"/>
      <c r="C12" s="346"/>
      <c r="D12" s="348" t="str">
        <f t="shared" si="2"/>
        <v/>
      </c>
      <c r="E12" s="348" t="e">
        <f t="shared" si="3"/>
        <v>#REF!</v>
      </c>
      <c r="F12" s="348" t="str">
        <f t="shared" si="4"/>
        <v/>
      </c>
      <c r="G12" s="348" t="str">
        <f t="shared" si="5"/>
        <v/>
      </c>
      <c r="H12" s="350">
        <f>'Plan d''appro'!B60</f>
        <v>0</v>
      </c>
      <c r="I12" s="349">
        <f>'Plan d''appro'!A60</f>
        <v>0</v>
      </c>
      <c r="J12" s="346"/>
      <c r="K12" s="349">
        <f>'Plan d''appro'!D60</f>
        <v>0</v>
      </c>
      <c r="L12" s="349">
        <f>'Plan d''appro'!E60</f>
        <v>0</v>
      </c>
      <c r="M12" s="348" t="str">
        <f>'Plan d''appro'!H60</f>
        <v/>
      </c>
      <c r="N12" s="348">
        <f>'Plan d''appro'!F60</f>
        <v>0</v>
      </c>
      <c r="O12" s="349" t="str">
        <f t="shared" si="1"/>
        <v/>
      </c>
      <c r="P12" s="351" t="str">
        <f>IF('Plan d''appro'!L60="","",'Plan d''appro'!L60)</f>
        <v/>
      </c>
      <c r="Q12" s="358" t="str">
        <f>IF('Plan d''appro'!M60="","",'Plan d''appro'!M60)</f>
        <v/>
      </c>
      <c r="S12" s="346"/>
      <c r="T12" s="10" t="str">
        <f t="shared" si="6"/>
        <v/>
      </c>
      <c r="U12" s="10" t="str">
        <f t="shared" si="7"/>
        <v/>
      </c>
    </row>
    <row r="13" spans="1:21">
      <c r="A13" s="346"/>
      <c r="B13" s="346"/>
      <c r="C13" s="346"/>
      <c r="D13" s="348" t="str">
        <f t="shared" si="2"/>
        <v/>
      </c>
      <c r="E13" s="348" t="e">
        <f t="shared" si="3"/>
        <v>#REF!</v>
      </c>
      <c r="F13" s="348" t="str">
        <f t="shared" si="4"/>
        <v/>
      </c>
      <c r="G13" s="348" t="str">
        <f t="shared" si="5"/>
        <v/>
      </c>
      <c r="H13" s="350">
        <f>'Plan d''appro'!B61</f>
        <v>0</v>
      </c>
      <c r="I13" s="349">
        <f>'Plan d''appro'!A61</f>
        <v>0</v>
      </c>
      <c r="J13" s="346"/>
      <c r="K13" s="349">
        <f>'Plan d''appro'!D61</f>
        <v>0</v>
      </c>
      <c r="L13" s="349">
        <f>'Plan d''appro'!E61</f>
        <v>0</v>
      </c>
      <c r="M13" s="348" t="str">
        <f>'Plan d''appro'!H61</f>
        <v/>
      </c>
      <c r="N13" s="348">
        <f>'Plan d''appro'!F61</f>
        <v>0</v>
      </c>
      <c r="O13" s="349" t="str">
        <f t="shared" si="1"/>
        <v/>
      </c>
      <c r="P13" s="351" t="str">
        <f>IF('Plan d''appro'!L61="","",'Plan d''appro'!L61)</f>
        <v/>
      </c>
      <c r="Q13" s="358" t="str">
        <f>IF('Plan d''appro'!M61="","",'Plan d''appro'!M61)</f>
        <v/>
      </c>
      <c r="S13" s="346"/>
      <c r="T13" s="10" t="str">
        <f t="shared" si="6"/>
        <v/>
      </c>
      <c r="U13" s="10" t="str">
        <f t="shared" si="7"/>
        <v/>
      </c>
    </row>
    <row r="14" spans="1:21">
      <c r="A14" s="346"/>
      <c r="B14" s="346"/>
      <c r="C14" s="346"/>
      <c r="D14" s="348" t="str">
        <f t="shared" si="2"/>
        <v/>
      </c>
      <c r="E14" s="348" t="e">
        <f t="shared" si="3"/>
        <v>#REF!</v>
      </c>
      <c r="F14" s="348" t="str">
        <f t="shared" si="4"/>
        <v/>
      </c>
      <c r="G14" s="348" t="str">
        <f t="shared" si="5"/>
        <v/>
      </c>
      <c r="H14" s="350">
        <f>'Plan d''appro'!B62</f>
        <v>0</v>
      </c>
      <c r="I14" s="349">
        <f>'Plan d''appro'!A62</f>
        <v>0</v>
      </c>
      <c r="J14" s="346"/>
      <c r="K14" s="349">
        <f>'Plan d''appro'!D62</f>
        <v>0</v>
      </c>
      <c r="L14" s="349">
        <f>'Plan d''appro'!E62</f>
        <v>0</v>
      </c>
      <c r="M14" s="348" t="str">
        <f>'Plan d''appro'!H62</f>
        <v/>
      </c>
      <c r="N14" s="348">
        <f>'Plan d''appro'!F62</f>
        <v>0</v>
      </c>
      <c r="O14" s="349" t="str">
        <f t="shared" si="1"/>
        <v/>
      </c>
      <c r="P14" s="351" t="str">
        <f>IF('Plan d''appro'!L62="","",'Plan d''appro'!L62)</f>
        <v/>
      </c>
      <c r="Q14" s="358" t="str">
        <f>IF('Plan d''appro'!M62="","",'Plan d''appro'!M62)</f>
        <v/>
      </c>
      <c r="S14" s="346"/>
      <c r="T14" s="10" t="str">
        <f t="shared" si="6"/>
        <v/>
      </c>
      <c r="U14" s="10" t="str">
        <f t="shared" si="7"/>
        <v/>
      </c>
    </row>
    <row r="15" spans="1:21">
      <c r="A15" s="346"/>
      <c r="B15" s="346"/>
      <c r="C15" s="346"/>
      <c r="D15" s="348" t="str">
        <f t="shared" si="2"/>
        <v/>
      </c>
      <c r="E15" s="348" t="e">
        <f t="shared" si="3"/>
        <v>#REF!</v>
      </c>
      <c r="F15" s="348" t="str">
        <f t="shared" si="4"/>
        <v/>
      </c>
      <c r="G15" s="348" t="str">
        <f t="shared" si="5"/>
        <v/>
      </c>
      <c r="H15" s="350">
        <f>'Plan d''appro'!B63</f>
        <v>0</v>
      </c>
      <c r="I15" s="349">
        <f>'Plan d''appro'!A63</f>
        <v>0</v>
      </c>
      <c r="J15" s="346"/>
      <c r="K15" s="349">
        <f>'Plan d''appro'!D63</f>
        <v>0</v>
      </c>
      <c r="L15" s="349">
        <f>'Plan d''appro'!E63</f>
        <v>0</v>
      </c>
      <c r="M15" s="348" t="str">
        <f>'Plan d''appro'!H63</f>
        <v/>
      </c>
      <c r="N15" s="348">
        <f>'Plan d''appro'!F63</f>
        <v>0</v>
      </c>
      <c r="O15" s="349" t="str">
        <f t="shared" si="1"/>
        <v/>
      </c>
      <c r="P15" s="351" t="str">
        <f>IF('Plan d''appro'!L63="","",'Plan d''appro'!L63)</f>
        <v/>
      </c>
      <c r="Q15" s="358" t="str">
        <f>IF('Plan d''appro'!M63="","",'Plan d''appro'!M63)</f>
        <v/>
      </c>
      <c r="S15" s="346"/>
      <c r="T15" s="10" t="str">
        <f t="shared" si="6"/>
        <v/>
      </c>
      <c r="U15" s="10" t="str">
        <f t="shared" si="7"/>
        <v/>
      </c>
    </row>
    <row r="16" spans="1:21">
      <c r="A16" s="346"/>
      <c r="B16" s="346"/>
      <c r="C16" s="346"/>
      <c r="D16" s="348" t="str">
        <f t="shared" si="2"/>
        <v/>
      </c>
      <c r="E16" s="348" t="e">
        <f t="shared" si="3"/>
        <v>#REF!</v>
      </c>
      <c r="F16" s="348" t="str">
        <f t="shared" si="4"/>
        <v/>
      </c>
      <c r="G16" s="348" t="str">
        <f t="shared" si="5"/>
        <v/>
      </c>
      <c r="H16" s="350">
        <f>'Plan d''appro'!B64</f>
        <v>0</v>
      </c>
      <c r="I16" s="349">
        <f>'Plan d''appro'!A64</f>
        <v>0</v>
      </c>
      <c r="J16" s="346"/>
      <c r="K16" s="349">
        <f>'Plan d''appro'!D64</f>
        <v>0</v>
      </c>
      <c r="L16" s="349">
        <f>'Plan d''appro'!E64</f>
        <v>0</v>
      </c>
      <c r="M16" s="348" t="str">
        <f>'Plan d''appro'!H64</f>
        <v/>
      </c>
      <c r="N16" s="348">
        <f>'Plan d''appro'!F64</f>
        <v>0</v>
      </c>
      <c r="O16" s="349" t="str">
        <f t="shared" si="1"/>
        <v/>
      </c>
      <c r="P16" s="351" t="str">
        <f>IF('Plan d''appro'!L64="","",'Plan d''appro'!L64)</f>
        <v/>
      </c>
      <c r="Q16" s="358" t="str">
        <f>IF('Plan d''appro'!M64="","",'Plan d''appro'!M64)</f>
        <v/>
      </c>
      <c r="S16" s="346"/>
      <c r="T16" s="10" t="str">
        <f t="shared" si="6"/>
        <v/>
      </c>
      <c r="U16" s="10" t="str">
        <f t="shared" si="7"/>
        <v/>
      </c>
    </row>
    <row r="17" spans="1:21">
      <c r="A17" s="346"/>
      <c r="B17" s="346"/>
      <c r="C17" s="346"/>
      <c r="D17" s="348" t="str">
        <f t="shared" si="2"/>
        <v/>
      </c>
      <c r="E17" s="348" t="e">
        <f t="shared" si="3"/>
        <v>#REF!</v>
      </c>
      <c r="F17" s="348" t="str">
        <f t="shared" si="4"/>
        <v/>
      </c>
      <c r="G17" s="348" t="str">
        <f t="shared" si="5"/>
        <v/>
      </c>
      <c r="H17" s="350">
        <f>'Plan d''appro'!B65</f>
        <v>0</v>
      </c>
      <c r="I17" s="349">
        <f>'Plan d''appro'!A65</f>
        <v>0</v>
      </c>
      <c r="J17" s="346"/>
      <c r="K17" s="349">
        <f>'Plan d''appro'!D65</f>
        <v>0</v>
      </c>
      <c r="L17" s="349">
        <f>'Plan d''appro'!E65</f>
        <v>0</v>
      </c>
      <c r="M17" s="348" t="str">
        <f>'Plan d''appro'!H65</f>
        <v/>
      </c>
      <c r="N17" s="348">
        <f>'Plan d''appro'!F65</f>
        <v>0</v>
      </c>
      <c r="O17" s="349" t="str">
        <f t="shared" si="1"/>
        <v/>
      </c>
      <c r="P17" s="351" t="str">
        <f>IF('Plan d''appro'!L65="","",'Plan d''appro'!L65)</f>
        <v/>
      </c>
      <c r="Q17" s="358" t="str">
        <f>IF('Plan d''appro'!M65="","",'Plan d''appro'!M65)</f>
        <v/>
      </c>
      <c r="S17" s="346"/>
      <c r="T17" s="10" t="str">
        <f t="shared" si="6"/>
        <v/>
      </c>
      <c r="U17" s="10" t="str">
        <f t="shared" si="7"/>
        <v/>
      </c>
    </row>
    <row r="18" spans="1:21">
      <c r="A18" s="346"/>
      <c r="B18" s="346"/>
      <c r="C18" s="346"/>
      <c r="D18" s="348" t="str">
        <f t="shared" si="2"/>
        <v/>
      </c>
      <c r="E18" s="348" t="e">
        <f t="shared" si="3"/>
        <v>#REF!</v>
      </c>
      <c r="F18" s="348" t="str">
        <f t="shared" si="4"/>
        <v/>
      </c>
      <c r="G18" s="348" t="str">
        <f t="shared" si="5"/>
        <v/>
      </c>
      <c r="H18" s="350">
        <f>'Plan d''appro'!B66</f>
        <v>0</v>
      </c>
      <c r="I18" s="349">
        <f>'Plan d''appro'!A66</f>
        <v>0</v>
      </c>
      <c r="J18" s="346"/>
      <c r="K18" s="349">
        <f>'Plan d''appro'!D66</f>
        <v>0</v>
      </c>
      <c r="L18" s="349">
        <f>'Plan d''appro'!E66</f>
        <v>0</v>
      </c>
      <c r="M18" s="348" t="str">
        <f>'Plan d''appro'!H66</f>
        <v/>
      </c>
      <c r="N18" s="348">
        <f>'Plan d''appro'!F66</f>
        <v>0</v>
      </c>
      <c r="O18" s="349" t="str">
        <f t="shared" si="1"/>
        <v/>
      </c>
      <c r="P18" s="351" t="str">
        <f>IF('Plan d''appro'!L66="","",'Plan d''appro'!L66)</f>
        <v/>
      </c>
      <c r="Q18" s="358" t="str">
        <f>IF('Plan d''appro'!M66="","",'Plan d''appro'!M66)</f>
        <v/>
      </c>
      <c r="S18" s="346"/>
      <c r="T18" s="10" t="str">
        <f t="shared" si="6"/>
        <v/>
      </c>
      <c r="U18" s="10" t="str">
        <f t="shared" si="7"/>
        <v/>
      </c>
    </row>
    <row r="19" spans="1:21">
      <c r="A19" s="346"/>
      <c r="B19" s="346"/>
      <c r="C19" s="346"/>
      <c r="D19" s="348" t="str">
        <f t="shared" si="2"/>
        <v/>
      </c>
      <c r="E19" s="348" t="e">
        <f t="shared" si="3"/>
        <v>#REF!</v>
      </c>
      <c r="F19" s="348" t="str">
        <f t="shared" si="4"/>
        <v/>
      </c>
      <c r="G19" s="348" t="str">
        <f t="shared" si="5"/>
        <v/>
      </c>
      <c r="H19" s="350">
        <f>'Plan d''appro'!B67</f>
        <v>0</v>
      </c>
      <c r="I19" s="349">
        <f>'Plan d''appro'!A67</f>
        <v>0</v>
      </c>
      <c r="J19" s="346"/>
      <c r="K19" s="349">
        <f>'Plan d''appro'!D67</f>
        <v>0</v>
      </c>
      <c r="L19" s="349">
        <f>'Plan d''appro'!E67</f>
        <v>0</v>
      </c>
      <c r="M19" s="348" t="str">
        <f>'Plan d''appro'!H67</f>
        <v/>
      </c>
      <c r="N19" s="348">
        <f>'Plan d''appro'!F67</f>
        <v>0</v>
      </c>
      <c r="O19" s="349" t="str">
        <f t="shared" si="1"/>
        <v/>
      </c>
      <c r="P19" s="351" t="str">
        <f>IF('Plan d''appro'!L67="","",'Plan d''appro'!L67)</f>
        <v/>
      </c>
      <c r="Q19" s="358" t="str">
        <f>IF('Plan d''appro'!M67="","",'Plan d''appro'!M67)</f>
        <v/>
      </c>
      <c r="S19" s="346"/>
      <c r="T19" s="10" t="str">
        <f t="shared" si="6"/>
        <v/>
      </c>
      <c r="U19" s="10" t="str">
        <f t="shared" si="7"/>
        <v/>
      </c>
    </row>
    <row r="20" spans="1:21">
      <c r="A20" s="346"/>
      <c r="B20" s="346"/>
      <c r="C20" s="346"/>
      <c r="D20" s="348" t="str">
        <f t="shared" si="2"/>
        <v/>
      </c>
      <c r="E20" s="348" t="e">
        <f t="shared" si="3"/>
        <v>#REF!</v>
      </c>
      <c r="F20" s="348" t="str">
        <f t="shared" si="4"/>
        <v/>
      </c>
      <c r="G20" s="348" t="str">
        <f t="shared" si="5"/>
        <v/>
      </c>
      <c r="H20" s="350">
        <f>'Plan d''appro'!B68</f>
        <v>0</v>
      </c>
      <c r="I20" s="349">
        <f>'Plan d''appro'!A68</f>
        <v>0</v>
      </c>
      <c r="J20" s="346"/>
      <c r="K20" s="349">
        <f>'Plan d''appro'!D68</f>
        <v>0</v>
      </c>
      <c r="L20" s="349">
        <f>'Plan d''appro'!E68</f>
        <v>0</v>
      </c>
      <c r="M20" s="348" t="str">
        <f>'Plan d''appro'!H68</f>
        <v/>
      </c>
      <c r="N20" s="348">
        <f>'Plan d''appro'!F68</f>
        <v>0</v>
      </c>
      <c r="O20" s="349" t="str">
        <f t="shared" si="1"/>
        <v/>
      </c>
      <c r="P20" s="351" t="str">
        <f>IF('Plan d''appro'!L68="","",'Plan d''appro'!L68)</f>
        <v/>
      </c>
      <c r="Q20" s="358" t="str">
        <f>IF('Plan d''appro'!M68="","",'Plan d''appro'!M68)</f>
        <v/>
      </c>
      <c r="S20" s="346"/>
      <c r="T20" s="10" t="str">
        <f t="shared" si="6"/>
        <v/>
      </c>
      <c r="U20" s="10" t="str">
        <f t="shared" si="7"/>
        <v/>
      </c>
    </row>
    <row r="21" spans="1:21">
      <c r="D21" s="348"/>
      <c r="E21" s="348"/>
      <c r="F21" s="348"/>
      <c r="G21" s="348"/>
      <c r="H21" s="350"/>
      <c r="I21" s="349"/>
    </row>
    <row r="22" spans="1:21">
      <c r="D22" s="348"/>
      <c r="E22" s="348"/>
      <c r="F22" s="348"/>
      <c r="G22" s="348"/>
      <c r="H22" s="350"/>
      <c r="I22" s="349"/>
    </row>
    <row r="23" spans="1:21">
      <c r="D23" s="348"/>
      <c r="E23" s="348"/>
      <c r="F23" s="348"/>
      <c r="G23" s="348"/>
      <c r="H23" s="350"/>
      <c r="I23" s="349"/>
    </row>
    <row r="24" spans="1:21">
      <c r="D24" s="348"/>
      <c r="E24" s="348"/>
      <c r="F24" s="348"/>
      <c r="G24" s="348"/>
      <c r="H24" s="350"/>
      <c r="I24" s="349"/>
    </row>
  </sheetData>
  <dataValidations count="1">
    <dataValidation type="list" allowBlank="1" showInputMessage="1" showErrorMessage="1" sqref="I1" xr:uid="{FF088EE4-2441-4096-929B-63BFDC949DC6}">
      <formula1>$C$5:$C$12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C3A40-24FA-4EC3-9C08-D6E4199D89AB}">
  <sheetPr>
    <tabColor theme="4" tint="0.79998168889431442"/>
  </sheetPr>
  <dimension ref="A1:AC140"/>
  <sheetViews>
    <sheetView showGridLines="0" zoomScale="80" zoomScaleNormal="80" workbookViewId="0">
      <selection activeCell="I17" sqref="I17"/>
    </sheetView>
  </sheetViews>
  <sheetFormatPr baseColWidth="10" defaultColWidth="11.42578125" defaultRowHeight="15"/>
  <cols>
    <col min="1" max="1" width="21.5703125" style="41" customWidth="1"/>
    <col min="2" max="2" width="23.7109375" style="41" customWidth="1"/>
    <col min="3" max="3" width="28.85546875" style="41" customWidth="1"/>
    <col min="4" max="4" width="34" style="41" customWidth="1"/>
    <col min="5" max="5" width="29.5703125" style="41" customWidth="1"/>
    <col min="6" max="6" width="31.28515625" style="41" customWidth="1"/>
    <col min="7" max="7" width="22.85546875" style="41" customWidth="1"/>
    <col min="8" max="8" width="15.85546875" style="41" customWidth="1"/>
    <col min="9" max="9" width="17.5703125" style="41" customWidth="1"/>
    <col min="10" max="10" width="15.85546875" style="41" customWidth="1"/>
    <col min="11" max="11" width="13.5703125" style="41" customWidth="1"/>
    <col min="12" max="12" width="20.140625" style="41" customWidth="1"/>
    <col min="13" max="13" width="16.7109375" style="41" customWidth="1"/>
    <col min="14" max="14" width="15.85546875" style="41" customWidth="1"/>
    <col min="15" max="15" width="23.140625" style="41" customWidth="1"/>
    <col min="16" max="16" width="34" style="41" customWidth="1"/>
    <col min="17" max="18" width="33.85546875" style="41" customWidth="1"/>
    <col min="19" max="19" width="38" style="41" customWidth="1"/>
    <col min="20" max="20" width="29.85546875" style="41" customWidth="1"/>
    <col min="21" max="21" width="24.28515625" style="41" customWidth="1"/>
    <col min="22" max="22" width="22.5703125" style="41" customWidth="1"/>
    <col min="23" max="23" width="45.140625" style="41" customWidth="1"/>
    <col min="24" max="24" width="17.7109375" style="41" customWidth="1"/>
    <col min="25" max="25" width="16.85546875" style="41" customWidth="1"/>
    <col min="26" max="26" width="16.28515625" style="41" customWidth="1"/>
    <col min="27" max="16384" width="11.42578125" style="41"/>
  </cols>
  <sheetData>
    <row r="1" spans="1:29">
      <c r="A1" s="413"/>
      <c r="B1" s="413"/>
      <c r="C1" s="413"/>
      <c r="D1" s="413"/>
      <c r="E1" s="413"/>
      <c r="F1" s="413"/>
      <c r="G1" s="413"/>
      <c r="H1" s="413"/>
      <c r="I1" s="413"/>
      <c r="J1" s="413"/>
      <c r="K1" s="413"/>
      <c r="L1" s="413"/>
      <c r="M1" s="413"/>
      <c r="N1" s="413"/>
      <c r="O1" s="413"/>
      <c r="P1" s="413"/>
      <c r="Q1" s="413"/>
      <c r="R1" s="413"/>
      <c r="S1" s="413"/>
      <c r="T1" s="413"/>
      <c r="U1" s="413"/>
      <c r="V1" s="413"/>
      <c r="W1" s="413"/>
      <c r="X1" s="413"/>
      <c r="Y1" s="40"/>
      <c r="Z1" s="40"/>
      <c r="AA1" s="40"/>
      <c r="AB1" s="40"/>
      <c r="AC1" s="40"/>
    </row>
    <row r="2" spans="1:29">
      <c r="A2" s="413"/>
      <c r="B2" s="413"/>
      <c r="C2" s="413"/>
      <c r="D2" s="413"/>
      <c r="E2" s="413"/>
      <c r="F2" s="413"/>
      <c r="G2" s="413"/>
      <c r="H2" s="413"/>
      <c r="I2" s="413"/>
      <c r="J2" s="413"/>
      <c r="K2" s="413"/>
      <c r="L2" s="413"/>
      <c r="M2" s="413"/>
      <c r="N2" s="413"/>
      <c r="O2" s="413"/>
      <c r="P2" s="413"/>
      <c r="Q2" s="413"/>
      <c r="R2" s="413"/>
      <c r="S2" s="413"/>
      <c r="T2" s="413"/>
      <c r="U2" s="413"/>
      <c r="V2" s="413"/>
      <c r="W2" s="413"/>
      <c r="X2" s="413"/>
      <c r="Y2" s="40"/>
      <c r="Z2" s="40"/>
      <c r="AA2" s="40"/>
      <c r="AB2" s="40"/>
      <c r="AC2" s="40"/>
    </row>
    <row r="3" spans="1:29">
      <c r="A3" s="413" t="s">
        <v>26</v>
      </c>
      <c r="B3" s="413"/>
      <c r="C3" s="413"/>
      <c r="D3" s="413"/>
      <c r="E3" s="413"/>
      <c r="F3" s="413"/>
      <c r="G3" s="413"/>
      <c r="H3" s="413"/>
      <c r="I3" s="413"/>
      <c r="J3" s="413"/>
      <c r="K3" s="413"/>
      <c r="L3" s="413"/>
      <c r="M3" s="413"/>
      <c r="N3" s="413"/>
      <c r="O3" s="413"/>
      <c r="P3" s="413"/>
      <c r="Q3" s="413"/>
      <c r="R3" s="413"/>
      <c r="S3" s="413"/>
      <c r="T3" s="413"/>
      <c r="U3" s="413"/>
      <c r="V3" s="413"/>
      <c r="W3" s="413"/>
      <c r="X3" s="413"/>
      <c r="Y3" s="40"/>
      <c r="Z3" s="40"/>
      <c r="AA3" s="40"/>
      <c r="AB3" s="40"/>
      <c r="AC3" s="40"/>
    </row>
    <row r="4" spans="1:29">
      <c r="A4" s="413"/>
      <c r="B4" s="413"/>
      <c r="C4" s="413"/>
      <c r="D4" s="413"/>
      <c r="E4" s="413"/>
      <c r="F4" s="413"/>
      <c r="G4" s="413"/>
      <c r="H4" s="413"/>
      <c r="I4" s="413"/>
      <c r="J4" s="413"/>
      <c r="K4" s="413"/>
      <c r="L4" s="413"/>
      <c r="M4" s="413"/>
      <c r="N4" s="413"/>
      <c r="O4" s="413"/>
      <c r="P4" s="413"/>
      <c r="Q4" s="413"/>
      <c r="R4" s="413"/>
      <c r="S4" s="413"/>
      <c r="T4" s="413"/>
      <c r="U4" s="413"/>
      <c r="V4" s="413"/>
      <c r="W4" s="413"/>
      <c r="X4" s="413"/>
      <c r="Y4" s="40"/>
      <c r="Z4" s="40"/>
      <c r="AA4" s="40"/>
      <c r="AB4" s="40"/>
      <c r="AC4" s="40"/>
    </row>
    <row r="5" spans="1:29">
      <c r="A5" s="413"/>
      <c r="B5" s="413"/>
      <c r="C5" s="413"/>
      <c r="D5" s="413"/>
      <c r="E5" s="413"/>
      <c r="F5" s="413"/>
      <c r="G5" s="413"/>
      <c r="H5" s="413"/>
      <c r="I5" s="413"/>
      <c r="J5" s="413"/>
      <c r="K5" s="413"/>
      <c r="L5" s="413"/>
      <c r="M5" s="413"/>
      <c r="N5" s="413"/>
      <c r="O5" s="413"/>
      <c r="P5" s="413"/>
      <c r="Q5" s="413"/>
      <c r="R5" s="413"/>
      <c r="S5" s="413"/>
      <c r="T5" s="413"/>
      <c r="U5" s="413"/>
      <c r="V5" s="413"/>
      <c r="W5" s="413"/>
      <c r="X5" s="413"/>
      <c r="Y5" s="40"/>
      <c r="Z5" s="40"/>
      <c r="AA5" s="40"/>
      <c r="AB5" s="40"/>
      <c r="AC5" s="40"/>
    </row>
    <row r="6" spans="1:29">
      <c r="A6" s="413" t="s">
        <v>26</v>
      </c>
      <c r="B6" s="413"/>
      <c r="C6" s="413"/>
      <c r="D6" s="413"/>
      <c r="E6" s="413"/>
      <c r="F6" s="413"/>
      <c r="G6" s="413"/>
      <c r="H6" s="413"/>
      <c r="I6" s="413"/>
      <c r="J6" s="413"/>
      <c r="K6" s="413"/>
      <c r="L6" s="413"/>
      <c r="M6" s="413"/>
      <c r="N6" s="413"/>
      <c r="O6" s="413"/>
      <c r="P6" s="413"/>
      <c r="Q6" s="413"/>
      <c r="R6" s="413"/>
      <c r="S6" s="413"/>
      <c r="T6" s="413"/>
      <c r="U6" s="413"/>
      <c r="V6" s="413"/>
      <c r="W6" s="413"/>
      <c r="X6" s="413"/>
      <c r="Y6" s="40"/>
      <c r="Z6" s="40"/>
      <c r="AA6" s="40"/>
      <c r="AB6" s="40"/>
      <c r="AC6" s="40"/>
    </row>
    <row r="7" spans="1:29" ht="25.5" customHeight="1" thickBot="1">
      <c r="A7" s="39"/>
      <c r="B7" s="39"/>
      <c r="C7" s="39"/>
      <c r="D7" s="39"/>
      <c r="E7" s="39"/>
      <c r="F7" s="39"/>
      <c r="G7" s="39"/>
      <c r="H7" s="39"/>
      <c r="I7" s="39"/>
      <c r="J7" s="39"/>
      <c r="K7" s="39"/>
      <c r="L7" s="39"/>
      <c r="M7" s="39"/>
      <c r="N7" s="39"/>
      <c r="O7" s="39"/>
      <c r="P7" s="39"/>
      <c r="Q7" s="39"/>
      <c r="R7" s="39"/>
      <c r="S7" s="39"/>
      <c r="T7" s="39"/>
      <c r="U7" s="39"/>
      <c r="V7" s="39"/>
      <c r="W7" s="39"/>
      <c r="X7" s="39"/>
      <c r="Y7" s="40"/>
      <c r="Z7" s="40"/>
      <c r="AA7" s="40"/>
      <c r="AB7" s="40"/>
      <c r="AC7" s="40"/>
    </row>
    <row r="8" spans="1:29" ht="31.9" customHeight="1" thickBot="1">
      <c r="A8" s="398" t="s">
        <v>62</v>
      </c>
      <c r="B8" s="398"/>
      <c r="C8" s="398"/>
      <c r="D8" s="398"/>
      <c r="E8" s="398"/>
      <c r="F8" s="398"/>
      <c r="G8" s="398"/>
      <c r="H8" s="398"/>
      <c r="I8" s="398"/>
      <c r="J8" s="398"/>
      <c r="K8" s="398"/>
      <c r="L8" s="365"/>
      <c r="M8" s="365"/>
      <c r="N8" s="365"/>
      <c r="O8" s="365"/>
      <c r="P8" s="365"/>
      <c r="Q8" s="365"/>
      <c r="R8" s="365"/>
      <c r="S8" s="365"/>
      <c r="T8" s="365"/>
      <c r="U8" s="365"/>
      <c r="V8" s="365"/>
      <c r="W8" s="365"/>
      <c r="X8" s="42"/>
      <c r="Y8" s="43"/>
      <c r="Z8" s="44"/>
      <c r="AA8" s="44"/>
      <c r="AB8" s="44"/>
      <c r="AC8" s="44"/>
    </row>
    <row r="9" spans="1:29">
      <c r="A9" s="39"/>
      <c r="B9" s="39"/>
      <c r="C9" s="39"/>
      <c r="D9" s="39"/>
      <c r="E9" s="39"/>
      <c r="F9" s="39"/>
      <c r="G9" s="39"/>
      <c r="H9" s="39"/>
      <c r="I9" s="39"/>
      <c r="J9" s="39"/>
      <c r="K9" s="39"/>
      <c r="L9" s="39"/>
      <c r="M9" s="39"/>
      <c r="N9" s="39"/>
      <c r="O9" s="39"/>
      <c r="P9" s="39"/>
      <c r="Q9" s="39"/>
      <c r="R9" s="39"/>
      <c r="S9" s="39"/>
      <c r="T9" s="39"/>
      <c r="U9" s="39"/>
      <c r="V9" s="39"/>
      <c r="W9" s="39"/>
      <c r="X9" s="40"/>
      <c r="Y9" s="40"/>
      <c r="Z9" s="40"/>
      <c r="AA9" s="40"/>
      <c r="AB9" s="40"/>
      <c r="AC9" s="40"/>
    </row>
    <row r="10" spans="1:29">
      <c r="A10" s="45" t="s">
        <v>55</v>
      </c>
      <c r="B10" s="45"/>
      <c r="C10" s="39"/>
      <c r="D10" s="39"/>
      <c r="E10" s="39"/>
      <c r="F10" s="39"/>
      <c r="G10" s="39"/>
      <c r="H10" s="39"/>
      <c r="I10" s="39"/>
      <c r="J10" s="39"/>
      <c r="K10" s="39"/>
      <c r="L10" s="39"/>
      <c r="M10" s="39"/>
      <c r="N10" s="39"/>
      <c r="O10" s="39"/>
      <c r="P10" s="39"/>
      <c r="Q10" s="39"/>
      <c r="R10" s="39"/>
      <c r="S10" s="39"/>
      <c r="T10" s="39"/>
      <c r="U10" s="39"/>
      <c r="V10" s="39"/>
      <c r="W10" s="39"/>
      <c r="X10" s="40"/>
      <c r="Y10" s="40"/>
      <c r="Z10" s="40"/>
      <c r="AA10" s="40"/>
      <c r="AB10" s="40"/>
      <c r="AC10" s="40"/>
    </row>
    <row r="11" spans="1:29" ht="38.450000000000003" customHeight="1">
      <c r="A11" s="414" t="s">
        <v>52</v>
      </c>
      <c r="B11" s="422" t="s">
        <v>53</v>
      </c>
      <c r="C11" s="423"/>
      <c r="D11" s="423"/>
      <c r="E11" s="420" t="s">
        <v>253</v>
      </c>
      <c r="F11" s="420"/>
      <c r="G11" s="421"/>
      <c r="H11" s="114"/>
      <c r="I11" s="39"/>
      <c r="J11" s="39"/>
      <c r="K11" s="39"/>
      <c r="L11" s="39"/>
      <c r="M11" s="39"/>
      <c r="N11" s="39"/>
      <c r="O11" s="39"/>
      <c r="P11" s="39"/>
      <c r="Q11" s="39"/>
      <c r="R11" s="39"/>
      <c r="S11" s="39"/>
      <c r="T11" s="39"/>
      <c r="U11" s="39"/>
      <c r="V11" s="39"/>
      <c r="W11" s="40"/>
      <c r="X11" s="40"/>
      <c r="Y11" s="40"/>
      <c r="Z11" s="40"/>
      <c r="AA11" s="40"/>
      <c r="AB11" s="40"/>
      <c r="AC11" s="40"/>
    </row>
    <row r="12" spans="1:29" ht="35.450000000000003" customHeight="1">
      <c r="A12" s="414"/>
      <c r="B12" s="424" t="s">
        <v>54</v>
      </c>
      <c r="C12" s="425"/>
      <c r="D12" s="425"/>
      <c r="E12" s="418" t="s">
        <v>336</v>
      </c>
      <c r="F12" s="418"/>
      <c r="G12" s="419"/>
      <c r="H12" s="115">
        <f>IF(C18='Nature combustibles'!A14,1,0)</f>
        <v>0</v>
      </c>
      <c r="I12" s="39"/>
      <c r="J12" s="39"/>
      <c r="K12" s="39"/>
      <c r="L12" s="39"/>
      <c r="M12" s="39"/>
      <c r="N12" s="39"/>
      <c r="O12" s="39"/>
      <c r="P12" s="39"/>
      <c r="Q12" s="39"/>
      <c r="R12" s="39"/>
      <c r="S12" s="39"/>
      <c r="T12" s="39"/>
      <c r="U12" s="39"/>
      <c r="V12" s="39"/>
      <c r="W12" s="40"/>
      <c r="X12" s="40"/>
      <c r="Y12" s="40"/>
      <c r="Z12" s="40"/>
      <c r="AA12" s="40"/>
      <c r="AB12" s="40"/>
      <c r="AC12" s="40"/>
    </row>
    <row r="13" spans="1:29">
      <c r="A13" s="116"/>
      <c r="B13" s="116"/>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row>
    <row r="14" spans="1:29">
      <c r="A14" s="110" t="s">
        <v>56</v>
      </c>
      <c r="B14" s="110"/>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row>
    <row r="15" spans="1:29" ht="91.15" customHeight="1" thickBot="1">
      <c r="A15" s="417" t="s">
        <v>417</v>
      </c>
      <c r="B15" s="417"/>
      <c r="C15" s="417"/>
      <c r="D15" s="417"/>
      <c r="E15" s="417"/>
      <c r="F15" s="417"/>
      <c r="G15" s="417"/>
      <c r="H15" s="417"/>
      <c r="I15" s="417"/>
      <c r="J15" s="417"/>
      <c r="K15" s="417"/>
      <c r="L15" s="417"/>
      <c r="M15" s="417"/>
      <c r="N15" s="417"/>
      <c r="O15" s="40"/>
      <c r="P15" s="40"/>
      <c r="Q15" s="40"/>
      <c r="R15" s="40"/>
      <c r="S15" s="40"/>
      <c r="T15" s="40"/>
      <c r="U15" s="40"/>
      <c r="V15" s="40"/>
      <c r="W15" s="40"/>
      <c r="X15" s="40"/>
      <c r="Y15" s="40"/>
      <c r="Z15" s="40"/>
      <c r="AA15" s="40"/>
      <c r="AB15" s="40"/>
      <c r="AC15" s="40"/>
    </row>
    <row r="16" spans="1:29" s="58" customFormat="1" ht="101.45" customHeight="1">
      <c r="A16" s="342" t="s">
        <v>0</v>
      </c>
      <c r="B16" s="343" t="s">
        <v>252</v>
      </c>
      <c r="C16" s="344" t="s">
        <v>47</v>
      </c>
      <c r="D16" s="344" t="s">
        <v>46</v>
      </c>
      <c r="E16" s="343" t="s">
        <v>394</v>
      </c>
      <c r="F16" s="342" t="s">
        <v>84</v>
      </c>
      <c r="G16" s="344" t="s">
        <v>60</v>
      </c>
      <c r="H16" s="344" t="s">
        <v>61</v>
      </c>
      <c r="I16" s="344" t="s">
        <v>22</v>
      </c>
      <c r="J16" s="344" t="s">
        <v>1</v>
      </c>
      <c r="K16" s="344" t="s">
        <v>24</v>
      </c>
      <c r="L16" s="344" t="s">
        <v>23</v>
      </c>
      <c r="M16" s="344" t="s">
        <v>2</v>
      </c>
      <c r="N16" s="98" t="s">
        <v>347</v>
      </c>
      <c r="O16" s="344" t="s">
        <v>76</v>
      </c>
      <c r="P16" s="344" t="s">
        <v>353</v>
      </c>
      <c r="Q16" s="344" t="s">
        <v>354</v>
      </c>
      <c r="R16" s="344" t="s">
        <v>409</v>
      </c>
      <c r="S16" s="343" t="s">
        <v>337</v>
      </c>
      <c r="T16" s="343" t="s">
        <v>338</v>
      </c>
      <c r="U16" s="343" t="s">
        <v>251</v>
      </c>
      <c r="V16" s="345" t="s">
        <v>73</v>
      </c>
      <c r="W16" s="57"/>
      <c r="X16" s="57"/>
      <c r="Y16" s="57"/>
      <c r="Z16" s="57"/>
      <c r="AA16" s="57"/>
      <c r="AB16" s="57"/>
    </row>
    <row r="17" spans="1:28" ht="40.15" customHeight="1">
      <c r="A17" s="280"/>
      <c r="B17" s="281"/>
      <c r="C17" s="282"/>
      <c r="D17" s="282"/>
      <c r="E17" s="314" t="str">
        <f>IF(D17='Nature combustibles'!$B$2,'Nature combustibles'!$C$2,IF(D17='Nature combustibles'!$B$3,'Nature combustibles'!$C$3,IF(D17='Nature combustibles'!$B$4,'Nature combustibles'!$C$4,IF(D17='Nature combustibles'!$B$5,'Nature combustibles'!$C$5,IF(D17='Nature combustibles'!$B$6,'Nature combustibles'!$C$6,IF(D17='Nature combustibles'!$B$7,'Nature combustibles'!$C$7,IF(D17='Nature combustibles'!$B$8,'Nature combustibles'!$C$8,IF(D17='Nature combustibles'!$B$9,'Nature combustibles'!$C$9,IF(D17='Nature combustibles'!$B$11,'Nature combustibles'!$C$11,IF(D17='Nature combustibles'!$B$12,'Nature combustibles'!$C$12,IF(D17='Nature combustibles'!$B$13,'Nature combustibles'!$C$13,"")))))))))))</f>
        <v/>
      </c>
      <c r="F17" s="282"/>
      <c r="G17" s="284"/>
      <c r="H17" s="284"/>
      <c r="I17" s="284"/>
      <c r="J17" s="285" t="str">
        <f>IF(G17*I17/1000=0,"",G17*I17/1000)</f>
        <v/>
      </c>
      <c r="K17" s="280"/>
      <c r="L17" s="287" t="str">
        <f>IF(K17="",J17,J17*K17)</f>
        <v/>
      </c>
      <c r="M17" s="286" t="str">
        <f>IF(L17="","",L17/SUM($L$17:$L$35))</f>
        <v/>
      </c>
      <c r="N17" s="280"/>
      <c r="O17" s="287" t="str">
        <f>IF(OR(D17='Nature combustibles'!$B$2,D17='Nature combustibles'!$B$11,D17='Nature combustibles'!$B$13),IF(G17*N17/1000=0,"",G17*N17),"")</f>
        <v/>
      </c>
      <c r="P17" s="280"/>
      <c r="Q17" s="280"/>
      <c r="R17" s="280"/>
      <c r="S17" s="299" t="str">
        <f>IF(G17="","",IF(OR(C17='Nature combustibles'!$A$14,C17='Nature combustibles'!$A$15),"valeur par défaut non existante",MAX(VLOOKUP(Fournisseurs!$E17&amp;Fournisseurs!$B17,'Données REDII'!$E$119:$M$180,3,FALSE),VLOOKUP(Fournisseurs!$E17&amp;Fournisseurs!$B17,'Données REDII'!$E$119:$M$180,8,FALSE))))</f>
        <v/>
      </c>
      <c r="T17" s="299" t="str">
        <f>IF(G17="","",IF(OR(C17='Nature combustibles'!$A$14,C17='Nature combustibles'!$A$15),"valeur par défaut non existante",MAX(VLOOKUP(Fournisseurs!$E17&amp;Fournisseurs!$B17,'Données REDII'!$E$119:$M$180,2,FALSE),VLOOKUP(Fournisseurs!$E17&amp;Fournisseurs!$B17,'Données REDII'!$E$119:$M$180,7,FALSE))))</f>
        <v/>
      </c>
      <c r="U17" s="299" t="str">
        <f>IF(S17="","",IF(AND(OR(C17='Nature combustibles'!$A$14,C17='Nature combustibles'!$A$15),Fournisseurs!H17="oui"),"Critère GES présumé atteint",IF(AND(OR(C17='Nature combustibles'!$A$14,C17='Nature combustibles'!$A$15),Fournisseurs!H17="non"),"Prendre contact avec l'ADEME",IF('Plan d''appro'!$C$35&lt;DATE(2021,1,1),
"Pas de critère à respecter",
IF(G17&lt;&gt;"",
IF(AND('Plan d''appro'!$C$35&gt;=DATE(2021,1,1),'Plan d''appro'!$C$35&lt;DATE(2026,1,1)),IF(S17&gt;=0.7,"Elec. : oui","Elec. : non"),
IF(S17&gt;=0.8,"Elec. : oui","Elec. : non"))
&amp;" / "&amp;
IF(AND('Plan d''appro'!$C$35&gt;=DATE(2021,1,1),'Plan d''appro'!$C$35&lt;DATE(2026,1,1)),IF(T17&gt;=0.7,"Chaleur : oui","Chaleur : non"),
IF(T17&gt;=0.8,"Chaleur. : oui","Chaleur. : non")),
"")))))</f>
        <v/>
      </c>
      <c r="V17" s="288"/>
      <c r="W17" s="415"/>
      <c r="X17" s="416"/>
      <c r="Y17" s="416"/>
      <c r="Z17" s="416"/>
      <c r="AA17" s="40"/>
      <c r="AB17" s="40"/>
    </row>
    <row r="18" spans="1:28" ht="40.15" customHeight="1">
      <c r="A18" s="280"/>
      <c r="B18" s="281"/>
      <c r="C18" s="282"/>
      <c r="D18" s="283"/>
      <c r="E18" s="314" t="str">
        <f>IF(D18='Nature combustibles'!$B$2,'Nature combustibles'!$C$2,IF(D18='Nature combustibles'!$B$3,'Nature combustibles'!$C$3,IF(D18='Nature combustibles'!$B$4,'Nature combustibles'!$C$4,IF(D18='Nature combustibles'!$B$5,'Nature combustibles'!$C$5,IF(D18='Nature combustibles'!$B$6,'Nature combustibles'!$C$6,IF(D18='Nature combustibles'!$B$7,'Nature combustibles'!$C$7,IF(D18='Nature combustibles'!$B$8,'Nature combustibles'!$C$8,IF(D18='Nature combustibles'!$B$9,'Nature combustibles'!$C$9,IF(D18='Nature combustibles'!$B$11,'Nature combustibles'!$C$11,IF(D18='Nature combustibles'!$B$12,'Nature combustibles'!$C$12,IF(D18='Nature combustibles'!$B$13,'Nature combustibles'!$C$13,"")))))))))))</f>
        <v/>
      </c>
      <c r="F18" s="282"/>
      <c r="G18" s="284"/>
      <c r="H18" s="284"/>
      <c r="I18" s="284"/>
      <c r="J18" s="285" t="str">
        <f t="shared" ref="J18:J35" si="0">IF(G18*I18/1000=0,"",G18*I18/1000)</f>
        <v/>
      </c>
      <c r="K18" s="280"/>
      <c r="L18" s="287" t="str">
        <f t="shared" ref="L18:L35" si="1">IF(K18="",J18,J18*K18)</f>
        <v/>
      </c>
      <c r="M18" s="286" t="str">
        <f>IF(L18="","",L18/SUM($L$17:$L$35))</f>
        <v/>
      </c>
      <c r="N18" s="280"/>
      <c r="O18" s="287" t="str">
        <f>IF(OR(D18='Nature combustibles'!$B$2,D18='Nature combustibles'!$B$11,D18='Nature combustibles'!$B$13),IF(G18*N18/1000=0,"",G18*N18),"")</f>
        <v/>
      </c>
      <c r="P18" s="280"/>
      <c r="Q18" s="280"/>
      <c r="R18" s="280"/>
      <c r="S18" s="299" t="str">
        <f>IF(G18="","",IF(OR(C18='Nature combustibles'!$A$14,C18='Nature combustibles'!$A$15),"valeur par défaut non existante",MAX(VLOOKUP(Fournisseurs!$E18&amp;Fournisseurs!$B18,'Données REDII'!$E$119:$M$180,3,FALSE),VLOOKUP(Fournisseurs!$E18&amp;Fournisseurs!$B18,'Données REDII'!$E$119:$M$180,8,FALSE))))</f>
        <v/>
      </c>
      <c r="T18" s="299" t="str">
        <f>IF(G18="","",IF(OR(C18='Nature combustibles'!$A$14,C18='Nature combustibles'!$A$15),"valeur par défaut non existante",MAX(VLOOKUP(Fournisseurs!$E18&amp;Fournisseurs!$B18,'Données REDII'!$E$119:$M$180,2,FALSE),VLOOKUP(Fournisseurs!$E18&amp;Fournisseurs!$B18,'Données REDII'!$E$119:$M$180,7,FALSE))))</f>
        <v/>
      </c>
      <c r="U18" s="299" t="str">
        <f>IF(S18="","",IF(AND(OR(C18='Nature combustibles'!$A$14,C18='Nature combustibles'!$A$15),Fournisseurs!H18="oui"),"Critère GES présumé atteint",IF(AND(OR(C18='Nature combustibles'!$A$14,C18='Nature combustibles'!$A$15),Fournisseurs!H18="non"),"Prendre contact avec l'ADEME",IF('Plan d''appro'!$C$35&lt;DATE(2021,1,1),
"Pas de critère à respecter",
IF(G18&lt;&gt;"",
IF(AND('Plan d''appro'!$C$35&gt;=DATE(2021,1,1),'Plan d''appro'!$C$35&lt;DATE(2026,1,1)),IF(S18&gt;=0.7,"Elec. : oui","Elec. : non"),
IF(S18&gt;=0.8,"Elec. : oui","Elec. : non"))
&amp;" / "&amp;
IF(AND('Plan d''appro'!$C$35&gt;=DATE(2021,1,1),'Plan d''appro'!$C$35&lt;DATE(2026,1,1)),IF(T18&gt;=0.7,"Chaleur : oui","Chaleur : non"),
IF(T18&gt;=0.8,"Chaleur. : oui","Chaleur. : non")),
"")))))</f>
        <v/>
      </c>
      <c r="V18" s="288"/>
      <c r="W18" s="415"/>
      <c r="X18" s="416"/>
      <c r="Y18" s="416"/>
      <c r="Z18" s="416"/>
      <c r="AA18" s="40"/>
      <c r="AB18" s="40"/>
    </row>
    <row r="19" spans="1:28" ht="40.15" customHeight="1">
      <c r="A19" s="280"/>
      <c r="B19" s="281"/>
      <c r="C19" s="282"/>
      <c r="D19" s="283"/>
      <c r="E19" s="314" t="str">
        <f>IF(D19='Nature combustibles'!$B$2,'Nature combustibles'!$C$2,IF(D19='Nature combustibles'!$B$3,'Nature combustibles'!$C$3,IF(D19='Nature combustibles'!$B$4,'Nature combustibles'!$C$4,IF(D19='Nature combustibles'!$B$5,'Nature combustibles'!$C$5,IF(D19='Nature combustibles'!$B$6,'Nature combustibles'!$C$6,IF(D19='Nature combustibles'!$B$7,'Nature combustibles'!$C$7,IF(D19='Nature combustibles'!$B$8,'Nature combustibles'!$C$8,IF(D19='Nature combustibles'!$B$9,'Nature combustibles'!$C$9,IF(D19='Nature combustibles'!$B$11,'Nature combustibles'!$C$11,IF(D19='Nature combustibles'!$B$12,'Nature combustibles'!$C$12,IF(D19='Nature combustibles'!$B$13,'Nature combustibles'!$C$13,"")))))))))))</f>
        <v/>
      </c>
      <c r="F19" s="282"/>
      <c r="G19" s="284"/>
      <c r="H19" s="284"/>
      <c r="I19" s="284"/>
      <c r="J19" s="285" t="str">
        <f t="shared" si="0"/>
        <v/>
      </c>
      <c r="K19" s="280"/>
      <c r="L19" s="287" t="str">
        <f t="shared" si="1"/>
        <v/>
      </c>
      <c r="M19" s="286" t="str">
        <f t="shared" ref="M19:M21" si="2">IF(L19="","",L19/SUM($L$17:$L$35))</f>
        <v/>
      </c>
      <c r="N19" s="280"/>
      <c r="O19" s="287" t="str">
        <f>IF(OR(D19='Nature combustibles'!$B$2,D19='Nature combustibles'!$B$11,D19='Nature combustibles'!$B$13),IF(G19*N19/1000=0,"",G19*N19),"")</f>
        <v/>
      </c>
      <c r="P19" s="280"/>
      <c r="Q19" s="280"/>
      <c r="R19" s="280"/>
      <c r="S19" s="299" t="str">
        <f>IF(G19="","",IF(OR(C19='Nature combustibles'!$A$14,C19='Nature combustibles'!$A$15),"valeur par défaut non existante",MAX(VLOOKUP(Fournisseurs!$E19&amp;Fournisseurs!$B19,'Données REDII'!$E$119:$M$180,3,FALSE),VLOOKUP(Fournisseurs!$E19&amp;Fournisseurs!$B19,'Données REDII'!$E$119:$M$180,8,FALSE))))</f>
        <v/>
      </c>
      <c r="T19" s="299" t="str">
        <f>IF(G19="","",IF(OR(C19='Nature combustibles'!$A$14,C19='Nature combustibles'!$A$15),"valeur par défaut non existante",MAX(VLOOKUP(Fournisseurs!$E19&amp;Fournisseurs!$B19,'Données REDII'!$E$119:$M$180,2,FALSE),VLOOKUP(Fournisseurs!$E19&amp;Fournisseurs!$B19,'Données REDII'!$E$119:$M$180,7,FALSE))))</f>
        <v/>
      </c>
      <c r="U19" s="299" t="str">
        <f>IF(S19="","",IF(AND(OR(C19='Nature combustibles'!$A$14,C19='Nature combustibles'!$A$15),Fournisseurs!H19="oui"),"Critère GES présumé atteint",IF(AND(OR(C19='Nature combustibles'!$A$14,C19='Nature combustibles'!$A$15),Fournisseurs!H19="non"),"Prendre contact avec l'ADEME",IF('Plan d''appro'!$C$35&lt;DATE(2021,1,1),
"Pas de critère à respecter",
IF(G19&lt;&gt;"",
IF(AND('Plan d''appro'!$C$35&gt;=DATE(2021,1,1),'Plan d''appro'!$C$35&lt;DATE(2026,1,1)),IF(S19&gt;=0.7,"Elec. : oui","Elec. : non"),
IF(S19&gt;=0.8,"Elec. : oui","Elec. : non"))
&amp;" / "&amp;
IF(AND('Plan d''appro'!$C$35&gt;=DATE(2021,1,1),'Plan d''appro'!$C$35&lt;DATE(2026,1,1)),IF(T19&gt;=0.7,"Chaleur : oui","Chaleur : non"),
IF(T19&gt;=0.8,"Chaleur. : oui","Chaleur. : non")),
"")))))</f>
        <v/>
      </c>
      <c r="V19" s="288"/>
      <c r="W19" s="49"/>
      <c r="X19" s="50"/>
      <c r="Y19" s="50"/>
      <c r="Z19" s="50"/>
      <c r="AA19" s="40"/>
      <c r="AB19" s="40"/>
    </row>
    <row r="20" spans="1:28" ht="40.15" customHeight="1">
      <c r="A20" s="280"/>
      <c r="B20" s="281"/>
      <c r="C20" s="282"/>
      <c r="D20" s="283"/>
      <c r="E20" s="314" t="str">
        <f>IF(D20='Nature combustibles'!$B$2,'Nature combustibles'!$C$2,IF(D20='Nature combustibles'!$B$3,'Nature combustibles'!$C$3,IF(D20='Nature combustibles'!$B$4,'Nature combustibles'!$C$4,IF(D20='Nature combustibles'!$B$5,'Nature combustibles'!$C$5,IF(D20='Nature combustibles'!$B$6,'Nature combustibles'!$C$6,IF(D20='Nature combustibles'!$B$7,'Nature combustibles'!$C$7,IF(D20='Nature combustibles'!$B$8,'Nature combustibles'!$C$8,IF(D20='Nature combustibles'!$B$9,'Nature combustibles'!$C$9,IF(D20='Nature combustibles'!$B$11,'Nature combustibles'!$C$11,IF(D20='Nature combustibles'!$B$12,'Nature combustibles'!$C$12,IF(D20='Nature combustibles'!$B$13,'Nature combustibles'!$C$13,"")))))))))))</f>
        <v/>
      </c>
      <c r="F20" s="282"/>
      <c r="G20" s="284"/>
      <c r="H20" s="284"/>
      <c r="I20" s="284"/>
      <c r="J20" s="285" t="str">
        <f t="shared" si="0"/>
        <v/>
      </c>
      <c r="K20" s="280"/>
      <c r="L20" s="287" t="str">
        <f t="shared" si="1"/>
        <v/>
      </c>
      <c r="M20" s="286" t="str">
        <f t="shared" si="2"/>
        <v/>
      </c>
      <c r="N20" s="280"/>
      <c r="O20" s="287" t="str">
        <f>IF(OR(D20='Nature combustibles'!$B$2,D20='Nature combustibles'!$B$11,D20='Nature combustibles'!$B$13),IF(G20*N20/1000=0,"",G20*N20),"")</f>
        <v/>
      </c>
      <c r="P20" s="280"/>
      <c r="Q20" s="280"/>
      <c r="R20" s="280"/>
      <c r="S20" s="299" t="str">
        <f>IF(G20="","",IF(OR(C20='Nature combustibles'!$A$14,C20='Nature combustibles'!$A$15),"valeur par défaut non existante",MAX(VLOOKUP(Fournisseurs!$E20&amp;Fournisseurs!$B20,'Données REDII'!$E$119:$M$180,3,FALSE),VLOOKUP(Fournisseurs!$E20&amp;Fournisseurs!$B20,'Données REDII'!$E$119:$M$180,8,FALSE))))</f>
        <v/>
      </c>
      <c r="T20" s="299" t="str">
        <f>IF(G20="","",IF(OR(C20='Nature combustibles'!$A$14,C20='Nature combustibles'!$A$15),"valeur par défaut non existante",MAX(VLOOKUP(Fournisseurs!$E20&amp;Fournisseurs!$B20,'Données REDII'!$E$119:$M$180,2,FALSE),VLOOKUP(Fournisseurs!$E20&amp;Fournisseurs!$B20,'Données REDII'!$E$119:$M$180,7,FALSE))))</f>
        <v/>
      </c>
      <c r="U20" s="299" t="str">
        <f>IF(S20="","",IF(AND(OR(C20='Nature combustibles'!$A$14,C20='Nature combustibles'!$A$15),Fournisseurs!H20="oui"),"Critère GES présumé atteint",IF(AND(OR(C20='Nature combustibles'!$A$14,C20='Nature combustibles'!$A$15),Fournisseurs!H20="non"),"Prendre contact avec l'ADEME",IF('Plan d''appro'!$C$35&lt;DATE(2021,1,1),
"Pas de critère à respecter",
IF(G20&lt;&gt;"",
IF(AND('Plan d''appro'!$C$35&gt;=DATE(2021,1,1),'Plan d''appro'!$C$35&lt;DATE(2026,1,1)),IF(S20&gt;=0.7,"Elec. : oui","Elec. : non"),
IF(S20&gt;=0.8,"Elec. : oui","Elec. : non"))
&amp;" / "&amp;
IF(AND('Plan d''appro'!$C$35&gt;=DATE(2021,1,1),'Plan d''appro'!$C$35&lt;DATE(2026,1,1)),IF(T20&gt;=0.7,"Chaleur : oui","Chaleur : non"),
IF(T20&gt;=0.8,"Chaleur. : oui","Chaleur. : non")),
"")))))</f>
        <v/>
      </c>
      <c r="V20" s="288"/>
      <c r="W20" s="49"/>
      <c r="X20" s="50"/>
      <c r="Y20" s="50"/>
      <c r="Z20" s="50"/>
      <c r="AA20" s="40"/>
      <c r="AB20" s="40"/>
    </row>
    <row r="21" spans="1:28" ht="40.15" customHeight="1">
      <c r="A21" s="280"/>
      <c r="B21" s="281"/>
      <c r="C21" s="282"/>
      <c r="D21" s="283"/>
      <c r="E21" s="314" t="str">
        <f>IF(D21='Nature combustibles'!$B$2,'Nature combustibles'!$C$2,IF(D21='Nature combustibles'!$B$3,'Nature combustibles'!$C$3,IF(D21='Nature combustibles'!$B$4,'Nature combustibles'!$C$4,IF(D21='Nature combustibles'!$B$5,'Nature combustibles'!$C$5,IF(D21='Nature combustibles'!$B$6,'Nature combustibles'!$C$6,IF(D21='Nature combustibles'!$B$7,'Nature combustibles'!$C$7,IF(D21='Nature combustibles'!$B$8,'Nature combustibles'!$C$8,IF(D21='Nature combustibles'!$B$9,'Nature combustibles'!$C$9,IF(D21='Nature combustibles'!$B$11,'Nature combustibles'!$C$11,IF(D21='Nature combustibles'!$B$12,'Nature combustibles'!$C$12,IF(D21='Nature combustibles'!$B$13,'Nature combustibles'!$C$13,"")))))))))))</f>
        <v/>
      </c>
      <c r="F21" s="282"/>
      <c r="G21" s="284"/>
      <c r="H21" s="284"/>
      <c r="I21" s="284"/>
      <c r="J21" s="285" t="str">
        <f t="shared" si="0"/>
        <v/>
      </c>
      <c r="K21" s="280"/>
      <c r="L21" s="287" t="str">
        <f t="shared" si="1"/>
        <v/>
      </c>
      <c r="M21" s="286" t="str">
        <f t="shared" si="2"/>
        <v/>
      </c>
      <c r="N21" s="280"/>
      <c r="O21" s="287" t="str">
        <f>IF(OR(D21='Nature combustibles'!$B$2,D21='Nature combustibles'!$B$11,D21='Nature combustibles'!$B$13),IF(G21*N21/1000=0,"",G21*N21),"")</f>
        <v/>
      </c>
      <c r="P21" s="280"/>
      <c r="Q21" s="280"/>
      <c r="R21" s="280"/>
      <c r="S21" s="299" t="str">
        <f>IF(G21="","",IF(OR(C21='Nature combustibles'!$A$14,C21='Nature combustibles'!$A$15),"valeur par défaut non existante",MAX(VLOOKUP(Fournisseurs!$E21&amp;Fournisseurs!$B21,'Données REDII'!$E$119:$M$180,3,FALSE),VLOOKUP(Fournisseurs!$E21&amp;Fournisseurs!$B21,'Données REDII'!$E$119:$M$180,8,FALSE))))</f>
        <v/>
      </c>
      <c r="T21" s="299" t="str">
        <f>IF(G21="","",IF(OR(C21='Nature combustibles'!$A$14,C21='Nature combustibles'!$A$15),"valeur par défaut non existante",MAX(VLOOKUP(Fournisseurs!$E21&amp;Fournisseurs!$B21,'Données REDII'!$E$119:$M$180,2,FALSE),VLOOKUP(Fournisseurs!$E21&amp;Fournisseurs!$B21,'Données REDII'!$E$119:$M$180,7,FALSE))))</f>
        <v/>
      </c>
      <c r="U21" s="299" t="str">
        <f>IF(S21="","",IF(AND(OR(C21='Nature combustibles'!$A$14,C21='Nature combustibles'!$A$15),Fournisseurs!H21="oui"),"Critère GES présumé atteint",IF(AND(OR(C21='Nature combustibles'!$A$14,C21='Nature combustibles'!$A$15),Fournisseurs!H21="non"),"Prendre contact avec l'ADEME",IF('Plan d''appro'!$C$35&lt;DATE(2021,1,1),
"Pas de critère à respecter",
IF(G21&lt;&gt;"",
IF(AND('Plan d''appro'!$C$35&gt;=DATE(2021,1,1),'Plan d''appro'!$C$35&lt;DATE(2026,1,1)),IF(S21&gt;=0.7,"Elec. : oui","Elec. : non"),
IF(S21&gt;=0.8,"Elec. : oui","Elec. : non"))
&amp;" / "&amp;
IF(AND('Plan d''appro'!$C$35&gt;=DATE(2021,1,1),'Plan d''appro'!$C$35&lt;DATE(2026,1,1)),IF(T21&gt;=0.7,"Chaleur : oui","Chaleur : non"),
IF(T21&gt;=0.8,"Chaleur. : oui","Chaleur. : non")),
"")))))</f>
        <v/>
      </c>
      <c r="V21" s="288"/>
      <c r="W21" s="49"/>
      <c r="X21" s="50"/>
      <c r="Y21" s="50"/>
      <c r="Z21" s="50"/>
      <c r="AA21" s="40"/>
      <c r="AB21" s="40"/>
    </row>
    <row r="22" spans="1:28" ht="40.15" customHeight="1">
      <c r="A22" s="280"/>
      <c r="B22" s="281"/>
      <c r="C22" s="282"/>
      <c r="D22" s="283"/>
      <c r="E22" s="314" t="str">
        <f>IF(D22='Nature combustibles'!$B$2,'Nature combustibles'!$C$2,IF(D22='Nature combustibles'!$B$3,'Nature combustibles'!$C$3,IF(D22='Nature combustibles'!$B$4,'Nature combustibles'!$C$4,IF(D22='Nature combustibles'!$B$5,'Nature combustibles'!$C$5,IF(D22='Nature combustibles'!$B$6,'Nature combustibles'!$C$6,IF(D22='Nature combustibles'!$B$7,'Nature combustibles'!$C$7,IF(D22='Nature combustibles'!$B$8,'Nature combustibles'!$C$8,IF(D22='Nature combustibles'!$B$9,'Nature combustibles'!$C$9,IF(D22='Nature combustibles'!$B$11,'Nature combustibles'!$C$11,IF(D22='Nature combustibles'!$B$12,'Nature combustibles'!$C$12,IF(D22='Nature combustibles'!$B$13,'Nature combustibles'!$C$13,"")))))))))))</f>
        <v/>
      </c>
      <c r="F22" s="282"/>
      <c r="G22" s="284"/>
      <c r="H22" s="284"/>
      <c r="I22" s="284"/>
      <c r="J22" s="285"/>
      <c r="K22" s="280"/>
      <c r="L22" s="287"/>
      <c r="M22" s="286"/>
      <c r="N22" s="280"/>
      <c r="O22" s="287" t="str">
        <f>IF(OR(D22='Nature combustibles'!$B$2,D22='Nature combustibles'!$B$11,D22='Nature combustibles'!$B$13),IF(G22*N22/1000=0,"",G22*N22),"")</f>
        <v/>
      </c>
      <c r="P22" s="280"/>
      <c r="Q22" s="280"/>
      <c r="R22" s="280"/>
      <c r="S22" s="299" t="str">
        <f>IF(G22="","",IF(OR(C22='Nature combustibles'!$A$14,C22='Nature combustibles'!$A$15),"valeur par défaut non existante",MAX(VLOOKUP(Fournisseurs!$E22&amp;Fournisseurs!$B22,'Données REDII'!$E$119:$M$180,3,FALSE),VLOOKUP(Fournisseurs!$E22&amp;Fournisseurs!$B22,'Données REDII'!$E$119:$M$180,8,FALSE))))</f>
        <v/>
      </c>
      <c r="T22" s="299" t="str">
        <f>IF(G22="","",IF(OR(C22='Nature combustibles'!$A$14,C22='Nature combustibles'!$A$15),"valeur par défaut non existante",MAX(VLOOKUP(Fournisseurs!$E22&amp;Fournisseurs!$B22,'Données REDII'!$E$119:$M$180,2,FALSE),VLOOKUP(Fournisseurs!$E22&amp;Fournisseurs!$B22,'Données REDII'!$E$119:$M$180,7,FALSE))))</f>
        <v/>
      </c>
      <c r="U22" s="299" t="str">
        <f>IF(S22="","",IF(AND(OR(C22='Nature combustibles'!$A$14,C22='Nature combustibles'!$A$15),Fournisseurs!H22="oui"),"Critère GES présumé atteint",IF(AND(OR(C22='Nature combustibles'!$A$14,C22='Nature combustibles'!$A$15),Fournisseurs!H22="non"),"Prendre contact avec l'ADEME",IF('Plan d''appro'!$C$35&lt;DATE(2021,1,1),
"Pas de critère à respecter",
IF(G22&lt;&gt;"",
IF(AND('Plan d''appro'!$C$35&gt;=DATE(2021,1,1),'Plan d''appro'!$C$35&lt;DATE(2026,1,1)),IF(S22&gt;=0.7,"Elec. : oui","Elec. : non"),
IF(S22&gt;=0.8,"Elec. : oui","Elec. : non"))
&amp;" / "&amp;
IF(AND('Plan d''appro'!$C$35&gt;=DATE(2021,1,1),'Plan d''appro'!$C$35&lt;DATE(2026,1,1)),IF(T22&gt;=0.7,"Chaleur : oui","Chaleur : non"),
IF(T22&gt;=0.8,"Chaleur. : oui","Chaleur. : non")),
"")))))</f>
        <v/>
      </c>
      <c r="V22" s="288"/>
      <c r="W22" s="49"/>
      <c r="X22" s="50"/>
      <c r="Y22" s="50"/>
      <c r="Z22" s="50"/>
      <c r="AA22" s="40"/>
      <c r="AB22" s="40"/>
    </row>
    <row r="23" spans="1:28" ht="40.15" customHeight="1">
      <c r="A23" s="280"/>
      <c r="B23" s="281"/>
      <c r="C23" s="282"/>
      <c r="D23" s="283"/>
      <c r="E23" s="314" t="str">
        <f>IF(D23='Nature combustibles'!$B$2,'Nature combustibles'!$C$2,IF(D23='Nature combustibles'!$B$3,'Nature combustibles'!$C$3,IF(D23='Nature combustibles'!$B$4,'Nature combustibles'!$C$4,IF(D23='Nature combustibles'!$B$5,'Nature combustibles'!$C$5,IF(D23='Nature combustibles'!$B$6,'Nature combustibles'!$C$6,IF(D23='Nature combustibles'!$B$7,'Nature combustibles'!$C$7,IF(D23='Nature combustibles'!$B$8,'Nature combustibles'!$C$8,IF(D23='Nature combustibles'!$B$9,'Nature combustibles'!$C$9,IF(D23='Nature combustibles'!$B$11,'Nature combustibles'!$C$11,IF(D23='Nature combustibles'!$B$12,'Nature combustibles'!$C$12,IF(D23='Nature combustibles'!$B$13,'Nature combustibles'!$C$13,"")))))))))))</f>
        <v/>
      </c>
      <c r="F23" s="282"/>
      <c r="G23" s="284"/>
      <c r="H23" s="284"/>
      <c r="I23" s="289"/>
      <c r="J23" s="285" t="str">
        <f t="shared" si="0"/>
        <v/>
      </c>
      <c r="K23" s="280"/>
      <c r="L23" s="287" t="str">
        <f t="shared" si="1"/>
        <v/>
      </c>
      <c r="M23" s="286" t="str">
        <f t="shared" ref="M23:M28" si="3">IF(L23="","",L23/SUM($L$17:$L$35))</f>
        <v/>
      </c>
      <c r="N23" s="280"/>
      <c r="O23" s="287" t="str">
        <f>IF(OR(D23='Nature combustibles'!$B$2,D23='Nature combustibles'!$B$11,D23='Nature combustibles'!$B$13),IF(G23*N23/1000=0,"",G23*N23),"")</f>
        <v/>
      </c>
      <c r="P23" s="280"/>
      <c r="Q23" s="280"/>
      <c r="R23" s="280"/>
      <c r="S23" s="299" t="str">
        <f>IF(G23="","",IF(OR(C23='Nature combustibles'!$A$14,C23='Nature combustibles'!$A$15),"valeur par défaut non existante",MAX(VLOOKUP(Fournisseurs!$E23&amp;Fournisseurs!$B23,'Données REDII'!$E$119:$M$180,3,FALSE),VLOOKUP(Fournisseurs!$E23&amp;Fournisseurs!$B23,'Données REDII'!$E$119:$M$180,8,FALSE))))</f>
        <v/>
      </c>
      <c r="T23" s="299" t="str">
        <f>IF(G23="","",IF(OR(C23='Nature combustibles'!$A$14,C23='Nature combustibles'!$A$15),"valeur par défaut non existante",MAX(VLOOKUP(Fournisseurs!$E23&amp;Fournisseurs!$B23,'Données REDII'!$E$119:$M$180,2,FALSE),VLOOKUP(Fournisseurs!$E23&amp;Fournisseurs!$B23,'Données REDII'!$E$119:$M$180,7,FALSE))))</f>
        <v/>
      </c>
      <c r="U23" s="299" t="str">
        <f>IF(S23="","",IF(AND(OR(C23='Nature combustibles'!$A$14,C23='Nature combustibles'!$A$15),Fournisseurs!H23="oui"),"Critère GES présumé atteint",IF(AND(OR(C23='Nature combustibles'!$A$14,C23='Nature combustibles'!$A$15),Fournisseurs!H23="non"),"Prendre contact avec l'ADEME",IF('Plan d''appro'!$C$35&lt;DATE(2021,1,1),
"Pas de critère à respecter",
IF(G23&lt;&gt;"",
IF(AND('Plan d''appro'!$C$35&gt;=DATE(2021,1,1),'Plan d''appro'!$C$35&lt;DATE(2026,1,1)),IF(S23&gt;=0.7,"Elec. : oui","Elec. : non"),
IF(S23&gt;=0.8,"Elec. : oui","Elec. : non"))
&amp;" / "&amp;
IF(AND('Plan d''appro'!$C$35&gt;=DATE(2021,1,1),'Plan d''appro'!$C$35&lt;DATE(2026,1,1)),IF(T23&gt;=0.7,"Chaleur : oui","Chaleur : non"),
IF(T23&gt;=0.8,"Chaleur. : oui","Chaleur. : non")),
"")))))</f>
        <v/>
      </c>
      <c r="V23" s="288"/>
      <c r="W23" s="415"/>
      <c r="X23" s="416"/>
      <c r="Y23" s="416"/>
      <c r="Z23" s="416"/>
      <c r="AA23" s="40"/>
      <c r="AB23" s="40"/>
    </row>
    <row r="24" spans="1:28" ht="40.15" customHeight="1">
      <c r="A24" s="280"/>
      <c r="B24" s="281"/>
      <c r="C24" s="282"/>
      <c r="D24" s="283"/>
      <c r="E24" s="314" t="str">
        <f>IF(D24='Nature combustibles'!$B$2,'Nature combustibles'!$C$2,IF(D24='Nature combustibles'!$B$3,'Nature combustibles'!$C$3,IF(D24='Nature combustibles'!$B$4,'Nature combustibles'!$C$4,IF(D24='Nature combustibles'!$B$5,'Nature combustibles'!$C$5,IF(D24='Nature combustibles'!$B$6,'Nature combustibles'!$C$6,IF(D24='Nature combustibles'!$B$7,'Nature combustibles'!$C$7,IF(D24='Nature combustibles'!$B$8,'Nature combustibles'!$C$8,IF(D24='Nature combustibles'!$B$9,'Nature combustibles'!$C$9,IF(D24='Nature combustibles'!$B$11,'Nature combustibles'!$C$11,IF(D24='Nature combustibles'!$B$12,'Nature combustibles'!$C$12,IF(D24='Nature combustibles'!$B$13,'Nature combustibles'!$C$13,"")))))))))))</f>
        <v/>
      </c>
      <c r="F24" s="282"/>
      <c r="G24" s="284"/>
      <c r="H24" s="284"/>
      <c r="I24" s="289"/>
      <c r="J24" s="285" t="str">
        <f t="shared" si="0"/>
        <v/>
      </c>
      <c r="K24" s="280"/>
      <c r="L24" s="287" t="str">
        <f t="shared" si="1"/>
        <v/>
      </c>
      <c r="M24" s="286" t="str">
        <f t="shared" si="3"/>
        <v/>
      </c>
      <c r="N24" s="280"/>
      <c r="O24" s="287" t="str">
        <f>IF(OR(D24='Nature combustibles'!$B$2,D24='Nature combustibles'!$B$11,D24='Nature combustibles'!$B$13),IF(G24*N24/1000=0,"",G24*N24),"")</f>
        <v/>
      </c>
      <c r="P24" s="280"/>
      <c r="Q24" s="280"/>
      <c r="R24" s="280"/>
      <c r="S24" s="299" t="str">
        <f>IF(G24="","",IF(OR(C24='Nature combustibles'!$A$14,C24='Nature combustibles'!$A$15),"valeur par défaut non existante",MAX(VLOOKUP(Fournisseurs!$E24&amp;Fournisseurs!$B24,'Données REDII'!$E$119:$M$180,3,FALSE),VLOOKUP(Fournisseurs!$E24&amp;Fournisseurs!$B24,'Données REDII'!$E$119:$M$180,8,FALSE))))</f>
        <v/>
      </c>
      <c r="T24" s="299" t="str">
        <f>IF(G24="","",IF(OR(C24='Nature combustibles'!$A$14,C24='Nature combustibles'!$A$15),"valeur par défaut non existante",MAX(VLOOKUP(Fournisseurs!$E24&amp;Fournisseurs!$B24,'Données REDII'!$E$119:$M$180,2,FALSE),VLOOKUP(Fournisseurs!$E24&amp;Fournisseurs!$B24,'Données REDII'!$E$119:$M$180,7,FALSE))))</f>
        <v/>
      </c>
      <c r="U24" s="299" t="str">
        <f>IF(S24="","",IF(AND(OR(C24='Nature combustibles'!$A$14,C24='Nature combustibles'!$A$15),Fournisseurs!H24="oui"),"Critère GES présumé atteint",IF(AND(OR(C24='Nature combustibles'!$A$14,C24='Nature combustibles'!$A$15),Fournisseurs!H24="non"),"Prendre contact avec l'ADEME",IF('Plan d''appro'!$C$35&lt;DATE(2021,1,1),
"Pas de critère à respecter",
IF(G24&lt;&gt;"",
IF(AND('Plan d''appro'!$C$35&gt;=DATE(2021,1,1),'Plan d''appro'!$C$35&lt;DATE(2026,1,1)),IF(S24&gt;=0.7,"Elec. : oui","Elec. : non"),
IF(S24&gt;=0.8,"Elec. : oui","Elec. : non"))
&amp;" / "&amp;
IF(AND('Plan d''appro'!$C$35&gt;=DATE(2021,1,1),'Plan d''appro'!$C$35&lt;DATE(2026,1,1)),IF(T24&gt;=0.7,"Chaleur : oui","Chaleur : non"),
IF(T24&gt;=0.8,"Chaleur. : oui","Chaleur. : non")),
"")))))</f>
        <v/>
      </c>
      <c r="V24" s="288"/>
      <c r="W24" s="415"/>
      <c r="X24" s="416"/>
      <c r="Y24" s="416"/>
      <c r="Z24" s="416"/>
      <c r="AA24" s="40"/>
      <c r="AB24" s="40"/>
    </row>
    <row r="25" spans="1:28" ht="40.15" customHeight="1">
      <c r="A25" s="280"/>
      <c r="B25" s="281"/>
      <c r="C25" s="282"/>
      <c r="D25" s="283"/>
      <c r="E25" s="314" t="str">
        <f>IF(D25='Nature combustibles'!$B$2,'Nature combustibles'!$C$2,IF(D25='Nature combustibles'!$B$3,'Nature combustibles'!$C$3,IF(D25='Nature combustibles'!$B$4,'Nature combustibles'!$C$4,IF(D25='Nature combustibles'!$B$5,'Nature combustibles'!$C$5,IF(D25='Nature combustibles'!$B$6,'Nature combustibles'!$C$6,IF(D25='Nature combustibles'!$B$7,'Nature combustibles'!$C$7,IF(D25='Nature combustibles'!$B$8,'Nature combustibles'!$C$8,IF(D25='Nature combustibles'!$B$9,'Nature combustibles'!$C$9,IF(D25='Nature combustibles'!$B$11,'Nature combustibles'!$C$11,IF(D25='Nature combustibles'!$B$12,'Nature combustibles'!$C$12,IF(D25='Nature combustibles'!$B$13,'Nature combustibles'!$C$13,"")))))))))))</f>
        <v/>
      </c>
      <c r="F25" s="282"/>
      <c r="G25" s="284"/>
      <c r="H25" s="284"/>
      <c r="I25" s="289"/>
      <c r="J25" s="285" t="str">
        <f t="shared" si="0"/>
        <v/>
      </c>
      <c r="K25" s="280"/>
      <c r="L25" s="287" t="str">
        <f t="shared" si="1"/>
        <v/>
      </c>
      <c r="M25" s="286" t="str">
        <f t="shared" si="3"/>
        <v/>
      </c>
      <c r="N25" s="280"/>
      <c r="O25" s="287" t="str">
        <f>IF(OR(D25='Nature combustibles'!$B$2,D25='Nature combustibles'!$B$11,D25='Nature combustibles'!$B$13),IF(G25*N25/1000=0,"",G25*N25),"")</f>
        <v/>
      </c>
      <c r="P25" s="280"/>
      <c r="Q25" s="280"/>
      <c r="R25" s="280"/>
      <c r="S25" s="299" t="str">
        <f>IF(G25="","",IF(OR(C25='Nature combustibles'!$A$14,C25='Nature combustibles'!$A$15),"valeur par défaut non existante",MAX(VLOOKUP(Fournisseurs!$E25&amp;Fournisseurs!$B25,'Données REDII'!$E$119:$M$180,3,FALSE),VLOOKUP(Fournisseurs!$E25&amp;Fournisseurs!$B25,'Données REDII'!$E$119:$M$180,8,FALSE))))</f>
        <v/>
      </c>
      <c r="T25" s="299" t="str">
        <f>IF(G25="","",IF(OR(C25='Nature combustibles'!$A$14,C25='Nature combustibles'!$A$15),"valeur par défaut non existante",MAX(VLOOKUP(Fournisseurs!$E25&amp;Fournisseurs!$B25,'Données REDII'!$E$119:$M$180,2,FALSE),VLOOKUP(Fournisseurs!$E25&amp;Fournisseurs!$B25,'Données REDII'!$E$119:$M$180,7,FALSE))))</f>
        <v/>
      </c>
      <c r="U25" s="299" t="str">
        <f>IF(S25="","",IF(AND(OR(C25='Nature combustibles'!$A$14,C25='Nature combustibles'!$A$15),Fournisseurs!H25="oui"),"Critère GES présumé atteint",IF(AND(OR(C25='Nature combustibles'!$A$14,C25='Nature combustibles'!$A$15),Fournisseurs!H25="non"),"Prendre contact avec l'ADEME",IF('Plan d''appro'!$C$35&lt;DATE(2021,1,1),
"Pas de critère à respecter",
IF(G25&lt;&gt;"",
IF(AND('Plan d''appro'!$C$35&gt;=DATE(2021,1,1),'Plan d''appro'!$C$35&lt;DATE(2026,1,1)),IF(S25&gt;=0.7,"Elec. : oui","Elec. : non"),
IF(S25&gt;=0.8,"Elec. : oui","Elec. : non"))
&amp;" / "&amp;
IF(AND('Plan d''appro'!$C$35&gt;=DATE(2021,1,1),'Plan d''appro'!$C$35&lt;DATE(2026,1,1)),IF(T25&gt;=0.7,"Chaleur : oui","Chaleur : non"),
IF(T25&gt;=0.8,"Chaleur. : oui","Chaleur. : non")),
"")))))</f>
        <v/>
      </c>
      <c r="V25" s="288"/>
      <c r="W25" s="415"/>
      <c r="X25" s="416"/>
      <c r="Y25" s="416"/>
      <c r="Z25" s="416"/>
      <c r="AA25" s="40"/>
      <c r="AB25" s="40"/>
    </row>
    <row r="26" spans="1:28" ht="40.15" customHeight="1">
      <c r="A26" s="280"/>
      <c r="B26" s="281"/>
      <c r="C26" s="282"/>
      <c r="D26" s="283"/>
      <c r="E26" s="314" t="str">
        <f>IF(D26='Nature combustibles'!$B$2,'Nature combustibles'!$C$2,IF(D26='Nature combustibles'!$B$3,'Nature combustibles'!$C$3,IF(D26='Nature combustibles'!$B$4,'Nature combustibles'!$C$4,IF(D26='Nature combustibles'!$B$5,'Nature combustibles'!$C$5,IF(D26='Nature combustibles'!$B$6,'Nature combustibles'!$C$6,IF(D26='Nature combustibles'!$B$7,'Nature combustibles'!$C$7,IF(D26='Nature combustibles'!$B$8,'Nature combustibles'!$C$8,IF(D26='Nature combustibles'!$B$9,'Nature combustibles'!$C$9,IF(D26='Nature combustibles'!$B$11,'Nature combustibles'!$C$11,IF(D26='Nature combustibles'!$B$12,'Nature combustibles'!$C$12,IF(D26='Nature combustibles'!$B$13,'Nature combustibles'!$C$13,"")))))))))))</f>
        <v/>
      </c>
      <c r="F26" s="282"/>
      <c r="G26" s="284"/>
      <c r="H26" s="284"/>
      <c r="I26" s="289"/>
      <c r="J26" s="285" t="str">
        <f t="shared" si="0"/>
        <v/>
      </c>
      <c r="K26" s="280"/>
      <c r="L26" s="287" t="str">
        <f t="shared" si="1"/>
        <v/>
      </c>
      <c r="M26" s="286" t="str">
        <f t="shared" si="3"/>
        <v/>
      </c>
      <c r="N26" s="280"/>
      <c r="O26" s="287" t="str">
        <f>IF(OR(D26='Nature combustibles'!$B$2,D26='Nature combustibles'!$B$11,D26='Nature combustibles'!$B$13),IF(G26*N26/1000=0,"",G26*N26),"")</f>
        <v/>
      </c>
      <c r="P26" s="280"/>
      <c r="Q26" s="280"/>
      <c r="R26" s="280"/>
      <c r="S26" s="299" t="str">
        <f>IF(G26="","",IF(OR(C26='Nature combustibles'!$A$14,C26='Nature combustibles'!$A$15),"valeur par défaut non existante",MAX(VLOOKUP(Fournisseurs!$E26&amp;Fournisseurs!$B26,'Données REDII'!$E$119:$M$180,3,FALSE),VLOOKUP(Fournisseurs!$E26&amp;Fournisseurs!$B26,'Données REDII'!$E$119:$M$180,8,FALSE))))</f>
        <v/>
      </c>
      <c r="T26" s="299" t="str">
        <f>IF(G26="","",IF(OR(C26='Nature combustibles'!$A$14,C26='Nature combustibles'!$A$15),"valeur par défaut non existante",MAX(VLOOKUP(Fournisseurs!$E26&amp;Fournisseurs!$B26,'Données REDII'!$E$119:$M$180,2,FALSE),VLOOKUP(Fournisseurs!$E26&amp;Fournisseurs!$B26,'Données REDII'!$E$119:$M$180,7,FALSE))))</f>
        <v/>
      </c>
      <c r="U26" s="299" t="str">
        <f>IF(S26="","",IF(AND(OR(C26='Nature combustibles'!$A$14,C26='Nature combustibles'!$A$15),Fournisseurs!H26="oui"),"Critère GES présumé atteint",IF(AND(OR(C26='Nature combustibles'!$A$14,C26='Nature combustibles'!$A$15),Fournisseurs!H26="non"),"Prendre contact avec l'ADEME",IF('Plan d''appro'!$C$35&lt;DATE(2021,1,1),
"Pas de critère à respecter",
IF(G26&lt;&gt;"",
IF(AND('Plan d''appro'!$C$35&gt;=DATE(2021,1,1),'Plan d''appro'!$C$35&lt;DATE(2026,1,1)),IF(S26&gt;=0.7,"Elec. : oui","Elec. : non"),
IF(S26&gt;=0.8,"Elec. : oui","Elec. : non"))
&amp;" / "&amp;
IF(AND('Plan d''appro'!$C$35&gt;=DATE(2021,1,1),'Plan d''appro'!$C$35&lt;DATE(2026,1,1)),IF(T26&gt;=0.7,"Chaleur : oui","Chaleur : non"),
IF(T26&gt;=0.8,"Chaleur. : oui","Chaleur. : non")),
"")))))</f>
        <v/>
      </c>
      <c r="V26" s="288"/>
      <c r="W26" s="415"/>
      <c r="X26" s="416"/>
      <c r="Y26" s="416"/>
      <c r="Z26" s="416"/>
      <c r="AA26" s="40"/>
      <c r="AB26" s="40"/>
    </row>
    <row r="27" spans="1:28" ht="40.15" customHeight="1">
      <c r="A27" s="280"/>
      <c r="B27" s="281"/>
      <c r="C27" s="282"/>
      <c r="D27" s="283"/>
      <c r="E27" s="314" t="str">
        <f>IF(D27='Nature combustibles'!$B$2,'Nature combustibles'!$C$2,IF(D27='Nature combustibles'!$B$3,'Nature combustibles'!$C$3,IF(D27='Nature combustibles'!$B$4,'Nature combustibles'!$C$4,IF(D27='Nature combustibles'!$B$5,'Nature combustibles'!$C$5,IF(D27='Nature combustibles'!$B$6,'Nature combustibles'!$C$6,IF(D27='Nature combustibles'!$B$7,'Nature combustibles'!$C$7,IF(D27='Nature combustibles'!$B$8,'Nature combustibles'!$C$8,IF(D27='Nature combustibles'!$B$9,'Nature combustibles'!$C$9,IF(D27='Nature combustibles'!$B$11,'Nature combustibles'!$C$11,IF(D27='Nature combustibles'!$B$12,'Nature combustibles'!$C$12,IF(D27='Nature combustibles'!$B$13,'Nature combustibles'!$C$13,"")))))))))))</f>
        <v/>
      </c>
      <c r="F27" s="282"/>
      <c r="G27" s="284"/>
      <c r="H27" s="284"/>
      <c r="I27" s="289"/>
      <c r="J27" s="285" t="str">
        <f t="shared" si="0"/>
        <v/>
      </c>
      <c r="K27" s="280"/>
      <c r="L27" s="287" t="str">
        <f t="shared" si="1"/>
        <v/>
      </c>
      <c r="M27" s="286" t="str">
        <f t="shared" si="3"/>
        <v/>
      </c>
      <c r="N27" s="280"/>
      <c r="O27" s="287" t="str">
        <f>IF(OR(D27='Nature combustibles'!$B$2,D27='Nature combustibles'!$B$11,D27='Nature combustibles'!$B$13),IF(G27*N27/1000=0,"",G27*N27),"")</f>
        <v/>
      </c>
      <c r="P27" s="280"/>
      <c r="Q27" s="280"/>
      <c r="R27" s="280"/>
      <c r="S27" s="299" t="str">
        <f>IF(G27="","",IF(OR(C27='Nature combustibles'!$A$14,C27='Nature combustibles'!$A$15),"valeur par défaut non existante",MAX(VLOOKUP(Fournisseurs!$E27&amp;Fournisseurs!$B27,'Données REDII'!$E$119:$M$180,3,FALSE),VLOOKUP(Fournisseurs!$E27&amp;Fournisseurs!$B27,'Données REDII'!$E$119:$M$180,8,FALSE))))</f>
        <v/>
      </c>
      <c r="T27" s="299" t="str">
        <f>IF(G27="","",IF(OR(C27='Nature combustibles'!$A$14,C27='Nature combustibles'!$A$15),"valeur par défaut non existante",MAX(VLOOKUP(Fournisseurs!$E27&amp;Fournisseurs!$B27,'Données REDII'!$E$119:$M$180,2,FALSE),VLOOKUP(Fournisseurs!$E27&amp;Fournisseurs!$B27,'Données REDII'!$E$119:$M$180,7,FALSE))))</f>
        <v/>
      </c>
      <c r="U27" s="299" t="str">
        <f>IF(S27="","",IF(AND(OR(C27='Nature combustibles'!$A$14,C27='Nature combustibles'!$A$15),Fournisseurs!H27="oui"),"Critère GES présumé atteint",IF(AND(OR(C27='Nature combustibles'!$A$14,C27='Nature combustibles'!$A$15),Fournisseurs!H27="non"),"Prendre contact avec l'ADEME",IF('Plan d''appro'!$C$35&lt;DATE(2021,1,1),
"Pas de critère à respecter",
IF(G27&lt;&gt;"",
IF(AND('Plan d''appro'!$C$35&gt;=DATE(2021,1,1),'Plan d''appro'!$C$35&lt;DATE(2026,1,1)),IF(S27&gt;=0.7,"Elec. : oui","Elec. : non"),
IF(S27&gt;=0.8,"Elec. : oui","Elec. : non"))
&amp;" / "&amp;
IF(AND('Plan d''appro'!$C$35&gt;=DATE(2021,1,1),'Plan d''appro'!$C$35&lt;DATE(2026,1,1)),IF(T27&gt;=0.7,"Chaleur : oui","Chaleur : non"),
IF(T27&gt;=0.8,"Chaleur. : oui","Chaleur. : non")),
"")))))</f>
        <v/>
      </c>
      <c r="V27" s="288"/>
      <c r="W27" s="415"/>
      <c r="X27" s="416"/>
      <c r="Y27" s="416"/>
      <c r="Z27" s="416"/>
      <c r="AA27" s="40"/>
      <c r="AB27" s="40"/>
    </row>
    <row r="28" spans="1:28" ht="40.15" customHeight="1">
      <c r="A28" s="280"/>
      <c r="B28" s="281"/>
      <c r="C28" s="282"/>
      <c r="D28" s="283"/>
      <c r="E28" s="314" t="str">
        <f>IF(D28='Nature combustibles'!$B$2,'Nature combustibles'!$C$2,IF(D28='Nature combustibles'!$B$3,'Nature combustibles'!$C$3,IF(D28='Nature combustibles'!$B$4,'Nature combustibles'!$C$4,IF(D28='Nature combustibles'!$B$5,'Nature combustibles'!$C$5,IF(D28='Nature combustibles'!$B$6,'Nature combustibles'!$C$6,IF(D28='Nature combustibles'!$B$7,'Nature combustibles'!$C$7,IF(D28='Nature combustibles'!$B$8,'Nature combustibles'!$C$8,IF(D28='Nature combustibles'!$B$9,'Nature combustibles'!$C$9,IF(D28='Nature combustibles'!$B$11,'Nature combustibles'!$C$11,IF(D28='Nature combustibles'!$B$12,'Nature combustibles'!$C$12,IF(D28='Nature combustibles'!$B$13,'Nature combustibles'!$C$13,"")))))))))))</f>
        <v/>
      </c>
      <c r="F28" s="282"/>
      <c r="G28" s="284"/>
      <c r="H28" s="284"/>
      <c r="I28" s="289"/>
      <c r="J28" s="285" t="str">
        <f t="shared" si="0"/>
        <v/>
      </c>
      <c r="K28" s="280"/>
      <c r="L28" s="287" t="str">
        <f t="shared" si="1"/>
        <v/>
      </c>
      <c r="M28" s="286" t="str">
        <f t="shared" si="3"/>
        <v/>
      </c>
      <c r="N28" s="280"/>
      <c r="O28" s="287" t="str">
        <f>IF(OR(D28='Nature combustibles'!$B$2,D28='Nature combustibles'!$B$11,D28='Nature combustibles'!$B$13),IF(G28*N28/1000=0,"",G28*N28),"")</f>
        <v/>
      </c>
      <c r="P28" s="280"/>
      <c r="Q28" s="280"/>
      <c r="R28" s="280"/>
      <c r="S28" s="299" t="str">
        <f>IF(G28="","",IF(OR(C28='Nature combustibles'!$A$14,C28='Nature combustibles'!$A$15),"valeur par défaut non existante",MAX(VLOOKUP(Fournisseurs!$E28&amp;Fournisseurs!$B28,'Données REDII'!$E$119:$M$180,3,FALSE),VLOOKUP(Fournisseurs!$E28&amp;Fournisseurs!$B28,'Données REDII'!$E$119:$M$180,8,FALSE))))</f>
        <v/>
      </c>
      <c r="T28" s="299" t="str">
        <f>IF(G28="","",IF(OR(C28='Nature combustibles'!$A$14,C28='Nature combustibles'!$A$15),"valeur par défaut non existante",MAX(VLOOKUP(Fournisseurs!$E28&amp;Fournisseurs!$B28,'Données REDII'!$E$119:$M$180,2,FALSE),VLOOKUP(Fournisseurs!$E28&amp;Fournisseurs!$B28,'Données REDII'!$E$119:$M$180,7,FALSE))))</f>
        <v/>
      </c>
      <c r="U28" s="299" t="str">
        <f>IF(S28="","",IF(AND(OR(C28='Nature combustibles'!$A$14,C28='Nature combustibles'!$A$15),Fournisseurs!H28="oui"),"Critère GES présumé atteint",IF(AND(OR(C28='Nature combustibles'!$A$14,C28='Nature combustibles'!$A$15),Fournisseurs!H28="non"),"Prendre contact avec l'ADEME",IF('Plan d''appro'!$C$35&lt;DATE(2021,1,1),
"Pas de critère à respecter",
IF(G28&lt;&gt;"",
IF(AND('Plan d''appro'!$C$35&gt;=DATE(2021,1,1),'Plan d''appro'!$C$35&lt;DATE(2026,1,1)),IF(S28&gt;=0.7,"Elec. : oui","Elec. : non"),
IF(S28&gt;=0.8,"Elec. : oui","Elec. : non"))
&amp;" / "&amp;
IF(AND('Plan d''appro'!$C$35&gt;=DATE(2021,1,1),'Plan d''appro'!$C$35&lt;DATE(2026,1,1)),IF(T28&gt;=0.7,"Chaleur : oui","Chaleur : non"),
IF(T28&gt;=0.8,"Chaleur. : oui","Chaleur. : non")),
"")))))</f>
        <v/>
      </c>
      <c r="V28" s="288"/>
      <c r="W28" s="415"/>
      <c r="X28" s="416"/>
      <c r="Y28" s="416"/>
      <c r="Z28" s="416"/>
      <c r="AA28" s="40"/>
      <c r="AB28" s="40"/>
    </row>
    <row r="29" spans="1:28" ht="40.15" customHeight="1">
      <c r="A29" s="280"/>
      <c r="B29" s="281"/>
      <c r="C29" s="282"/>
      <c r="D29" s="283"/>
      <c r="E29" s="314" t="str">
        <f>IF(D29='Nature combustibles'!$B$2,'Nature combustibles'!$C$2,IF(D29='Nature combustibles'!$B$3,'Nature combustibles'!$C$3,IF(D29='Nature combustibles'!$B$4,'Nature combustibles'!$C$4,IF(D29='Nature combustibles'!$B$5,'Nature combustibles'!$C$5,IF(D29='Nature combustibles'!$B$6,'Nature combustibles'!$C$6,IF(D29='Nature combustibles'!$B$7,'Nature combustibles'!$C$7,IF(D29='Nature combustibles'!$B$8,'Nature combustibles'!$C$8,IF(D29='Nature combustibles'!$B$9,'Nature combustibles'!$C$9,IF(D29='Nature combustibles'!$B$11,'Nature combustibles'!$C$11,IF(D29='Nature combustibles'!$B$12,'Nature combustibles'!$C$12,IF(D29='Nature combustibles'!$B$13,'Nature combustibles'!$C$13,"")))))))))))</f>
        <v/>
      </c>
      <c r="F29" s="282"/>
      <c r="G29" s="284"/>
      <c r="H29" s="284"/>
      <c r="I29" s="289"/>
      <c r="J29" s="285" t="str">
        <f t="shared" si="0"/>
        <v/>
      </c>
      <c r="K29" s="280"/>
      <c r="L29" s="287" t="str">
        <f t="shared" si="1"/>
        <v/>
      </c>
      <c r="M29" s="286" t="str">
        <f t="shared" ref="M29:M35" si="4">IF(L29="","",L29/SUM($L$17:$L$35))</f>
        <v/>
      </c>
      <c r="N29" s="280"/>
      <c r="O29" s="287" t="str">
        <f>IF(OR(D29='Nature combustibles'!$B$2,D29='Nature combustibles'!$B$11,D29='Nature combustibles'!$B$13),IF(G29*N29/1000=0,"",G29*N29),"")</f>
        <v/>
      </c>
      <c r="P29" s="280"/>
      <c r="Q29" s="280"/>
      <c r="R29" s="280"/>
      <c r="S29" s="299" t="str">
        <f>IF(G29="","",IF(OR(C29='Nature combustibles'!$A$14,C29='Nature combustibles'!$A$15),"valeur par défaut non existante",MAX(VLOOKUP(Fournisseurs!$E29&amp;Fournisseurs!$B29,'Données REDII'!$E$119:$M$180,3,FALSE),VLOOKUP(Fournisseurs!$E29&amp;Fournisseurs!$B29,'Données REDII'!$E$119:$M$180,8,FALSE))))</f>
        <v/>
      </c>
      <c r="T29" s="299" t="str">
        <f>IF(G29="","",IF(OR(C29='Nature combustibles'!$A$14,C29='Nature combustibles'!$A$15),"valeur par défaut non existante",MAX(VLOOKUP(Fournisseurs!$E29&amp;Fournisseurs!$B29,'Données REDII'!$E$119:$M$180,2,FALSE),VLOOKUP(Fournisseurs!$E29&amp;Fournisseurs!$B29,'Données REDII'!$E$119:$M$180,7,FALSE))))</f>
        <v/>
      </c>
      <c r="U29" s="299" t="str">
        <f>IF(S29="","",IF(AND(OR(C29='Nature combustibles'!$A$14,C29='Nature combustibles'!$A$15),Fournisseurs!H29="oui"),"Critère GES présumé atteint",IF(AND(OR(C29='Nature combustibles'!$A$14,C29='Nature combustibles'!$A$15),Fournisseurs!H29="non"),"Prendre contact avec l'ADEME",IF('Plan d''appro'!$C$35&lt;DATE(2021,1,1),
"Pas de critère à respecter",
IF(G29&lt;&gt;"",
IF(AND('Plan d''appro'!$C$35&gt;=DATE(2021,1,1),'Plan d''appro'!$C$35&lt;DATE(2026,1,1)),IF(S29&gt;=0.7,"Elec. : oui","Elec. : non"),
IF(S29&gt;=0.8,"Elec. : oui","Elec. : non"))
&amp;" / "&amp;
IF(AND('Plan d''appro'!$C$35&gt;=DATE(2021,1,1),'Plan d''appro'!$C$35&lt;DATE(2026,1,1)),IF(T29&gt;=0.7,"Chaleur : oui","Chaleur : non"),
IF(T29&gt;=0.8,"Chaleur. : oui","Chaleur. : non")),
"")))))</f>
        <v/>
      </c>
      <c r="V29" s="288"/>
      <c r="W29" s="415"/>
      <c r="X29" s="416"/>
      <c r="Y29" s="416"/>
      <c r="Z29" s="416"/>
      <c r="AA29" s="40"/>
      <c r="AB29" s="40"/>
    </row>
    <row r="30" spans="1:28" ht="40.15" customHeight="1">
      <c r="A30" s="280"/>
      <c r="B30" s="281"/>
      <c r="C30" s="282"/>
      <c r="D30" s="283"/>
      <c r="E30" s="314" t="str">
        <f>IF(D30='Nature combustibles'!$B$2,'Nature combustibles'!$C$2,IF(D30='Nature combustibles'!$B$3,'Nature combustibles'!$C$3,IF(D30='Nature combustibles'!$B$4,'Nature combustibles'!$C$4,IF(D30='Nature combustibles'!$B$5,'Nature combustibles'!$C$5,IF(D30='Nature combustibles'!$B$6,'Nature combustibles'!$C$6,IF(D30='Nature combustibles'!$B$7,'Nature combustibles'!$C$7,IF(D30='Nature combustibles'!$B$8,'Nature combustibles'!$C$8,IF(D30='Nature combustibles'!$B$9,'Nature combustibles'!$C$9,IF(D30='Nature combustibles'!$B$11,'Nature combustibles'!$C$11,IF(D30='Nature combustibles'!$B$12,'Nature combustibles'!$C$12,IF(D30='Nature combustibles'!$B$13,'Nature combustibles'!$C$13,"")))))))))))</f>
        <v/>
      </c>
      <c r="F30" s="282"/>
      <c r="G30" s="284"/>
      <c r="H30" s="284"/>
      <c r="I30" s="289"/>
      <c r="J30" s="285" t="str">
        <f t="shared" si="0"/>
        <v/>
      </c>
      <c r="K30" s="280"/>
      <c r="L30" s="287" t="str">
        <f t="shared" si="1"/>
        <v/>
      </c>
      <c r="M30" s="286" t="str">
        <f t="shared" si="4"/>
        <v/>
      </c>
      <c r="N30" s="280"/>
      <c r="O30" s="287" t="str">
        <f>IF(OR(D30='Nature combustibles'!$B$2,D30='Nature combustibles'!$B$11,D30='Nature combustibles'!$B$13),IF(G30*N30/1000=0,"",G30*N30),"")</f>
        <v/>
      </c>
      <c r="P30" s="280"/>
      <c r="Q30" s="280"/>
      <c r="R30" s="280"/>
      <c r="S30" s="299" t="str">
        <f>IF(G30="","",IF(OR(C30='Nature combustibles'!$A$14,C30='Nature combustibles'!$A$15),"valeur par défaut non existante",MAX(VLOOKUP(Fournisseurs!$E30&amp;Fournisseurs!$B30,'Données REDII'!$E$119:$M$180,3,FALSE),VLOOKUP(Fournisseurs!$E30&amp;Fournisseurs!$B30,'Données REDII'!$E$119:$M$180,8,FALSE))))</f>
        <v/>
      </c>
      <c r="T30" s="299" t="str">
        <f>IF(G30="","",IF(OR(C30='Nature combustibles'!$A$14,C30='Nature combustibles'!$A$15),"valeur par défaut non existante",MAX(VLOOKUP(Fournisseurs!$E30&amp;Fournisseurs!$B30,'Données REDII'!$E$119:$M$180,2,FALSE),VLOOKUP(Fournisseurs!$E30&amp;Fournisseurs!$B30,'Données REDII'!$E$119:$M$180,7,FALSE))))</f>
        <v/>
      </c>
      <c r="U30" s="299" t="str">
        <f>IF(S30="","",IF(AND(OR(C30='Nature combustibles'!$A$14,C30='Nature combustibles'!$A$15),Fournisseurs!H30="oui"),"Critère GES présumé atteint",IF(AND(OR(C30='Nature combustibles'!$A$14,C30='Nature combustibles'!$A$15),Fournisseurs!H30="non"),"Prendre contact avec l'ADEME",IF('Plan d''appro'!$C$35&lt;DATE(2021,1,1),
"Pas de critère à respecter",
IF(G30&lt;&gt;"",
IF(AND('Plan d''appro'!$C$35&gt;=DATE(2021,1,1),'Plan d''appro'!$C$35&lt;DATE(2026,1,1)),IF(S30&gt;=0.7,"Elec. : oui","Elec. : non"),
IF(S30&gt;=0.8,"Elec. : oui","Elec. : non"))
&amp;" / "&amp;
IF(AND('Plan d''appro'!$C$35&gt;=DATE(2021,1,1),'Plan d''appro'!$C$35&lt;DATE(2026,1,1)),IF(T30&gt;=0.7,"Chaleur : oui","Chaleur : non"),
IF(T30&gt;=0.8,"Chaleur. : oui","Chaleur. : non")),
"")))))</f>
        <v/>
      </c>
      <c r="V30" s="288"/>
      <c r="W30" s="415"/>
      <c r="X30" s="416"/>
      <c r="Y30" s="416"/>
      <c r="Z30" s="416"/>
      <c r="AA30" s="40"/>
      <c r="AB30" s="40"/>
    </row>
    <row r="31" spans="1:28" ht="40.15" customHeight="1">
      <c r="A31" s="280"/>
      <c r="B31" s="281"/>
      <c r="C31" s="282"/>
      <c r="D31" s="283"/>
      <c r="E31" s="314" t="str">
        <f>IF(D31='Nature combustibles'!$B$2,'Nature combustibles'!$C$2,IF(D31='Nature combustibles'!$B$3,'Nature combustibles'!$C$3,IF(D31='Nature combustibles'!$B$4,'Nature combustibles'!$C$4,IF(D31='Nature combustibles'!$B$5,'Nature combustibles'!$C$5,IF(D31='Nature combustibles'!$B$6,'Nature combustibles'!$C$6,IF(D31='Nature combustibles'!$B$7,'Nature combustibles'!$C$7,IF(D31='Nature combustibles'!$B$8,'Nature combustibles'!$C$8,IF(D31='Nature combustibles'!$B$9,'Nature combustibles'!$C$9,IF(D31='Nature combustibles'!$B$11,'Nature combustibles'!$C$11,IF(D31='Nature combustibles'!$B$12,'Nature combustibles'!$C$12,IF(D31='Nature combustibles'!$B$13,'Nature combustibles'!$C$13,"")))))))))))</f>
        <v/>
      </c>
      <c r="F31" s="282"/>
      <c r="G31" s="284"/>
      <c r="H31" s="284"/>
      <c r="I31" s="289"/>
      <c r="J31" s="285" t="str">
        <f t="shared" si="0"/>
        <v/>
      </c>
      <c r="K31" s="280"/>
      <c r="L31" s="287" t="str">
        <f t="shared" si="1"/>
        <v/>
      </c>
      <c r="M31" s="286" t="str">
        <f t="shared" si="4"/>
        <v/>
      </c>
      <c r="N31" s="280"/>
      <c r="O31" s="287" t="str">
        <f>IF(OR(D31='Nature combustibles'!$B$2,D31='Nature combustibles'!$B$11,D31='Nature combustibles'!$B$13),IF(G31*N31/1000=0,"",G31*N31),"")</f>
        <v/>
      </c>
      <c r="P31" s="280"/>
      <c r="Q31" s="280"/>
      <c r="R31" s="280"/>
      <c r="S31" s="299" t="str">
        <f>IF(G31="","",IF(OR(C31='Nature combustibles'!$A$14,C31='Nature combustibles'!$A$15),"valeur par défaut non existante",MAX(VLOOKUP(Fournisseurs!$E31&amp;Fournisseurs!$B31,'Données REDII'!$E$119:$M$180,3,FALSE),VLOOKUP(Fournisseurs!$E31&amp;Fournisseurs!$B31,'Données REDII'!$E$119:$M$180,8,FALSE))))</f>
        <v/>
      </c>
      <c r="T31" s="299" t="str">
        <f>IF(G31="","",IF(OR(C31='Nature combustibles'!$A$14,C31='Nature combustibles'!$A$15),"valeur par défaut non existante",MAX(VLOOKUP(Fournisseurs!$E31&amp;Fournisseurs!$B31,'Données REDII'!$E$119:$M$180,2,FALSE),VLOOKUP(Fournisseurs!$E31&amp;Fournisseurs!$B31,'Données REDII'!$E$119:$M$180,7,FALSE))))</f>
        <v/>
      </c>
      <c r="U31" s="299" t="str">
        <f>IF(S31="","",IF(AND(OR(C31='Nature combustibles'!$A$14,C31='Nature combustibles'!$A$15),Fournisseurs!H31="oui"),"Critère GES présumé atteint",IF(AND(OR(C31='Nature combustibles'!$A$14,C31='Nature combustibles'!$A$15),Fournisseurs!H31="non"),"Prendre contact avec l'ADEME",IF('Plan d''appro'!$C$35&lt;DATE(2021,1,1),
"Pas de critère à respecter",
IF(G31&lt;&gt;"",
IF(AND('Plan d''appro'!$C$35&gt;=DATE(2021,1,1),'Plan d''appro'!$C$35&lt;DATE(2026,1,1)),IF(S31&gt;=0.7,"Elec. : oui","Elec. : non"),
IF(S31&gt;=0.8,"Elec. : oui","Elec. : non"))
&amp;" / "&amp;
IF(AND('Plan d''appro'!$C$35&gt;=DATE(2021,1,1),'Plan d''appro'!$C$35&lt;DATE(2026,1,1)),IF(T31&gt;=0.7,"Chaleur : oui","Chaleur : non"),
IF(T31&gt;=0.8,"Chaleur. : oui","Chaleur. : non")),
"")))))</f>
        <v/>
      </c>
      <c r="V31" s="288"/>
      <c r="W31" s="415"/>
      <c r="X31" s="416"/>
      <c r="Y31" s="416"/>
      <c r="Z31" s="416"/>
      <c r="AA31" s="40"/>
      <c r="AB31" s="40"/>
    </row>
    <row r="32" spans="1:28" ht="40.15" customHeight="1">
      <c r="A32" s="280"/>
      <c r="B32" s="281"/>
      <c r="C32" s="282"/>
      <c r="D32" s="283"/>
      <c r="E32" s="314" t="str">
        <f>IF(D32='Nature combustibles'!$B$2,'Nature combustibles'!$C$2,IF(D32='Nature combustibles'!$B$3,'Nature combustibles'!$C$3,IF(D32='Nature combustibles'!$B$4,'Nature combustibles'!$C$4,IF(D32='Nature combustibles'!$B$5,'Nature combustibles'!$C$5,IF(D32='Nature combustibles'!$B$6,'Nature combustibles'!$C$6,IF(D32='Nature combustibles'!$B$7,'Nature combustibles'!$C$7,IF(D32='Nature combustibles'!$B$8,'Nature combustibles'!$C$8,IF(D32='Nature combustibles'!$B$9,'Nature combustibles'!$C$9,IF(D32='Nature combustibles'!$B$11,'Nature combustibles'!$C$11,IF(D32='Nature combustibles'!$B$12,'Nature combustibles'!$C$12,IF(D32='Nature combustibles'!$B$13,'Nature combustibles'!$C$13,"")))))))))))</f>
        <v/>
      </c>
      <c r="F32" s="282"/>
      <c r="G32" s="284"/>
      <c r="H32" s="284"/>
      <c r="I32" s="289"/>
      <c r="J32" s="285" t="str">
        <f t="shared" si="0"/>
        <v/>
      </c>
      <c r="K32" s="280"/>
      <c r="L32" s="287" t="str">
        <f t="shared" si="1"/>
        <v/>
      </c>
      <c r="M32" s="286" t="str">
        <f t="shared" si="4"/>
        <v/>
      </c>
      <c r="N32" s="280"/>
      <c r="O32" s="287" t="str">
        <f>IF(OR(D32='Nature combustibles'!$B$2,D32='Nature combustibles'!$B$11,D32='Nature combustibles'!$B$13),IF(G32*N32/1000=0,"",G32*N32),"")</f>
        <v/>
      </c>
      <c r="P32" s="280"/>
      <c r="Q32" s="280"/>
      <c r="R32" s="280"/>
      <c r="S32" s="299" t="str">
        <f>IF(G32="","",IF(OR(C32='Nature combustibles'!$A$14,C32='Nature combustibles'!$A$15),"valeur par défaut non existante",MAX(VLOOKUP(Fournisseurs!$E32&amp;Fournisseurs!$B32,'Données REDII'!$E$119:$M$180,3,FALSE),VLOOKUP(Fournisseurs!$E32&amp;Fournisseurs!$B32,'Données REDII'!$E$119:$M$180,8,FALSE))))</f>
        <v/>
      </c>
      <c r="T32" s="299" t="str">
        <f>IF(G32="","",IF(OR(C32='Nature combustibles'!$A$14,C32='Nature combustibles'!$A$15),"valeur par défaut non existante",MAX(VLOOKUP(Fournisseurs!$E32&amp;Fournisseurs!$B32,'Données REDII'!$E$119:$M$180,2,FALSE),VLOOKUP(Fournisseurs!$E32&amp;Fournisseurs!$B32,'Données REDII'!$E$119:$M$180,7,FALSE))))</f>
        <v/>
      </c>
      <c r="U32" s="299" t="str">
        <f>IF(S32="","",IF(AND(OR(C32='Nature combustibles'!$A$14,C32='Nature combustibles'!$A$15),Fournisseurs!H32="oui"),"Critère GES présumé atteint",IF(AND(OR(C32='Nature combustibles'!$A$14,C32='Nature combustibles'!$A$15),Fournisseurs!H32="non"),"Prendre contact avec l'ADEME",IF('Plan d''appro'!$C$35&lt;DATE(2021,1,1),
"Pas de critère à respecter",
IF(G32&lt;&gt;"",
IF(AND('Plan d''appro'!$C$35&gt;=DATE(2021,1,1),'Plan d''appro'!$C$35&lt;DATE(2026,1,1)),IF(S32&gt;=0.7,"Elec. : oui","Elec. : non"),
IF(S32&gt;=0.8,"Elec. : oui","Elec. : non"))
&amp;" / "&amp;
IF(AND('Plan d''appro'!$C$35&gt;=DATE(2021,1,1),'Plan d''appro'!$C$35&lt;DATE(2026,1,1)),IF(T32&gt;=0.7,"Chaleur : oui","Chaleur : non"),
IF(T32&gt;=0.8,"Chaleur. : oui","Chaleur. : non")),
"")))))</f>
        <v/>
      </c>
      <c r="V32" s="288"/>
      <c r="W32" s="415"/>
      <c r="X32" s="416"/>
      <c r="Y32" s="416"/>
      <c r="Z32" s="416"/>
      <c r="AA32" s="40"/>
      <c r="AB32" s="40"/>
    </row>
    <row r="33" spans="1:29" ht="40.15" customHeight="1">
      <c r="A33" s="280"/>
      <c r="B33" s="281"/>
      <c r="C33" s="282"/>
      <c r="D33" s="283"/>
      <c r="E33" s="314" t="str">
        <f>IF(D33='Nature combustibles'!$B$2,'Nature combustibles'!$C$2,IF(D33='Nature combustibles'!$B$3,'Nature combustibles'!$C$3,IF(D33='Nature combustibles'!$B$4,'Nature combustibles'!$C$4,IF(D33='Nature combustibles'!$B$5,'Nature combustibles'!$C$5,IF(D33='Nature combustibles'!$B$6,'Nature combustibles'!$C$6,IF(D33='Nature combustibles'!$B$7,'Nature combustibles'!$C$7,IF(D33='Nature combustibles'!$B$8,'Nature combustibles'!$C$8,IF(D33='Nature combustibles'!$B$9,'Nature combustibles'!$C$9,IF(D33='Nature combustibles'!$B$11,'Nature combustibles'!$C$11,IF(D33='Nature combustibles'!$B$12,'Nature combustibles'!$C$12,IF(D33='Nature combustibles'!$B$13,'Nature combustibles'!$C$13,"")))))))))))</f>
        <v/>
      </c>
      <c r="F33" s="282"/>
      <c r="G33" s="284"/>
      <c r="H33" s="284"/>
      <c r="I33" s="289"/>
      <c r="J33" s="285" t="str">
        <f t="shared" si="0"/>
        <v/>
      </c>
      <c r="K33" s="280"/>
      <c r="L33" s="287" t="str">
        <f t="shared" si="1"/>
        <v/>
      </c>
      <c r="M33" s="286" t="str">
        <f t="shared" si="4"/>
        <v/>
      </c>
      <c r="N33" s="280"/>
      <c r="O33" s="287" t="str">
        <f>IF(OR(D33='Nature combustibles'!$B$2,D33='Nature combustibles'!$B$11,D33='Nature combustibles'!$B$13),IF(G33*N33/1000=0,"",G33*N33),"")</f>
        <v/>
      </c>
      <c r="P33" s="280"/>
      <c r="Q33" s="280"/>
      <c r="R33" s="280"/>
      <c r="S33" s="299" t="str">
        <f>IF(G33="","",IF(OR(C33='Nature combustibles'!$A$14,C33='Nature combustibles'!$A$15),"valeur par défaut non existante",MAX(VLOOKUP(Fournisseurs!$E33&amp;Fournisseurs!$B33,'Données REDII'!$E$119:$M$180,3,FALSE),VLOOKUP(Fournisseurs!$E33&amp;Fournisseurs!$B33,'Données REDII'!$E$119:$M$180,8,FALSE))))</f>
        <v/>
      </c>
      <c r="T33" s="299" t="str">
        <f>IF(G33="","",IF(OR(C33='Nature combustibles'!$A$14,C33='Nature combustibles'!$A$15),"valeur par défaut non existante",MAX(VLOOKUP(Fournisseurs!$E33&amp;Fournisseurs!$B33,'Données REDII'!$E$119:$M$180,2,FALSE),VLOOKUP(Fournisseurs!$E33&amp;Fournisseurs!$B33,'Données REDII'!$E$119:$M$180,7,FALSE))))</f>
        <v/>
      </c>
      <c r="U33" s="299" t="str">
        <f>IF(S33="","",IF(AND(OR(C33='Nature combustibles'!$A$14,C33='Nature combustibles'!$A$15),Fournisseurs!H33="oui"),"Critère GES présumé atteint",IF(AND(OR(C33='Nature combustibles'!$A$14,C33='Nature combustibles'!$A$15),Fournisseurs!H33="non"),"Prendre contact avec l'ADEME",IF('Plan d''appro'!$C$35&lt;DATE(2021,1,1),
"Pas de critère à respecter",
IF(G33&lt;&gt;"",
IF(AND('Plan d''appro'!$C$35&gt;=DATE(2021,1,1),'Plan d''appro'!$C$35&lt;DATE(2026,1,1)),IF(S33&gt;=0.7,"Elec. : oui","Elec. : non"),
IF(S33&gt;=0.8,"Elec. : oui","Elec. : non"))
&amp;" / "&amp;
IF(AND('Plan d''appro'!$C$35&gt;=DATE(2021,1,1),'Plan d''appro'!$C$35&lt;DATE(2026,1,1)),IF(T33&gt;=0.7,"Chaleur : oui","Chaleur : non"),
IF(T33&gt;=0.8,"Chaleur. : oui","Chaleur. : non")),
"")))))</f>
        <v/>
      </c>
      <c r="V33" s="288"/>
      <c r="W33" s="415"/>
      <c r="X33" s="416"/>
      <c r="Y33" s="416"/>
      <c r="Z33" s="416"/>
      <c r="AA33" s="40"/>
      <c r="AB33" s="40"/>
    </row>
    <row r="34" spans="1:29" ht="40.15" customHeight="1">
      <c r="A34" s="280"/>
      <c r="B34" s="281"/>
      <c r="C34" s="282"/>
      <c r="D34" s="283"/>
      <c r="E34" s="314" t="str">
        <f>IF(D34='Nature combustibles'!$B$2,'Nature combustibles'!$C$2,IF(D34='Nature combustibles'!$B$3,'Nature combustibles'!$C$3,IF(D34='Nature combustibles'!$B$4,'Nature combustibles'!$C$4,IF(D34='Nature combustibles'!$B$5,'Nature combustibles'!$C$5,IF(D34='Nature combustibles'!$B$6,'Nature combustibles'!$C$6,IF(D34='Nature combustibles'!$B$7,'Nature combustibles'!$C$7,IF(D34='Nature combustibles'!$B$8,'Nature combustibles'!$C$8,IF(D34='Nature combustibles'!$B$9,'Nature combustibles'!$C$9,IF(D34='Nature combustibles'!$B$11,'Nature combustibles'!$C$11,IF(D34='Nature combustibles'!$B$12,'Nature combustibles'!$C$12,IF(D34='Nature combustibles'!$B$13,'Nature combustibles'!$C$13,"")))))))))))</f>
        <v/>
      </c>
      <c r="F34" s="282"/>
      <c r="G34" s="284"/>
      <c r="H34" s="284"/>
      <c r="I34" s="289"/>
      <c r="J34" s="285" t="str">
        <f t="shared" si="0"/>
        <v/>
      </c>
      <c r="K34" s="280"/>
      <c r="L34" s="287" t="str">
        <f>IF(K34="",J34,J34*K34)</f>
        <v/>
      </c>
      <c r="M34" s="286" t="str">
        <f t="shared" si="4"/>
        <v/>
      </c>
      <c r="N34" s="280"/>
      <c r="O34" s="287" t="str">
        <f>IF(OR(D34='Nature combustibles'!$B$2,D34='Nature combustibles'!$B$11,D34='Nature combustibles'!$B$13),IF(G34*N34/1000=0,"",G34*N34),"")</f>
        <v/>
      </c>
      <c r="P34" s="280"/>
      <c r="Q34" s="280"/>
      <c r="R34" s="280"/>
      <c r="S34" s="299" t="str">
        <f>IF(G34="","",IF(OR(C34='Nature combustibles'!$A$14,C34='Nature combustibles'!$A$15),"valeur par défaut non existante",MAX(VLOOKUP(Fournisseurs!$E34&amp;Fournisseurs!$B34,'Données REDII'!$E$119:$M$180,3,FALSE),VLOOKUP(Fournisseurs!$E34&amp;Fournisseurs!$B34,'Données REDII'!$E$119:$M$180,8,FALSE))))</f>
        <v/>
      </c>
      <c r="T34" s="299" t="str">
        <f>IF(G34="","",IF(OR(C34='Nature combustibles'!$A$14,C34='Nature combustibles'!$A$15),"valeur par défaut non existante",MAX(VLOOKUP(Fournisseurs!$E34&amp;Fournisseurs!$B34,'Données REDII'!$E$119:$M$180,2,FALSE),VLOOKUP(Fournisseurs!$E34&amp;Fournisseurs!$B34,'Données REDII'!$E$119:$M$180,7,FALSE))))</f>
        <v/>
      </c>
      <c r="U34" s="299" t="str">
        <f>IF(S34="","",IF(AND(OR(C34='Nature combustibles'!$A$14,C34='Nature combustibles'!$A$15),Fournisseurs!H34="oui"),"Critère GES présumé atteint",IF(AND(OR(C34='Nature combustibles'!$A$14,C34='Nature combustibles'!$A$15),Fournisseurs!H34="non"),"Prendre contact avec l'ADEME",IF('Plan d''appro'!$C$35&lt;DATE(2021,1,1),
"Pas de critère à respecter",
IF(G34&lt;&gt;"",
IF(AND('Plan d''appro'!$C$35&gt;=DATE(2021,1,1),'Plan d''appro'!$C$35&lt;DATE(2026,1,1)),IF(S34&gt;=0.7,"Elec. : oui","Elec. : non"),
IF(S34&gt;=0.8,"Elec. : oui","Elec. : non"))
&amp;" / "&amp;
IF(AND('Plan d''appro'!$C$35&gt;=DATE(2021,1,1),'Plan d''appro'!$C$35&lt;DATE(2026,1,1)),IF(T34&gt;=0.7,"Chaleur : oui","Chaleur : non"),
IF(T34&gt;=0.8,"Chaleur. : oui","Chaleur. : non")),
"")))))</f>
        <v/>
      </c>
      <c r="V34" s="288"/>
      <c r="W34" s="415"/>
      <c r="X34" s="416"/>
      <c r="Y34" s="416"/>
      <c r="Z34" s="416"/>
      <c r="AA34" s="40"/>
      <c r="AB34" s="40"/>
    </row>
    <row r="35" spans="1:29" ht="40.15" customHeight="1">
      <c r="A35" s="290"/>
      <c r="B35" s="281"/>
      <c r="C35" s="291"/>
      <c r="D35" s="292"/>
      <c r="E35" s="314" t="str">
        <f>IF(D35='Nature combustibles'!$B$2,'Nature combustibles'!$C$2,IF(D35='Nature combustibles'!$B$3,'Nature combustibles'!$C$3,IF(D35='Nature combustibles'!$B$4,'Nature combustibles'!$C$4,IF(D35='Nature combustibles'!$B$5,'Nature combustibles'!$C$5,IF(D35='Nature combustibles'!$B$6,'Nature combustibles'!$C$6,IF(D35='Nature combustibles'!$B$7,'Nature combustibles'!$C$7,IF(D35='Nature combustibles'!$B$8,'Nature combustibles'!$C$8,IF(D35='Nature combustibles'!$B$9,'Nature combustibles'!$C$9,IF(D35='Nature combustibles'!$B$11,'Nature combustibles'!$C$11,IF(D35='Nature combustibles'!$B$12,'Nature combustibles'!$C$12,IF(D35='Nature combustibles'!$B$13,'Nature combustibles'!$C$13,"")))))))))))</f>
        <v/>
      </c>
      <c r="F35" s="282"/>
      <c r="G35" s="293"/>
      <c r="H35" s="293"/>
      <c r="I35" s="294"/>
      <c r="J35" s="295" t="str">
        <f t="shared" si="0"/>
        <v/>
      </c>
      <c r="K35" s="296"/>
      <c r="L35" s="357" t="str">
        <f t="shared" si="1"/>
        <v/>
      </c>
      <c r="M35" s="297" t="str">
        <f t="shared" si="4"/>
        <v/>
      </c>
      <c r="N35" s="290"/>
      <c r="O35" s="287" t="str">
        <f>IF(OR(D35='Nature combustibles'!$B$2,D35='Nature combustibles'!$B$11,D35='Nature combustibles'!$B$13),IF(G35*N35/1000=0,"",G35*N35),"")</f>
        <v/>
      </c>
      <c r="P35" s="290"/>
      <c r="Q35" s="290"/>
      <c r="R35" s="280"/>
      <c r="S35" s="299" t="str">
        <f>IF(G35="","",IF(OR(C35='Nature combustibles'!$A$14,C35='Nature combustibles'!$A$15),"valeur par défaut non existante",MAX(VLOOKUP(Fournisseurs!$E35&amp;Fournisseurs!$B35,'Données REDII'!$E$119:$M$180,3,FALSE),VLOOKUP(Fournisseurs!$E35&amp;Fournisseurs!$B35,'Données REDII'!$E$119:$M$180,8,FALSE))))</f>
        <v/>
      </c>
      <c r="T35" s="299" t="str">
        <f>IF(G35="","",IF(OR(C35='Nature combustibles'!$A$14,C35='Nature combustibles'!$A$15),"valeur par défaut non existante",MAX(VLOOKUP(Fournisseurs!$E35&amp;Fournisseurs!$B35,'Données REDII'!$E$119:$M$180,2,FALSE),VLOOKUP(Fournisseurs!$E35&amp;Fournisseurs!$B35,'Données REDII'!$E$119:$M$180,7,FALSE))))</f>
        <v/>
      </c>
      <c r="U35" s="299" t="str">
        <f>IF(S35="","",IF(AND(OR(C35='Nature combustibles'!$A$14,C35='Nature combustibles'!$A$15),Fournisseurs!H35="oui"),"Critère GES présumé atteint",IF(AND(OR(C35='Nature combustibles'!$A$14,C35='Nature combustibles'!$A$15),Fournisseurs!H35="non"),"Prendre contact avec l'ADEME",IF('Plan d''appro'!$C$35&lt;DATE(2021,1,1),
"Pas de critère à respecter",
IF(G35&lt;&gt;"",
IF(AND('Plan d''appro'!$C$35&gt;=DATE(2021,1,1),'Plan d''appro'!$C$35&lt;DATE(2026,1,1)),IF(S35&gt;=0.7,"Elec. : oui","Elec. : non"),
IF(S35&gt;=0.8,"Elec. : oui","Elec. : non"))
&amp;" / "&amp;
IF(AND('Plan d''appro'!$C$35&gt;=DATE(2021,1,1),'Plan d''appro'!$C$35&lt;DATE(2026,1,1)),IF(T35&gt;=0.7,"Chaleur : oui","Chaleur : non"),
IF(T35&gt;=0.8,"Chaleur. : oui","Chaleur. : non")),
"")))))</f>
        <v/>
      </c>
      <c r="V35" s="298"/>
      <c r="W35" s="415"/>
      <c r="X35" s="416"/>
      <c r="Y35" s="416"/>
      <c r="Z35" s="416"/>
      <c r="AA35" s="40"/>
      <c r="AB35" s="40"/>
    </row>
    <row r="36" spans="1:29" ht="26.45" customHeight="1" thickBot="1">
      <c r="A36" s="117" t="s">
        <v>7</v>
      </c>
      <c r="B36" s="132"/>
      <c r="C36" s="118"/>
      <c r="D36" s="119"/>
      <c r="E36" s="119"/>
      <c r="F36" s="119"/>
      <c r="G36" s="111">
        <f>SUM(Fournisseurs!$G$17:$G$35)</f>
        <v>0</v>
      </c>
      <c r="H36" s="111"/>
      <c r="I36" s="111"/>
      <c r="J36" s="111">
        <f>SUM(J17:J35)</f>
        <v>0</v>
      </c>
      <c r="K36" s="51" t="s">
        <v>26</v>
      </c>
      <c r="L36" s="111">
        <f>SUM(L17:L35)</f>
        <v>0</v>
      </c>
      <c r="M36" s="51"/>
      <c r="N36" s="51"/>
      <c r="O36" s="51">
        <f>SUBTOTAL(109,Fournisseurs!$O$17:$O$35)</f>
        <v>0</v>
      </c>
      <c r="P36" s="55" t="e">
        <f>(SUMPRODUCT(Fournisseurs!$G$17:$G$35,Fournisseurs!$P$17:$P$35))/G36</f>
        <v>#DIV/0!</v>
      </c>
      <c r="Q36" s="55" t="e">
        <f>(SUMPRODUCT(Fournisseurs!$G$17:$G$35,Fournisseurs!$Q$17:$Q$35))/G36</f>
        <v>#DIV/0!</v>
      </c>
      <c r="R36" s="55"/>
      <c r="S36" s="51"/>
      <c r="T36" s="51"/>
      <c r="U36" s="51"/>
      <c r="V36" s="112"/>
      <c r="W36" s="40"/>
      <c r="X36" s="40"/>
      <c r="Y36" s="40"/>
      <c r="Z36" s="40"/>
      <c r="AA36" s="40"/>
      <c r="AB36" s="40"/>
    </row>
    <row r="37" spans="1:29" ht="31.9" customHeight="1">
      <c r="A37" s="40"/>
      <c r="B37" s="40"/>
      <c r="C37" s="40"/>
      <c r="D37" s="40"/>
      <c r="E37" s="40"/>
      <c r="F37" s="40"/>
      <c r="G37" s="113"/>
      <c r="H37" s="40"/>
      <c r="I37" s="40"/>
      <c r="J37" s="40"/>
      <c r="K37" s="40"/>
      <c r="M37" s="40"/>
      <c r="N37" s="53"/>
      <c r="O37" s="53"/>
      <c r="P37" s="53"/>
      <c r="Q37" s="53"/>
      <c r="R37" s="53"/>
      <c r="S37" s="53"/>
      <c r="T37" s="53"/>
      <c r="U37" s="53"/>
      <c r="V37" s="53"/>
      <c r="W37" s="40"/>
      <c r="X37" s="40"/>
      <c r="Y37" s="40"/>
      <c r="Z37" s="40"/>
      <c r="AA37" s="40"/>
      <c r="AB37" s="40"/>
      <c r="AC37" s="40"/>
    </row>
    <row r="38" spans="1:29">
      <c r="C38" s="53"/>
      <c r="G38" s="40"/>
      <c r="H38" s="40"/>
      <c r="I38" s="40"/>
      <c r="J38" s="40"/>
      <c r="K38" s="40"/>
      <c r="L38" s="40"/>
      <c r="M38" s="40"/>
      <c r="N38" s="40"/>
      <c r="O38" s="40"/>
      <c r="P38" s="40"/>
      <c r="Q38" s="40"/>
      <c r="R38" s="40"/>
      <c r="S38" s="40"/>
      <c r="T38" s="40"/>
      <c r="U38" s="40"/>
      <c r="V38" s="40"/>
      <c r="W38" s="40"/>
      <c r="X38" s="40"/>
      <c r="Y38" s="40"/>
      <c r="Z38" s="40"/>
      <c r="AA38" s="40"/>
      <c r="AB38" s="40"/>
      <c r="AC38" s="40"/>
    </row>
    <row r="39" spans="1:29">
      <c r="A39" s="40"/>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row>
    <row r="40" spans="1:29">
      <c r="A40" s="40"/>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row>
    <row r="41" spans="1:29">
      <c r="A41" s="40"/>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row>
    <row r="42" spans="1:29">
      <c r="A42" s="40"/>
      <c r="B42" s="40"/>
      <c r="C42" s="40"/>
      <c r="D42" s="40"/>
      <c r="E42" s="40"/>
      <c r="F42" s="40"/>
      <c r="G42" s="54"/>
      <c r="H42" s="40"/>
      <c r="I42" s="40"/>
      <c r="J42" s="40"/>
      <c r="K42" s="40"/>
      <c r="L42" s="40"/>
      <c r="M42" s="40"/>
      <c r="N42" s="40"/>
      <c r="O42" s="40"/>
      <c r="P42" s="40"/>
      <c r="Q42" s="40"/>
      <c r="R42" s="40"/>
      <c r="S42" s="40"/>
      <c r="T42" s="40"/>
      <c r="U42" s="40"/>
      <c r="V42" s="40"/>
      <c r="W42" s="40"/>
      <c r="X42" s="40"/>
      <c r="Y42" s="40"/>
      <c r="Z42" s="40"/>
      <c r="AA42" s="40"/>
      <c r="AB42" s="40"/>
      <c r="AC42" s="40"/>
    </row>
    <row r="43" spans="1:29">
      <c r="A43" s="40"/>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row>
    <row r="44" spans="1:29">
      <c r="A44" s="40"/>
      <c r="B44" s="40"/>
      <c r="C44" s="40"/>
      <c r="D44" s="40"/>
      <c r="E44" s="40"/>
      <c r="F44" s="40"/>
      <c r="G44" s="40"/>
      <c r="J44" s="40"/>
      <c r="K44" s="40"/>
      <c r="L44" s="40"/>
      <c r="M44" s="40"/>
      <c r="N44" s="40"/>
      <c r="O44" s="40"/>
      <c r="P44" s="40"/>
      <c r="Q44" s="40"/>
      <c r="R44" s="40"/>
      <c r="S44" s="40"/>
      <c r="T44" s="40"/>
      <c r="U44" s="40"/>
      <c r="V44" s="40"/>
      <c r="W44" s="40"/>
      <c r="X44" s="40"/>
      <c r="Y44" s="40"/>
      <c r="Z44" s="40"/>
      <c r="AA44" s="40"/>
      <c r="AB44" s="40"/>
      <c r="AC44" s="40"/>
    </row>
    <row r="45" spans="1:29">
      <c r="A45" s="40"/>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row>
    <row r="46" spans="1:29">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row>
    <row r="47" spans="1:29">
      <c r="A47" s="40"/>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row>
    <row r="48" spans="1:29">
      <c r="A48" s="40"/>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row>
    <row r="49" spans="1:29">
      <c r="A49" s="40"/>
      <c r="B49" s="40"/>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row>
    <row r="50" spans="1:29">
      <c r="A50" s="40"/>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row>
    <row r="51" spans="1:29">
      <c r="A51" s="40"/>
      <c r="B51" s="40"/>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row>
    <row r="52" spans="1:29">
      <c r="A52" s="40"/>
      <c r="B52" s="40"/>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row>
    <row r="53" spans="1:29">
      <c r="A53" s="40"/>
      <c r="B53" s="40"/>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row>
    <row r="54" spans="1:29">
      <c r="A54" s="40"/>
      <c r="B54" s="40"/>
      <c r="C54" s="40"/>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row>
    <row r="55" spans="1:29">
      <c r="A55" s="40"/>
      <c r="B55" s="40"/>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row>
    <row r="56" spans="1:29">
      <c r="A56" s="40"/>
      <c r="B56" s="40"/>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row>
    <row r="57" spans="1:29">
      <c r="A57" s="40"/>
      <c r="B57" s="40"/>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row>
    <row r="58" spans="1:29">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row>
    <row r="59" spans="1:29">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row>
    <row r="60" spans="1:29">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row>
    <row r="61" spans="1:29">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row>
    <row r="62" spans="1:29">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row>
    <row r="63" spans="1:29">
      <c r="A63" s="40"/>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row>
    <row r="64" spans="1:29">
      <c r="A64" s="40"/>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row>
    <row r="65" spans="1:29">
      <c r="A65" s="40"/>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row>
    <row r="66" spans="1:29">
      <c r="A66" s="40"/>
      <c r="B66" s="40"/>
      <c r="C66" s="40"/>
      <c r="D66" s="40"/>
      <c r="E66" s="40"/>
      <c r="F66" s="40"/>
      <c r="G66" s="40"/>
      <c r="H66" s="40"/>
      <c r="I66" s="40"/>
      <c r="J66" s="40"/>
      <c r="K66" s="40"/>
      <c r="L66" s="40"/>
      <c r="M66" s="40"/>
      <c r="N66" s="40"/>
      <c r="O66" s="40"/>
      <c r="P66" s="40"/>
      <c r="Q66" s="40"/>
      <c r="R66" s="40"/>
      <c r="S66" s="40"/>
      <c r="T66" s="40"/>
      <c r="U66" s="40"/>
      <c r="V66" s="40"/>
      <c r="W66" s="40"/>
      <c r="X66" s="40"/>
      <c r="Y66" s="40"/>
      <c r="Z66" s="40"/>
      <c r="AA66" s="40"/>
      <c r="AB66" s="40"/>
      <c r="AC66" s="40"/>
    </row>
    <row r="67" spans="1:29">
      <c r="A67" s="40"/>
      <c r="B67" s="40"/>
      <c r="C67" s="40"/>
      <c r="D67" s="40"/>
      <c r="E67" s="40"/>
      <c r="F67" s="40"/>
      <c r="G67" s="40"/>
      <c r="H67" s="40"/>
      <c r="I67" s="40"/>
      <c r="J67" s="40"/>
      <c r="K67" s="40"/>
      <c r="L67" s="40"/>
      <c r="M67" s="40"/>
      <c r="N67" s="40"/>
      <c r="O67" s="40"/>
      <c r="P67" s="40"/>
      <c r="Q67" s="40"/>
      <c r="R67" s="40"/>
      <c r="S67" s="40"/>
      <c r="T67" s="40"/>
      <c r="U67" s="40"/>
      <c r="V67" s="40"/>
      <c r="W67" s="40"/>
      <c r="X67" s="40"/>
      <c r="Y67" s="40"/>
      <c r="Z67" s="40"/>
      <c r="AA67" s="40"/>
      <c r="AB67" s="40"/>
      <c r="AC67" s="40"/>
    </row>
    <row r="68" spans="1:29">
      <c r="A68" s="40"/>
      <c r="B68" s="40"/>
      <c r="C68" s="40"/>
      <c r="D68" s="40"/>
      <c r="E68" s="40"/>
      <c r="F68" s="40"/>
      <c r="G68" s="40"/>
      <c r="H68" s="40"/>
      <c r="I68" s="40"/>
      <c r="J68" s="40"/>
      <c r="K68" s="40"/>
      <c r="L68" s="40"/>
      <c r="M68" s="40"/>
      <c r="N68" s="40"/>
      <c r="O68" s="40"/>
      <c r="P68" s="40"/>
      <c r="Q68" s="40"/>
      <c r="R68" s="40"/>
      <c r="S68" s="40"/>
      <c r="T68" s="40"/>
      <c r="U68" s="40"/>
      <c r="V68" s="40"/>
      <c r="W68" s="40"/>
      <c r="X68" s="40"/>
      <c r="Y68" s="40"/>
      <c r="Z68" s="40"/>
      <c r="AA68" s="40"/>
      <c r="AB68" s="40"/>
      <c r="AC68" s="40"/>
    </row>
    <row r="69" spans="1:29">
      <c r="A69" s="40"/>
      <c r="B69" s="40"/>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row>
    <row r="70" spans="1:29">
      <c r="A70" s="40"/>
      <c r="B70" s="40"/>
      <c r="C70" s="40"/>
      <c r="D70" s="40"/>
      <c r="E70" s="40"/>
      <c r="F70" s="40"/>
      <c r="G70" s="40"/>
      <c r="H70" s="40"/>
      <c r="I70" s="40"/>
      <c r="J70" s="40"/>
      <c r="K70" s="40"/>
      <c r="L70" s="40"/>
      <c r="M70" s="40"/>
      <c r="N70" s="40"/>
      <c r="O70" s="40"/>
      <c r="P70" s="40"/>
      <c r="Q70" s="40"/>
      <c r="R70" s="40"/>
      <c r="S70" s="40"/>
      <c r="T70" s="40"/>
      <c r="U70" s="40"/>
      <c r="V70" s="40"/>
      <c r="W70" s="40"/>
      <c r="X70" s="40"/>
      <c r="Y70" s="40"/>
      <c r="Z70" s="40"/>
      <c r="AA70" s="40"/>
      <c r="AB70" s="40"/>
      <c r="AC70" s="40"/>
    </row>
    <row r="71" spans="1:29">
      <c r="A71" s="40"/>
      <c r="B71" s="40"/>
      <c r="C71" s="40"/>
      <c r="D71" s="40"/>
      <c r="E71" s="40"/>
      <c r="F71" s="40"/>
      <c r="G71" s="40"/>
      <c r="H71" s="40"/>
      <c r="I71" s="40"/>
      <c r="J71" s="40"/>
      <c r="K71" s="40"/>
      <c r="L71" s="40"/>
      <c r="M71" s="40"/>
      <c r="N71" s="40"/>
      <c r="O71" s="40"/>
      <c r="P71" s="40"/>
      <c r="Q71" s="40"/>
      <c r="R71" s="40"/>
      <c r="S71" s="40"/>
      <c r="T71" s="40"/>
      <c r="U71" s="40"/>
      <c r="V71" s="40"/>
      <c r="W71" s="40"/>
      <c r="X71" s="40"/>
      <c r="Y71" s="40"/>
      <c r="Z71" s="40"/>
      <c r="AA71" s="40"/>
      <c r="AB71" s="40"/>
      <c r="AC71" s="40"/>
    </row>
    <row r="72" spans="1:29">
      <c r="A72" s="40"/>
      <c r="B72" s="40"/>
      <c r="C72" s="40"/>
      <c r="D72" s="40"/>
      <c r="E72" s="40"/>
      <c r="F72" s="40"/>
      <c r="G72" s="40"/>
      <c r="H72" s="40"/>
      <c r="I72" s="40"/>
      <c r="J72" s="40"/>
      <c r="K72" s="40"/>
      <c r="L72" s="40"/>
      <c r="M72" s="40"/>
      <c r="N72" s="40"/>
      <c r="O72" s="40"/>
      <c r="P72" s="40"/>
      <c r="Q72" s="40"/>
      <c r="R72" s="40"/>
      <c r="S72" s="40"/>
      <c r="T72" s="40"/>
      <c r="U72" s="40"/>
      <c r="V72" s="40"/>
      <c r="W72" s="40"/>
      <c r="X72" s="40"/>
      <c r="Y72" s="40"/>
      <c r="Z72" s="40"/>
      <c r="AA72" s="40"/>
      <c r="AB72" s="40"/>
      <c r="AC72" s="40"/>
    </row>
    <row r="73" spans="1:29">
      <c r="A73" s="40"/>
      <c r="B73" s="40"/>
      <c r="C73" s="40"/>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row>
    <row r="74" spans="1:29">
      <c r="A74" s="40"/>
      <c r="B74" s="40"/>
      <c r="C74" s="40"/>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0"/>
    </row>
    <row r="75" spans="1:29">
      <c r="A75" s="40"/>
      <c r="B75" s="40"/>
      <c r="C75" s="40"/>
      <c r="D75" s="40"/>
      <c r="E75" s="40"/>
      <c r="F75" s="40"/>
      <c r="G75" s="40"/>
      <c r="H75" s="40"/>
      <c r="I75" s="40"/>
      <c r="J75" s="40"/>
      <c r="K75" s="40"/>
      <c r="L75" s="40"/>
      <c r="M75" s="40"/>
      <c r="N75" s="40"/>
      <c r="O75" s="40"/>
      <c r="P75" s="40"/>
      <c r="Q75" s="40"/>
      <c r="R75" s="40"/>
      <c r="S75" s="40"/>
      <c r="T75" s="40"/>
      <c r="U75" s="40"/>
      <c r="V75" s="40"/>
      <c r="W75" s="40"/>
      <c r="X75" s="40"/>
      <c r="Y75" s="40"/>
      <c r="Z75" s="40"/>
      <c r="AA75" s="40"/>
      <c r="AB75" s="40"/>
      <c r="AC75" s="40"/>
    </row>
    <row r="76" spans="1:29">
      <c r="A76" s="40"/>
      <c r="B76" s="40"/>
      <c r="C76" s="40"/>
      <c r="D76" s="40"/>
      <c r="E76" s="40"/>
      <c r="F76" s="40"/>
      <c r="G76" s="40"/>
      <c r="H76" s="40"/>
      <c r="I76" s="40"/>
      <c r="J76" s="40"/>
      <c r="K76" s="40"/>
      <c r="L76" s="40"/>
      <c r="M76" s="40"/>
      <c r="N76" s="40"/>
      <c r="O76" s="40"/>
      <c r="P76" s="40"/>
      <c r="Q76" s="40"/>
      <c r="R76" s="40"/>
      <c r="S76" s="40"/>
      <c r="T76" s="40"/>
      <c r="U76" s="40"/>
      <c r="V76" s="40"/>
      <c r="W76" s="40"/>
      <c r="X76" s="40"/>
      <c r="Y76" s="40"/>
      <c r="Z76" s="40"/>
      <c r="AA76" s="40"/>
      <c r="AB76" s="40"/>
      <c r="AC76" s="40"/>
    </row>
    <row r="77" spans="1:29">
      <c r="A77" s="40"/>
      <c r="B77" s="40"/>
      <c r="C77" s="40"/>
      <c r="D77" s="40"/>
      <c r="E77" s="40"/>
      <c r="F77" s="40"/>
      <c r="G77" s="40"/>
      <c r="H77" s="40"/>
      <c r="I77" s="40"/>
      <c r="J77" s="40"/>
      <c r="K77" s="40"/>
      <c r="L77" s="40"/>
      <c r="M77" s="40"/>
      <c r="N77" s="40"/>
      <c r="O77" s="40"/>
      <c r="P77" s="40"/>
      <c r="Q77" s="40"/>
      <c r="R77" s="40"/>
      <c r="S77" s="40"/>
      <c r="T77" s="40"/>
      <c r="U77" s="40"/>
      <c r="V77" s="40"/>
      <c r="W77" s="40"/>
      <c r="X77" s="40"/>
      <c r="Y77" s="40"/>
      <c r="Z77" s="40"/>
      <c r="AA77" s="40"/>
      <c r="AB77" s="40"/>
      <c r="AC77" s="40"/>
    </row>
    <row r="78" spans="1:29">
      <c r="A78" s="40"/>
      <c r="B78" s="40"/>
      <c r="C78" s="40"/>
      <c r="D78" s="40"/>
      <c r="E78" s="40"/>
      <c r="F78" s="40"/>
      <c r="G78" s="40"/>
      <c r="H78" s="40"/>
      <c r="I78" s="40"/>
      <c r="J78" s="40"/>
      <c r="K78" s="40"/>
      <c r="L78" s="40"/>
      <c r="M78" s="40"/>
      <c r="N78" s="40"/>
      <c r="O78" s="40"/>
      <c r="P78" s="40"/>
      <c r="Q78" s="40"/>
      <c r="R78" s="40"/>
      <c r="S78" s="40"/>
      <c r="T78" s="40"/>
      <c r="U78" s="40"/>
      <c r="V78" s="40"/>
      <c r="W78" s="40"/>
      <c r="X78" s="40"/>
      <c r="Y78" s="40"/>
      <c r="Z78" s="40"/>
      <c r="AA78" s="40"/>
      <c r="AB78" s="40"/>
      <c r="AC78" s="40"/>
    </row>
    <row r="79" spans="1:29">
      <c r="A79" s="40"/>
      <c r="B79" s="40"/>
      <c r="C79" s="40"/>
      <c r="D79" s="40"/>
      <c r="E79" s="40"/>
      <c r="F79" s="40"/>
      <c r="G79" s="40"/>
      <c r="H79" s="40"/>
      <c r="I79" s="40"/>
      <c r="J79" s="40"/>
      <c r="K79" s="40"/>
      <c r="L79" s="40"/>
      <c r="M79" s="40"/>
      <c r="N79" s="40"/>
      <c r="O79" s="40"/>
      <c r="P79" s="40"/>
      <c r="Q79" s="40"/>
      <c r="R79" s="40"/>
      <c r="S79" s="40"/>
      <c r="T79" s="40"/>
      <c r="U79" s="40"/>
      <c r="V79" s="40"/>
      <c r="W79" s="40"/>
      <c r="X79" s="40"/>
      <c r="Y79" s="40"/>
      <c r="Z79" s="40"/>
      <c r="AA79" s="40"/>
      <c r="AB79" s="40"/>
      <c r="AC79" s="40"/>
    </row>
    <row r="80" spans="1:29">
      <c r="A80" s="40"/>
      <c r="B80" s="40"/>
      <c r="C80" s="40"/>
      <c r="D80" s="40"/>
      <c r="E80" s="40"/>
      <c r="F80" s="40"/>
      <c r="G80" s="40"/>
      <c r="H80" s="40"/>
      <c r="I80" s="40"/>
      <c r="J80" s="40"/>
      <c r="K80" s="40"/>
      <c r="L80" s="40"/>
      <c r="M80" s="40"/>
      <c r="N80" s="40"/>
      <c r="O80" s="40"/>
      <c r="P80" s="40"/>
      <c r="Q80" s="40"/>
      <c r="R80" s="40"/>
      <c r="S80" s="40"/>
      <c r="T80" s="40"/>
      <c r="U80" s="40"/>
      <c r="V80" s="40"/>
      <c r="W80" s="40"/>
      <c r="X80" s="40"/>
      <c r="Y80" s="40"/>
      <c r="Z80" s="40"/>
      <c r="AA80" s="40"/>
      <c r="AB80" s="40"/>
      <c r="AC80" s="40"/>
    </row>
    <row r="81" spans="1:29">
      <c r="A81" s="40"/>
      <c r="B81" s="40"/>
      <c r="C81" s="40"/>
      <c r="D81" s="40"/>
      <c r="E81" s="40"/>
      <c r="F81" s="40"/>
      <c r="G81" s="40"/>
      <c r="H81" s="40"/>
      <c r="I81" s="40"/>
      <c r="J81" s="40"/>
      <c r="K81" s="40"/>
      <c r="L81" s="40"/>
      <c r="M81" s="40"/>
      <c r="N81" s="40"/>
      <c r="O81" s="40"/>
      <c r="P81" s="40"/>
      <c r="Q81" s="40"/>
      <c r="R81" s="40"/>
      <c r="S81" s="40"/>
      <c r="T81" s="40"/>
      <c r="U81" s="40"/>
      <c r="V81" s="40"/>
      <c r="W81" s="40"/>
      <c r="X81" s="40"/>
      <c r="Y81" s="40"/>
      <c r="Z81" s="40"/>
      <c r="AA81" s="40"/>
      <c r="AB81" s="40"/>
      <c r="AC81" s="40"/>
    </row>
    <row r="82" spans="1:29">
      <c r="A82" s="40"/>
      <c r="B82" s="40"/>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row>
    <row r="83" spans="1:29">
      <c r="A83" s="40"/>
      <c r="B83" s="40"/>
      <c r="C83" s="40"/>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40"/>
    </row>
    <row r="84" spans="1:29">
      <c r="A84" s="40"/>
      <c r="B84" s="40"/>
      <c r="C84" s="40"/>
      <c r="D84" s="40"/>
      <c r="E84" s="40"/>
      <c r="F84" s="40"/>
      <c r="G84" s="40"/>
      <c r="H84" s="40"/>
      <c r="I84" s="40"/>
      <c r="J84" s="40"/>
      <c r="K84" s="40"/>
      <c r="L84" s="40"/>
      <c r="M84" s="40"/>
      <c r="N84" s="40"/>
      <c r="O84" s="40"/>
      <c r="P84" s="40"/>
      <c r="Q84" s="40"/>
      <c r="R84" s="40"/>
      <c r="S84" s="40"/>
      <c r="T84" s="40"/>
      <c r="U84" s="40"/>
      <c r="V84" s="40"/>
      <c r="W84" s="40"/>
      <c r="X84" s="40"/>
      <c r="Y84" s="40"/>
      <c r="Z84" s="40"/>
      <c r="AA84" s="40"/>
      <c r="AB84" s="40"/>
      <c r="AC84" s="40"/>
    </row>
    <row r="85" spans="1:29">
      <c r="A85" s="40"/>
      <c r="B85" s="40"/>
      <c r="C85" s="40"/>
      <c r="D85" s="40"/>
      <c r="E85" s="40"/>
      <c r="F85" s="40"/>
      <c r="G85" s="40"/>
      <c r="H85" s="40"/>
      <c r="I85" s="40"/>
      <c r="J85" s="40"/>
      <c r="K85" s="40"/>
      <c r="L85" s="40"/>
      <c r="M85" s="40"/>
      <c r="N85" s="40"/>
      <c r="O85" s="40"/>
      <c r="P85" s="40"/>
      <c r="Q85" s="40"/>
      <c r="R85" s="40"/>
      <c r="S85" s="40"/>
      <c r="T85" s="40"/>
      <c r="U85" s="40"/>
      <c r="V85" s="40"/>
      <c r="W85" s="40"/>
      <c r="X85" s="40"/>
      <c r="Y85" s="40"/>
      <c r="Z85" s="40"/>
      <c r="AA85" s="40"/>
      <c r="AB85" s="40"/>
      <c r="AC85" s="40"/>
    </row>
    <row r="86" spans="1:29">
      <c r="A86" s="40"/>
      <c r="B86" s="40"/>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row>
    <row r="87" spans="1:29">
      <c r="A87" s="40"/>
      <c r="B87" s="40"/>
      <c r="C87" s="40"/>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row>
    <row r="88" spans="1:29">
      <c r="A88" s="40"/>
      <c r="B88" s="40"/>
      <c r="C88" s="40"/>
      <c r="D88" s="40"/>
      <c r="E88" s="40"/>
      <c r="F88" s="40"/>
      <c r="G88" s="40"/>
      <c r="H88" s="40"/>
      <c r="I88" s="40"/>
      <c r="J88" s="40"/>
      <c r="K88" s="40"/>
      <c r="L88" s="40"/>
      <c r="M88" s="40"/>
      <c r="N88" s="40"/>
      <c r="O88" s="40"/>
      <c r="P88" s="40"/>
      <c r="Q88" s="40"/>
      <c r="R88" s="40"/>
      <c r="S88" s="40"/>
      <c r="T88" s="40"/>
      <c r="U88" s="40"/>
      <c r="V88" s="40"/>
      <c r="W88" s="40"/>
      <c r="X88" s="40"/>
      <c r="Y88" s="40"/>
      <c r="Z88" s="40"/>
      <c r="AA88" s="40"/>
      <c r="AB88" s="40"/>
      <c r="AC88" s="40"/>
    </row>
    <row r="89" spans="1:29">
      <c r="A89" s="40"/>
      <c r="B89" s="40"/>
      <c r="C89" s="40"/>
      <c r="D89" s="40"/>
      <c r="E89" s="40"/>
      <c r="F89" s="40"/>
      <c r="G89" s="40"/>
      <c r="H89" s="40"/>
      <c r="I89" s="40"/>
      <c r="J89" s="40"/>
      <c r="K89" s="40"/>
      <c r="L89" s="40"/>
      <c r="M89" s="40"/>
      <c r="N89" s="40"/>
      <c r="O89" s="40"/>
      <c r="P89" s="40"/>
      <c r="Q89" s="40"/>
      <c r="R89" s="40"/>
      <c r="S89" s="40"/>
      <c r="T89" s="40"/>
      <c r="U89" s="40"/>
      <c r="V89" s="40"/>
      <c r="W89" s="40"/>
      <c r="X89" s="40"/>
      <c r="Y89" s="40"/>
      <c r="Z89" s="40"/>
      <c r="AA89" s="40"/>
      <c r="AB89" s="40"/>
      <c r="AC89" s="40"/>
    </row>
    <row r="90" spans="1:29">
      <c r="A90" s="40"/>
      <c r="B90" s="40"/>
      <c r="C90" s="40"/>
      <c r="D90" s="40"/>
      <c r="E90" s="40"/>
      <c r="F90" s="40"/>
      <c r="G90" s="40"/>
      <c r="H90" s="40"/>
      <c r="I90" s="40"/>
      <c r="J90" s="40"/>
      <c r="K90" s="40"/>
      <c r="L90" s="40"/>
      <c r="M90" s="40"/>
      <c r="N90" s="40"/>
      <c r="O90" s="40"/>
      <c r="P90" s="40"/>
      <c r="Q90" s="40"/>
      <c r="R90" s="40"/>
      <c r="S90" s="40"/>
      <c r="T90" s="40"/>
      <c r="U90" s="40"/>
      <c r="V90" s="40"/>
      <c r="W90" s="40"/>
      <c r="X90" s="40"/>
      <c r="Y90" s="40"/>
      <c r="Z90" s="40"/>
      <c r="AA90" s="40"/>
      <c r="AB90" s="40"/>
      <c r="AC90" s="40"/>
    </row>
    <row r="91" spans="1:29">
      <c r="A91" s="40"/>
      <c r="B91" s="40"/>
      <c r="C91" s="40"/>
      <c r="D91" s="40"/>
      <c r="E91" s="40"/>
      <c r="F91" s="40"/>
      <c r="G91" s="40"/>
      <c r="H91" s="40"/>
      <c r="I91" s="40"/>
      <c r="J91" s="40"/>
      <c r="K91" s="40"/>
      <c r="L91" s="40"/>
      <c r="M91" s="40"/>
      <c r="N91" s="40"/>
      <c r="O91" s="40"/>
      <c r="P91" s="40"/>
      <c r="Q91" s="40"/>
      <c r="R91" s="40"/>
      <c r="S91" s="40"/>
      <c r="T91" s="40"/>
      <c r="U91" s="40"/>
      <c r="V91" s="40"/>
      <c r="W91" s="40"/>
      <c r="X91" s="40"/>
      <c r="Y91" s="40"/>
      <c r="Z91" s="40"/>
      <c r="AA91" s="40"/>
      <c r="AB91" s="40"/>
      <c r="AC91" s="40"/>
    </row>
    <row r="92" spans="1:29">
      <c r="A92" s="40"/>
      <c r="B92" s="40"/>
      <c r="C92" s="40"/>
      <c r="D92" s="40"/>
      <c r="E92" s="40"/>
      <c r="F92" s="40"/>
      <c r="G92" s="40"/>
      <c r="H92" s="40"/>
      <c r="I92" s="40"/>
      <c r="J92" s="40"/>
      <c r="K92" s="40"/>
      <c r="L92" s="40"/>
      <c r="M92" s="40"/>
      <c r="N92" s="40"/>
      <c r="O92" s="40"/>
      <c r="P92" s="40"/>
      <c r="Q92" s="40"/>
      <c r="R92" s="40"/>
      <c r="S92" s="40"/>
      <c r="T92" s="40"/>
      <c r="U92" s="40"/>
      <c r="V92" s="40"/>
      <c r="W92" s="40"/>
      <c r="X92" s="40"/>
      <c r="Y92" s="40"/>
      <c r="Z92" s="40"/>
      <c r="AA92" s="40"/>
      <c r="AB92" s="40"/>
      <c r="AC92" s="40"/>
    </row>
    <row r="93" spans="1:29">
      <c r="A93" s="40"/>
      <c r="B93" s="40"/>
      <c r="C93" s="40"/>
      <c r="D93" s="40"/>
      <c r="E93" s="40"/>
      <c r="F93" s="40"/>
      <c r="G93" s="40"/>
      <c r="H93" s="40"/>
      <c r="I93" s="40"/>
      <c r="J93" s="40"/>
      <c r="K93" s="40"/>
      <c r="L93" s="40"/>
      <c r="M93" s="40"/>
      <c r="N93" s="40"/>
      <c r="O93" s="40"/>
      <c r="P93" s="40"/>
      <c r="Q93" s="40"/>
      <c r="R93" s="40"/>
      <c r="S93" s="40"/>
      <c r="T93" s="40"/>
      <c r="U93" s="40"/>
      <c r="V93" s="40"/>
      <c r="W93" s="40"/>
      <c r="X93" s="40"/>
      <c r="Y93" s="40"/>
      <c r="Z93" s="40"/>
      <c r="AA93" s="40"/>
      <c r="AB93" s="40"/>
      <c r="AC93" s="40"/>
    </row>
    <row r="94" spans="1:29">
      <c r="A94" s="40"/>
      <c r="B94" s="40"/>
      <c r="C94" s="40"/>
      <c r="D94" s="40"/>
      <c r="E94" s="40"/>
      <c r="F94" s="40"/>
      <c r="G94" s="40"/>
      <c r="H94" s="40"/>
      <c r="I94" s="40"/>
      <c r="J94" s="40"/>
      <c r="K94" s="40"/>
      <c r="L94" s="40"/>
      <c r="M94" s="40"/>
      <c r="N94" s="40"/>
      <c r="O94" s="40"/>
      <c r="P94" s="40"/>
      <c r="Q94" s="40"/>
      <c r="R94" s="40"/>
      <c r="S94" s="40"/>
      <c r="T94" s="40"/>
      <c r="U94" s="40"/>
      <c r="V94" s="40"/>
      <c r="W94" s="40"/>
      <c r="X94" s="40"/>
      <c r="Y94" s="40"/>
      <c r="Z94" s="40"/>
      <c r="AA94" s="40"/>
      <c r="AB94" s="40"/>
      <c r="AC94" s="40"/>
    </row>
    <row r="95" spans="1:29">
      <c r="A95" s="40"/>
      <c r="B95" s="40"/>
      <c r="C95" s="40"/>
      <c r="D95" s="40"/>
      <c r="E95" s="40"/>
      <c r="F95" s="40"/>
      <c r="G95" s="40"/>
      <c r="H95" s="40"/>
      <c r="I95" s="40"/>
      <c r="J95" s="40"/>
      <c r="K95" s="40"/>
      <c r="L95" s="40"/>
      <c r="M95" s="40"/>
      <c r="N95" s="40"/>
      <c r="O95" s="40"/>
      <c r="P95" s="40"/>
      <c r="Q95" s="40"/>
      <c r="R95" s="40"/>
      <c r="S95" s="40"/>
      <c r="T95" s="40"/>
      <c r="U95" s="40"/>
      <c r="V95" s="40"/>
      <c r="W95" s="40"/>
      <c r="X95" s="40"/>
      <c r="Y95" s="40"/>
      <c r="Z95" s="40"/>
      <c r="AA95" s="40"/>
      <c r="AB95" s="40"/>
      <c r="AC95" s="40"/>
    </row>
    <row r="96" spans="1:29">
      <c r="A96" s="40"/>
      <c r="B96" s="40"/>
      <c r="C96" s="40"/>
      <c r="D96" s="40"/>
      <c r="E96" s="40"/>
      <c r="F96" s="40"/>
      <c r="G96" s="40"/>
      <c r="H96" s="40"/>
      <c r="I96" s="40"/>
      <c r="J96" s="40"/>
      <c r="K96" s="40"/>
      <c r="L96" s="40"/>
      <c r="M96" s="40"/>
      <c r="N96" s="40"/>
      <c r="O96" s="40"/>
      <c r="P96" s="40"/>
      <c r="Q96" s="40"/>
      <c r="R96" s="40"/>
      <c r="S96" s="40"/>
      <c r="T96" s="40"/>
      <c r="U96" s="40"/>
      <c r="V96" s="40"/>
      <c r="W96" s="40"/>
      <c r="X96" s="40"/>
      <c r="Y96" s="40"/>
      <c r="Z96" s="40"/>
      <c r="AA96" s="40"/>
      <c r="AB96" s="40"/>
      <c r="AC96" s="40"/>
    </row>
    <row r="97" spans="1:29">
      <c r="A97" s="40"/>
      <c r="B97" s="40"/>
      <c r="C97" s="40"/>
      <c r="D97" s="40"/>
      <c r="E97" s="40"/>
      <c r="F97" s="40"/>
      <c r="G97" s="40"/>
      <c r="H97" s="40"/>
      <c r="I97" s="40"/>
      <c r="J97" s="40"/>
      <c r="K97" s="40"/>
      <c r="L97" s="40"/>
      <c r="M97" s="40"/>
      <c r="N97" s="40"/>
      <c r="O97" s="40"/>
      <c r="P97" s="40"/>
      <c r="Q97" s="40"/>
      <c r="R97" s="40"/>
      <c r="S97" s="40"/>
      <c r="T97" s="40"/>
      <c r="U97" s="40"/>
      <c r="V97" s="40"/>
      <c r="W97" s="40"/>
      <c r="X97" s="40"/>
      <c r="Y97" s="40"/>
      <c r="Z97" s="40"/>
      <c r="AA97" s="40"/>
      <c r="AB97" s="40"/>
      <c r="AC97" s="40"/>
    </row>
    <row r="98" spans="1:29">
      <c r="A98" s="40"/>
      <c r="B98" s="40"/>
      <c r="C98" s="40"/>
      <c r="D98" s="40"/>
      <c r="E98" s="40"/>
      <c r="F98" s="40"/>
      <c r="G98" s="40"/>
      <c r="H98" s="40"/>
      <c r="I98" s="40"/>
      <c r="J98" s="40"/>
      <c r="K98" s="40"/>
      <c r="L98" s="40"/>
      <c r="M98" s="40"/>
      <c r="N98" s="40"/>
      <c r="O98" s="40"/>
      <c r="P98" s="40"/>
      <c r="Q98" s="40"/>
      <c r="R98" s="40"/>
      <c r="S98" s="40"/>
      <c r="T98" s="40"/>
      <c r="U98" s="40"/>
      <c r="V98" s="40"/>
      <c r="W98" s="40"/>
      <c r="X98" s="40"/>
      <c r="Y98" s="40"/>
      <c r="Z98" s="40"/>
      <c r="AA98" s="40"/>
      <c r="AB98" s="40"/>
      <c r="AC98" s="40"/>
    </row>
    <row r="99" spans="1:29">
      <c r="A99" s="40"/>
      <c r="B99" s="40"/>
      <c r="C99" s="40"/>
      <c r="D99" s="40"/>
      <c r="E99" s="40"/>
      <c r="F99" s="40"/>
      <c r="G99" s="40"/>
      <c r="H99" s="40"/>
      <c r="I99" s="40"/>
      <c r="J99" s="40"/>
      <c r="K99" s="40"/>
      <c r="L99" s="40"/>
      <c r="M99" s="40"/>
      <c r="N99" s="40"/>
      <c r="O99" s="40"/>
      <c r="P99" s="40"/>
      <c r="Q99" s="40"/>
      <c r="R99" s="40"/>
      <c r="S99" s="40"/>
      <c r="T99" s="40"/>
      <c r="U99" s="40"/>
      <c r="V99" s="40"/>
      <c r="W99" s="40"/>
      <c r="X99" s="40"/>
      <c r="Y99" s="40"/>
      <c r="Z99" s="40"/>
      <c r="AA99" s="40"/>
      <c r="AB99" s="40"/>
      <c r="AC99" s="40"/>
    </row>
    <row r="100" spans="1:29">
      <c r="A100" s="40"/>
      <c r="B100" s="40"/>
      <c r="C100" s="40"/>
      <c r="D100" s="40"/>
      <c r="E100" s="40"/>
      <c r="F100" s="40"/>
      <c r="G100" s="40"/>
      <c r="H100" s="40"/>
      <c r="I100" s="40"/>
      <c r="J100" s="40"/>
      <c r="K100" s="40"/>
      <c r="L100" s="40"/>
      <c r="M100" s="40"/>
      <c r="N100" s="40"/>
      <c r="O100" s="40"/>
      <c r="P100" s="40"/>
      <c r="Q100" s="40"/>
      <c r="R100" s="40"/>
      <c r="S100" s="40"/>
      <c r="T100" s="40"/>
      <c r="U100" s="40"/>
      <c r="V100" s="40"/>
      <c r="W100" s="40"/>
      <c r="X100" s="40"/>
      <c r="Y100" s="40"/>
      <c r="Z100" s="40"/>
      <c r="AA100" s="40"/>
      <c r="AB100" s="40"/>
      <c r="AC100" s="40"/>
    </row>
    <row r="101" spans="1:29">
      <c r="A101" s="40"/>
      <c r="B101" s="40"/>
      <c r="C101" s="40"/>
      <c r="D101" s="40"/>
      <c r="E101" s="40"/>
      <c r="F101" s="40"/>
      <c r="G101" s="40"/>
      <c r="H101" s="40"/>
      <c r="I101" s="40"/>
      <c r="J101" s="40"/>
      <c r="K101" s="40"/>
      <c r="L101" s="40"/>
      <c r="M101" s="40"/>
      <c r="N101" s="40"/>
      <c r="O101" s="40"/>
      <c r="P101" s="40"/>
      <c r="Q101" s="40"/>
      <c r="R101" s="40"/>
      <c r="S101" s="40"/>
      <c r="T101" s="40"/>
      <c r="U101" s="40"/>
      <c r="V101" s="40"/>
      <c r="W101" s="40"/>
      <c r="X101" s="40"/>
      <c r="Y101" s="40"/>
      <c r="Z101" s="40"/>
      <c r="AA101" s="40"/>
      <c r="AB101" s="40"/>
      <c r="AC101" s="40"/>
    </row>
    <row r="102" spans="1:29">
      <c r="A102" s="40"/>
      <c r="B102" s="40"/>
      <c r="C102" s="40"/>
      <c r="D102" s="40"/>
      <c r="E102" s="40"/>
      <c r="F102" s="40"/>
      <c r="G102" s="40"/>
      <c r="H102" s="40"/>
      <c r="I102" s="40"/>
      <c r="J102" s="40"/>
      <c r="K102" s="40"/>
      <c r="L102" s="40"/>
      <c r="M102" s="40"/>
      <c r="N102" s="40"/>
      <c r="O102" s="40"/>
      <c r="P102" s="40"/>
      <c r="Q102" s="40"/>
      <c r="R102" s="40"/>
      <c r="S102" s="40"/>
      <c r="T102" s="40"/>
      <c r="U102" s="40"/>
      <c r="V102" s="40"/>
      <c r="W102" s="40"/>
      <c r="X102" s="40"/>
      <c r="Y102" s="40"/>
      <c r="Z102" s="40"/>
      <c r="AA102" s="40"/>
      <c r="AB102" s="40"/>
      <c r="AC102" s="40"/>
    </row>
    <row r="103" spans="1:29">
      <c r="A103" s="40"/>
      <c r="B103" s="40"/>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row>
    <row r="104" spans="1:29">
      <c r="A104" s="40"/>
      <c r="B104" s="40"/>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row>
    <row r="105" spans="1:29">
      <c r="A105" s="40"/>
      <c r="B105" s="40"/>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row>
    <row r="106" spans="1:29">
      <c r="A106" s="40"/>
      <c r="B106" s="40"/>
      <c r="C106" s="40"/>
      <c r="D106" s="40"/>
      <c r="E106" s="40"/>
      <c r="F106" s="40"/>
      <c r="G106" s="40"/>
      <c r="H106" s="40"/>
      <c r="I106" s="40"/>
      <c r="J106" s="40"/>
      <c r="K106" s="40"/>
      <c r="L106" s="40"/>
      <c r="M106" s="40"/>
      <c r="N106" s="40"/>
      <c r="O106" s="40"/>
      <c r="P106" s="40"/>
      <c r="Q106" s="40"/>
      <c r="R106" s="40"/>
      <c r="S106" s="40"/>
      <c r="T106" s="40"/>
      <c r="U106" s="40"/>
      <c r="V106" s="40"/>
      <c r="W106" s="40"/>
      <c r="X106" s="40"/>
      <c r="Y106" s="40"/>
      <c r="Z106" s="40"/>
      <c r="AA106" s="40"/>
      <c r="AB106" s="40"/>
      <c r="AC106" s="40"/>
    </row>
    <row r="107" spans="1:29">
      <c r="A107" s="40"/>
      <c r="B107" s="40"/>
      <c r="C107" s="40"/>
      <c r="D107" s="40"/>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row>
    <row r="108" spans="1:29">
      <c r="A108" s="40"/>
      <c r="B108" s="40"/>
      <c r="C108" s="40"/>
      <c r="D108" s="40"/>
      <c r="E108" s="40"/>
      <c r="F108" s="40"/>
      <c r="G108" s="40"/>
      <c r="H108" s="40"/>
      <c r="I108" s="40"/>
      <c r="J108" s="40"/>
      <c r="K108" s="40"/>
      <c r="L108" s="40"/>
      <c r="M108" s="40"/>
      <c r="N108" s="40"/>
      <c r="O108" s="40"/>
      <c r="P108" s="40"/>
      <c r="Q108" s="40"/>
      <c r="R108" s="40"/>
      <c r="S108" s="40"/>
      <c r="T108" s="40"/>
      <c r="U108" s="40"/>
      <c r="V108" s="40"/>
      <c r="W108" s="40"/>
      <c r="X108" s="40"/>
      <c r="Y108" s="40"/>
      <c r="Z108" s="40"/>
      <c r="AA108" s="40"/>
      <c r="AB108" s="40"/>
      <c r="AC108" s="40"/>
    </row>
    <row r="109" spans="1:29">
      <c r="A109" s="40"/>
      <c r="B109" s="40"/>
      <c r="C109" s="40"/>
      <c r="D109" s="40"/>
      <c r="E109" s="40"/>
      <c r="F109" s="40"/>
      <c r="G109" s="40"/>
      <c r="H109" s="40"/>
      <c r="I109" s="40"/>
      <c r="J109" s="40"/>
      <c r="K109" s="40"/>
      <c r="L109" s="40"/>
      <c r="M109" s="40"/>
      <c r="N109" s="40"/>
      <c r="O109" s="40"/>
      <c r="P109" s="40"/>
      <c r="Q109" s="40"/>
      <c r="R109" s="40"/>
      <c r="S109" s="40"/>
      <c r="T109" s="40"/>
      <c r="U109" s="40"/>
      <c r="V109" s="40"/>
      <c r="W109" s="40"/>
      <c r="X109" s="40"/>
      <c r="Y109" s="40"/>
      <c r="Z109" s="40"/>
      <c r="AA109" s="40"/>
      <c r="AB109" s="40"/>
      <c r="AC109" s="40"/>
    </row>
    <row r="110" spans="1:29">
      <c r="A110" s="40"/>
      <c r="B110" s="40"/>
      <c r="C110" s="40"/>
      <c r="D110" s="40"/>
      <c r="E110" s="40"/>
      <c r="F110" s="40"/>
      <c r="G110" s="40"/>
      <c r="H110" s="40"/>
      <c r="I110" s="40"/>
      <c r="J110" s="40"/>
      <c r="K110" s="40"/>
      <c r="L110" s="40"/>
      <c r="M110" s="40"/>
      <c r="N110" s="40"/>
      <c r="O110" s="40"/>
      <c r="P110" s="40"/>
      <c r="Q110" s="40"/>
      <c r="R110" s="40"/>
      <c r="S110" s="40"/>
      <c r="T110" s="40"/>
      <c r="U110" s="40"/>
      <c r="V110" s="40"/>
      <c r="W110" s="40"/>
      <c r="X110" s="40"/>
      <c r="Y110" s="40"/>
      <c r="Z110" s="40"/>
      <c r="AA110" s="40"/>
      <c r="AB110" s="40"/>
      <c r="AC110" s="40"/>
    </row>
    <row r="111" spans="1:29">
      <c r="A111" s="40"/>
      <c r="B111" s="40"/>
      <c r="C111" s="40"/>
      <c r="D111" s="40"/>
      <c r="E111" s="40"/>
      <c r="F111" s="40"/>
      <c r="G111" s="40"/>
      <c r="H111" s="40"/>
      <c r="I111" s="40"/>
      <c r="J111" s="40"/>
      <c r="K111" s="40"/>
      <c r="L111" s="40"/>
      <c r="M111" s="40"/>
      <c r="N111" s="40"/>
      <c r="O111" s="40"/>
      <c r="P111" s="40"/>
      <c r="Q111" s="40"/>
      <c r="R111" s="40"/>
      <c r="S111" s="40"/>
      <c r="T111" s="40"/>
      <c r="U111" s="40"/>
      <c r="V111" s="40"/>
      <c r="W111" s="40"/>
      <c r="X111" s="40"/>
      <c r="Y111" s="40"/>
      <c r="Z111" s="40"/>
      <c r="AA111" s="40"/>
      <c r="AB111" s="40"/>
      <c r="AC111" s="40"/>
    </row>
    <row r="112" spans="1:29">
      <c r="A112" s="40"/>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row>
    <row r="113" spans="1:29">
      <c r="A113" s="40"/>
      <c r="B113" s="40"/>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40"/>
      <c r="AB113" s="40"/>
      <c r="AC113" s="40"/>
    </row>
    <row r="114" spans="1:29">
      <c r="A114" s="40"/>
      <c r="B114" s="40"/>
      <c r="C114" s="40"/>
      <c r="D114" s="40"/>
      <c r="E114" s="40"/>
      <c r="F114" s="40"/>
      <c r="G114" s="40"/>
      <c r="H114" s="40"/>
      <c r="I114" s="40"/>
      <c r="J114" s="40"/>
      <c r="K114" s="40"/>
      <c r="L114" s="40"/>
      <c r="M114" s="40"/>
      <c r="N114" s="40"/>
      <c r="O114" s="40"/>
      <c r="P114" s="40"/>
      <c r="Q114" s="40"/>
      <c r="R114" s="40"/>
      <c r="S114" s="40"/>
      <c r="T114" s="40"/>
      <c r="U114" s="40"/>
      <c r="V114" s="40"/>
      <c r="W114" s="40"/>
      <c r="X114" s="40"/>
      <c r="Y114" s="40"/>
      <c r="Z114" s="40"/>
      <c r="AA114" s="40"/>
      <c r="AB114" s="40"/>
      <c r="AC114" s="40"/>
    </row>
    <row r="115" spans="1:29">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row>
    <row r="116" spans="1:29">
      <c r="A116" s="40"/>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row>
    <row r="117" spans="1:29">
      <c r="A117" s="40"/>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row>
    <row r="118" spans="1:29">
      <c r="A118" s="40"/>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row>
    <row r="119" spans="1:29">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row>
    <row r="120" spans="1:29">
      <c r="A120" s="40"/>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row>
    <row r="121" spans="1:29">
      <c r="A121" s="40"/>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row>
    <row r="122" spans="1:29">
      <c r="A122" s="40"/>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row>
    <row r="123" spans="1:29">
      <c r="A123" s="40"/>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row>
    <row r="124" spans="1:29">
      <c r="A124" s="40"/>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row>
    <row r="125" spans="1:29">
      <c r="A125" s="40"/>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c r="AC125" s="40"/>
    </row>
    <row r="126" spans="1:29">
      <c r="A126" s="40"/>
      <c r="B126" s="40"/>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40"/>
      <c r="AB126" s="40"/>
      <c r="AC126" s="40"/>
    </row>
    <row r="127" spans="1:29">
      <c r="A127" s="40"/>
      <c r="B127" s="40"/>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row>
    <row r="128" spans="1:29">
      <c r="A128" s="40"/>
      <c r="B128" s="40"/>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c r="AA128" s="40"/>
      <c r="AB128" s="40"/>
      <c r="AC128" s="40"/>
    </row>
    <row r="129" spans="1:29">
      <c r="A129" s="40"/>
      <c r="B129" s="40"/>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row>
    <row r="130" spans="1:29">
      <c r="A130" s="40"/>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40"/>
      <c r="AC130" s="40"/>
    </row>
    <row r="131" spans="1:29">
      <c r="A131" s="40"/>
      <c r="B131" s="40"/>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row>
    <row r="132" spans="1:29">
      <c r="A132" s="40"/>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row>
    <row r="133" spans="1:29">
      <c r="A133" s="40"/>
      <c r="B133" s="40"/>
      <c r="C133" s="40"/>
      <c r="D133" s="40"/>
      <c r="E133" s="40"/>
      <c r="F133" s="40"/>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row>
    <row r="134" spans="1:29">
      <c r="A134" s="40"/>
      <c r="B134" s="40"/>
      <c r="C134" s="40"/>
      <c r="D134" s="40"/>
      <c r="E134" s="40"/>
      <c r="F134" s="40"/>
      <c r="G134" s="40"/>
      <c r="H134" s="40"/>
      <c r="I134" s="40"/>
      <c r="J134" s="40"/>
      <c r="K134" s="40"/>
      <c r="L134" s="40"/>
      <c r="M134" s="40"/>
      <c r="N134" s="40"/>
      <c r="O134" s="40"/>
      <c r="P134" s="40"/>
      <c r="Q134" s="40"/>
      <c r="R134" s="40"/>
      <c r="S134" s="40"/>
      <c r="T134" s="40"/>
      <c r="U134" s="40"/>
      <c r="V134" s="40"/>
      <c r="W134" s="40"/>
      <c r="X134" s="40"/>
      <c r="Y134" s="40"/>
      <c r="Z134" s="40"/>
      <c r="AA134" s="40"/>
      <c r="AB134" s="40"/>
      <c r="AC134" s="40"/>
    </row>
    <row r="135" spans="1:29">
      <c r="A135" s="40"/>
      <c r="B135" s="40"/>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row>
    <row r="136" spans="1:29">
      <c r="A136" s="40"/>
      <c r="B136" s="40"/>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row>
    <row r="137" spans="1:29">
      <c r="A137" s="40"/>
      <c r="B137" s="40"/>
      <c r="C137" s="40"/>
      <c r="D137" s="40"/>
      <c r="E137" s="40"/>
      <c r="F137" s="40"/>
      <c r="G137" s="40"/>
      <c r="H137" s="40"/>
      <c r="I137" s="40"/>
      <c r="J137" s="40"/>
      <c r="K137" s="40"/>
      <c r="L137" s="40"/>
      <c r="M137" s="40"/>
      <c r="N137" s="40"/>
      <c r="O137" s="40"/>
      <c r="P137" s="40"/>
      <c r="Q137" s="40"/>
      <c r="R137" s="40"/>
      <c r="S137" s="40"/>
      <c r="T137" s="40"/>
      <c r="U137" s="40"/>
      <c r="V137" s="40"/>
      <c r="W137" s="40"/>
      <c r="X137" s="40"/>
      <c r="Y137" s="40"/>
      <c r="Z137" s="40"/>
      <c r="AA137" s="40"/>
      <c r="AB137" s="40"/>
      <c r="AC137" s="40"/>
    </row>
    <row r="138" spans="1:29">
      <c r="A138" s="40"/>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row>
    <row r="139" spans="1:29">
      <c r="A139" s="40"/>
      <c r="B139" s="40"/>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40"/>
      <c r="AB139" s="40"/>
      <c r="AC139" s="40"/>
    </row>
    <row r="140" spans="1:29">
      <c r="A140" s="40"/>
      <c r="B140" s="40"/>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c r="AB140" s="40"/>
      <c r="AC140" s="40"/>
    </row>
  </sheetData>
  <sheetProtection selectLockedCells="1"/>
  <mergeCells count="28">
    <mergeCell ref="W26:Z26"/>
    <mergeCell ref="W24:Z24"/>
    <mergeCell ref="W25:Z25"/>
    <mergeCell ref="W33:Z33"/>
    <mergeCell ref="W34:Z34"/>
    <mergeCell ref="W35:Z35"/>
    <mergeCell ref="W27:Z27"/>
    <mergeCell ref="W28:Z28"/>
    <mergeCell ref="W29:Z29"/>
    <mergeCell ref="W30:Z30"/>
    <mergeCell ref="W31:Z31"/>
    <mergeCell ref="W32:Z32"/>
    <mergeCell ref="A11:A12"/>
    <mergeCell ref="W17:Z17"/>
    <mergeCell ref="W18:Z18"/>
    <mergeCell ref="W23:Z23"/>
    <mergeCell ref="A15:N15"/>
    <mergeCell ref="E12:G12"/>
    <mergeCell ref="E11:G11"/>
    <mergeCell ref="B11:D11"/>
    <mergeCell ref="B12:D12"/>
    <mergeCell ref="A8:K8"/>
    <mergeCell ref="A6:X6"/>
    <mergeCell ref="A1:X1"/>
    <mergeCell ref="A2:X2"/>
    <mergeCell ref="A3:X3"/>
    <mergeCell ref="A4:X4"/>
    <mergeCell ref="A5:X5"/>
  </mergeCells>
  <conditionalFormatting sqref="E17:E35">
    <cfRule type="containsText" dxfId="1" priority="1" operator="containsText" text="manuellement">
      <formula>NOT(ISERROR(SEARCH("manuellement",E17)))</formula>
    </cfRule>
  </conditionalFormatting>
  <dataValidations count="2">
    <dataValidation type="list" allowBlank="1" showInputMessage="1" showErrorMessage="1" sqref="H17:H35" xr:uid="{97C47AF1-6FB2-418E-902E-78677C76ACCE}">
      <formula1>"oui,non"</formula1>
    </dataValidation>
    <dataValidation type="list" allowBlank="1" showInputMessage="1" showErrorMessage="1" sqref="F17:F35" xr:uid="{EFB243A1-6B2F-4853-93DA-36F887B2D9FA}">
      <formula1>"Oui,Non,Non appliquable"</formula1>
    </dataValidation>
  </dataValidations>
  <pageMargins left="0.7" right="0.7" top="0.75" bottom="0.75" header="0.3" footer="0.3"/>
  <pageSetup paperSize="9"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B5D5F4C9-00C9-4775-B59E-1F9F24A40BAE}">
          <x14:formula1>
            <xm:f>'Données REDII'!$F$73:$F$76</xm:f>
          </x14:formula1>
          <xm:sqref>B17:B35</xm:sqref>
        </x14:dataValidation>
        <x14:dataValidation type="list" allowBlank="1" showInputMessage="1" showErrorMessage="1" xr:uid="{D0223087-9C64-4025-99F0-BA24E6F4B0EF}">
          <x14:formula1>
            <xm:f>'Nature combustibles'!$A$2:$A$16</xm:f>
          </x14:formula1>
          <xm:sqref>C17:C35</xm:sqref>
        </x14:dataValidation>
        <x14:dataValidation type="list" allowBlank="1" showInputMessage="1" showErrorMessage="1" xr:uid="{BE753EA6-105D-4B07-BD4A-1A52960BE689}">
          <x14:formula1>
            <xm:f>'Nature combustibles'!$B$2:$B$16</xm:f>
          </x14:formula1>
          <xm:sqref>D17:D35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8EC04-9C72-4583-8E9C-45E1A98CA991}">
  <sheetPr>
    <tabColor theme="3"/>
  </sheetPr>
  <dimension ref="B1:J8"/>
  <sheetViews>
    <sheetView workbookViewId="0">
      <selection activeCell="A5" sqref="A5"/>
    </sheetView>
  </sheetViews>
  <sheetFormatPr baseColWidth="10" defaultRowHeight="15"/>
  <cols>
    <col min="1" max="1" width="7.140625" customWidth="1"/>
    <col min="2" max="2" width="19.5703125" bestFit="1" customWidth="1"/>
    <col min="3" max="3" width="23.7109375" bestFit="1" customWidth="1"/>
    <col min="4" max="4" width="15.140625" bestFit="1" customWidth="1"/>
    <col min="5" max="5" width="45.28515625" bestFit="1" customWidth="1"/>
    <col min="6" max="6" width="45.5703125" bestFit="1" customWidth="1"/>
    <col min="7" max="7" width="24.7109375" customWidth="1"/>
    <col min="8" max="8" width="6" bestFit="1" customWidth="1"/>
    <col min="9" max="9" width="28.28515625" bestFit="1" customWidth="1"/>
    <col min="10" max="10" width="20.5703125" bestFit="1" customWidth="1"/>
    <col min="11" max="11" width="12" bestFit="1" customWidth="1"/>
  </cols>
  <sheetData>
    <row r="1" spans="2:10" ht="30" customHeight="1">
      <c r="B1" s="426" t="s">
        <v>85</v>
      </c>
      <c r="C1" s="426"/>
      <c r="D1" s="426"/>
      <c r="E1" s="35"/>
      <c r="F1" s="35"/>
      <c r="G1" s="35"/>
      <c r="H1" s="35"/>
      <c r="I1" s="35"/>
      <c r="J1" s="35"/>
    </row>
    <row r="3" spans="2:10">
      <c r="B3" s="31" t="s">
        <v>68</v>
      </c>
      <c r="C3" t="s">
        <v>75</v>
      </c>
      <c r="D3" t="s">
        <v>71</v>
      </c>
    </row>
    <row r="4" spans="2:10">
      <c r="B4" s="32" t="s">
        <v>69</v>
      </c>
      <c r="C4" s="34">
        <v>0</v>
      </c>
      <c r="D4">
        <v>0</v>
      </c>
    </row>
    <row r="5" spans="2:10">
      <c r="B5" s="33" t="s">
        <v>69</v>
      </c>
      <c r="C5" s="34"/>
      <c r="D5">
        <v>0</v>
      </c>
    </row>
    <row r="6" spans="2:10">
      <c r="B6" s="32" t="s">
        <v>390</v>
      </c>
      <c r="C6" s="34">
        <v>1</v>
      </c>
      <c r="D6">
        <v>6000</v>
      </c>
    </row>
    <row r="7" spans="2:10">
      <c r="B7" s="33" t="s">
        <v>69</v>
      </c>
      <c r="C7" s="34">
        <v>1</v>
      </c>
      <c r="D7">
        <v>6000</v>
      </c>
    </row>
    <row r="8" spans="2:10">
      <c r="B8" s="32" t="s">
        <v>70</v>
      </c>
      <c r="C8" s="34">
        <v>1</v>
      </c>
      <c r="D8">
        <v>6000</v>
      </c>
    </row>
  </sheetData>
  <mergeCells count="1">
    <mergeCell ref="B1:D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theme="4" tint="0.79998168889431442"/>
  </sheetPr>
  <dimension ref="A1:DG301"/>
  <sheetViews>
    <sheetView zoomScale="80" zoomScaleNormal="80" workbookViewId="0">
      <selection activeCell="D11" sqref="D11"/>
    </sheetView>
  </sheetViews>
  <sheetFormatPr baseColWidth="10" defaultRowHeight="13.5"/>
  <cols>
    <col min="1" max="1" width="20.7109375" style="3" customWidth="1"/>
    <col min="2" max="2" width="17" style="5" customWidth="1"/>
    <col min="3" max="3" width="21.28515625" style="5" customWidth="1"/>
    <col min="4" max="4" width="20.28515625" style="5" customWidth="1"/>
    <col min="5" max="5" width="17" style="5" customWidth="1"/>
    <col min="6" max="6" width="18.7109375" style="5" customWidth="1"/>
    <col min="7" max="7" width="17.28515625" style="6" customWidth="1"/>
    <col min="8" max="9" width="16.7109375" style="6" customWidth="1"/>
    <col min="10" max="10" width="21" style="6" customWidth="1"/>
    <col min="11" max="11" width="18.7109375" style="5" customWidth="1"/>
    <col min="12" max="12" width="25.7109375" style="5" customWidth="1"/>
    <col min="13" max="14" width="20.7109375" style="5" customWidth="1"/>
    <col min="15" max="15" width="19.5703125" style="5" customWidth="1"/>
    <col min="16" max="16" width="22.28515625" style="5" customWidth="1"/>
    <col min="17" max="17" width="19.7109375" style="5" customWidth="1"/>
    <col min="18" max="18" width="37" style="5" customWidth="1"/>
    <col min="19" max="19" width="33.28515625" style="5" customWidth="1"/>
    <col min="20" max="21" width="21" style="5" customWidth="1"/>
    <col min="22" max="26" width="21" style="3" customWidth="1"/>
    <col min="27" max="197" width="11.42578125" style="5"/>
    <col min="198" max="198" width="4.28515625" style="5" customWidth="1"/>
    <col min="199" max="199" width="15.28515625" style="5" customWidth="1"/>
    <col min="200" max="200" width="14.7109375" style="5" customWidth="1"/>
    <col min="201" max="201" width="25.5703125" style="5" customWidth="1"/>
    <col min="202" max="202" width="11.42578125" style="5" customWidth="1"/>
    <col min="203" max="203" width="20.28515625" style="5" customWidth="1"/>
    <col min="204" max="204" width="18.7109375" style="5" customWidth="1"/>
    <col min="205" max="205" width="19.28515625" style="5" customWidth="1"/>
    <col min="206" max="210" width="11.42578125" style="5" customWidth="1"/>
    <col min="211" max="211" width="19.7109375" style="5" customWidth="1"/>
    <col min="212" max="212" width="11.42578125" style="5" customWidth="1"/>
    <col min="213" max="213" width="20.28515625" style="5" customWidth="1"/>
    <col min="214" max="214" width="11.42578125" style="5" customWidth="1"/>
    <col min="215" max="215" width="20.7109375" style="5" customWidth="1"/>
    <col min="216" max="216" width="11.42578125" style="5" customWidth="1"/>
    <col min="217" max="217" width="18" style="5" customWidth="1"/>
    <col min="218" max="218" width="11.42578125" style="5" customWidth="1"/>
    <col min="219" max="219" width="22.5703125" style="5" customWidth="1"/>
    <col min="220" max="225" width="11.42578125" style="5" customWidth="1"/>
    <col min="226" max="453" width="11.42578125" style="5"/>
    <col min="454" max="454" width="4.28515625" style="5" customWidth="1"/>
    <col min="455" max="455" width="15.28515625" style="5" customWidth="1"/>
    <col min="456" max="456" width="14.7109375" style="5" customWidth="1"/>
    <col min="457" max="457" width="25.5703125" style="5" customWidth="1"/>
    <col min="458" max="458" width="11.42578125" style="5" customWidth="1"/>
    <col min="459" max="459" width="20.28515625" style="5" customWidth="1"/>
    <col min="460" max="460" width="18.7109375" style="5" customWidth="1"/>
    <col min="461" max="461" width="19.28515625" style="5" customWidth="1"/>
    <col min="462" max="466" width="11.42578125" style="5" customWidth="1"/>
    <col min="467" max="467" width="19.7109375" style="5" customWidth="1"/>
    <col min="468" max="468" width="11.42578125" style="5" customWidth="1"/>
    <col min="469" max="469" width="20.28515625" style="5" customWidth="1"/>
    <col min="470" max="470" width="11.42578125" style="5" customWidth="1"/>
    <col min="471" max="471" width="20.7109375" style="5" customWidth="1"/>
    <col min="472" max="472" width="11.42578125" style="5" customWidth="1"/>
    <col min="473" max="473" width="18" style="5" customWidth="1"/>
    <col min="474" max="474" width="11.42578125" style="5" customWidth="1"/>
    <col min="475" max="475" width="22.5703125" style="5" customWidth="1"/>
    <col min="476" max="481" width="11.42578125" style="5" customWidth="1"/>
    <col min="482" max="709" width="11.42578125" style="5"/>
    <col min="710" max="710" width="4.28515625" style="5" customWidth="1"/>
    <col min="711" max="711" width="15.28515625" style="5" customWidth="1"/>
    <col min="712" max="712" width="14.7109375" style="5" customWidth="1"/>
    <col min="713" max="713" width="25.5703125" style="5" customWidth="1"/>
    <col min="714" max="714" width="11.42578125" style="5" customWidth="1"/>
    <col min="715" max="715" width="20.28515625" style="5" customWidth="1"/>
    <col min="716" max="716" width="18.7109375" style="5" customWidth="1"/>
    <col min="717" max="717" width="19.28515625" style="5" customWidth="1"/>
    <col min="718" max="722" width="11.42578125" style="5" customWidth="1"/>
    <col min="723" max="723" width="19.7109375" style="5" customWidth="1"/>
    <col min="724" max="724" width="11.42578125" style="5" customWidth="1"/>
    <col min="725" max="725" width="20.28515625" style="5" customWidth="1"/>
    <col min="726" max="726" width="11.42578125" style="5" customWidth="1"/>
    <col min="727" max="727" width="20.7109375" style="5" customWidth="1"/>
    <col min="728" max="728" width="11.42578125" style="5" customWidth="1"/>
    <col min="729" max="729" width="18" style="5" customWidth="1"/>
    <col min="730" max="730" width="11.42578125" style="5" customWidth="1"/>
    <col min="731" max="731" width="22.5703125" style="5" customWidth="1"/>
    <col min="732" max="737" width="11.42578125" style="5" customWidth="1"/>
    <col min="738" max="965" width="11.42578125" style="5"/>
    <col min="966" max="966" width="4.28515625" style="5" customWidth="1"/>
    <col min="967" max="967" width="15.28515625" style="5" customWidth="1"/>
    <col min="968" max="968" width="14.7109375" style="5" customWidth="1"/>
    <col min="969" max="969" width="25.5703125" style="5" customWidth="1"/>
    <col min="970" max="970" width="11.42578125" style="5" customWidth="1"/>
    <col min="971" max="971" width="20.28515625" style="5" customWidth="1"/>
    <col min="972" max="972" width="18.7109375" style="5" customWidth="1"/>
    <col min="973" max="973" width="19.28515625" style="5" customWidth="1"/>
    <col min="974" max="978" width="11.42578125" style="5" customWidth="1"/>
    <col min="979" max="979" width="19.7109375" style="5" customWidth="1"/>
    <col min="980" max="980" width="11.42578125" style="5" customWidth="1"/>
    <col min="981" max="981" width="20.28515625" style="5" customWidth="1"/>
    <col min="982" max="982" width="11.42578125" style="5" customWidth="1"/>
    <col min="983" max="983" width="20.7109375" style="5" customWidth="1"/>
    <col min="984" max="984" width="11.42578125" style="5" customWidth="1"/>
    <col min="985" max="985" width="18" style="5" customWidth="1"/>
    <col min="986" max="986" width="11.42578125" style="5" customWidth="1"/>
    <col min="987" max="987" width="22.5703125" style="5" customWidth="1"/>
    <col min="988" max="993" width="11.42578125" style="5" customWidth="1"/>
    <col min="994" max="1221" width="11.42578125" style="5"/>
    <col min="1222" max="1222" width="4.28515625" style="5" customWidth="1"/>
    <col min="1223" max="1223" width="15.28515625" style="5" customWidth="1"/>
    <col min="1224" max="1224" width="14.7109375" style="5" customWidth="1"/>
    <col min="1225" max="1225" width="25.5703125" style="5" customWidth="1"/>
    <col min="1226" max="1226" width="11.42578125" style="5" customWidth="1"/>
    <col min="1227" max="1227" width="20.28515625" style="5" customWidth="1"/>
    <col min="1228" max="1228" width="18.7109375" style="5" customWidth="1"/>
    <col min="1229" max="1229" width="19.28515625" style="5" customWidth="1"/>
    <col min="1230" max="1234" width="11.42578125" style="5" customWidth="1"/>
    <col min="1235" max="1235" width="19.7109375" style="5" customWidth="1"/>
    <col min="1236" max="1236" width="11.42578125" style="5" customWidth="1"/>
    <col min="1237" max="1237" width="20.28515625" style="5" customWidth="1"/>
    <col min="1238" max="1238" width="11.42578125" style="5" customWidth="1"/>
    <col min="1239" max="1239" width="20.7109375" style="5" customWidth="1"/>
    <col min="1240" max="1240" width="11.42578125" style="5" customWidth="1"/>
    <col min="1241" max="1241" width="18" style="5" customWidth="1"/>
    <col min="1242" max="1242" width="11.42578125" style="5" customWidth="1"/>
    <col min="1243" max="1243" width="22.5703125" style="5" customWidth="1"/>
    <col min="1244" max="1249" width="11.42578125" style="5" customWidth="1"/>
    <col min="1250" max="1477" width="11.42578125" style="5"/>
    <col min="1478" max="1478" width="4.28515625" style="5" customWidth="1"/>
    <col min="1479" max="1479" width="15.28515625" style="5" customWidth="1"/>
    <col min="1480" max="1480" width="14.7109375" style="5" customWidth="1"/>
    <col min="1481" max="1481" width="25.5703125" style="5" customWidth="1"/>
    <col min="1482" max="1482" width="11.42578125" style="5" customWidth="1"/>
    <col min="1483" max="1483" width="20.28515625" style="5" customWidth="1"/>
    <col min="1484" max="1484" width="18.7109375" style="5" customWidth="1"/>
    <col min="1485" max="1485" width="19.28515625" style="5" customWidth="1"/>
    <col min="1486" max="1490" width="11.42578125" style="5" customWidth="1"/>
    <col min="1491" max="1491" width="19.7109375" style="5" customWidth="1"/>
    <col min="1492" max="1492" width="11.42578125" style="5" customWidth="1"/>
    <col min="1493" max="1493" width="20.28515625" style="5" customWidth="1"/>
    <col min="1494" max="1494" width="11.42578125" style="5" customWidth="1"/>
    <col min="1495" max="1495" width="20.7109375" style="5" customWidth="1"/>
    <col min="1496" max="1496" width="11.42578125" style="5" customWidth="1"/>
    <col min="1497" max="1497" width="18" style="5" customWidth="1"/>
    <col min="1498" max="1498" width="11.42578125" style="5" customWidth="1"/>
    <col min="1499" max="1499" width="22.5703125" style="5" customWidth="1"/>
    <col min="1500" max="1505" width="11.42578125" style="5" customWidth="1"/>
    <col min="1506" max="1733" width="11.42578125" style="5"/>
    <col min="1734" max="1734" width="4.28515625" style="5" customWidth="1"/>
    <col min="1735" max="1735" width="15.28515625" style="5" customWidth="1"/>
    <col min="1736" max="1736" width="14.7109375" style="5" customWidth="1"/>
    <col min="1737" max="1737" width="25.5703125" style="5" customWidth="1"/>
    <col min="1738" max="1738" width="11.42578125" style="5" customWidth="1"/>
    <col min="1739" max="1739" width="20.28515625" style="5" customWidth="1"/>
    <col min="1740" max="1740" width="18.7109375" style="5" customWidth="1"/>
    <col min="1741" max="1741" width="19.28515625" style="5" customWidth="1"/>
    <col min="1742" max="1746" width="11.42578125" style="5" customWidth="1"/>
    <col min="1747" max="1747" width="19.7109375" style="5" customWidth="1"/>
    <col min="1748" max="1748" width="11.42578125" style="5" customWidth="1"/>
    <col min="1749" max="1749" width="20.28515625" style="5" customWidth="1"/>
    <col min="1750" max="1750" width="11.42578125" style="5" customWidth="1"/>
    <col min="1751" max="1751" width="20.7109375" style="5" customWidth="1"/>
    <col min="1752" max="1752" width="11.42578125" style="5" customWidth="1"/>
    <col min="1753" max="1753" width="18" style="5" customWidth="1"/>
    <col min="1754" max="1754" width="11.42578125" style="5" customWidth="1"/>
    <col min="1755" max="1755" width="22.5703125" style="5" customWidth="1"/>
    <col min="1756" max="1761" width="11.42578125" style="5" customWidth="1"/>
    <col min="1762" max="1989" width="11.42578125" style="5"/>
    <col min="1990" max="1990" width="4.28515625" style="5" customWidth="1"/>
    <col min="1991" max="1991" width="15.28515625" style="5" customWidth="1"/>
    <col min="1992" max="1992" width="14.7109375" style="5" customWidth="1"/>
    <col min="1993" max="1993" width="25.5703125" style="5" customWidth="1"/>
    <col min="1994" max="1994" width="11.42578125" style="5" customWidth="1"/>
    <col min="1995" max="1995" width="20.28515625" style="5" customWidth="1"/>
    <col min="1996" max="1996" width="18.7109375" style="5" customWidth="1"/>
    <col min="1997" max="1997" width="19.28515625" style="5" customWidth="1"/>
    <col min="1998" max="2002" width="11.42578125" style="5" customWidth="1"/>
    <col min="2003" max="2003" width="19.7109375" style="5" customWidth="1"/>
    <col min="2004" max="2004" width="11.42578125" style="5" customWidth="1"/>
    <col min="2005" max="2005" width="20.28515625" style="5" customWidth="1"/>
    <col min="2006" max="2006" width="11.42578125" style="5" customWidth="1"/>
    <col min="2007" max="2007" width="20.7109375" style="5" customWidth="1"/>
    <col min="2008" max="2008" width="11.42578125" style="5" customWidth="1"/>
    <col min="2009" max="2009" width="18" style="5" customWidth="1"/>
    <col min="2010" max="2010" width="11.42578125" style="5" customWidth="1"/>
    <col min="2011" max="2011" width="22.5703125" style="5" customWidth="1"/>
    <col min="2012" max="2017" width="11.42578125" style="5" customWidth="1"/>
    <col min="2018" max="2245" width="11.42578125" style="5"/>
    <col min="2246" max="2246" width="4.28515625" style="5" customWidth="1"/>
    <col min="2247" max="2247" width="15.28515625" style="5" customWidth="1"/>
    <col min="2248" max="2248" width="14.7109375" style="5" customWidth="1"/>
    <col min="2249" max="2249" width="25.5703125" style="5" customWidth="1"/>
    <col min="2250" max="2250" width="11.42578125" style="5" customWidth="1"/>
    <col min="2251" max="2251" width="20.28515625" style="5" customWidth="1"/>
    <col min="2252" max="2252" width="18.7109375" style="5" customWidth="1"/>
    <col min="2253" max="2253" width="19.28515625" style="5" customWidth="1"/>
    <col min="2254" max="2258" width="11.42578125" style="5" customWidth="1"/>
    <col min="2259" max="2259" width="19.7109375" style="5" customWidth="1"/>
    <col min="2260" max="2260" width="11.42578125" style="5" customWidth="1"/>
    <col min="2261" max="2261" width="20.28515625" style="5" customWidth="1"/>
    <col min="2262" max="2262" width="11.42578125" style="5" customWidth="1"/>
    <col min="2263" max="2263" width="20.7109375" style="5" customWidth="1"/>
    <col min="2264" max="2264" width="11.42578125" style="5" customWidth="1"/>
    <col min="2265" max="2265" width="18" style="5" customWidth="1"/>
    <col min="2266" max="2266" width="11.42578125" style="5" customWidth="1"/>
    <col min="2267" max="2267" width="22.5703125" style="5" customWidth="1"/>
    <col min="2268" max="2273" width="11.42578125" style="5" customWidth="1"/>
    <col min="2274" max="2501" width="11.42578125" style="5"/>
    <col min="2502" max="2502" width="4.28515625" style="5" customWidth="1"/>
    <col min="2503" max="2503" width="15.28515625" style="5" customWidth="1"/>
    <col min="2504" max="2504" width="14.7109375" style="5" customWidth="1"/>
    <col min="2505" max="2505" width="25.5703125" style="5" customWidth="1"/>
    <col min="2506" max="2506" width="11.42578125" style="5" customWidth="1"/>
    <col min="2507" max="2507" width="20.28515625" style="5" customWidth="1"/>
    <col min="2508" max="2508" width="18.7109375" style="5" customWidth="1"/>
    <col min="2509" max="2509" width="19.28515625" style="5" customWidth="1"/>
    <col min="2510" max="2514" width="11.42578125" style="5" customWidth="1"/>
    <col min="2515" max="2515" width="19.7109375" style="5" customWidth="1"/>
    <col min="2516" max="2516" width="11.42578125" style="5" customWidth="1"/>
    <col min="2517" max="2517" width="20.28515625" style="5" customWidth="1"/>
    <col min="2518" max="2518" width="11.42578125" style="5" customWidth="1"/>
    <col min="2519" max="2519" width="20.7109375" style="5" customWidth="1"/>
    <col min="2520" max="2520" width="11.42578125" style="5" customWidth="1"/>
    <col min="2521" max="2521" width="18" style="5" customWidth="1"/>
    <col min="2522" max="2522" width="11.42578125" style="5" customWidth="1"/>
    <col min="2523" max="2523" width="22.5703125" style="5" customWidth="1"/>
    <col min="2524" max="2529" width="11.42578125" style="5" customWidth="1"/>
    <col min="2530" max="2757" width="11.42578125" style="5"/>
    <col min="2758" max="2758" width="4.28515625" style="5" customWidth="1"/>
    <col min="2759" max="2759" width="15.28515625" style="5" customWidth="1"/>
    <col min="2760" max="2760" width="14.7109375" style="5" customWidth="1"/>
    <col min="2761" max="2761" width="25.5703125" style="5" customWidth="1"/>
    <col min="2762" max="2762" width="11.42578125" style="5" customWidth="1"/>
    <col min="2763" max="2763" width="20.28515625" style="5" customWidth="1"/>
    <col min="2764" max="2764" width="18.7109375" style="5" customWidth="1"/>
    <col min="2765" max="2765" width="19.28515625" style="5" customWidth="1"/>
    <col min="2766" max="2770" width="11.42578125" style="5" customWidth="1"/>
    <col min="2771" max="2771" width="19.7109375" style="5" customWidth="1"/>
    <col min="2772" max="2772" width="11.42578125" style="5" customWidth="1"/>
    <col min="2773" max="2773" width="20.28515625" style="5" customWidth="1"/>
    <col min="2774" max="2774" width="11.42578125" style="5" customWidth="1"/>
    <col min="2775" max="2775" width="20.7109375" style="5" customWidth="1"/>
    <col min="2776" max="2776" width="11.42578125" style="5" customWidth="1"/>
    <col min="2777" max="2777" width="18" style="5" customWidth="1"/>
    <col min="2778" max="2778" width="11.42578125" style="5" customWidth="1"/>
    <col min="2779" max="2779" width="22.5703125" style="5" customWidth="1"/>
    <col min="2780" max="2785" width="11.42578125" style="5" customWidth="1"/>
    <col min="2786" max="3013" width="11.42578125" style="5"/>
    <col min="3014" max="3014" width="4.28515625" style="5" customWidth="1"/>
    <col min="3015" max="3015" width="15.28515625" style="5" customWidth="1"/>
    <col min="3016" max="3016" width="14.7109375" style="5" customWidth="1"/>
    <col min="3017" max="3017" width="25.5703125" style="5" customWidth="1"/>
    <col min="3018" max="3018" width="11.42578125" style="5" customWidth="1"/>
    <col min="3019" max="3019" width="20.28515625" style="5" customWidth="1"/>
    <col min="3020" max="3020" width="18.7109375" style="5" customWidth="1"/>
    <col min="3021" max="3021" width="19.28515625" style="5" customWidth="1"/>
    <col min="3022" max="3026" width="11.42578125" style="5" customWidth="1"/>
    <col min="3027" max="3027" width="19.7109375" style="5" customWidth="1"/>
    <col min="3028" max="3028" width="11.42578125" style="5" customWidth="1"/>
    <col min="3029" max="3029" width="20.28515625" style="5" customWidth="1"/>
    <col min="3030" max="3030" width="11.42578125" style="5" customWidth="1"/>
    <col min="3031" max="3031" width="20.7109375" style="5" customWidth="1"/>
    <col min="3032" max="3032" width="11.42578125" style="5" customWidth="1"/>
    <col min="3033" max="3033" width="18" style="5" customWidth="1"/>
    <col min="3034" max="3034" width="11.42578125" style="5" customWidth="1"/>
    <col min="3035" max="3035" width="22.5703125" style="5" customWidth="1"/>
    <col min="3036" max="3041" width="11.42578125" style="5" customWidth="1"/>
    <col min="3042" max="3269" width="11.42578125" style="5"/>
    <col min="3270" max="3270" width="4.28515625" style="5" customWidth="1"/>
    <col min="3271" max="3271" width="15.28515625" style="5" customWidth="1"/>
    <col min="3272" max="3272" width="14.7109375" style="5" customWidth="1"/>
    <col min="3273" max="3273" width="25.5703125" style="5" customWidth="1"/>
    <col min="3274" max="3274" width="11.42578125" style="5" customWidth="1"/>
    <col min="3275" max="3275" width="20.28515625" style="5" customWidth="1"/>
    <col min="3276" max="3276" width="18.7109375" style="5" customWidth="1"/>
    <col min="3277" max="3277" width="19.28515625" style="5" customWidth="1"/>
    <col min="3278" max="3282" width="11.42578125" style="5" customWidth="1"/>
    <col min="3283" max="3283" width="19.7109375" style="5" customWidth="1"/>
    <col min="3284" max="3284" width="11.42578125" style="5" customWidth="1"/>
    <col min="3285" max="3285" width="20.28515625" style="5" customWidth="1"/>
    <col min="3286" max="3286" width="11.42578125" style="5" customWidth="1"/>
    <col min="3287" max="3287" width="20.7109375" style="5" customWidth="1"/>
    <col min="3288" max="3288" width="11.42578125" style="5" customWidth="1"/>
    <col min="3289" max="3289" width="18" style="5" customWidth="1"/>
    <col min="3290" max="3290" width="11.42578125" style="5" customWidth="1"/>
    <col min="3291" max="3291" width="22.5703125" style="5" customWidth="1"/>
    <col min="3292" max="3297" width="11.42578125" style="5" customWidth="1"/>
    <col min="3298" max="3525" width="11.42578125" style="5"/>
    <col min="3526" max="3526" width="4.28515625" style="5" customWidth="1"/>
    <col min="3527" max="3527" width="15.28515625" style="5" customWidth="1"/>
    <col min="3528" max="3528" width="14.7109375" style="5" customWidth="1"/>
    <col min="3529" max="3529" width="25.5703125" style="5" customWidth="1"/>
    <col min="3530" max="3530" width="11.42578125" style="5" customWidth="1"/>
    <col min="3531" max="3531" width="20.28515625" style="5" customWidth="1"/>
    <col min="3532" max="3532" width="18.7109375" style="5" customWidth="1"/>
    <col min="3533" max="3533" width="19.28515625" style="5" customWidth="1"/>
    <col min="3534" max="3538" width="11.42578125" style="5" customWidth="1"/>
    <col min="3539" max="3539" width="19.7109375" style="5" customWidth="1"/>
    <col min="3540" max="3540" width="11.42578125" style="5" customWidth="1"/>
    <col min="3541" max="3541" width="20.28515625" style="5" customWidth="1"/>
    <col min="3542" max="3542" width="11.42578125" style="5" customWidth="1"/>
    <col min="3543" max="3543" width="20.7109375" style="5" customWidth="1"/>
    <col min="3544" max="3544" width="11.42578125" style="5" customWidth="1"/>
    <col min="3545" max="3545" width="18" style="5" customWidth="1"/>
    <col min="3546" max="3546" width="11.42578125" style="5" customWidth="1"/>
    <col min="3547" max="3547" width="22.5703125" style="5" customWidth="1"/>
    <col min="3548" max="3553" width="11.42578125" style="5" customWidth="1"/>
    <col min="3554" max="3781" width="11.42578125" style="5"/>
    <col min="3782" max="3782" width="4.28515625" style="5" customWidth="1"/>
    <col min="3783" max="3783" width="15.28515625" style="5" customWidth="1"/>
    <col min="3784" max="3784" width="14.7109375" style="5" customWidth="1"/>
    <col min="3785" max="3785" width="25.5703125" style="5" customWidth="1"/>
    <col min="3786" max="3786" width="11.42578125" style="5" customWidth="1"/>
    <col min="3787" max="3787" width="20.28515625" style="5" customWidth="1"/>
    <col min="3788" max="3788" width="18.7109375" style="5" customWidth="1"/>
    <col min="3789" max="3789" width="19.28515625" style="5" customWidth="1"/>
    <col min="3790" max="3794" width="11.42578125" style="5" customWidth="1"/>
    <col min="3795" max="3795" width="19.7109375" style="5" customWidth="1"/>
    <col min="3796" max="3796" width="11.42578125" style="5" customWidth="1"/>
    <col min="3797" max="3797" width="20.28515625" style="5" customWidth="1"/>
    <col min="3798" max="3798" width="11.42578125" style="5" customWidth="1"/>
    <col min="3799" max="3799" width="20.7109375" style="5" customWidth="1"/>
    <col min="3800" max="3800" width="11.42578125" style="5" customWidth="1"/>
    <col min="3801" max="3801" width="18" style="5" customWidth="1"/>
    <col min="3802" max="3802" width="11.42578125" style="5" customWidth="1"/>
    <col min="3803" max="3803" width="22.5703125" style="5" customWidth="1"/>
    <col min="3804" max="3809" width="11.42578125" style="5" customWidth="1"/>
    <col min="3810" max="4037" width="11.42578125" style="5"/>
    <col min="4038" max="4038" width="4.28515625" style="5" customWidth="1"/>
    <col min="4039" max="4039" width="15.28515625" style="5" customWidth="1"/>
    <col min="4040" max="4040" width="14.7109375" style="5" customWidth="1"/>
    <col min="4041" max="4041" width="25.5703125" style="5" customWidth="1"/>
    <col min="4042" max="4042" width="11.42578125" style="5" customWidth="1"/>
    <col min="4043" max="4043" width="20.28515625" style="5" customWidth="1"/>
    <col min="4044" max="4044" width="18.7109375" style="5" customWidth="1"/>
    <col min="4045" max="4045" width="19.28515625" style="5" customWidth="1"/>
    <col min="4046" max="4050" width="11.42578125" style="5" customWidth="1"/>
    <col min="4051" max="4051" width="19.7109375" style="5" customWidth="1"/>
    <col min="4052" max="4052" width="11.42578125" style="5" customWidth="1"/>
    <col min="4053" max="4053" width="20.28515625" style="5" customWidth="1"/>
    <col min="4054" max="4054" width="11.42578125" style="5" customWidth="1"/>
    <col min="4055" max="4055" width="20.7109375" style="5" customWidth="1"/>
    <col min="4056" max="4056" width="11.42578125" style="5" customWidth="1"/>
    <col min="4057" max="4057" width="18" style="5" customWidth="1"/>
    <col min="4058" max="4058" width="11.42578125" style="5" customWidth="1"/>
    <col min="4059" max="4059" width="22.5703125" style="5" customWidth="1"/>
    <col min="4060" max="4065" width="11.42578125" style="5" customWidth="1"/>
    <col min="4066" max="4293" width="11.42578125" style="5"/>
    <col min="4294" max="4294" width="4.28515625" style="5" customWidth="1"/>
    <col min="4295" max="4295" width="15.28515625" style="5" customWidth="1"/>
    <col min="4296" max="4296" width="14.7109375" style="5" customWidth="1"/>
    <col min="4297" max="4297" width="25.5703125" style="5" customWidth="1"/>
    <col min="4298" max="4298" width="11.42578125" style="5" customWidth="1"/>
    <col min="4299" max="4299" width="20.28515625" style="5" customWidth="1"/>
    <col min="4300" max="4300" width="18.7109375" style="5" customWidth="1"/>
    <col min="4301" max="4301" width="19.28515625" style="5" customWidth="1"/>
    <col min="4302" max="4306" width="11.42578125" style="5" customWidth="1"/>
    <col min="4307" max="4307" width="19.7109375" style="5" customWidth="1"/>
    <col min="4308" max="4308" width="11.42578125" style="5" customWidth="1"/>
    <col min="4309" max="4309" width="20.28515625" style="5" customWidth="1"/>
    <col min="4310" max="4310" width="11.42578125" style="5" customWidth="1"/>
    <col min="4311" max="4311" width="20.7109375" style="5" customWidth="1"/>
    <col min="4312" max="4312" width="11.42578125" style="5" customWidth="1"/>
    <col min="4313" max="4313" width="18" style="5" customWidth="1"/>
    <col min="4314" max="4314" width="11.42578125" style="5" customWidth="1"/>
    <col min="4315" max="4315" width="22.5703125" style="5" customWidth="1"/>
    <col min="4316" max="4321" width="11.42578125" style="5" customWidth="1"/>
    <col min="4322" max="4549" width="11.42578125" style="5"/>
    <col min="4550" max="4550" width="4.28515625" style="5" customWidth="1"/>
    <col min="4551" max="4551" width="15.28515625" style="5" customWidth="1"/>
    <col min="4552" max="4552" width="14.7109375" style="5" customWidth="1"/>
    <col min="4553" max="4553" width="25.5703125" style="5" customWidth="1"/>
    <col min="4554" max="4554" width="11.42578125" style="5" customWidth="1"/>
    <col min="4555" max="4555" width="20.28515625" style="5" customWidth="1"/>
    <col min="4556" max="4556" width="18.7109375" style="5" customWidth="1"/>
    <col min="4557" max="4557" width="19.28515625" style="5" customWidth="1"/>
    <col min="4558" max="4562" width="11.42578125" style="5" customWidth="1"/>
    <col min="4563" max="4563" width="19.7109375" style="5" customWidth="1"/>
    <col min="4564" max="4564" width="11.42578125" style="5" customWidth="1"/>
    <col min="4565" max="4565" width="20.28515625" style="5" customWidth="1"/>
    <col min="4566" max="4566" width="11.42578125" style="5" customWidth="1"/>
    <col min="4567" max="4567" width="20.7109375" style="5" customWidth="1"/>
    <col min="4568" max="4568" width="11.42578125" style="5" customWidth="1"/>
    <col min="4569" max="4569" width="18" style="5" customWidth="1"/>
    <col min="4570" max="4570" width="11.42578125" style="5" customWidth="1"/>
    <col min="4571" max="4571" width="22.5703125" style="5" customWidth="1"/>
    <col min="4572" max="4577" width="11.42578125" style="5" customWidth="1"/>
    <col min="4578" max="4805" width="11.42578125" style="5"/>
    <col min="4806" max="4806" width="4.28515625" style="5" customWidth="1"/>
    <col min="4807" max="4807" width="15.28515625" style="5" customWidth="1"/>
    <col min="4808" max="4808" width="14.7109375" style="5" customWidth="1"/>
    <col min="4809" max="4809" width="25.5703125" style="5" customWidth="1"/>
    <col min="4810" max="4810" width="11.42578125" style="5" customWidth="1"/>
    <col min="4811" max="4811" width="20.28515625" style="5" customWidth="1"/>
    <col min="4812" max="4812" width="18.7109375" style="5" customWidth="1"/>
    <col min="4813" max="4813" width="19.28515625" style="5" customWidth="1"/>
    <col min="4814" max="4818" width="11.42578125" style="5" customWidth="1"/>
    <col min="4819" max="4819" width="19.7109375" style="5" customWidth="1"/>
    <col min="4820" max="4820" width="11.42578125" style="5" customWidth="1"/>
    <col min="4821" max="4821" width="20.28515625" style="5" customWidth="1"/>
    <col min="4822" max="4822" width="11.42578125" style="5" customWidth="1"/>
    <col min="4823" max="4823" width="20.7109375" style="5" customWidth="1"/>
    <col min="4824" max="4824" width="11.42578125" style="5" customWidth="1"/>
    <col min="4825" max="4825" width="18" style="5" customWidth="1"/>
    <col min="4826" max="4826" width="11.42578125" style="5" customWidth="1"/>
    <col min="4827" max="4827" width="22.5703125" style="5" customWidth="1"/>
    <col min="4828" max="4833" width="11.42578125" style="5" customWidth="1"/>
    <col min="4834" max="5061" width="11.42578125" style="5"/>
    <col min="5062" max="5062" width="4.28515625" style="5" customWidth="1"/>
    <col min="5063" max="5063" width="15.28515625" style="5" customWidth="1"/>
    <col min="5064" max="5064" width="14.7109375" style="5" customWidth="1"/>
    <col min="5065" max="5065" width="25.5703125" style="5" customWidth="1"/>
    <col min="5066" max="5066" width="11.42578125" style="5" customWidth="1"/>
    <col min="5067" max="5067" width="20.28515625" style="5" customWidth="1"/>
    <col min="5068" max="5068" width="18.7109375" style="5" customWidth="1"/>
    <col min="5069" max="5069" width="19.28515625" style="5" customWidth="1"/>
    <col min="5070" max="5074" width="11.42578125" style="5" customWidth="1"/>
    <col min="5075" max="5075" width="19.7109375" style="5" customWidth="1"/>
    <col min="5076" max="5076" width="11.42578125" style="5" customWidth="1"/>
    <col min="5077" max="5077" width="20.28515625" style="5" customWidth="1"/>
    <col min="5078" max="5078" width="11.42578125" style="5" customWidth="1"/>
    <col min="5079" max="5079" width="20.7109375" style="5" customWidth="1"/>
    <col min="5080" max="5080" width="11.42578125" style="5" customWidth="1"/>
    <col min="5081" max="5081" width="18" style="5" customWidth="1"/>
    <col min="5082" max="5082" width="11.42578125" style="5" customWidth="1"/>
    <col min="5083" max="5083" width="22.5703125" style="5" customWidth="1"/>
    <col min="5084" max="5089" width="11.42578125" style="5" customWidth="1"/>
    <col min="5090" max="5317" width="11.42578125" style="5"/>
    <col min="5318" max="5318" width="4.28515625" style="5" customWidth="1"/>
    <col min="5319" max="5319" width="15.28515625" style="5" customWidth="1"/>
    <col min="5320" max="5320" width="14.7109375" style="5" customWidth="1"/>
    <col min="5321" max="5321" width="25.5703125" style="5" customWidth="1"/>
    <col min="5322" max="5322" width="11.42578125" style="5" customWidth="1"/>
    <col min="5323" max="5323" width="20.28515625" style="5" customWidth="1"/>
    <col min="5324" max="5324" width="18.7109375" style="5" customWidth="1"/>
    <col min="5325" max="5325" width="19.28515625" style="5" customWidth="1"/>
    <col min="5326" max="5330" width="11.42578125" style="5" customWidth="1"/>
    <col min="5331" max="5331" width="19.7109375" style="5" customWidth="1"/>
    <col min="5332" max="5332" width="11.42578125" style="5" customWidth="1"/>
    <col min="5333" max="5333" width="20.28515625" style="5" customWidth="1"/>
    <col min="5334" max="5334" width="11.42578125" style="5" customWidth="1"/>
    <col min="5335" max="5335" width="20.7109375" style="5" customWidth="1"/>
    <col min="5336" max="5336" width="11.42578125" style="5" customWidth="1"/>
    <col min="5337" max="5337" width="18" style="5" customWidth="1"/>
    <col min="5338" max="5338" width="11.42578125" style="5" customWidth="1"/>
    <col min="5339" max="5339" width="22.5703125" style="5" customWidth="1"/>
    <col min="5340" max="5345" width="11.42578125" style="5" customWidth="1"/>
    <col min="5346" max="5573" width="11.42578125" style="5"/>
    <col min="5574" max="5574" width="4.28515625" style="5" customWidth="1"/>
    <col min="5575" max="5575" width="15.28515625" style="5" customWidth="1"/>
    <col min="5576" max="5576" width="14.7109375" style="5" customWidth="1"/>
    <col min="5577" max="5577" width="25.5703125" style="5" customWidth="1"/>
    <col min="5578" max="5578" width="11.42578125" style="5" customWidth="1"/>
    <col min="5579" max="5579" width="20.28515625" style="5" customWidth="1"/>
    <col min="5580" max="5580" width="18.7109375" style="5" customWidth="1"/>
    <col min="5581" max="5581" width="19.28515625" style="5" customWidth="1"/>
    <col min="5582" max="5586" width="11.42578125" style="5" customWidth="1"/>
    <col min="5587" max="5587" width="19.7109375" style="5" customWidth="1"/>
    <col min="5588" max="5588" width="11.42578125" style="5" customWidth="1"/>
    <col min="5589" max="5589" width="20.28515625" style="5" customWidth="1"/>
    <col min="5590" max="5590" width="11.42578125" style="5" customWidth="1"/>
    <col min="5591" max="5591" width="20.7109375" style="5" customWidth="1"/>
    <col min="5592" max="5592" width="11.42578125" style="5" customWidth="1"/>
    <col min="5593" max="5593" width="18" style="5" customWidth="1"/>
    <col min="5594" max="5594" width="11.42578125" style="5" customWidth="1"/>
    <col min="5595" max="5595" width="22.5703125" style="5" customWidth="1"/>
    <col min="5596" max="5601" width="11.42578125" style="5" customWidth="1"/>
    <col min="5602" max="5829" width="11.42578125" style="5"/>
    <col min="5830" max="5830" width="4.28515625" style="5" customWidth="1"/>
    <col min="5831" max="5831" width="15.28515625" style="5" customWidth="1"/>
    <col min="5832" max="5832" width="14.7109375" style="5" customWidth="1"/>
    <col min="5833" max="5833" width="25.5703125" style="5" customWidth="1"/>
    <col min="5834" max="5834" width="11.42578125" style="5" customWidth="1"/>
    <col min="5835" max="5835" width="20.28515625" style="5" customWidth="1"/>
    <col min="5836" max="5836" width="18.7109375" style="5" customWidth="1"/>
    <col min="5837" max="5837" width="19.28515625" style="5" customWidth="1"/>
    <col min="5838" max="5842" width="11.42578125" style="5" customWidth="1"/>
    <col min="5843" max="5843" width="19.7109375" style="5" customWidth="1"/>
    <col min="5844" max="5844" width="11.42578125" style="5" customWidth="1"/>
    <col min="5845" max="5845" width="20.28515625" style="5" customWidth="1"/>
    <col min="5846" max="5846" width="11.42578125" style="5" customWidth="1"/>
    <col min="5847" max="5847" width="20.7109375" style="5" customWidth="1"/>
    <col min="5848" max="5848" width="11.42578125" style="5" customWidth="1"/>
    <col min="5849" max="5849" width="18" style="5" customWidth="1"/>
    <col min="5850" max="5850" width="11.42578125" style="5" customWidth="1"/>
    <col min="5851" max="5851" width="22.5703125" style="5" customWidth="1"/>
    <col min="5852" max="5857" width="11.42578125" style="5" customWidth="1"/>
    <col min="5858" max="6085" width="11.42578125" style="5"/>
    <col min="6086" max="6086" width="4.28515625" style="5" customWidth="1"/>
    <col min="6087" max="6087" width="15.28515625" style="5" customWidth="1"/>
    <col min="6088" max="6088" width="14.7109375" style="5" customWidth="1"/>
    <col min="6089" max="6089" width="25.5703125" style="5" customWidth="1"/>
    <col min="6090" max="6090" width="11.42578125" style="5" customWidth="1"/>
    <col min="6091" max="6091" width="20.28515625" style="5" customWidth="1"/>
    <col min="6092" max="6092" width="18.7109375" style="5" customWidth="1"/>
    <col min="6093" max="6093" width="19.28515625" style="5" customWidth="1"/>
    <col min="6094" max="6098" width="11.42578125" style="5" customWidth="1"/>
    <col min="6099" max="6099" width="19.7109375" style="5" customWidth="1"/>
    <col min="6100" max="6100" width="11.42578125" style="5" customWidth="1"/>
    <col min="6101" max="6101" width="20.28515625" style="5" customWidth="1"/>
    <col min="6102" max="6102" width="11.42578125" style="5" customWidth="1"/>
    <col min="6103" max="6103" width="20.7109375" style="5" customWidth="1"/>
    <col min="6104" max="6104" width="11.42578125" style="5" customWidth="1"/>
    <col min="6105" max="6105" width="18" style="5" customWidth="1"/>
    <col min="6106" max="6106" width="11.42578125" style="5" customWidth="1"/>
    <col min="6107" max="6107" width="22.5703125" style="5" customWidth="1"/>
    <col min="6108" max="6113" width="11.42578125" style="5" customWidth="1"/>
    <col min="6114" max="6341" width="11.42578125" style="5"/>
    <col min="6342" max="6342" width="4.28515625" style="5" customWidth="1"/>
    <col min="6343" max="6343" width="15.28515625" style="5" customWidth="1"/>
    <col min="6344" max="6344" width="14.7109375" style="5" customWidth="1"/>
    <col min="6345" max="6345" width="25.5703125" style="5" customWidth="1"/>
    <col min="6346" max="6346" width="11.42578125" style="5" customWidth="1"/>
    <col min="6347" max="6347" width="20.28515625" style="5" customWidth="1"/>
    <col min="6348" max="6348" width="18.7109375" style="5" customWidth="1"/>
    <col min="6349" max="6349" width="19.28515625" style="5" customWidth="1"/>
    <col min="6350" max="6354" width="11.42578125" style="5" customWidth="1"/>
    <col min="6355" max="6355" width="19.7109375" style="5" customWidth="1"/>
    <col min="6356" max="6356" width="11.42578125" style="5" customWidth="1"/>
    <col min="6357" max="6357" width="20.28515625" style="5" customWidth="1"/>
    <col min="6358" max="6358" width="11.42578125" style="5" customWidth="1"/>
    <col min="6359" max="6359" width="20.7109375" style="5" customWidth="1"/>
    <col min="6360" max="6360" width="11.42578125" style="5" customWidth="1"/>
    <col min="6361" max="6361" width="18" style="5" customWidth="1"/>
    <col min="6362" max="6362" width="11.42578125" style="5" customWidth="1"/>
    <col min="6363" max="6363" width="22.5703125" style="5" customWidth="1"/>
    <col min="6364" max="6369" width="11.42578125" style="5" customWidth="1"/>
    <col min="6370" max="6597" width="11.42578125" style="5"/>
    <col min="6598" max="6598" width="4.28515625" style="5" customWidth="1"/>
    <col min="6599" max="6599" width="15.28515625" style="5" customWidth="1"/>
    <col min="6600" max="6600" width="14.7109375" style="5" customWidth="1"/>
    <col min="6601" max="6601" width="25.5703125" style="5" customWidth="1"/>
    <col min="6602" max="6602" width="11.42578125" style="5" customWidth="1"/>
    <col min="6603" max="6603" width="20.28515625" style="5" customWidth="1"/>
    <col min="6604" max="6604" width="18.7109375" style="5" customWidth="1"/>
    <col min="6605" max="6605" width="19.28515625" style="5" customWidth="1"/>
    <col min="6606" max="6610" width="11.42578125" style="5" customWidth="1"/>
    <col min="6611" max="6611" width="19.7109375" style="5" customWidth="1"/>
    <col min="6612" max="6612" width="11.42578125" style="5" customWidth="1"/>
    <col min="6613" max="6613" width="20.28515625" style="5" customWidth="1"/>
    <col min="6614" max="6614" width="11.42578125" style="5" customWidth="1"/>
    <col min="6615" max="6615" width="20.7109375" style="5" customWidth="1"/>
    <col min="6616" max="6616" width="11.42578125" style="5" customWidth="1"/>
    <col min="6617" max="6617" width="18" style="5" customWidth="1"/>
    <col min="6618" max="6618" width="11.42578125" style="5" customWidth="1"/>
    <col min="6619" max="6619" width="22.5703125" style="5" customWidth="1"/>
    <col min="6620" max="6625" width="11.42578125" style="5" customWidth="1"/>
    <col min="6626" max="6853" width="11.42578125" style="5"/>
    <col min="6854" max="6854" width="4.28515625" style="5" customWidth="1"/>
    <col min="6855" max="6855" width="15.28515625" style="5" customWidth="1"/>
    <col min="6856" max="6856" width="14.7109375" style="5" customWidth="1"/>
    <col min="6857" max="6857" width="25.5703125" style="5" customWidth="1"/>
    <col min="6858" max="6858" width="11.42578125" style="5" customWidth="1"/>
    <col min="6859" max="6859" width="20.28515625" style="5" customWidth="1"/>
    <col min="6860" max="6860" width="18.7109375" style="5" customWidth="1"/>
    <col min="6861" max="6861" width="19.28515625" style="5" customWidth="1"/>
    <col min="6862" max="6866" width="11.42578125" style="5" customWidth="1"/>
    <col min="6867" max="6867" width="19.7109375" style="5" customWidth="1"/>
    <col min="6868" max="6868" width="11.42578125" style="5" customWidth="1"/>
    <col min="6869" max="6869" width="20.28515625" style="5" customWidth="1"/>
    <col min="6870" max="6870" width="11.42578125" style="5" customWidth="1"/>
    <col min="6871" max="6871" width="20.7109375" style="5" customWidth="1"/>
    <col min="6872" max="6872" width="11.42578125" style="5" customWidth="1"/>
    <col min="6873" max="6873" width="18" style="5" customWidth="1"/>
    <col min="6874" max="6874" width="11.42578125" style="5" customWidth="1"/>
    <col min="6875" max="6875" width="22.5703125" style="5" customWidth="1"/>
    <col min="6876" max="6881" width="11.42578125" style="5" customWidth="1"/>
    <col min="6882" max="7109" width="11.42578125" style="5"/>
    <col min="7110" max="7110" width="4.28515625" style="5" customWidth="1"/>
    <col min="7111" max="7111" width="15.28515625" style="5" customWidth="1"/>
    <col min="7112" max="7112" width="14.7109375" style="5" customWidth="1"/>
    <col min="7113" max="7113" width="25.5703125" style="5" customWidth="1"/>
    <col min="7114" max="7114" width="11.42578125" style="5" customWidth="1"/>
    <col min="7115" max="7115" width="20.28515625" style="5" customWidth="1"/>
    <col min="7116" max="7116" width="18.7109375" style="5" customWidth="1"/>
    <col min="7117" max="7117" width="19.28515625" style="5" customWidth="1"/>
    <col min="7118" max="7122" width="11.42578125" style="5" customWidth="1"/>
    <col min="7123" max="7123" width="19.7109375" style="5" customWidth="1"/>
    <col min="7124" max="7124" width="11.42578125" style="5" customWidth="1"/>
    <col min="7125" max="7125" width="20.28515625" style="5" customWidth="1"/>
    <col min="7126" max="7126" width="11.42578125" style="5" customWidth="1"/>
    <col min="7127" max="7127" width="20.7109375" style="5" customWidth="1"/>
    <col min="7128" max="7128" width="11.42578125" style="5" customWidth="1"/>
    <col min="7129" max="7129" width="18" style="5" customWidth="1"/>
    <col min="7130" max="7130" width="11.42578125" style="5" customWidth="1"/>
    <col min="7131" max="7131" width="22.5703125" style="5" customWidth="1"/>
    <col min="7132" max="7137" width="11.42578125" style="5" customWidth="1"/>
    <col min="7138" max="7365" width="11.42578125" style="5"/>
    <col min="7366" max="7366" width="4.28515625" style="5" customWidth="1"/>
    <col min="7367" max="7367" width="15.28515625" style="5" customWidth="1"/>
    <col min="7368" max="7368" width="14.7109375" style="5" customWidth="1"/>
    <col min="7369" max="7369" width="25.5703125" style="5" customWidth="1"/>
    <col min="7370" max="7370" width="11.42578125" style="5" customWidth="1"/>
    <col min="7371" max="7371" width="20.28515625" style="5" customWidth="1"/>
    <col min="7372" max="7372" width="18.7109375" style="5" customWidth="1"/>
    <col min="7373" max="7373" width="19.28515625" style="5" customWidth="1"/>
    <col min="7374" max="7378" width="11.42578125" style="5" customWidth="1"/>
    <col min="7379" max="7379" width="19.7109375" style="5" customWidth="1"/>
    <col min="7380" max="7380" width="11.42578125" style="5" customWidth="1"/>
    <col min="7381" max="7381" width="20.28515625" style="5" customWidth="1"/>
    <col min="7382" max="7382" width="11.42578125" style="5" customWidth="1"/>
    <col min="7383" max="7383" width="20.7109375" style="5" customWidth="1"/>
    <col min="7384" max="7384" width="11.42578125" style="5" customWidth="1"/>
    <col min="7385" max="7385" width="18" style="5" customWidth="1"/>
    <col min="7386" max="7386" width="11.42578125" style="5" customWidth="1"/>
    <col min="7387" max="7387" width="22.5703125" style="5" customWidth="1"/>
    <col min="7388" max="7393" width="11.42578125" style="5" customWidth="1"/>
    <col min="7394" max="7621" width="11.42578125" style="5"/>
    <col min="7622" max="7622" width="4.28515625" style="5" customWidth="1"/>
    <col min="7623" max="7623" width="15.28515625" style="5" customWidth="1"/>
    <col min="7624" max="7624" width="14.7109375" style="5" customWidth="1"/>
    <col min="7625" max="7625" width="25.5703125" style="5" customWidth="1"/>
    <col min="7626" max="7626" width="11.42578125" style="5" customWidth="1"/>
    <col min="7627" max="7627" width="20.28515625" style="5" customWidth="1"/>
    <col min="7628" max="7628" width="18.7109375" style="5" customWidth="1"/>
    <col min="7629" max="7629" width="19.28515625" style="5" customWidth="1"/>
    <col min="7630" max="7634" width="11.42578125" style="5" customWidth="1"/>
    <col min="7635" max="7635" width="19.7109375" style="5" customWidth="1"/>
    <col min="7636" max="7636" width="11.42578125" style="5" customWidth="1"/>
    <col min="7637" max="7637" width="20.28515625" style="5" customWidth="1"/>
    <col min="7638" max="7638" width="11.42578125" style="5" customWidth="1"/>
    <col min="7639" max="7639" width="20.7109375" style="5" customWidth="1"/>
    <col min="7640" max="7640" width="11.42578125" style="5" customWidth="1"/>
    <col min="7641" max="7641" width="18" style="5" customWidth="1"/>
    <col min="7642" max="7642" width="11.42578125" style="5" customWidth="1"/>
    <col min="7643" max="7643" width="22.5703125" style="5" customWidth="1"/>
    <col min="7644" max="7649" width="11.42578125" style="5" customWidth="1"/>
    <col min="7650" max="7877" width="11.42578125" style="5"/>
    <col min="7878" max="7878" width="4.28515625" style="5" customWidth="1"/>
    <col min="7879" max="7879" width="15.28515625" style="5" customWidth="1"/>
    <col min="7880" max="7880" width="14.7109375" style="5" customWidth="1"/>
    <col min="7881" max="7881" width="25.5703125" style="5" customWidth="1"/>
    <col min="7882" max="7882" width="11.42578125" style="5" customWidth="1"/>
    <col min="7883" max="7883" width="20.28515625" style="5" customWidth="1"/>
    <col min="7884" max="7884" width="18.7109375" style="5" customWidth="1"/>
    <col min="7885" max="7885" width="19.28515625" style="5" customWidth="1"/>
    <col min="7886" max="7890" width="11.42578125" style="5" customWidth="1"/>
    <col min="7891" max="7891" width="19.7109375" style="5" customWidth="1"/>
    <col min="7892" max="7892" width="11.42578125" style="5" customWidth="1"/>
    <col min="7893" max="7893" width="20.28515625" style="5" customWidth="1"/>
    <col min="7894" max="7894" width="11.42578125" style="5" customWidth="1"/>
    <col min="7895" max="7895" width="20.7109375" style="5" customWidth="1"/>
    <col min="7896" max="7896" width="11.42578125" style="5" customWidth="1"/>
    <col min="7897" max="7897" width="18" style="5" customWidth="1"/>
    <col min="7898" max="7898" width="11.42578125" style="5" customWidth="1"/>
    <col min="7899" max="7899" width="22.5703125" style="5" customWidth="1"/>
    <col min="7900" max="7905" width="11.42578125" style="5" customWidth="1"/>
    <col min="7906" max="8133" width="11.42578125" style="5"/>
    <col min="8134" max="8134" width="4.28515625" style="5" customWidth="1"/>
    <col min="8135" max="8135" width="15.28515625" style="5" customWidth="1"/>
    <col min="8136" max="8136" width="14.7109375" style="5" customWidth="1"/>
    <col min="8137" max="8137" width="25.5703125" style="5" customWidth="1"/>
    <col min="8138" max="8138" width="11.42578125" style="5" customWidth="1"/>
    <col min="8139" max="8139" width="20.28515625" style="5" customWidth="1"/>
    <col min="8140" max="8140" width="18.7109375" style="5" customWidth="1"/>
    <col min="8141" max="8141" width="19.28515625" style="5" customWidth="1"/>
    <col min="8142" max="8146" width="11.42578125" style="5" customWidth="1"/>
    <col min="8147" max="8147" width="19.7109375" style="5" customWidth="1"/>
    <col min="8148" max="8148" width="11.42578125" style="5" customWidth="1"/>
    <col min="8149" max="8149" width="20.28515625" style="5" customWidth="1"/>
    <col min="8150" max="8150" width="11.42578125" style="5" customWidth="1"/>
    <col min="8151" max="8151" width="20.7109375" style="5" customWidth="1"/>
    <col min="8152" max="8152" width="11.42578125" style="5" customWidth="1"/>
    <col min="8153" max="8153" width="18" style="5" customWidth="1"/>
    <col min="8154" max="8154" width="11.42578125" style="5" customWidth="1"/>
    <col min="8155" max="8155" width="22.5703125" style="5" customWidth="1"/>
    <col min="8156" max="8161" width="11.42578125" style="5" customWidth="1"/>
    <col min="8162" max="8389" width="11.42578125" style="5"/>
    <col min="8390" max="8390" width="4.28515625" style="5" customWidth="1"/>
    <col min="8391" max="8391" width="15.28515625" style="5" customWidth="1"/>
    <col min="8392" max="8392" width="14.7109375" style="5" customWidth="1"/>
    <col min="8393" max="8393" width="25.5703125" style="5" customWidth="1"/>
    <col min="8394" max="8394" width="11.42578125" style="5" customWidth="1"/>
    <col min="8395" max="8395" width="20.28515625" style="5" customWidth="1"/>
    <col min="8396" max="8396" width="18.7109375" style="5" customWidth="1"/>
    <col min="8397" max="8397" width="19.28515625" style="5" customWidth="1"/>
    <col min="8398" max="8402" width="11.42578125" style="5" customWidth="1"/>
    <col min="8403" max="8403" width="19.7109375" style="5" customWidth="1"/>
    <col min="8404" max="8404" width="11.42578125" style="5" customWidth="1"/>
    <col min="8405" max="8405" width="20.28515625" style="5" customWidth="1"/>
    <col min="8406" max="8406" width="11.42578125" style="5" customWidth="1"/>
    <col min="8407" max="8407" width="20.7109375" style="5" customWidth="1"/>
    <col min="8408" max="8408" width="11.42578125" style="5" customWidth="1"/>
    <col min="8409" max="8409" width="18" style="5" customWidth="1"/>
    <col min="8410" max="8410" width="11.42578125" style="5" customWidth="1"/>
    <col min="8411" max="8411" width="22.5703125" style="5" customWidth="1"/>
    <col min="8412" max="8417" width="11.42578125" style="5" customWidth="1"/>
    <col min="8418" max="8645" width="11.42578125" style="5"/>
    <col min="8646" max="8646" width="4.28515625" style="5" customWidth="1"/>
    <col min="8647" max="8647" width="15.28515625" style="5" customWidth="1"/>
    <col min="8648" max="8648" width="14.7109375" style="5" customWidth="1"/>
    <col min="8649" max="8649" width="25.5703125" style="5" customWidth="1"/>
    <col min="8650" max="8650" width="11.42578125" style="5" customWidth="1"/>
    <col min="8651" max="8651" width="20.28515625" style="5" customWidth="1"/>
    <col min="8652" max="8652" width="18.7109375" style="5" customWidth="1"/>
    <col min="8653" max="8653" width="19.28515625" style="5" customWidth="1"/>
    <col min="8654" max="8658" width="11.42578125" style="5" customWidth="1"/>
    <col min="8659" max="8659" width="19.7109375" style="5" customWidth="1"/>
    <col min="8660" max="8660" width="11.42578125" style="5" customWidth="1"/>
    <col min="8661" max="8661" width="20.28515625" style="5" customWidth="1"/>
    <col min="8662" max="8662" width="11.42578125" style="5" customWidth="1"/>
    <col min="8663" max="8663" width="20.7109375" style="5" customWidth="1"/>
    <col min="8664" max="8664" width="11.42578125" style="5" customWidth="1"/>
    <col min="8665" max="8665" width="18" style="5" customWidth="1"/>
    <col min="8666" max="8666" width="11.42578125" style="5" customWidth="1"/>
    <col min="8667" max="8667" width="22.5703125" style="5" customWidth="1"/>
    <col min="8668" max="8673" width="11.42578125" style="5" customWidth="1"/>
    <col min="8674" max="8901" width="11.42578125" style="5"/>
    <col min="8902" max="8902" width="4.28515625" style="5" customWidth="1"/>
    <col min="8903" max="8903" width="15.28515625" style="5" customWidth="1"/>
    <col min="8904" max="8904" width="14.7109375" style="5" customWidth="1"/>
    <col min="8905" max="8905" width="25.5703125" style="5" customWidth="1"/>
    <col min="8906" max="8906" width="11.42578125" style="5" customWidth="1"/>
    <col min="8907" max="8907" width="20.28515625" style="5" customWidth="1"/>
    <col min="8908" max="8908" width="18.7109375" style="5" customWidth="1"/>
    <col min="8909" max="8909" width="19.28515625" style="5" customWidth="1"/>
    <col min="8910" max="8914" width="11.42578125" style="5" customWidth="1"/>
    <col min="8915" max="8915" width="19.7109375" style="5" customWidth="1"/>
    <col min="8916" max="8916" width="11.42578125" style="5" customWidth="1"/>
    <col min="8917" max="8917" width="20.28515625" style="5" customWidth="1"/>
    <col min="8918" max="8918" width="11.42578125" style="5" customWidth="1"/>
    <col min="8919" max="8919" width="20.7109375" style="5" customWidth="1"/>
    <col min="8920" max="8920" width="11.42578125" style="5" customWidth="1"/>
    <col min="8921" max="8921" width="18" style="5" customWidth="1"/>
    <col min="8922" max="8922" width="11.42578125" style="5" customWidth="1"/>
    <col min="8923" max="8923" width="22.5703125" style="5" customWidth="1"/>
    <col min="8924" max="8929" width="11.42578125" style="5" customWidth="1"/>
    <col min="8930" max="9157" width="11.42578125" style="5"/>
    <col min="9158" max="9158" width="4.28515625" style="5" customWidth="1"/>
    <col min="9159" max="9159" width="15.28515625" style="5" customWidth="1"/>
    <col min="9160" max="9160" width="14.7109375" style="5" customWidth="1"/>
    <col min="9161" max="9161" width="25.5703125" style="5" customWidth="1"/>
    <col min="9162" max="9162" width="11.42578125" style="5" customWidth="1"/>
    <col min="9163" max="9163" width="20.28515625" style="5" customWidth="1"/>
    <col min="9164" max="9164" width="18.7109375" style="5" customWidth="1"/>
    <col min="9165" max="9165" width="19.28515625" style="5" customWidth="1"/>
    <col min="9166" max="9170" width="11.42578125" style="5" customWidth="1"/>
    <col min="9171" max="9171" width="19.7109375" style="5" customWidth="1"/>
    <col min="9172" max="9172" width="11.42578125" style="5" customWidth="1"/>
    <col min="9173" max="9173" width="20.28515625" style="5" customWidth="1"/>
    <col min="9174" max="9174" width="11.42578125" style="5" customWidth="1"/>
    <col min="9175" max="9175" width="20.7109375" style="5" customWidth="1"/>
    <col min="9176" max="9176" width="11.42578125" style="5" customWidth="1"/>
    <col min="9177" max="9177" width="18" style="5" customWidth="1"/>
    <col min="9178" max="9178" width="11.42578125" style="5" customWidth="1"/>
    <col min="9179" max="9179" width="22.5703125" style="5" customWidth="1"/>
    <col min="9180" max="9185" width="11.42578125" style="5" customWidth="1"/>
    <col min="9186" max="9413" width="11.42578125" style="5"/>
    <col min="9414" max="9414" width="4.28515625" style="5" customWidth="1"/>
    <col min="9415" max="9415" width="15.28515625" style="5" customWidth="1"/>
    <col min="9416" max="9416" width="14.7109375" style="5" customWidth="1"/>
    <col min="9417" max="9417" width="25.5703125" style="5" customWidth="1"/>
    <col min="9418" max="9418" width="11.42578125" style="5" customWidth="1"/>
    <col min="9419" max="9419" width="20.28515625" style="5" customWidth="1"/>
    <col min="9420" max="9420" width="18.7109375" style="5" customWidth="1"/>
    <col min="9421" max="9421" width="19.28515625" style="5" customWidth="1"/>
    <col min="9422" max="9426" width="11.42578125" style="5" customWidth="1"/>
    <col min="9427" max="9427" width="19.7109375" style="5" customWidth="1"/>
    <col min="9428" max="9428" width="11.42578125" style="5" customWidth="1"/>
    <col min="9429" max="9429" width="20.28515625" style="5" customWidth="1"/>
    <col min="9430" max="9430" width="11.42578125" style="5" customWidth="1"/>
    <col min="9431" max="9431" width="20.7109375" style="5" customWidth="1"/>
    <col min="9432" max="9432" width="11.42578125" style="5" customWidth="1"/>
    <col min="9433" max="9433" width="18" style="5" customWidth="1"/>
    <col min="9434" max="9434" width="11.42578125" style="5" customWidth="1"/>
    <col min="9435" max="9435" width="22.5703125" style="5" customWidth="1"/>
    <col min="9436" max="9441" width="11.42578125" style="5" customWidth="1"/>
    <col min="9442" max="9669" width="11.42578125" style="5"/>
    <col min="9670" max="9670" width="4.28515625" style="5" customWidth="1"/>
    <col min="9671" max="9671" width="15.28515625" style="5" customWidth="1"/>
    <col min="9672" max="9672" width="14.7109375" style="5" customWidth="1"/>
    <col min="9673" max="9673" width="25.5703125" style="5" customWidth="1"/>
    <col min="9674" max="9674" width="11.42578125" style="5" customWidth="1"/>
    <col min="9675" max="9675" width="20.28515625" style="5" customWidth="1"/>
    <col min="9676" max="9676" width="18.7109375" style="5" customWidth="1"/>
    <col min="9677" max="9677" width="19.28515625" style="5" customWidth="1"/>
    <col min="9678" max="9682" width="11.42578125" style="5" customWidth="1"/>
    <col min="9683" max="9683" width="19.7109375" style="5" customWidth="1"/>
    <col min="9684" max="9684" width="11.42578125" style="5" customWidth="1"/>
    <col min="9685" max="9685" width="20.28515625" style="5" customWidth="1"/>
    <col min="9686" max="9686" width="11.42578125" style="5" customWidth="1"/>
    <col min="9687" max="9687" width="20.7109375" style="5" customWidth="1"/>
    <col min="9688" max="9688" width="11.42578125" style="5" customWidth="1"/>
    <col min="9689" max="9689" width="18" style="5" customWidth="1"/>
    <col min="9690" max="9690" width="11.42578125" style="5" customWidth="1"/>
    <col min="9691" max="9691" width="22.5703125" style="5" customWidth="1"/>
    <col min="9692" max="9697" width="11.42578125" style="5" customWidth="1"/>
    <col min="9698" max="9925" width="11.42578125" style="5"/>
    <col min="9926" max="9926" width="4.28515625" style="5" customWidth="1"/>
    <col min="9927" max="9927" width="15.28515625" style="5" customWidth="1"/>
    <col min="9928" max="9928" width="14.7109375" style="5" customWidth="1"/>
    <col min="9929" max="9929" width="25.5703125" style="5" customWidth="1"/>
    <col min="9930" max="9930" width="11.42578125" style="5" customWidth="1"/>
    <col min="9931" max="9931" width="20.28515625" style="5" customWidth="1"/>
    <col min="9932" max="9932" width="18.7109375" style="5" customWidth="1"/>
    <col min="9933" max="9933" width="19.28515625" style="5" customWidth="1"/>
    <col min="9934" max="9938" width="11.42578125" style="5" customWidth="1"/>
    <col min="9939" max="9939" width="19.7109375" style="5" customWidth="1"/>
    <col min="9940" max="9940" width="11.42578125" style="5" customWidth="1"/>
    <col min="9941" max="9941" width="20.28515625" style="5" customWidth="1"/>
    <col min="9942" max="9942" width="11.42578125" style="5" customWidth="1"/>
    <col min="9943" max="9943" width="20.7109375" style="5" customWidth="1"/>
    <col min="9944" max="9944" width="11.42578125" style="5" customWidth="1"/>
    <col min="9945" max="9945" width="18" style="5" customWidth="1"/>
    <col min="9946" max="9946" width="11.42578125" style="5" customWidth="1"/>
    <col min="9947" max="9947" width="22.5703125" style="5" customWidth="1"/>
    <col min="9948" max="9953" width="11.42578125" style="5" customWidth="1"/>
    <col min="9954" max="10181" width="11.42578125" style="5"/>
    <col min="10182" max="10182" width="4.28515625" style="5" customWidth="1"/>
    <col min="10183" max="10183" width="15.28515625" style="5" customWidth="1"/>
    <col min="10184" max="10184" width="14.7109375" style="5" customWidth="1"/>
    <col min="10185" max="10185" width="25.5703125" style="5" customWidth="1"/>
    <col min="10186" max="10186" width="11.42578125" style="5" customWidth="1"/>
    <col min="10187" max="10187" width="20.28515625" style="5" customWidth="1"/>
    <col min="10188" max="10188" width="18.7109375" style="5" customWidth="1"/>
    <col min="10189" max="10189" width="19.28515625" style="5" customWidth="1"/>
    <col min="10190" max="10194" width="11.42578125" style="5" customWidth="1"/>
    <col min="10195" max="10195" width="19.7109375" style="5" customWidth="1"/>
    <col min="10196" max="10196" width="11.42578125" style="5" customWidth="1"/>
    <col min="10197" max="10197" width="20.28515625" style="5" customWidth="1"/>
    <col min="10198" max="10198" width="11.42578125" style="5" customWidth="1"/>
    <col min="10199" max="10199" width="20.7109375" style="5" customWidth="1"/>
    <col min="10200" max="10200" width="11.42578125" style="5" customWidth="1"/>
    <col min="10201" max="10201" width="18" style="5" customWidth="1"/>
    <col min="10202" max="10202" width="11.42578125" style="5" customWidth="1"/>
    <col min="10203" max="10203" width="22.5703125" style="5" customWidth="1"/>
    <col min="10204" max="10209" width="11.42578125" style="5" customWidth="1"/>
    <col min="10210" max="10437" width="11.42578125" style="5"/>
    <col min="10438" max="10438" width="4.28515625" style="5" customWidth="1"/>
    <col min="10439" max="10439" width="15.28515625" style="5" customWidth="1"/>
    <col min="10440" max="10440" width="14.7109375" style="5" customWidth="1"/>
    <col min="10441" max="10441" width="25.5703125" style="5" customWidth="1"/>
    <col min="10442" max="10442" width="11.42578125" style="5" customWidth="1"/>
    <col min="10443" max="10443" width="20.28515625" style="5" customWidth="1"/>
    <col min="10444" max="10444" width="18.7109375" style="5" customWidth="1"/>
    <col min="10445" max="10445" width="19.28515625" style="5" customWidth="1"/>
    <col min="10446" max="10450" width="11.42578125" style="5" customWidth="1"/>
    <col min="10451" max="10451" width="19.7109375" style="5" customWidth="1"/>
    <col min="10452" max="10452" width="11.42578125" style="5" customWidth="1"/>
    <col min="10453" max="10453" width="20.28515625" style="5" customWidth="1"/>
    <col min="10454" max="10454" width="11.42578125" style="5" customWidth="1"/>
    <col min="10455" max="10455" width="20.7109375" style="5" customWidth="1"/>
    <col min="10456" max="10456" width="11.42578125" style="5" customWidth="1"/>
    <col min="10457" max="10457" width="18" style="5" customWidth="1"/>
    <col min="10458" max="10458" width="11.42578125" style="5" customWidth="1"/>
    <col min="10459" max="10459" width="22.5703125" style="5" customWidth="1"/>
    <col min="10460" max="10465" width="11.42578125" style="5" customWidth="1"/>
    <col min="10466" max="10693" width="11.42578125" style="5"/>
    <col min="10694" max="10694" width="4.28515625" style="5" customWidth="1"/>
    <col min="10695" max="10695" width="15.28515625" style="5" customWidth="1"/>
    <col min="10696" max="10696" width="14.7109375" style="5" customWidth="1"/>
    <col min="10697" max="10697" width="25.5703125" style="5" customWidth="1"/>
    <col min="10698" max="10698" width="11.42578125" style="5" customWidth="1"/>
    <col min="10699" max="10699" width="20.28515625" style="5" customWidth="1"/>
    <col min="10700" max="10700" width="18.7109375" style="5" customWidth="1"/>
    <col min="10701" max="10701" width="19.28515625" style="5" customWidth="1"/>
    <col min="10702" max="10706" width="11.42578125" style="5" customWidth="1"/>
    <col min="10707" max="10707" width="19.7109375" style="5" customWidth="1"/>
    <col min="10708" max="10708" width="11.42578125" style="5" customWidth="1"/>
    <col min="10709" max="10709" width="20.28515625" style="5" customWidth="1"/>
    <col min="10710" max="10710" width="11.42578125" style="5" customWidth="1"/>
    <col min="10711" max="10711" width="20.7109375" style="5" customWidth="1"/>
    <col min="10712" max="10712" width="11.42578125" style="5" customWidth="1"/>
    <col min="10713" max="10713" width="18" style="5" customWidth="1"/>
    <col min="10714" max="10714" width="11.42578125" style="5" customWidth="1"/>
    <col min="10715" max="10715" width="22.5703125" style="5" customWidth="1"/>
    <col min="10716" max="10721" width="11.42578125" style="5" customWidth="1"/>
    <col min="10722" max="10949" width="11.42578125" style="5"/>
    <col min="10950" max="10950" width="4.28515625" style="5" customWidth="1"/>
    <col min="10951" max="10951" width="15.28515625" style="5" customWidth="1"/>
    <col min="10952" max="10952" width="14.7109375" style="5" customWidth="1"/>
    <col min="10953" max="10953" width="25.5703125" style="5" customWidth="1"/>
    <col min="10954" max="10954" width="11.42578125" style="5" customWidth="1"/>
    <col min="10955" max="10955" width="20.28515625" style="5" customWidth="1"/>
    <col min="10956" max="10956" width="18.7109375" style="5" customWidth="1"/>
    <col min="10957" max="10957" width="19.28515625" style="5" customWidth="1"/>
    <col min="10958" max="10962" width="11.42578125" style="5" customWidth="1"/>
    <col min="10963" max="10963" width="19.7109375" style="5" customWidth="1"/>
    <col min="10964" max="10964" width="11.42578125" style="5" customWidth="1"/>
    <col min="10965" max="10965" width="20.28515625" style="5" customWidth="1"/>
    <col min="10966" max="10966" width="11.42578125" style="5" customWidth="1"/>
    <col min="10967" max="10967" width="20.7109375" style="5" customWidth="1"/>
    <col min="10968" max="10968" width="11.42578125" style="5" customWidth="1"/>
    <col min="10969" max="10969" width="18" style="5" customWidth="1"/>
    <col min="10970" max="10970" width="11.42578125" style="5" customWidth="1"/>
    <col min="10971" max="10971" width="22.5703125" style="5" customWidth="1"/>
    <col min="10972" max="10977" width="11.42578125" style="5" customWidth="1"/>
    <col min="10978" max="11205" width="11.42578125" style="5"/>
    <col min="11206" max="11206" width="4.28515625" style="5" customWidth="1"/>
    <col min="11207" max="11207" width="15.28515625" style="5" customWidth="1"/>
    <col min="11208" max="11208" width="14.7109375" style="5" customWidth="1"/>
    <col min="11209" max="11209" width="25.5703125" style="5" customWidth="1"/>
    <col min="11210" max="11210" width="11.42578125" style="5" customWidth="1"/>
    <col min="11211" max="11211" width="20.28515625" style="5" customWidth="1"/>
    <col min="11212" max="11212" width="18.7109375" style="5" customWidth="1"/>
    <col min="11213" max="11213" width="19.28515625" style="5" customWidth="1"/>
    <col min="11214" max="11218" width="11.42578125" style="5" customWidth="1"/>
    <col min="11219" max="11219" width="19.7109375" style="5" customWidth="1"/>
    <col min="11220" max="11220" width="11.42578125" style="5" customWidth="1"/>
    <col min="11221" max="11221" width="20.28515625" style="5" customWidth="1"/>
    <col min="11222" max="11222" width="11.42578125" style="5" customWidth="1"/>
    <col min="11223" max="11223" width="20.7109375" style="5" customWidth="1"/>
    <col min="11224" max="11224" width="11.42578125" style="5" customWidth="1"/>
    <col min="11225" max="11225" width="18" style="5" customWidth="1"/>
    <col min="11226" max="11226" width="11.42578125" style="5" customWidth="1"/>
    <col min="11227" max="11227" width="22.5703125" style="5" customWidth="1"/>
    <col min="11228" max="11233" width="11.42578125" style="5" customWidth="1"/>
    <col min="11234" max="11461" width="11.42578125" style="5"/>
    <col min="11462" max="11462" width="4.28515625" style="5" customWidth="1"/>
    <col min="11463" max="11463" width="15.28515625" style="5" customWidth="1"/>
    <col min="11464" max="11464" width="14.7109375" style="5" customWidth="1"/>
    <col min="11465" max="11465" width="25.5703125" style="5" customWidth="1"/>
    <col min="11466" max="11466" width="11.42578125" style="5" customWidth="1"/>
    <col min="11467" max="11467" width="20.28515625" style="5" customWidth="1"/>
    <col min="11468" max="11468" width="18.7109375" style="5" customWidth="1"/>
    <col min="11469" max="11469" width="19.28515625" style="5" customWidth="1"/>
    <col min="11470" max="11474" width="11.42578125" style="5" customWidth="1"/>
    <col min="11475" max="11475" width="19.7109375" style="5" customWidth="1"/>
    <col min="11476" max="11476" width="11.42578125" style="5" customWidth="1"/>
    <col min="11477" max="11477" width="20.28515625" style="5" customWidth="1"/>
    <col min="11478" max="11478" width="11.42578125" style="5" customWidth="1"/>
    <col min="11479" max="11479" width="20.7109375" style="5" customWidth="1"/>
    <col min="11480" max="11480" width="11.42578125" style="5" customWidth="1"/>
    <col min="11481" max="11481" width="18" style="5" customWidth="1"/>
    <col min="11482" max="11482" width="11.42578125" style="5" customWidth="1"/>
    <col min="11483" max="11483" width="22.5703125" style="5" customWidth="1"/>
    <col min="11484" max="11489" width="11.42578125" style="5" customWidth="1"/>
    <col min="11490" max="11717" width="11.42578125" style="5"/>
    <col min="11718" max="11718" width="4.28515625" style="5" customWidth="1"/>
    <col min="11719" max="11719" width="15.28515625" style="5" customWidth="1"/>
    <col min="11720" max="11720" width="14.7109375" style="5" customWidth="1"/>
    <col min="11721" max="11721" width="25.5703125" style="5" customWidth="1"/>
    <col min="11722" max="11722" width="11.42578125" style="5" customWidth="1"/>
    <col min="11723" max="11723" width="20.28515625" style="5" customWidth="1"/>
    <col min="11724" max="11724" width="18.7109375" style="5" customWidth="1"/>
    <col min="11725" max="11725" width="19.28515625" style="5" customWidth="1"/>
    <col min="11726" max="11730" width="11.42578125" style="5" customWidth="1"/>
    <col min="11731" max="11731" width="19.7109375" style="5" customWidth="1"/>
    <col min="11732" max="11732" width="11.42578125" style="5" customWidth="1"/>
    <col min="11733" max="11733" width="20.28515625" style="5" customWidth="1"/>
    <col min="11734" max="11734" width="11.42578125" style="5" customWidth="1"/>
    <col min="11735" max="11735" width="20.7109375" style="5" customWidth="1"/>
    <col min="11736" max="11736" width="11.42578125" style="5" customWidth="1"/>
    <col min="11737" max="11737" width="18" style="5" customWidth="1"/>
    <col min="11738" max="11738" width="11.42578125" style="5" customWidth="1"/>
    <col min="11739" max="11739" width="22.5703125" style="5" customWidth="1"/>
    <col min="11740" max="11745" width="11.42578125" style="5" customWidth="1"/>
    <col min="11746" max="11973" width="11.42578125" style="5"/>
    <col min="11974" max="11974" width="4.28515625" style="5" customWidth="1"/>
    <col min="11975" max="11975" width="15.28515625" style="5" customWidth="1"/>
    <col min="11976" max="11976" width="14.7109375" style="5" customWidth="1"/>
    <col min="11977" max="11977" width="25.5703125" style="5" customWidth="1"/>
    <col min="11978" max="11978" width="11.42578125" style="5" customWidth="1"/>
    <col min="11979" max="11979" width="20.28515625" style="5" customWidth="1"/>
    <col min="11980" max="11980" width="18.7109375" style="5" customWidth="1"/>
    <col min="11981" max="11981" width="19.28515625" style="5" customWidth="1"/>
    <col min="11982" max="11986" width="11.42578125" style="5" customWidth="1"/>
    <col min="11987" max="11987" width="19.7109375" style="5" customWidth="1"/>
    <col min="11988" max="11988" width="11.42578125" style="5" customWidth="1"/>
    <col min="11989" max="11989" width="20.28515625" style="5" customWidth="1"/>
    <col min="11990" max="11990" width="11.42578125" style="5" customWidth="1"/>
    <col min="11991" max="11991" width="20.7109375" style="5" customWidth="1"/>
    <col min="11992" max="11992" width="11.42578125" style="5" customWidth="1"/>
    <col min="11993" max="11993" width="18" style="5" customWidth="1"/>
    <col min="11994" max="11994" width="11.42578125" style="5" customWidth="1"/>
    <col min="11995" max="11995" width="22.5703125" style="5" customWidth="1"/>
    <col min="11996" max="12001" width="11.42578125" style="5" customWidth="1"/>
    <col min="12002" max="12229" width="11.42578125" style="5"/>
    <col min="12230" max="12230" width="4.28515625" style="5" customWidth="1"/>
    <col min="12231" max="12231" width="15.28515625" style="5" customWidth="1"/>
    <col min="12232" max="12232" width="14.7109375" style="5" customWidth="1"/>
    <col min="12233" max="12233" width="25.5703125" style="5" customWidth="1"/>
    <col min="12234" max="12234" width="11.42578125" style="5" customWidth="1"/>
    <col min="12235" max="12235" width="20.28515625" style="5" customWidth="1"/>
    <col min="12236" max="12236" width="18.7109375" style="5" customWidth="1"/>
    <col min="12237" max="12237" width="19.28515625" style="5" customWidth="1"/>
    <col min="12238" max="12242" width="11.42578125" style="5" customWidth="1"/>
    <col min="12243" max="12243" width="19.7109375" style="5" customWidth="1"/>
    <col min="12244" max="12244" width="11.42578125" style="5" customWidth="1"/>
    <col min="12245" max="12245" width="20.28515625" style="5" customWidth="1"/>
    <col min="12246" max="12246" width="11.42578125" style="5" customWidth="1"/>
    <col min="12247" max="12247" width="20.7109375" style="5" customWidth="1"/>
    <col min="12248" max="12248" width="11.42578125" style="5" customWidth="1"/>
    <col min="12249" max="12249" width="18" style="5" customWidth="1"/>
    <col min="12250" max="12250" width="11.42578125" style="5" customWidth="1"/>
    <col min="12251" max="12251" width="22.5703125" style="5" customWidth="1"/>
    <col min="12252" max="12257" width="11.42578125" style="5" customWidth="1"/>
    <col min="12258" max="12485" width="11.42578125" style="5"/>
    <col min="12486" max="12486" width="4.28515625" style="5" customWidth="1"/>
    <col min="12487" max="12487" width="15.28515625" style="5" customWidth="1"/>
    <col min="12488" max="12488" width="14.7109375" style="5" customWidth="1"/>
    <col min="12489" max="12489" width="25.5703125" style="5" customWidth="1"/>
    <col min="12490" max="12490" width="11.42578125" style="5" customWidth="1"/>
    <col min="12491" max="12491" width="20.28515625" style="5" customWidth="1"/>
    <col min="12492" max="12492" width="18.7109375" style="5" customWidth="1"/>
    <col min="12493" max="12493" width="19.28515625" style="5" customWidth="1"/>
    <col min="12494" max="12498" width="11.42578125" style="5" customWidth="1"/>
    <col min="12499" max="12499" width="19.7109375" style="5" customWidth="1"/>
    <col min="12500" max="12500" width="11.42578125" style="5" customWidth="1"/>
    <col min="12501" max="12501" width="20.28515625" style="5" customWidth="1"/>
    <col min="12502" max="12502" width="11.42578125" style="5" customWidth="1"/>
    <col min="12503" max="12503" width="20.7109375" style="5" customWidth="1"/>
    <col min="12504" max="12504" width="11.42578125" style="5" customWidth="1"/>
    <col min="12505" max="12505" width="18" style="5" customWidth="1"/>
    <col min="12506" max="12506" width="11.42578125" style="5" customWidth="1"/>
    <col min="12507" max="12507" width="22.5703125" style="5" customWidth="1"/>
    <col min="12508" max="12513" width="11.42578125" style="5" customWidth="1"/>
    <col min="12514" max="12741" width="11.42578125" style="5"/>
    <col min="12742" max="12742" width="4.28515625" style="5" customWidth="1"/>
    <col min="12743" max="12743" width="15.28515625" style="5" customWidth="1"/>
    <col min="12744" max="12744" width="14.7109375" style="5" customWidth="1"/>
    <col min="12745" max="12745" width="25.5703125" style="5" customWidth="1"/>
    <col min="12746" max="12746" width="11.42578125" style="5" customWidth="1"/>
    <col min="12747" max="12747" width="20.28515625" style="5" customWidth="1"/>
    <col min="12748" max="12748" width="18.7109375" style="5" customWidth="1"/>
    <col min="12749" max="12749" width="19.28515625" style="5" customWidth="1"/>
    <col min="12750" max="12754" width="11.42578125" style="5" customWidth="1"/>
    <col min="12755" max="12755" width="19.7109375" style="5" customWidth="1"/>
    <col min="12756" max="12756" width="11.42578125" style="5" customWidth="1"/>
    <col min="12757" max="12757" width="20.28515625" style="5" customWidth="1"/>
    <col min="12758" max="12758" width="11.42578125" style="5" customWidth="1"/>
    <col min="12759" max="12759" width="20.7109375" style="5" customWidth="1"/>
    <col min="12760" max="12760" width="11.42578125" style="5" customWidth="1"/>
    <col min="12761" max="12761" width="18" style="5" customWidth="1"/>
    <col min="12762" max="12762" width="11.42578125" style="5" customWidth="1"/>
    <col min="12763" max="12763" width="22.5703125" style="5" customWidth="1"/>
    <col min="12764" max="12769" width="11.42578125" style="5" customWidth="1"/>
    <col min="12770" max="12997" width="11.42578125" style="5"/>
    <col min="12998" max="12998" width="4.28515625" style="5" customWidth="1"/>
    <col min="12999" max="12999" width="15.28515625" style="5" customWidth="1"/>
    <col min="13000" max="13000" width="14.7109375" style="5" customWidth="1"/>
    <col min="13001" max="13001" width="25.5703125" style="5" customWidth="1"/>
    <col min="13002" max="13002" width="11.42578125" style="5" customWidth="1"/>
    <col min="13003" max="13003" width="20.28515625" style="5" customWidth="1"/>
    <col min="13004" max="13004" width="18.7109375" style="5" customWidth="1"/>
    <col min="13005" max="13005" width="19.28515625" style="5" customWidth="1"/>
    <col min="13006" max="13010" width="11.42578125" style="5" customWidth="1"/>
    <col min="13011" max="13011" width="19.7109375" style="5" customWidth="1"/>
    <col min="13012" max="13012" width="11.42578125" style="5" customWidth="1"/>
    <col min="13013" max="13013" width="20.28515625" style="5" customWidth="1"/>
    <col min="13014" max="13014" width="11.42578125" style="5" customWidth="1"/>
    <col min="13015" max="13015" width="20.7109375" style="5" customWidth="1"/>
    <col min="13016" max="13016" width="11.42578125" style="5" customWidth="1"/>
    <col min="13017" max="13017" width="18" style="5" customWidth="1"/>
    <col min="13018" max="13018" width="11.42578125" style="5" customWidth="1"/>
    <col min="13019" max="13019" width="22.5703125" style="5" customWidth="1"/>
    <col min="13020" max="13025" width="11.42578125" style="5" customWidth="1"/>
    <col min="13026" max="13253" width="11.42578125" style="5"/>
    <col min="13254" max="13254" width="4.28515625" style="5" customWidth="1"/>
    <col min="13255" max="13255" width="15.28515625" style="5" customWidth="1"/>
    <col min="13256" max="13256" width="14.7109375" style="5" customWidth="1"/>
    <col min="13257" max="13257" width="25.5703125" style="5" customWidth="1"/>
    <col min="13258" max="13258" width="11.42578125" style="5" customWidth="1"/>
    <col min="13259" max="13259" width="20.28515625" style="5" customWidth="1"/>
    <col min="13260" max="13260" width="18.7109375" style="5" customWidth="1"/>
    <col min="13261" max="13261" width="19.28515625" style="5" customWidth="1"/>
    <col min="13262" max="13266" width="11.42578125" style="5" customWidth="1"/>
    <col min="13267" max="13267" width="19.7109375" style="5" customWidth="1"/>
    <col min="13268" max="13268" width="11.42578125" style="5" customWidth="1"/>
    <col min="13269" max="13269" width="20.28515625" style="5" customWidth="1"/>
    <col min="13270" max="13270" width="11.42578125" style="5" customWidth="1"/>
    <col min="13271" max="13271" width="20.7109375" style="5" customWidth="1"/>
    <col min="13272" max="13272" width="11.42578125" style="5" customWidth="1"/>
    <col min="13273" max="13273" width="18" style="5" customWidth="1"/>
    <col min="13274" max="13274" width="11.42578125" style="5" customWidth="1"/>
    <col min="13275" max="13275" width="22.5703125" style="5" customWidth="1"/>
    <col min="13276" max="13281" width="11.42578125" style="5" customWidth="1"/>
    <col min="13282" max="13509" width="11.42578125" style="5"/>
    <col min="13510" max="13510" width="4.28515625" style="5" customWidth="1"/>
    <col min="13511" max="13511" width="15.28515625" style="5" customWidth="1"/>
    <col min="13512" max="13512" width="14.7109375" style="5" customWidth="1"/>
    <col min="13513" max="13513" width="25.5703125" style="5" customWidth="1"/>
    <col min="13514" max="13514" width="11.42578125" style="5" customWidth="1"/>
    <col min="13515" max="13515" width="20.28515625" style="5" customWidth="1"/>
    <col min="13516" max="13516" width="18.7109375" style="5" customWidth="1"/>
    <col min="13517" max="13517" width="19.28515625" style="5" customWidth="1"/>
    <col min="13518" max="13522" width="11.42578125" style="5" customWidth="1"/>
    <col min="13523" max="13523" width="19.7109375" style="5" customWidth="1"/>
    <col min="13524" max="13524" width="11.42578125" style="5" customWidth="1"/>
    <col min="13525" max="13525" width="20.28515625" style="5" customWidth="1"/>
    <col min="13526" max="13526" width="11.42578125" style="5" customWidth="1"/>
    <col min="13527" max="13527" width="20.7109375" style="5" customWidth="1"/>
    <col min="13528" max="13528" width="11.42578125" style="5" customWidth="1"/>
    <col min="13529" max="13529" width="18" style="5" customWidth="1"/>
    <col min="13530" max="13530" width="11.42578125" style="5" customWidth="1"/>
    <col min="13531" max="13531" width="22.5703125" style="5" customWidth="1"/>
    <col min="13532" max="13537" width="11.42578125" style="5" customWidth="1"/>
    <col min="13538" max="13765" width="11.42578125" style="5"/>
    <col min="13766" max="13766" width="4.28515625" style="5" customWidth="1"/>
    <col min="13767" max="13767" width="15.28515625" style="5" customWidth="1"/>
    <col min="13768" max="13768" width="14.7109375" style="5" customWidth="1"/>
    <col min="13769" max="13769" width="25.5703125" style="5" customWidth="1"/>
    <col min="13770" max="13770" width="11.42578125" style="5" customWidth="1"/>
    <col min="13771" max="13771" width="20.28515625" style="5" customWidth="1"/>
    <col min="13772" max="13772" width="18.7109375" style="5" customWidth="1"/>
    <col min="13773" max="13773" width="19.28515625" style="5" customWidth="1"/>
    <col min="13774" max="13778" width="11.42578125" style="5" customWidth="1"/>
    <col min="13779" max="13779" width="19.7109375" style="5" customWidth="1"/>
    <col min="13780" max="13780" width="11.42578125" style="5" customWidth="1"/>
    <col min="13781" max="13781" width="20.28515625" style="5" customWidth="1"/>
    <col min="13782" max="13782" width="11.42578125" style="5" customWidth="1"/>
    <col min="13783" max="13783" width="20.7109375" style="5" customWidth="1"/>
    <col min="13784" max="13784" width="11.42578125" style="5" customWidth="1"/>
    <col min="13785" max="13785" width="18" style="5" customWidth="1"/>
    <col min="13786" max="13786" width="11.42578125" style="5" customWidth="1"/>
    <col min="13787" max="13787" width="22.5703125" style="5" customWidth="1"/>
    <col min="13788" max="13793" width="11.42578125" style="5" customWidth="1"/>
    <col min="13794" max="14021" width="11.42578125" style="5"/>
    <col min="14022" max="14022" width="4.28515625" style="5" customWidth="1"/>
    <col min="14023" max="14023" width="15.28515625" style="5" customWidth="1"/>
    <col min="14024" max="14024" width="14.7109375" style="5" customWidth="1"/>
    <col min="14025" max="14025" width="25.5703125" style="5" customWidth="1"/>
    <col min="14026" max="14026" width="11.42578125" style="5" customWidth="1"/>
    <col min="14027" max="14027" width="20.28515625" style="5" customWidth="1"/>
    <col min="14028" max="14028" width="18.7109375" style="5" customWidth="1"/>
    <col min="14029" max="14029" width="19.28515625" style="5" customWidth="1"/>
    <col min="14030" max="14034" width="11.42578125" style="5" customWidth="1"/>
    <col min="14035" max="14035" width="19.7109375" style="5" customWidth="1"/>
    <col min="14036" max="14036" width="11.42578125" style="5" customWidth="1"/>
    <col min="14037" max="14037" width="20.28515625" style="5" customWidth="1"/>
    <col min="14038" max="14038" width="11.42578125" style="5" customWidth="1"/>
    <col min="14039" max="14039" width="20.7109375" style="5" customWidth="1"/>
    <col min="14040" max="14040" width="11.42578125" style="5" customWidth="1"/>
    <col min="14041" max="14041" width="18" style="5" customWidth="1"/>
    <col min="14042" max="14042" width="11.42578125" style="5" customWidth="1"/>
    <col min="14043" max="14043" width="22.5703125" style="5" customWidth="1"/>
    <col min="14044" max="14049" width="11.42578125" style="5" customWidth="1"/>
    <col min="14050" max="14277" width="11.42578125" style="5"/>
    <col min="14278" max="14278" width="4.28515625" style="5" customWidth="1"/>
    <col min="14279" max="14279" width="15.28515625" style="5" customWidth="1"/>
    <col min="14280" max="14280" width="14.7109375" style="5" customWidth="1"/>
    <col min="14281" max="14281" width="25.5703125" style="5" customWidth="1"/>
    <col min="14282" max="14282" width="11.42578125" style="5" customWidth="1"/>
    <col min="14283" max="14283" width="20.28515625" style="5" customWidth="1"/>
    <col min="14284" max="14284" width="18.7109375" style="5" customWidth="1"/>
    <col min="14285" max="14285" width="19.28515625" style="5" customWidth="1"/>
    <col min="14286" max="14290" width="11.42578125" style="5" customWidth="1"/>
    <col min="14291" max="14291" width="19.7109375" style="5" customWidth="1"/>
    <col min="14292" max="14292" width="11.42578125" style="5" customWidth="1"/>
    <col min="14293" max="14293" width="20.28515625" style="5" customWidth="1"/>
    <col min="14294" max="14294" width="11.42578125" style="5" customWidth="1"/>
    <col min="14295" max="14295" width="20.7109375" style="5" customWidth="1"/>
    <col min="14296" max="14296" width="11.42578125" style="5" customWidth="1"/>
    <col min="14297" max="14297" width="18" style="5" customWidth="1"/>
    <col min="14298" max="14298" width="11.42578125" style="5" customWidth="1"/>
    <col min="14299" max="14299" width="22.5703125" style="5" customWidth="1"/>
    <col min="14300" max="14305" width="11.42578125" style="5" customWidth="1"/>
    <col min="14306" max="14533" width="11.42578125" style="5"/>
    <col min="14534" max="14534" width="4.28515625" style="5" customWidth="1"/>
    <col min="14535" max="14535" width="15.28515625" style="5" customWidth="1"/>
    <col min="14536" max="14536" width="14.7109375" style="5" customWidth="1"/>
    <col min="14537" max="14537" width="25.5703125" style="5" customWidth="1"/>
    <col min="14538" max="14538" width="11.42578125" style="5" customWidth="1"/>
    <col min="14539" max="14539" width="20.28515625" style="5" customWidth="1"/>
    <col min="14540" max="14540" width="18.7109375" style="5" customWidth="1"/>
    <col min="14541" max="14541" width="19.28515625" style="5" customWidth="1"/>
    <col min="14542" max="14546" width="11.42578125" style="5" customWidth="1"/>
    <col min="14547" max="14547" width="19.7109375" style="5" customWidth="1"/>
    <col min="14548" max="14548" width="11.42578125" style="5" customWidth="1"/>
    <col min="14549" max="14549" width="20.28515625" style="5" customWidth="1"/>
    <col min="14550" max="14550" width="11.42578125" style="5" customWidth="1"/>
    <col min="14551" max="14551" width="20.7109375" style="5" customWidth="1"/>
    <col min="14552" max="14552" width="11.42578125" style="5" customWidth="1"/>
    <col min="14553" max="14553" width="18" style="5" customWidth="1"/>
    <col min="14554" max="14554" width="11.42578125" style="5" customWidth="1"/>
    <col min="14555" max="14555" width="22.5703125" style="5" customWidth="1"/>
    <col min="14556" max="14561" width="11.42578125" style="5" customWidth="1"/>
    <col min="14562" max="14789" width="11.42578125" style="5"/>
    <col min="14790" max="14790" width="4.28515625" style="5" customWidth="1"/>
    <col min="14791" max="14791" width="15.28515625" style="5" customWidth="1"/>
    <col min="14792" max="14792" width="14.7109375" style="5" customWidth="1"/>
    <col min="14793" max="14793" width="25.5703125" style="5" customWidth="1"/>
    <col min="14794" max="14794" width="11.42578125" style="5" customWidth="1"/>
    <col min="14795" max="14795" width="20.28515625" style="5" customWidth="1"/>
    <col min="14796" max="14796" width="18.7109375" style="5" customWidth="1"/>
    <col min="14797" max="14797" width="19.28515625" style="5" customWidth="1"/>
    <col min="14798" max="14802" width="11.42578125" style="5" customWidth="1"/>
    <col min="14803" max="14803" width="19.7109375" style="5" customWidth="1"/>
    <col min="14804" max="14804" width="11.42578125" style="5" customWidth="1"/>
    <col min="14805" max="14805" width="20.28515625" style="5" customWidth="1"/>
    <col min="14806" max="14806" width="11.42578125" style="5" customWidth="1"/>
    <col min="14807" max="14807" width="20.7109375" style="5" customWidth="1"/>
    <col min="14808" max="14808" width="11.42578125" style="5" customWidth="1"/>
    <col min="14809" max="14809" width="18" style="5" customWidth="1"/>
    <col min="14810" max="14810" width="11.42578125" style="5" customWidth="1"/>
    <col min="14811" max="14811" width="22.5703125" style="5" customWidth="1"/>
    <col min="14812" max="14817" width="11.42578125" style="5" customWidth="1"/>
    <col min="14818" max="15045" width="11.42578125" style="5"/>
    <col min="15046" max="15046" width="4.28515625" style="5" customWidth="1"/>
    <col min="15047" max="15047" width="15.28515625" style="5" customWidth="1"/>
    <col min="15048" max="15048" width="14.7109375" style="5" customWidth="1"/>
    <col min="15049" max="15049" width="25.5703125" style="5" customWidth="1"/>
    <col min="15050" max="15050" width="11.42578125" style="5" customWidth="1"/>
    <col min="15051" max="15051" width="20.28515625" style="5" customWidth="1"/>
    <col min="15052" max="15052" width="18.7109375" style="5" customWidth="1"/>
    <col min="15053" max="15053" width="19.28515625" style="5" customWidth="1"/>
    <col min="15054" max="15058" width="11.42578125" style="5" customWidth="1"/>
    <col min="15059" max="15059" width="19.7109375" style="5" customWidth="1"/>
    <col min="15060" max="15060" width="11.42578125" style="5" customWidth="1"/>
    <col min="15061" max="15061" width="20.28515625" style="5" customWidth="1"/>
    <col min="15062" max="15062" width="11.42578125" style="5" customWidth="1"/>
    <col min="15063" max="15063" width="20.7109375" style="5" customWidth="1"/>
    <col min="15064" max="15064" width="11.42578125" style="5" customWidth="1"/>
    <col min="15065" max="15065" width="18" style="5" customWidth="1"/>
    <col min="15066" max="15066" width="11.42578125" style="5" customWidth="1"/>
    <col min="15067" max="15067" width="22.5703125" style="5" customWidth="1"/>
    <col min="15068" max="15073" width="11.42578125" style="5" customWidth="1"/>
    <col min="15074" max="15301" width="11.42578125" style="5"/>
    <col min="15302" max="15302" width="4.28515625" style="5" customWidth="1"/>
    <col min="15303" max="15303" width="15.28515625" style="5" customWidth="1"/>
    <col min="15304" max="15304" width="14.7109375" style="5" customWidth="1"/>
    <col min="15305" max="15305" width="25.5703125" style="5" customWidth="1"/>
    <col min="15306" max="15306" width="11.42578125" style="5" customWidth="1"/>
    <col min="15307" max="15307" width="20.28515625" style="5" customWidth="1"/>
    <col min="15308" max="15308" width="18.7109375" style="5" customWidth="1"/>
    <col min="15309" max="15309" width="19.28515625" style="5" customWidth="1"/>
    <col min="15310" max="15314" width="11.42578125" style="5" customWidth="1"/>
    <col min="15315" max="15315" width="19.7109375" style="5" customWidth="1"/>
    <col min="15316" max="15316" width="11.42578125" style="5" customWidth="1"/>
    <col min="15317" max="15317" width="20.28515625" style="5" customWidth="1"/>
    <col min="15318" max="15318" width="11.42578125" style="5" customWidth="1"/>
    <col min="15319" max="15319" width="20.7109375" style="5" customWidth="1"/>
    <col min="15320" max="15320" width="11.42578125" style="5" customWidth="1"/>
    <col min="15321" max="15321" width="18" style="5" customWidth="1"/>
    <col min="15322" max="15322" width="11.42578125" style="5" customWidth="1"/>
    <col min="15323" max="15323" width="22.5703125" style="5" customWidth="1"/>
    <col min="15324" max="15329" width="11.42578125" style="5" customWidth="1"/>
    <col min="15330" max="15557" width="11.42578125" style="5"/>
    <col min="15558" max="15558" width="4.28515625" style="5" customWidth="1"/>
    <col min="15559" max="15559" width="15.28515625" style="5" customWidth="1"/>
    <col min="15560" max="15560" width="14.7109375" style="5" customWidth="1"/>
    <col min="15561" max="15561" width="25.5703125" style="5" customWidth="1"/>
    <col min="15562" max="15562" width="11.42578125" style="5" customWidth="1"/>
    <col min="15563" max="15563" width="20.28515625" style="5" customWidth="1"/>
    <col min="15564" max="15564" width="18.7109375" style="5" customWidth="1"/>
    <col min="15565" max="15565" width="19.28515625" style="5" customWidth="1"/>
    <col min="15566" max="15570" width="11.42578125" style="5" customWidth="1"/>
    <col min="15571" max="15571" width="19.7109375" style="5" customWidth="1"/>
    <col min="15572" max="15572" width="11.42578125" style="5" customWidth="1"/>
    <col min="15573" max="15573" width="20.28515625" style="5" customWidth="1"/>
    <col min="15574" max="15574" width="11.42578125" style="5" customWidth="1"/>
    <col min="15575" max="15575" width="20.7109375" style="5" customWidth="1"/>
    <col min="15576" max="15576" width="11.42578125" style="5" customWidth="1"/>
    <col min="15577" max="15577" width="18" style="5" customWidth="1"/>
    <col min="15578" max="15578" width="11.42578125" style="5" customWidth="1"/>
    <col min="15579" max="15579" width="22.5703125" style="5" customWidth="1"/>
    <col min="15580" max="15585" width="11.42578125" style="5" customWidth="1"/>
    <col min="15586" max="15813" width="11.42578125" style="5"/>
    <col min="15814" max="15814" width="4.28515625" style="5" customWidth="1"/>
    <col min="15815" max="15815" width="15.28515625" style="5" customWidth="1"/>
    <col min="15816" max="15816" width="14.7109375" style="5" customWidth="1"/>
    <col min="15817" max="15817" width="25.5703125" style="5" customWidth="1"/>
    <col min="15818" max="15818" width="11.42578125" style="5" customWidth="1"/>
    <col min="15819" max="15819" width="20.28515625" style="5" customWidth="1"/>
    <col min="15820" max="15820" width="18.7109375" style="5" customWidth="1"/>
    <col min="15821" max="15821" width="19.28515625" style="5" customWidth="1"/>
    <col min="15822" max="15826" width="11.42578125" style="5" customWidth="1"/>
    <col min="15827" max="15827" width="19.7109375" style="5" customWidth="1"/>
    <col min="15828" max="15828" width="11.42578125" style="5" customWidth="1"/>
    <col min="15829" max="15829" width="20.28515625" style="5" customWidth="1"/>
    <col min="15830" max="15830" width="11.42578125" style="5" customWidth="1"/>
    <col min="15831" max="15831" width="20.7109375" style="5" customWidth="1"/>
    <col min="15832" max="15832" width="11.42578125" style="5" customWidth="1"/>
    <col min="15833" max="15833" width="18" style="5" customWidth="1"/>
    <col min="15834" max="15834" width="11.42578125" style="5" customWidth="1"/>
    <col min="15835" max="15835" width="22.5703125" style="5" customWidth="1"/>
    <col min="15836" max="15841" width="11.42578125" style="5" customWidth="1"/>
    <col min="15842" max="16069" width="11.42578125" style="5"/>
    <col min="16070" max="16070" width="4.28515625" style="5" customWidth="1"/>
    <col min="16071" max="16071" width="15.28515625" style="5" customWidth="1"/>
    <col min="16072" max="16072" width="14.7109375" style="5" customWidth="1"/>
    <col min="16073" max="16073" width="25.5703125" style="5" customWidth="1"/>
    <col min="16074" max="16074" width="11.42578125" style="5" customWidth="1"/>
    <col min="16075" max="16075" width="20.28515625" style="5" customWidth="1"/>
    <col min="16076" max="16076" width="18.7109375" style="5" customWidth="1"/>
    <col min="16077" max="16077" width="19.28515625" style="5" customWidth="1"/>
    <col min="16078" max="16082" width="11.42578125" style="5" customWidth="1"/>
    <col min="16083" max="16083" width="19.7109375" style="5" customWidth="1"/>
    <col min="16084" max="16084" width="11.42578125" style="5" customWidth="1"/>
    <col min="16085" max="16085" width="20.28515625" style="5" customWidth="1"/>
    <col min="16086" max="16086" width="11.42578125" style="5" customWidth="1"/>
    <col min="16087" max="16087" width="20.7109375" style="5" customWidth="1"/>
    <col min="16088" max="16088" width="11.42578125" style="5" customWidth="1"/>
    <col min="16089" max="16089" width="18" style="5" customWidth="1"/>
    <col min="16090" max="16090" width="11.42578125" style="5" customWidth="1"/>
    <col min="16091" max="16091" width="22.5703125" style="5" customWidth="1"/>
    <col min="16092" max="16097" width="11.42578125" style="5" customWidth="1"/>
    <col min="16098" max="16384" width="11.42578125" style="5"/>
  </cols>
  <sheetData>
    <row r="1" spans="1:111" s="2" customFormat="1" ht="15">
      <c r="A1" s="428"/>
      <c r="B1" s="428"/>
      <c r="C1" s="428"/>
      <c r="D1" s="428"/>
      <c r="E1" s="428"/>
      <c r="F1" s="428"/>
      <c r="G1" s="428"/>
      <c r="H1" s="428"/>
      <c r="I1" s="428"/>
      <c r="J1" s="428"/>
      <c r="K1" s="428"/>
      <c r="L1" s="428"/>
      <c r="M1" s="428"/>
      <c r="N1" s="11"/>
      <c r="O1" s="7"/>
      <c r="P1" s="7"/>
      <c r="Q1" s="7"/>
      <c r="R1" s="7"/>
      <c r="S1" s="7"/>
      <c r="T1" s="7"/>
    </row>
    <row r="2" spans="1:111" s="2" customFormat="1" ht="15">
      <c r="A2" s="428"/>
      <c r="B2" s="428"/>
      <c r="C2" s="428"/>
      <c r="D2" s="428"/>
      <c r="E2" s="428"/>
      <c r="F2" s="428"/>
      <c r="G2" s="428"/>
      <c r="H2" s="428"/>
      <c r="I2" s="428"/>
      <c r="J2" s="428"/>
      <c r="K2" s="428"/>
      <c r="L2" s="428"/>
      <c r="M2" s="428"/>
      <c r="N2" s="11"/>
      <c r="O2" s="7"/>
      <c r="P2" s="7"/>
      <c r="Q2" s="7"/>
      <c r="R2" s="7"/>
      <c r="S2" s="7"/>
      <c r="T2" s="7"/>
    </row>
    <row r="3" spans="1:111" s="2" customFormat="1" ht="15">
      <c r="A3" s="428" t="s">
        <v>26</v>
      </c>
      <c r="B3" s="428"/>
      <c r="C3" s="428"/>
      <c r="D3" s="428"/>
      <c r="E3" s="428"/>
      <c r="F3" s="428"/>
      <c r="G3" s="428"/>
      <c r="H3" s="428"/>
      <c r="I3" s="428"/>
      <c r="J3" s="428"/>
      <c r="K3" s="428"/>
      <c r="L3" s="428"/>
      <c r="M3" s="428"/>
      <c r="N3" s="11"/>
      <c r="O3" s="7"/>
      <c r="P3" s="7"/>
      <c r="Q3" s="7"/>
      <c r="R3" s="7"/>
      <c r="S3" s="7"/>
      <c r="T3" s="7"/>
    </row>
    <row r="4" spans="1:111" s="2" customFormat="1" ht="15">
      <c r="A4" s="428"/>
      <c r="B4" s="428"/>
      <c r="C4" s="428"/>
      <c r="D4" s="428"/>
      <c r="E4" s="428"/>
      <c r="F4" s="428"/>
      <c r="G4" s="428"/>
      <c r="H4" s="428"/>
      <c r="I4" s="428"/>
      <c r="J4" s="428"/>
      <c r="K4" s="428"/>
      <c r="L4" s="428"/>
      <c r="M4" s="428"/>
      <c r="N4" s="11"/>
      <c r="O4" s="7"/>
      <c r="P4" s="7"/>
      <c r="Q4" s="7"/>
      <c r="R4" s="7"/>
      <c r="S4" s="7"/>
      <c r="T4" s="7"/>
    </row>
    <row r="5" spans="1:111" s="2" customFormat="1" ht="15">
      <c r="A5" s="428"/>
      <c r="B5" s="428"/>
      <c r="C5" s="428"/>
      <c r="D5" s="428"/>
      <c r="E5" s="428"/>
      <c r="F5" s="428"/>
      <c r="G5" s="428"/>
      <c r="H5" s="428"/>
      <c r="I5" s="428"/>
      <c r="J5" s="428"/>
      <c r="K5" s="428"/>
      <c r="L5" s="428"/>
      <c r="M5" s="428"/>
      <c r="N5" s="11"/>
      <c r="O5" s="7"/>
      <c r="P5" s="7"/>
      <c r="Q5" s="7"/>
      <c r="R5" s="7"/>
      <c r="S5" s="7"/>
      <c r="T5" s="7"/>
    </row>
    <row r="6" spans="1:111" s="2" customFormat="1" ht="15">
      <c r="A6" s="428" t="s">
        <v>26</v>
      </c>
      <c r="B6" s="428"/>
      <c r="C6" s="428"/>
      <c r="D6" s="428"/>
      <c r="E6" s="428"/>
      <c r="F6" s="428"/>
      <c r="G6" s="428"/>
      <c r="H6" s="428"/>
      <c r="I6" s="428"/>
      <c r="J6" s="428"/>
      <c r="K6" s="428"/>
      <c r="L6" s="428"/>
      <c r="M6" s="428"/>
      <c r="N6" s="11"/>
      <c r="O6" s="7"/>
      <c r="P6" s="7"/>
      <c r="Q6" s="7"/>
      <c r="R6" s="7"/>
      <c r="S6" s="7"/>
      <c r="T6" s="7"/>
    </row>
    <row r="7" spans="1:111" s="2" customFormat="1" ht="29.65" customHeight="1" thickBot="1">
      <c r="A7" s="11"/>
      <c r="B7" s="11"/>
      <c r="C7" s="11"/>
      <c r="D7" s="11"/>
      <c r="E7" s="11"/>
      <c r="F7" s="11"/>
      <c r="G7" s="11"/>
      <c r="H7" s="11"/>
      <c r="I7" s="11"/>
      <c r="J7" s="11"/>
      <c r="K7" s="11"/>
      <c r="L7" s="11"/>
      <c r="M7" s="7"/>
      <c r="N7" s="7"/>
      <c r="O7" s="7"/>
      <c r="P7" s="7"/>
      <c r="Q7" s="7"/>
      <c r="R7" s="7"/>
      <c r="S7" s="7"/>
      <c r="T7" s="7"/>
    </row>
    <row r="8" spans="1:111" ht="25.9" customHeight="1" thickBot="1">
      <c r="A8" s="427" t="s">
        <v>66</v>
      </c>
      <c r="B8" s="427"/>
      <c r="C8" s="427"/>
      <c r="D8" s="427"/>
      <c r="E8" s="427"/>
      <c r="F8" s="427"/>
      <c r="G8" s="427"/>
      <c r="H8" s="427"/>
      <c r="I8" s="427"/>
      <c r="J8" s="427"/>
      <c r="K8" s="427"/>
      <c r="L8" s="427"/>
      <c r="M8" s="366"/>
      <c r="N8" s="366"/>
      <c r="O8" s="366"/>
      <c r="P8" s="366"/>
      <c r="Q8" s="366"/>
      <c r="R8" s="366"/>
      <c r="S8" s="366"/>
      <c r="T8" s="15"/>
      <c r="U8" s="15"/>
      <c r="V8" s="15"/>
      <c r="W8" s="15"/>
      <c r="X8" s="15"/>
      <c r="Y8" s="15"/>
      <c r="Z8" s="16"/>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row>
    <row r="9" spans="1:111" ht="15.4" customHeight="1">
      <c r="B9" s="13"/>
      <c r="C9" s="13"/>
      <c r="D9" s="13"/>
      <c r="E9" s="13"/>
      <c r="F9" s="13"/>
      <c r="G9" s="13"/>
      <c r="H9" s="13"/>
      <c r="I9" s="13"/>
      <c r="J9" s="13"/>
      <c r="K9" s="13"/>
      <c r="L9" s="13"/>
      <c r="M9" s="13"/>
      <c r="N9" s="13"/>
      <c r="O9" s="13"/>
      <c r="P9" s="13"/>
      <c r="Q9" s="13"/>
      <c r="R9" s="13"/>
      <c r="S9" s="13"/>
      <c r="T9" s="13"/>
      <c r="U9" s="13"/>
      <c r="V9" s="13"/>
      <c r="W9" s="13"/>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row>
    <row r="10" spans="1:111" ht="14.25" thickBot="1">
      <c r="B10" s="8"/>
      <c r="C10" s="8"/>
      <c r="D10" s="8"/>
      <c r="E10" s="8"/>
      <c r="F10" s="8"/>
      <c r="G10" s="9"/>
      <c r="H10" s="9"/>
      <c r="I10" s="9"/>
      <c r="J10" s="9"/>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row>
    <row r="11" spans="1:111" ht="145.5" customHeight="1">
      <c r="A11" s="278" t="s">
        <v>0</v>
      </c>
      <c r="B11" s="279" t="s">
        <v>63</v>
      </c>
      <c r="C11" s="279" t="s">
        <v>64</v>
      </c>
      <c r="D11" s="279" t="s">
        <v>11</v>
      </c>
      <c r="E11" s="279" t="s">
        <v>12</v>
      </c>
      <c r="F11" s="279" t="s">
        <v>13</v>
      </c>
      <c r="G11" s="279" t="s">
        <v>65</v>
      </c>
      <c r="H11" s="279" t="s">
        <v>14</v>
      </c>
      <c r="I11" s="279" t="s">
        <v>15</v>
      </c>
      <c r="J11" s="279" t="s">
        <v>16</v>
      </c>
      <c r="K11" s="279" t="s">
        <v>81</v>
      </c>
      <c r="L11" s="279" t="s">
        <v>82</v>
      </c>
      <c r="M11" s="279" t="s">
        <v>17</v>
      </c>
      <c r="N11" s="279" t="s">
        <v>72</v>
      </c>
      <c r="O11" s="279" t="s">
        <v>18</v>
      </c>
      <c r="P11" s="279" t="s">
        <v>19</v>
      </c>
      <c r="Q11" s="279" t="s">
        <v>20</v>
      </c>
      <c r="R11" s="279" t="s">
        <v>86</v>
      </c>
      <c r="S11" s="279" t="s">
        <v>83</v>
      </c>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row>
    <row r="12" spans="1:111" s="8" customFormat="1" ht="16.5">
      <c r="A12" s="17"/>
      <c r="B12" s="18"/>
      <c r="C12" s="18"/>
      <c r="D12" s="18"/>
      <c r="E12" s="18"/>
      <c r="F12" s="18"/>
      <c r="G12" s="17"/>
      <c r="H12" s="18"/>
      <c r="I12" s="18"/>
      <c r="J12" s="18"/>
      <c r="K12" s="19"/>
      <c r="L12" s="18"/>
      <c r="M12" s="18"/>
      <c r="N12" s="18"/>
      <c r="O12" s="18"/>
      <c r="P12" s="18"/>
      <c r="Q12" s="18"/>
      <c r="R12" s="18"/>
      <c r="S12" s="18"/>
    </row>
    <row r="13" spans="1:111" s="8" customFormat="1" ht="16.5">
      <c r="A13" s="17"/>
      <c r="B13" s="18"/>
      <c r="C13" s="18"/>
      <c r="D13" s="18"/>
      <c r="E13" s="18"/>
      <c r="F13" s="18"/>
      <c r="G13" s="17"/>
      <c r="H13" s="18"/>
      <c r="I13" s="18"/>
      <c r="J13" s="18"/>
      <c r="K13" s="19"/>
      <c r="L13" s="18"/>
      <c r="M13" s="18"/>
      <c r="N13" s="18"/>
      <c r="O13" s="18"/>
      <c r="P13" s="18"/>
      <c r="Q13" s="18"/>
      <c r="R13" s="18"/>
      <c r="S13" s="18"/>
    </row>
    <row r="14" spans="1:111" s="8" customFormat="1" ht="16.5">
      <c r="A14" s="17"/>
      <c r="B14" s="18"/>
      <c r="C14" s="18"/>
      <c r="D14" s="18"/>
      <c r="E14" s="18"/>
      <c r="F14" s="18"/>
      <c r="G14" s="17"/>
      <c r="H14" s="18"/>
      <c r="I14" s="18"/>
      <c r="J14" s="18"/>
      <c r="K14" s="19"/>
      <c r="L14" s="18"/>
      <c r="M14" s="18"/>
      <c r="N14" s="18"/>
      <c r="O14" s="18"/>
      <c r="P14" s="18"/>
      <c r="Q14" s="18"/>
      <c r="R14" s="18"/>
      <c r="S14" s="18"/>
    </row>
    <row r="15" spans="1:111" s="8" customFormat="1" ht="16.5">
      <c r="A15" s="17"/>
      <c r="B15" s="18"/>
      <c r="C15" s="18"/>
      <c r="D15" s="18"/>
      <c r="E15" s="18"/>
      <c r="F15" s="18"/>
      <c r="G15" s="17"/>
      <c r="H15" s="18"/>
      <c r="I15" s="18"/>
      <c r="J15" s="18"/>
      <c r="K15" s="19"/>
      <c r="L15" s="18"/>
      <c r="M15" s="18"/>
      <c r="N15" s="18"/>
      <c r="O15" s="18"/>
      <c r="P15" s="18"/>
      <c r="Q15" s="18"/>
      <c r="R15" s="18"/>
      <c r="S15" s="18"/>
    </row>
    <row r="16" spans="1:111" s="8" customFormat="1" ht="16.5">
      <c r="A16" s="17"/>
      <c r="B16" s="18"/>
      <c r="C16" s="18"/>
      <c r="D16" s="18"/>
      <c r="E16" s="18"/>
      <c r="F16" s="18"/>
      <c r="G16" s="17"/>
      <c r="H16" s="18"/>
      <c r="I16" s="18"/>
      <c r="J16" s="18"/>
      <c r="K16" s="19"/>
      <c r="L16" s="18"/>
      <c r="M16" s="18"/>
      <c r="N16" s="18"/>
      <c r="O16" s="18"/>
      <c r="P16" s="18"/>
      <c r="Q16" s="18"/>
      <c r="R16" s="18"/>
      <c r="S16" s="18"/>
    </row>
    <row r="17" spans="1:19" s="8" customFormat="1" ht="16.5">
      <c r="A17" s="17"/>
      <c r="B17" s="18"/>
      <c r="C17" s="18"/>
      <c r="D17" s="18"/>
      <c r="E17" s="18"/>
      <c r="F17" s="18"/>
      <c r="G17" s="17"/>
      <c r="H17" s="18"/>
      <c r="I17" s="18"/>
      <c r="J17" s="18"/>
      <c r="K17" s="19"/>
      <c r="L17" s="18"/>
      <c r="M17" s="18"/>
      <c r="N17" s="18"/>
      <c r="O17" s="18"/>
      <c r="P17" s="18"/>
      <c r="Q17" s="18"/>
      <c r="R17" s="18"/>
      <c r="S17" s="18"/>
    </row>
    <row r="18" spans="1:19" s="8" customFormat="1" ht="16.5">
      <c r="A18" s="17"/>
      <c r="B18" s="18"/>
      <c r="C18" s="18"/>
      <c r="D18" s="18"/>
      <c r="E18" s="18"/>
      <c r="F18" s="18"/>
      <c r="G18" s="17"/>
      <c r="H18" s="18"/>
      <c r="I18" s="18"/>
      <c r="J18" s="18"/>
      <c r="K18" s="19"/>
      <c r="L18" s="18"/>
      <c r="M18" s="18"/>
      <c r="N18" s="18"/>
      <c r="O18" s="18"/>
      <c r="P18" s="18"/>
      <c r="Q18" s="18"/>
      <c r="R18" s="18"/>
      <c r="S18" s="18"/>
    </row>
    <row r="19" spans="1:19" s="8" customFormat="1" ht="16.5">
      <c r="A19" s="17"/>
      <c r="B19" s="18"/>
      <c r="C19" s="18"/>
      <c r="D19" s="18"/>
      <c r="E19" s="18"/>
      <c r="F19" s="18"/>
      <c r="G19" s="17"/>
      <c r="H19" s="18"/>
      <c r="I19" s="18"/>
      <c r="J19" s="18"/>
      <c r="K19" s="19"/>
      <c r="L19" s="18"/>
      <c r="M19" s="18"/>
      <c r="N19" s="18"/>
      <c r="O19" s="18"/>
      <c r="P19" s="18"/>
      <c r="Q19" s="18"/>
      <c r="R19" s="18"/>
      <c r="S19" s="18"/>
    </row>
    <row r="20" spans="1:19" s="8" customFormat="1" ht="16.5">
      <c r="A20" s="17"/>
      <c r="B20" s="18"/>
      <c r="C20" s="18"/>
      <c r="D20" s="18"/>
      <c r="E20" s="18"/>
      <c r="F20" s="18"/>
      <c r="G20" s="17"/>
      <c r="H20" s="18"/>
      <c r="I20" s="18"/>
      <c r="J20" s="18"/>
      <c r="K20" s="19"/>
      <c r="L20" s="18"/>
      <c r="M20" s="18"/>
      <c r="N20" s="18"/>
      <c r="O20" s="18"/>
      <c r="P20" s="18"/>
      <c r="Q20" s="18"/>
      <c r="R20" s="18"/>
      <c r="S20" s="18"/>
    </row>
    <row r="21" spans="1:19" s="8" customFormat="1" ht="16.5">
      <c r="A21" s="17"/>
      <c r="B21" s="18"/>
      <c r="C21" s="18"/>
      <c r="D21" s="18"/>
      <c r="E21" s="18"/>
      <c r="F21" s="18"/>
      <c r="G21" s="17"/>
      <c r="H21" s="18"/>
      <c r="I21" s="18"/>
      <c r="J21" s="18"/>
      <c r="K21" s="19"/>
      <c r="L21" s="18"/>
      <c r="M21" s="18"/>
      <c r="N21" s="18"/>
      <c r="O21" s="18"/>
      <c r="P21" s="18"/>
      <c r="Q21" s="18"/>
      <c r="R21" s="18"/>
      <c r="S21" s="18"/>
    </row>
    <row r="22" spans="1:19" s="8" customFormat="1" ht="16.5">
      <c r="A22" s="17"/>
      <c r="B22" s="18"/>
      <c r="C22" s="18"/>
      <c r="D22" s="18"/>
      <c r="E22" s="18"/>
      <c r="F22" s="18"/>
      <c r="G22" s="17"/>
      <c r="H22" s="18"/>
      <c r="I22" s="18"/>
      <c r="J22" s="18"/>
      <c r="K22" s="19"/>
      <c r="L22" s="18"/>
      <c r="M22" s="18"/>
      <c r="N22" s="18"/>
      <c r="O22" s="18"/>
      <c r="P22" s="18"/>
      <c r="Q22" s="18"/>
      <c r="R22" s="18"/>
      <c r="S22" s="18"/>
    </row>
    <row r="23" spans="1:19" s="8" customFormat="1" ht="16.5">
      <c r="A23" s="17"/>
      <c r="B23" s="18"/>
      <c r="C23" s="18"/>
      <c r="D23" s="18"/>
      <c r="E23" s="18"/>
      <c r="F23" s="18"/>
      <c r="G23" s="17"/>
      <c r="H23" s="18"/>
      <c r="I23" s="18"/>
      <c r="J23" s="18"/>
      <c r="K23" s="19"/>
      <c r="L23" s="18"/>
      <c r="M23" s="18"/>
      <c r="N23" s="18"/>
      <c r="O23" s="18"/>
      <c r="P23" s="18"/>
      <c r="Q23" s="18"/>
      <c r="R23" s="18"/>
      <c r="S23" s="18"/>
    </row>
    <row r="24" spans="1:19" s="8" customFormat="1">
      <c r="G24" s="9"/>
      <c r="H24" s="9"/>
      <c r="I24" s="9"/>
      <c r="J24" s="9"/>
    </row>
    <row r="25" spans="1:19" s="8" customFormat="1">
      <c r="G25" s="9"/>
      <c r="H25" s="9"/>
      <c r="I25" s="9"/>
      <c r="J25" s="9"/>
    </row>
    <row r="26" spans="1:19" s="8" customFormat="1">
      <c r="G26" s="9"/>
      <c r="H26" s="9"/>
      <c r="I26" s="9"/>
      <c r="J26" s="9"/>
    </row>
    <row r="27" spans="1:19" s="8" customFormat="1">
      <c r="G27" s="9"/>
      <c r="H27" s="9"/>
      <c r="I27" s="9"/>
      <c r="J27" s="9"/>
    </row>
    <row r="28" spans="1:19" s="8" customFormat="1">
      <c r="G28" s="9"/>
      <c r="H28" s="9"/>
      <c r="I28" s="9"/>
      <c r="J28" s="9"/>
    </row>
    <row r="29" spans="1:19" s="8" customFormat="1">
      <c r="G29" s="9"/>
      <c r="H29" s="9"/>
      <c r="I29" s="9"/>
      <c r="J29" s="9"/>
    </row>
    <row r="30" spans="1:19" s="8" customFormat="1">
      <c r="G30" s="9"/>
      <c r="H30" s="9"/>
      <c r="I30" s="9"/>
      <c r="J30" s="9"/>
    </row>
    <row r="31" spans="1:19" s="8" customFormat="1">
      <c r="G31" s="9"/>
      <c r="H31" s="9"/>
      <c r="I31" s="9"/>
      <c r="J31" s="9"/>
    </row>
    <row r="32" spans="1:19" s="8" customFormat="1">
      <c r="G32" s="9"/>
      <c r="H32" s="9"/>
      <c r="I32" s="9"/>
      <c r="J32" s="9"/>
    </row>
    <row r="33" spans="7:10" s="8" customFormat="1">
      <c r="G33" s="9"/>
      <c r="H33" s="9"/>
      <c r="I33" s="9"/>
      <c r="J33" s="9"/>
    </row>
    <row r="34" spans="7:10" s="8" customFormat="1">
      <c r="G34" s="9"/>
      <c r="H34" s="9"/>
      <c r="I34" s="9"/>
      <c r="J34" s="9"/>
    </row>
    <row r="35" spans="7:10" s="8" customFormat="1">
      <c r="G35" s="9"/>
      <c r="H35" s="9"/>
      <c r="I35" s="9"/>
      <c r="J35" s="9"/>
    </row>
    <row r="36" spans="7:10" s="8" customFormat="1">
      <c r="G36" s="9"/>
      <c r="H36" s="9"/>
      <c r="I36" s="9"/>
      <c r="J36" s="9"/>
    </row>
    <row r="37" spans="7:10" s="8" customFormat="1">
      <c r="G37" s="9"/>
      <c r="H37" s="9"/>
      <c r="I37" s="9"/>
      <c r="J37" s="9"/>
    </row>
    <row r="38" spans="7:10" s="8" customFormat="1">
      <c r="G38" s="9"/>
      <c r="H38" s="9"/>
      <c r="I38" s="9"/>
      <c r="J38" s="9"/>
    </row>
    <row r="39" spans="7:10" s="8" customFormat="1">
      <c r="G39" s="9"/>
      <c r="H39" s="9"/>
      <c r="I39" s="9"/>
      <c r="J39" s="9"/>
    </row>
    <row r="40" spans="7:10" s="8" customFormat="1">
      <c r="G40" s="9"/>
      <c r="H40" s="9"/>
      <c r="I40" s="9"/>
      <c r="J40" s="9"/>
    </row>
    <row r="41" spans="7:10" s="8" customFormat="1">
      <c r="G41" s="9"/>
      <c r="H41" s="9"/>
      <c r="I41" s="9"/>
      <c r="J41" s="9"/>
    </row>
    <row r="42" spans="7:10" s="8" customFormat="1">
      <c r="G42" s="9"/>
      <c r="H42" s="9"/>
      <c r="I42" s="9"/>
      <c r="J42" s="9"/>
    </row>
    <row r="43" spans="7:10" s="8" customFormat="1">
      <c r="G43" s="9"/>
      <c r="H43" s="9"/>
      <c r="I43" s="9"/>
      <c r="J43" s="9"/>
    </row>
    <row r="44" spans="7:10" s="8" customFormat="1">
      <c r="G44" s="9"/>
      <c r="H44" s="9"/>
      <c r="I44" s="9"/>
      <c r="J44" s="9"/>
    </row>
    <row r="45" spans="7:10" s="8" customFormat="1">
      <c r="G45" s="9"/>
      <c r="H45" s="9"/>
      <c r="I45" s="9"/>
      <c r="J45" s="9"/>
    </row>
    <row r="46" spans="7:10" s="8" customFormat="1">
      <c r="G46" s="9"/>
      <c r="H46" s="9"/>
      <c r="I46" s="9"/>
      <c r="J46" s="9"/>
    </row>
    <row r="47" spans="7:10" s="8" customFormat="1">
      <c r="G47" s="9"/>
      <c r="H47" s="9"/>
      <c r="I47" s="9"/>
      <c r="J47" s="9"/>
    </row>
    <row r="48" spans="7:10" s="8" customFormat="1">
      <c r="G48" s="9"/>
      <c r="H48" s="9"/>
      <c r="I48" s="9"/>
      <c r="J48" s="9"/>
    </row>
    <row r="49" spans="7:10" s="8" customFormat="1">
      <c r="G49" s="9"/>
      <c r="H49" s="9"/>
      <c r="I49" s="9"/>
      <c r="J49" s="9"/>
    </row>
    <row r="50" spans="7:10" s="8" customFormat="1">
      <c r="G50" s="9"/>
      <c r="H50" s="9"/>
      <c r="I50" s="9"/>
      <c r="J50" s="9"/>
    </row>
    <row r="51" spans="7:10" s="8" customFormat="1">
      <c r="G51" s="9"/>
      <c r="H51" s="9"/>
      <c r="I51" s="9"/>
      <c r="J51" s="9"/>
    </row>
    <row r="52" spans="7:10" s="8" customFormat="1">
      <c r="G52" s="9"/>
      <c r="H52" s="9"/>
      <c r="I52" s="9"/>
      <c r="J52" s="9"/>
    </row>
    <row r="53" spans="7:10" s="8" customFormat="1">
      <c r="G53" s="9"/>
      <c r="H53" s="9"/>
      <c r="I53" s="9"/>
      <c r="J53" s="9"/>
    </row>
    <row r="54" spans="7:10" s="8" customFormat="1">
      <c r="G54" s="9"/>
      <c r="H54" s="9"/>
      <c r="I54" s="9"/>
      <c r="J54" s="9"/>
    </row>
    <row r="55" spans="7:10" s="8" customFormat="1">
      <c r="G55" s="9"/>
      <c r="H55" s="9"/>
      <c r="I55" s="9"/>
      <c r="J55" s="9"/>
    </row>
    <row r="56" spans="7:10" s="8" customFormat="1">
      <c r="G56" s="9"/>
      <c r="H56" s="9"/>
      <c r="I56" s="9"/>
      <c r="J56" s="9"/>
    </row>
    <row r="57" spans="7:10" s="8" customFormat="1">
      <c r="G57" s="9"/>
      <c r="H57" s="9"/>
      <c r="I57" s="9"/>
      <c r="J57" s="9"/>
    </row>
    <row r="58" spans="7:10" s="8" customFormat="1">
      <c r="G58" s="9"/>
      <c r="H58" s="9"/>
      <c r="I58" s="9"/>
      <c r="J58" s="9"/>
    </row>
    <row r="59" spans="7:10" s="8" customFormat="1">
      <c r="G59" s="9"/>
      <c r="H59" s="9"/>
      <c r="I59" s="9"/>
      <c r="J59" s="9"/>
    </row>
    <row r="60" spans="7:10" s="8" customFormat="1">
      <c r="G60" s="9"/>
      <c r="H60" s="9"/>
      <c r="I60" s="9"/>
      <c r="J60" s="9"/>
    </row>
    <row r="61" spans="7:10" s="8" customFormat="1">
      <c r="G61" s="9"/>
      <c r="H61" s="9"/>
      <c r="I61" s="9"/>
      <c r="J61" s="9"/>
    </row>
    <row r="62" spans="7:10" s="8" customFormat="1">
      <c r="G62" s="9"/>
      <c r="H62" s="9"/>
      <c r="I62" s="9"/>
      <c r="J62" s="9"/>
    </row>
    <row r="63" spans="7:10" s="8" customFormat="1">
      <c r="G63" s="9"/>
      <c r="H63" s="9"/>
      <c r="I63" s="9"/>
      <c r="J63" s="9"/>
    </row>
    <row r="64" spans="7:10" s="8" customFormat="1">
      <c r="G64" s="9"/>
      <c r="H64" s="9"/>
      <c r="I64" s="9"/>
      <c r="J64" s="9"/>
    </row>
    <row r="65" spans="7:10" s="8" customFormat="1">
      <c r="G65" s="9"/>
      <c r="H65" s="9"/>
      <c r="I65" s="9"/>
      <c r="J65" s="9"/>
    </row>
    <row r="66" spans="7:10" s="8" customFormat="1">
      <c r="G66" s="9"/>
      <c r="H66" s="9"/>
      <c r="I66" s="9"/>
      <c r="J66" s="9"/>
    </row>
    <row r="67" spans="7:10" s="8" customFormat="1">
      <c r="G67" s="9"/>
      <c r="H67" s="9"/>
      <c r="I67" s="9"/>
      <c r="J67" s="9"/>
    </row>
    <row r="68" spans="7:10" s="8" customFormat="1">
      <c r="G68" s="9"/>
      <c r="H68" s="9"/>
      <c r="I68" s="9"/>
      <c r="J68" s="9"/>
    </row>
    <row r="69" spans="7:10" s="8" customFormat="1">
      <c r="G69" s="9"/>
      <c r="H69" s="9"/>
      <c r="I69" s="9"/>
      <c r="J69" s="9"/>
    </row>
    <row r="70" spans="7:10" s="8" customFormat="1">
      <c r="G70" s="9"/>
      <c r="H70" s="9"/>
      <c r="I70" s="9"/>
      <c r="J70" s="9"/>
    </row>
    <row r="71" spans="7:10" s="8" customFormat="1">
      <c r="G71" s="9"/>
      <c r="H71" s="9"/>
      <c r="I71" s="9"/>
      <c r="J71" s="9"/>
    </row>
    <row r="72" spans="7:10" s="8" customFormat="1">
      <c r="G72" s="9"/>
      <c r="H72" s="9"/>
      <c r="I72" s="9"/>
      <c r="J72" s="9"/>
    </row>
    <row r="73" spans="7:10" s="8" customFormat="1">
      <c r="G73" s="9"/>
      <c r="H73" s="9"/>
      <c r="I73" s="9"/>
      <c r="J73" s="9"/>
    </row>
    <row r="74" spans="7:10" s="8" customFormat="1">
      <c r="G74" s="9"/>
      <c r="H74" s="9"/>
      <c r="I74" s="9"/>
      <c r="J74" s="9"/>
    </row>
    <row r="75" spans="7:10" s="8" customFormat="1">
      <c r="G75" s="9"/>
      <c r="H75" s="9"/>
      <c r="I75" s="9"/>
      <c r="J75" s="9"/>
    </row>
    <row r="76" spans="7:10" s="8" customFormat="1">
      <c r="G76" s="9"/>
      <c r="H76" s="9"/>
      <c r="I76" s="9"/>
      <c r="J76" s="9"/>
    </row>
    <row r="77" spans="7:10" s="8" customFormat="1">
      <c r="G77" s="9"/>
      <c r="H77" s="9"/>
      <c r="I77" s="9"/>
      <c r="J77" s="9"/>
    </row>
    <row r="78" spans="7:10" s="8" customFormat="1">
      <c r="G78" s="9"/>
      <c r="H78" s="9"/>
      <c r="I78" s="9"/>
      <c r="J78" s="9"/>
    </row>
    <row r="79" spans="7:10" s="8" customFormat="1">
      <c r="G79" s="9"/>
      <c r="H79" s="9"/>
      <c r="I79" s="9"/>
      <c r="J79" s="9"/>
    </row>
    <row r="80" spans="7:10" s="8" customFormat="1">
      <c r="G80" s="9"/>
      <c r="H80" s="9"/>
      <c r="I80" s="9"/>
      <c r="J80" s="9"/>
    </row>
    <row r="81" spans="7:10" s="8" customFormat="1">
      <c r="G81" s="9"/>
      <c r="H81" s="9"/>
      <c r="I81" s="9"/>
      <c r="J81" s="9"/>
    </row>
    <row r="82" spans="7:10" s="8" customFormat="1">
      <c r="G82" s="9"/>
      <c r="H82" s="9"/>
      <c r="I82" s="9"/>
      <c r="J82" s="9"/>
    </row>
    <row r="83" spans="7:10" s="8" customFormat="1">
      <c r="G83" s="9"/>
      <c r="H83" s="9"/>
      <c r="I83" s="9"/>
      <c r="J83" s="9"/>
    </row>
    <row r="84" spans="7:10" s="8" customFormat="1">
      <c r="G84" s="9"/>
      <c r="H84" s="9"/>
      <c r="I84" s="9"/>
      <c r="J84" s="9"/>
    </row>
    <row r="85" spans="7:10" s="8" customFormat="1">
      <c r="G85" s="9"/>
      <c r="H85" s="9"/>
      <c r="I85" s="9"/>
      <c r="J85" s="9"/>
    </row>
    <row r="86" spans="7:10" s="8" customFormat="1">
      <c r="G86" s="9"/>
      <c r="H86" s="9"/>
      <c r="I86" s="9"/>
      <c r="J86" s="9"/>
    </row>
    <row r="87" spans="7:10" s="8" customFormat="1">
      <c r="G87" s="9"/>
      <c r="H87" s="9"/>
      <c r="I87" s="9"/>
      <c r="J87" s="9"/>
    </row>
    <row r="88" spans="7:10" s="8" customFormat="1">
      <c r="G88" s="9"/>
      <c r="H88" s="9"/>
      <c r="I88" s="9"/>
      <c r="J88" s="9"/>
    </row>
    <row r="89" spans="7:10" s="8" customFormat="1">
      <c r="G89" s="9"/>
      <c r="H89" s="9"/>
      <c r="I89" s="9"/>
      <c r="J89" s="9"/>
    </row>
    <row r="90" spans="7:10" s="8" customFormat="1">
      <c r="G90" s="9"/>
      <c r="H90" s="9"/>
      <c r="I90" s="9"/>
      <c r="J90" s="9"/>
    </row>
    <row r="91" spans="7:10" s="8" customFormat="1">
      <c r="G91" s="9"/>
      <c r="H91" s="9"/>
      <c r="I91" s="9"/>
      <c r="J91" s="9"/>
    </row>
    <row r="92" spans="7:10" s="5" customFormat="1">
      <c r="G92" s="4"/>
      <c r="H92" s="4"/>
      <c r="I92" s="4"/>
      <c r="J92" s="4"/>
    </row>
    <row r="93" spans="7:10" s="5" customFormat="1">
      <c r="G93" s="4"/>
      <c r="H93" s="4"/>
      <c r="I93" s="4"/>
      <c r="J93" s="4"/>
    </row>
    <row r="94" spans="7:10" s="5" customFormat="1">
      <c r="G94" s="4"/>
      <c r="H94" s="4"/>
      <c r="I94" s="4"/>
      <c r="J94" s="4"/>
    </row>
    <row r="95" spans="7:10" s="5" customFormat="1">
      <c r="G95" s="4"/>
      <c r="H95" s="4"/>
      <c r="I95" s="4"/>
      <c r="J95" s="4"/>
    </row>
    <row r="96" spans="7:10" s="5" customFormat="1">
      <c r="G96" s="4"/>
      <c r="H96" s="4"/>
      <c r="I96" s="4"/>
      <c r="J96" s="4"/>
    </row>
    <row r="97" spans="7:10" s="5" customFormat="1">
      <c r="G97" s="4"/>
      <c r="H97" s="4"/>
      <c r="I97" s="4"/>
      <c r="J97" s="4"/>
    </row>
    <row r="98" spans="7:10" s="5" customFormat="1">
      <c r="G98" s="4"/>
      <c r="H98" s="4"/>
      <c r="I98" s="4"/>
      <c r="J98" s="4"/>
    </row>
    <row r="99" spans="7:10" s="5" customFormat="1">
      <c r="G99" s="4"/>
      <c r="H99" s="4"/>
      <c r="I99" s="4"/>
      <c r="J99" s="4"/>
    </row>
    <row r="100" spans="7:10" s="5" customFormat="1">
      <c r="G100" s="4"/>
      <c r="H100" s="4"/>
      <c r="I100" s="4"/>
      <c r="J100" s="4"/>
    </row>
    <row r="101" spans="7:10" s="5" customFormat="1">
      <c r="G101" s="4"/>
      <c r="H101" s="4"/>
      <c r="I101" s="4"/>
      <c r="J101" s="4"/>
    </row>
    <row r="102" spans="7:10" s="5" customFormat="1">
      <c r="G102" s="4"/>
      <c r="H102" s="4"/>
      <c r="I102" s="4"/>
      <c r="J102" s="4"/>
    </row>
    <row r="103" spans="7:10" s="5" customFormat="1">
      <c r="G103" s="4"/>
      <c r="H103" s="4"/>
      <c r="I103" s="4"/>
      <c r="J103" s="4"/>
    </row>
    <row r="104" spans="7:10" s="5" customFormat="1">
      <c r="G104" s="4"/>
      <c r="H104" s="4"/>
      <c r="I104" s="4"/>
      <c r="J104" s="4"/>
    </row>
    <row r="105" spans="7:10" s="5" customFormat="1">
      <c r="G105" s="4"/>
      <c r="H105" s="4"/>
      <c r="I105" s="4"/>
      <c r="J105" s="4"/>
    </row>
    <row r="106" spans="7:10" s="5" customFormat="1">
      <c r="G106" s="4"/>
      <c r="H106" s="4"/>
      <c r="I106" s="4"/>
      <c r="J106" s="4"/>
    </row>
    <row r="107" spans="7:10" s="5" customFormat="1">
      <c r="G107" s="4"/>
      <c r="H107" s="4"/>
      <c r="I107" s="4"/>
      <c r="J107" s="4"/>
    </row>
    <row r="108" spans="7:10" s="5" customFormat="1">
      <c r="G108" s="4"/>
      <c r="H108" s="4"/>
      <c r="I108" s="4"/>
      <c r="J108" s="4"/>
    </row>
    <row r="109" spans="7:10" s="5" customFormat="1">
      <c r="G109" s="4"/>
      <c r="H109" s="4"/>
      <c r="I109" s="4"/>
      <c r="J109" s="4"/>
    </row>
    <row r="110" spans="7:10" s="5" customFormat="1">
      <c r="G110" s="4"/>
      <c r="H110" s="4"/>
      <c r="I110" s="4"/>
      <c r="J110" s="4"/>
    </row>
    <row r="111" spans="7:10" s="5" customFormat="1">
      <c r="G111" s="4"/>
      <c r="H111" s="4"/>
      <c r="I111" s="4"/>
      <c r="J111" s="4"/>
    </row>
    <row r="112" spans="7:10" s="5" customFormat="1">
      <c r="G112" s="4"/>
      <c r="H112" s="4"/>
      <c r="I112" s="4"/>
      <c r="J112" s="4"/>
    </row>
    <row r="113" spans="7:10" s="5" customFormat="1">
      <c r="G113" s="4"/>
      <c r="H113" s="4"/>
      <c r="I113" s="4"/>
      <c r="J113" s="4"/>
    </row>
    <row r="114" spans="7:10" s="5" customFormat="1">
      <c r="G114" s="4"/>
      <c r="H114" s="4"/>
      <c r="I114" s="4"/>
      <c r="J114" s="4"/>
    </row>
    <row r="115" spans="7:10" s="5" customFormat="1">
      <c r="G115" s="4"/>
      <c r="H115" s="4"/>
      <c r="I115" s="4"/>
      <c r="J115" s="4"/>
    </row>
    <row r="116" spans="7:10" s="5" customFormat="1">
      <c r="G116" s="4"/>
      <c r="H116" s="4"/>
      <c r="I116" s="4"/>
      <c r="J116" s="4"/>
    </row>
    <row r="117" spans="7:10" s="5" customFormat="1">
      <c r="G117" s="4"/>
      <c r="H117" s="4"/>
      <c r="I117" s="4"/>
      <c r="J117" s="4"/>
    </row>
    <row r="118" spans="7:10" s="5" customFormat="1">
      <c r="G118" s="4"/>
      <c r="H118" s="4"/>
      <c r="I118" s="4"/>
      <c r="J118" s="4"/>
    </row>
    <row r="119" spans="7:10" s="5" customFormat="1">
      <c r="G119" s="4"/>
      <c r="H119" s="4"/>
      <c r="I119" s="4"/>
      <c r="J119" s="4"/>
    </row>
    <row r="120" spans="7:10" s="5" customFormat="1">
      <c r="G120" s="4"/>
      <c r="H120" s="4"/>
      <c r="I120" s="4"/>
      <c r="J120" s="4"/>
    </row>
    <row r="121" spans="7:10" s="5" customFormat="1">
      <c r="G121" s="4"/>
      <c r="H121" s="4"/>
      <c r="I121" s="4"/>
      <c r="J121" s="4"/>
    </row>
    <row r="122" spans="7:10" s="5" customFormat="1">
      <c r="G122" s="4"/>
      <c r="H122" s="4"/>
      <c r="I122" s="4"/>
      <c r="J122" s="4"/>
    </row>
    <row r="123" spans="7:10" s="5" customFormat="1">
      <c r="G123" s="4"/>
      <c r="H123" s="4"/>
      <c r="I123" s="4"/>
      <c r="J123" s="4"/>
    </row>
    <row r="124" spans="7:10" s="5" customFormat="1">
      <c r="G124" s="4"/>
      <c r="H124" s="4"/>
      <c r="I124" s="4"/>
      <c r="J124" s="4"/>
    </row>
    <row r="125" spans="7:10" s="5" customFormat="1">
      <c r="G125" s="4"/>
      <c r="H125" s="4"/>
      <c r="I125" s="4"/>
      <c r="J125" s="4"/>
    </row>
    <row r="126" spans="7:10" s="5" customFormat="1">
      <c r="G126" s="4"/>
      <c r="H126" s="4"/>
      <c r="I126" s="4"/>
      <c r="J126" s="4"/>
    </row>
    <row r="127" spans="7:10" s="5" customFormat="1">
      <c r="G127" s="4"/>
      <c r="H127" s="4"/>
      <c r="I127" s="4"/>
      <c r="J127" s="4"/>
    </row>
    <row r="128" spans="7:10" s="5" customFormat="1">
      <c r="G128" s="4"/>
      <c r="H128" s="4"/>
      <c r="I128" s="4"/>
      <c r="J128" s="4"/>
    </row>
    <row r="129" spans="7:10" s="5" customFormat="1">
      <c r="G129" s="4"/>
      <c r="H129" s="4"/>
      <c r="I129" s="4"/>
      <c r="J129" s="4"/>
    </row>
    <row r="130" spans="7:10" s="5" customFormat="1">
      <c r="G130" s="4"/>
      <c r="H130" s="4"/>
      <c r="I130" s="4"/>
      <c r="J130" s="4"/>
    </row>
    <row r="131" spans="7:10" s="5" customFormat="1">
      <c r="G131" s="4"/>
      <c r="H131" s="4"/>
      <c r="I131" s="4"/>
      <c r="J131" s="4"/>
    </row>
    <row r="132" spans="7:10" s="5" customFormat="1">
      <c r="G132" s="4"/>
      <c r="H132" s="4"/>
      <c r="I132" s="4"/>
      <c r="J132" s="4"/>
    </row>
    <row r="133" spans="7:10" s="5" customFormat="1">
      <c r="G133" s="4"/>
      <c r="H133" s="4"/>
      <c r="I133" s="4"/>
      <c r="J133" s="4"/>
    </row>
    <row r="134" spans="7:10" s="5" customFormat="1">
      <c r="G134" s="4"/>
      <c r="H134" s="4"/>
      <c r="I134" s="4"/>
      <c r="J134" s="4"/>
    </row>
    <row r="135" spans="7:10" s="5" customFormat="1">
      <c r="G135" s="4"/>
      <c r="H135" s="4"/>
      <c r="I135" s="4"/>
      <c r="J135" s="4"/>
    </row>
    <row r="136" spans="7:10" s="5" customFormat="1">
      <c r="G136" s="4"/>
      <c r="H136" s="4"/>
      <c r="I136" s="4"/>
      <c r="J136" s="4"/>
    </row>
    <row r="137" spans="7:10" s="5" customFormat="1">
      <c r="G137" s="4"/>
      <c r="H137" s="4"/>
      <c r="I137" s="4"/>
      <c r="J137" s="4"/>
    </row>
    <row r="138" spans="7:10" s="5" customFormat="1">
      <c r="G138" s="4"/>
      <c r="H138" s="4"/>
      <c r="I138" s="4"/>
      <c r="J138" s="4"/>
    </row>
    <row r="139" spans="7:10" s="5" customFormat="1">
      <c r="G139" s="4"/>
      <c r="H139" s="4"/>
      <c r="I139" s="4"/>
      <c r="J139" s="4"/>
    </row>
    <row r="140" spans="7:10" s="5" customFormat="1">
      <c r="G140" s="4"/>
      <c r="H140" s="4"/>
      <c r="I140" s="4"/>
      <c r="J140" s="4"/>
    </row>
    <row r="141" spans="7:10" s="5" customFormat="1">
      <c r="G141" s="4"/>
      <c r="H141" s="4"/>
      <c r="I141" s="4"/>
      <c r="J141" s="4"/>
    </row>
    <row r="142" spans="7:10" s="5" customFormat="1">
      <c r="G142" s="4"/>
      <c r="H142" s="4"/>
      <c r="I142" s="4"/>
      <c r="J142" s="4"/>
    </row>
    <row r="143" spans="7:10" s="5" customFormat="1">
      <c r="G143" s="4"/>
      <c r="H143" s="4"/>
      <c r="I143" s="4"/>
      <c r="J143" s="4"/>
    </row>
    <row r="144" spans="7:10" s="5" customFormat="1">
      <c r="G144" s="4"/>
      <c r="H144" s="4"/>
      <c r="I144" s="4"/>
      <c r="J144" s="4"/>
    </row>
    <row r="145" spans="7:10" s="5" customFormat="1">
      <c r="G145" s="4"/>
      <c r="H145" s="4"/>
      <c r="I145" s="4"/>
      <c r="J145" s="4"/>
    </row>
    <row r="146" spans="7:10" s="5" customFormat="1">
      <c r="G146" s="4"/>
      <c r="H146" s="4"/>
      <c r="I146" s="4"/>
      <c r="J146" s="4"/>
    </row>
    <row r="147" spans="7:10" s="5" customFormat="1">
      <c r="G147" s="4"/>
      <c r="H147" s="4"/>
      <c r="I147" s="4"/>
      <c r="J147" s="4"/>
    </row>
    <row r="148" spans="7:10" s="5" customFormat="1">
      <c r="G148" s="4"/>
      <c r="H148" s="4"/>
      <c r="I148" s="4"/>
      <c r="J148" s="4"/>
    </row>
    <row r="149" spans="7:10" s="5" customFormat="1">
      <c r="G149" s="4"/>
      <c r="H149" s="4"/>
      <c r="I149" s="4"/>
      <c r="J149" s="4"/>
    </row>
    <row r="150" spans="7:10" s="5" customFormat="1">
      <c r="G150" s="4"/>
      <c r="H150" s="4"/>
      <c r="I150" s="4"/>
      <c r="J150" s="4"/>
    </row>
    <row r="151" spans="7:10" s="5" customFormat="1">
      <c r="G151" s="4"/>
      <c r="H151" s="4"/>
      <c r="I151" s="4"/>
      <c r="J151" s="4"/>
    </row>
    <row r="152" spans="7:10" s="5" customFormat="1">
      <c r="G152" s="4"/>
      <c r="H152" s="4"/>
      <c r="I152" s="4"/>
      <c r="J152" s="4"/>
    </row>
    <row r="153" spans="7:10" s="5" customFormat="1">
      <c r="G153" s="4"/>
      <c r="H153" s="4"/>
      <c r="I153" s="4"/>
      <c r="J153" s="4"/>
    </row>
    <row r="154" spans="7:10" s="5" customFormat="1">
      <c r="G154" s="4"/>
      <c r="H154" s="4"/>
      <c r="I154" s="4"/>
      <c r="J154" s="4"/>
    </row>
    <row r="155" spans="7:10" s="5" customFormat="1">
      <c r="G155" s="4"/>
      <c r="H155" s="4"/>
      <c r="I155" s="4"/>
      <c r="J155" s="4"/>
    </row>
    <row r="156" spans="7:10" s="5" customFormat="1">
      <c r="G156" s="4"/>
      <c r="H156" s="4"/>
      <c r="I156" s="4"/>
      <c r="J156" s="4"/>
    </row>
    <row r="157" spans="7:10" s="5" customFormat="1">
      <c r="G157" s="4"/>
      <c r="H157" s="4"/>
      <c r="I157" s="4"/>
      <c r="J157" s="4"/>
    </row>
    <row r="158" spans="7:10" s="5" customFormat="1">
      <c r="G158" s="4"/>
      <c r="H158" s="4"/>
      <c r="I158" s="4"/>
      <c r="J158" s="4"/>
    </row>
    <row r="159" spans="7:10" s="5" customFormat="1">
      <c r="G159" s="4"/>
      <c r="H159" s="4"/>
      <c r="I159" s="4"/>
      <c r="J159" s="4"/>
    </row>
    <row r="160" spans="7:10" s="5" customFormat="1">
      <c r="G160" s="4"/>
      <c r="H160" s="4"/>
      <c r="I160" s="4"/>
      <c r="J160" s="4"/>
    </row>
    <row r="161" spans="7:10" s="5" customFormat="1">
      <c r="G161" s="4"/>
      <c r="H161" s="4"/>
      <c r="I161" s="4"/>
      <c r="J161" s="4"/>
    </row>
    <row r="162" spans="7:10" s="5" customFormat="1">
      <c r="G162" s="4"/>
      <c r="H162" s="4"/>
      <c r="I162" s="4"/>
      <c r="J162" s="4"/>
    </row>
    <row r="163" spans="7:10" s="5" customFormat="1">
      <c r="G163" s="4"/>
      <c r="H163" s="4"/>
      <c r="I163" s="4"/>
      <c r="J163" s="4"/>
    </row>
    <row r="164" spans="7:10" s="5" customFormat="1">
      <c r="G164" s="4"/>
      <c r="H164" s="4"/>
      <c r="I164" s="4"/>
      <c r="J164" s="4"/>
    </row>
    <row r="165" spans="7:10" s="5" customFormat="1">
      <c r="G165" s="4"/>
      <c r="H165" s="4"/>
      <c r="I165" s="4"/>
      <c r="J165" s="4"/>
    </row>
    <row r="166" spans="7:10" s="5" customFormat="1">
      <c r="G166" s="4"/>
      <c r="H166" s="4"/>
      <c r="I166" s="4"/>
      <c r="J166" s="4"/>
    </row>
    <row r="167" spans="7:10" s="5" customFormat="1">
      <c r="G167" s="4"/>
      <c r="H167" s="4"/>
      <c r="I167" s="4"/>
      <c r="J167" s="4"/>
    </row>
    <row r="168" spans="7:10" s="5" customFormat="1">
      <c r="G168" s="4"/>
      <c r="H168" s="4"/>
      <c r="I168" s="4"/>
      <c r="J168" s="4"/>
    </row>
    <row r="169" spans="7:10" s="5" customFormat="1">
      <c r="G169" s="4"/>
      <c r="H169" s="4"/>
      <c r="I169" s="4"/>
      <c r="J169" s="4"/>
    </row>
    <row r="170" spans="7:10" s="5" customFormat="1">
      <c r="G170" s="4"/>
      <c r="H170" s="4"/>
      <c r="I170" s="4"/>
      <c r="J170" s="4"/>
    </row>
    <row r="171" spans="7:10" s="5" customFormat="1">
      <c r="G171" s="4"/>
      <c r="H171" s="4"/>
      <c r="I171" s="4"/>
      <c r="J171" s="4"/>
    </row>
    <row r="172" spans="7:10" s="5" customFormat="1">
      <c r="G172" s="4"/>
      <c r="H172" s="4"/>
      <c r="I172" s="4"/>
      <c r="J172" s="4"/>
    </row>
    <row r="173" spans="7:10" s="5" customFormat="1">
      <c r="G173" s="4"/>
      <c r="H173" s="4"/>
      <c r="I173" s="4"/>
      <c r="J173" s="4"/>
    </row>
    <row r="174" spans="7:10" s="5" customFormat="1">
      <c r="G174" s="4"/>
      <c r="H174" s="4"/>
      <c r="I174" s="4"/>
      <c r="J174" s="4"/>
    </row>
    <row r="175" spans="7:10" s="5" customFormat="1">
      <c r="G175" s="4"/>
      <c r="H175" s="4"/>
      <c r="I175" s="4"/>
      <c r="J175" s="4"/>
    </row>
    <row r="176" spans="7:10" s="5" customFormat="1">
      <c r="G176" s="4"/>
      <c r="H176" s="4"/>
      <c r="I176" s="4"/>
      <c r="J176" s="4"/>
    </row>
    <row r="177" spans="7:10" s="5" customFormat="1">
      <c r="G177" s="4"/>
      <c r="H177" s="4"/>
      <c r="I177" s="4"/>
      <c r="J177" s="4"/>
    </row>
    <row r="178" spans="7:10" s="5" customFormat="1">
      <c r="G178" s="4"/>
      <c r="H178" s="4"/>
      <c r="I178" s="4"/>
      <c r="J178" s="4"/>
    </row>
    <row r="179" spans="7:10" s="5" customFormat="1">
      <c r="G179" s="4"/>
      <c r="H179" s="4"/>
      <c r="I179" s="4"/>
      <c r="J179" s="4"/>
    </row>
    <row r="180" spans="7:10" s="5" customFormat="1">
      <c r="G180" s="4"/>
      <c r="H180" s="4"/>
      <c r="I180" s="4"/>
      <c r="J180" s="4"/>
    </row>
    <row r="181" spans="7:10" s="5" customFormat="1">
      <c r="G181" s="4"/>
      <c r="H181" s="4"/>
      <c r="I181" s="4"/>
      <c r="J181" s="4"/>
    </row>
    <row r="182" spans="7:10" s="5" customFormat="1">
      <c r="G182" s="4"/>
      <c r="H182" s="4"/>
      <c r="I182" s="4"/>
      <c r="J182" s="4"/>
    </row>
    <row r="183" spans="7:10" s="5" customFormat="1">
      <c r="G183" s="4"/>
      <c r="H183" s="4"/>
      <c r="I183" s="4"/>
      <c r="J183" s="4"/>
    </row>
    <row r="184" spans="7:10" s="5" customFormat="1">
      <c r="G184" s="4"/>
      <c r="H184" s="4"/>
      <c r="I184" s="4"/>
      <c r="J184" s="4"/>
    </row>
    <row r="185" spans="7:10" s="5" customFormat="1">
      <c r="G185" s="4"/>
      <c r="H185" s="4"/>
      <c r="I185" s="4"/>
      <c r="J185" s="4"/>
    </row>
    <row r="186" spans="7:10" s="5" customFormat="1">
      <c r="G186" s="4"/>
      <c r="H186" s="4"/>
      <c r="I186" s="4"/>
      <c r="J186" s="4"/>
    </row>
    <row r="187" spans="7:10" s="5" customFormat="1">
      <c r="G187" s="4"/>
      <c r="H187" s="4"/>
      <c r="I187" s="4"/>
      <c r="J187" s="4"/>
    </row>
    <row r="188" spans="7:10" s="5" customFormat="1">
      <c r="G188" s="4"/>
      <c r="H188" s="4"/>
      <c r="I188" s="4"/>
      <c r="J188" s="4"/>
    </row>
    <row r="189" spans="7:10" s="5" customFormat="1">
      <c r="G189" s="4"/>
      <c r="H189" s="4"/>
      <c r="I189" s="4"/>
      <c r="J189" s="4"/>
    </row>
    <row r="190" spans="7:10" s="5" customFormat="1">
      <c r="G190" s="4"/>
      <c r="H190" s="4"/>
      <c r="I190" s="4"/>
      <c r="J190" s="4"/>
    </row>
    <row r="191" spans="7:10" s="5" customFormat="1">
      <c r="G191" s="4"/>
      <c r="H191" s="4"/>
      <c r="I191" s="4"/>
      <c r="J191" s="4"/>
    </row>
    <row r="192" spans="7:10" s="5" customFormat="1">
      <c r="G192" s="4"/>
      <c r="H192" s="4"/>
      <c r="I192" s="4"/>
      <c r="J192" s="4"/>
    </row>
    <row r="193" spans="7:10" s="5" customFormat="1">
      <c r="G193" s="4"/>
      <c r="H193" s="4"/>
      <c r="I193" s="4"/>
      <c r="J193" s="4"/>
    </row>
    <row r="194" spans="7:10" s="5" customFormat="1">
      <c r="G194" s="4"/>
      <c r="H194" s="4"/>
      <c r="I194" s="4"/>
      <c r="J194" s="4"/>
    </row>
    <row r="195" spans="7:10" s="5" customFormat="1">
      <c r="G195" s="4"/>
      <c r="H195" s="4"/>
      <c r="I195" s="4"/>
      <c r="J195" s="4"/>
    </row>
    <row r="196" spans="7:10" s="5" customFormat="1">
      <c r="G196" s="4"/>
      <c r="H196" s="4"/>
      <c r="I196" s="4"/>
      <c r="J196" s="4"/>
    </row>
    <row r="197" spans="7:10" s="5" customFormat="1">
      <c r="G197" s="4"/>
      <c r="H197" s="4"/>
      <c r="I197" s="4"/>
      <c r="J197" s="4"/>
    </row>
    <row r="198" spans="7:10" s="5" customFormat="1">
      <c r="G198" s="4"/>
      <c r="H198" s="4"/>
      <c r="I198" s="4"/>
      <c r="J198" s="4"/>
    </row>
    <row r="199" spans="7:10" s="5" customFormat="1">
      <c r="G199" s="4"/>
      <c r="H199" s="4"/>
      <c r="I199" s="4"/>
      <c r="J199" s="4"/>
    </row>
    <row r="200" spans="7:10" s="5" customFormat="1">
      <c r="G200" s="4"/>
      <c r="H200" s="4"/>
      <c r="I200" s="4"/>
      <c r="J200" s="4"/>
    </row>
    <row r="201" spans="7:10" s="5" customFormat="1">
      <c r="G201" s="4"/>
      <c r="H201" s="4"/>
      <c r="I201" s="4"/>
      <c r="J201" s="4"/>
    </row>
    <row r="202" spans="7:10" s="5" customFormat="1">
      <c r="G202" s="4"/>
      <c r="H202" s="4"/>
      <c r="I202" s="4"/>
      <c r="J202" s="4"/>
    </row>
    <row r="203" spans="7:10" s="5" customFormat="1">
      <c r="G203" s="4"/>
      <c r="H203" s="4"/>
      <c r="I203" s="4"/>
      <c r="J203" s="4"/>
    </row>
    <row r="204" spans="7:10" s="5" customFormat="1">
      <c r="G204" s="4"/>
      <c r="H204" s="4"/>
      <c r="I204" s="4"/>
      <c r="J204" s="4"/>
    </row>
    <row r="205" spans="7:10" s="5" customFormat="1">
      <c r="G205" s="4"/>
      <c r="H205" s="4"/>
      <c r="I205" s="4"/>
      <c r="J205" s="4"/>
    </row>
    <row r="206" spans="7:10" s="5" customFormat="1">
      <c r="G206" s="4"/>
      <c r="H206" s="4"/>
      <c r="I206" s="4"/>
      <c r="J206" s="4"/>
    </row>
    <row r="207" spans="7:10" s="5" customFormat="1">
      <c r="G207" s="4"/>
      <c r="H207" s="4"/>
      <c r="I207" s="4"/>
      <c r="J207" s="4"/>
    </row>
    <row r="208" spans="7:10" s="5" customFormat="1">
      <c r="G208" s="4"/>
      <c r="H208" s="4"/>
      <c r="I208" s="4"/>
      <c r="J208" s="4"/>
    </row>
    <row r="209" spans="7:10" s="5" customFormat="1">
      <c r="G209" s="4"/>
      <c r="H209" s="4"/>
      <c r="I209" s="4"/>
      <c r="J209" s="4"/>
    </row>
    <row r="210" spans="7:10" s="5" customFormat="1">
      <c r="G210" s="4"/>
      <c r="H210" s="4"/>
      <c r="I210" s="4"/>
      <c r="J210" s="4"/>
    </row>
    <row r="211" spans="7:10" s="5" customFormat="1">
      <c r="G211" s="4"/>
      <c r="H211" s="4"/>
      <c r="I211" s="4"/>
      <c r="J211" s="4"/>
    </row>
    <row r="212" spans="7:10" s="5" customFormat="1">
      <c r="G212" s="4"/>
      <c r="H212" s="4"/>
      <c r="I212" s="4"/>
      <c r="J212" s="4"/>
    </row>
    <row r="213" spans="7:10" s="5" customFormat="1">
      <c r="G213" s="4"/>
      <c r="H213" s="4"/>
      <c r="I213" s="4"/>
      <c r="J213" s="4"/>
    </row>
    <row r="214" spans="7:10" s="5" customFormat="1">
      <c r="G214" s="4"/>
      <c r="H214" s="4"/>
      <c r="I214" s="4"/>
      <c r="J214" s="4"/>
    </row>
    <row r="215" spans="7:10" s="5" customFormat="1">
      <c r="G215" s="4"/>
      <c r="H215" s="4"/>
      <c r="I215" s="4"/>
      <c r="J215" s="4"/>
    </row>
    <row r="216" spans="7:10" s="5" customFormat="1">
      <c r="G216" s="4"/>
      <c r="H216" s="4"/>
      <c r="I216" s="4"/>
      <c r="J216" s="4"/>
    </row>
    <row r="217" spans="7:10" s="5" customFormat="1">
      <c r="G217" s="4"/>
      <c r="H217" s="4"/>
      <c r="I217" s="4"/>
      <c r="J217" s="4"/>
    </row>
    <row r="218" spans="7:10" s="5" customFormat="1">
      <c r="G218" s="4"/>
      <c r="H218" s="4"/>
      <c r="I218" s="4"/>
      <c r="J218" s="4"/>
    </row>
    <row r="219" spans="7:10" s="5" customFormat="1">
      <c r="G219" s="4"/>
      <c r="H219" s="4"/>
      <c r="I219" s="4"/>
      <c r="J219" s="4"/>
    </row>
    <row r="220" spans="7:10" s="5" customFormat="1">
      <c r="G220" s="4"/>
      <c r="H220" s="4"/>
      <c r="I220" s="4"/>
      <c r="J220" s="4"/>
    </row>
    <row r="221" spans="7:10" s="5" customFormat="1">
      <c r="G221" s="4"/>
      <c r="H221" s="4"/>
      <c r="I221" s="4"/>
      <c r="J221" s="4"/>
    </row>
    <row r="222" spans="7:10" s="5" customFormat="1">
      <c r="G222" s="4"/>
      <c r="H222" s="4"/>
      <c r="I222" s="4"/>
      <c r="J222" s="4"/>
    </row>
    <row r="223" spans="7:10" s="5" customFormat="1">
      <c r="G223" s="4"/>
      <c r="H223" s="4"/>
      <c r="I223" s="4"/>
      <c r="J223" s="4"/>
    </row>
    <row r="224" spans="7:10" s="5" customFormat="1">
      <c r="G224" s="4"/>
      <c r="H224" s="4"/>
      <c r="I224" s="4"/>
      <c r="J224" s="4"/>
    </row>
    <row r="225" spans="7:10" s="5" customFormat="1">
      <c r="G225" s="4"/>
      <c r="H225" s="4"/>
      <c r="I225" s="4"/>
      <c r="J225" s="4"/>
    </row>
    <row r="226" spans="7:10" s="5" customFormat="1">
      <c r="G226" s="4"/>
      <c r="H226" s="4"/>
      <c r="I226" s="4"/>
      <c r="J226" s="4"/>
    </row>
    <row r="227" spans="7:10" s="5" customFormat="1">
      <c r="G227" s="4"/>
      <c r="H227" s="4"/>
      <c r="I227" s="4"/>
      <c r="J227" s="4"/>
    </row>
    <row r="228" spans="7:10" s="5" customFormat="1">
      <c r="G228" s="4"/>
      <c r="H228" s="4"/>
      <c r="I228" s="4"/>
      <c r="J228" s="4"/>
    </row>
    <row r="229" spans="7:10" s="5" customFormat="1">
      <c r="G229" s="4"/>
      <c r="H229" s="4"/>
      <c r="I229" s="4"/>
      <c r="J229" s="4"/>
    </row>
    <row r="230" spans="7:10" s="5" customFormat="1">
      <c r="G230" s="4"/>
      <c r="H230" s="4"/>
      <c r="I230" s="4"/>
      <c r="J230" s="4"/>
    </row>
    <row r="231" spans="7:10" s="5" customFormat="1">
      <c r="G231" s="4"/>
      <c r="H231" s="4"/>
      <c r="I231" s="4"/>
      <c r="J231" s="4"/>
    </row>
    <row r="232" spans="7:10" s="5" customFormat="1">
      <c r="G232" s="4"/>
      <c r="H232" s="4"/>
      <c r="I232" s="4"/>
      <c r="J232" s="4"/>
    </row>
    <row r="233" spans="7:10" s="5" customFormat="1">
      <c r="G233" s="4"/>
      <c r="H233" s="4"/>
      <c r="I233" s="4"/>
      <c r="J233" s="4"/>
    </row>
    <row r="234" spans="7:10" s="5" customFormat="1">
      <c r="G234" s="4"/>
      <c r="H234" s="4"/>
      <c r="I234" s="4"/>
      <c r="J234" s="4"/>
    </row>
    <row r="235" spans="7:10" s="5" customFormat="1">
      <c r="G235" s="4"/>
      <c r="H235" s="4"/>
      <c r="I235" s="4"/>
      <c r="J235" s="4"/>
    </row>
    <row r="236" spans="7:10" s="5" customFormat="1">
      <c r="G236" s="4"/>
      <c r="H236" s="4"/>
      <c r="I236" s="4"/>
      <c r="J236" s="4"/>
    </row>
    <row r="237" spans="7:10" s="5" customFormat="1">
      <c r="G237" s="4"/>
      <c r="H237" s="4"/>
      <c r="I237" s="4"/>
      <c r="J237" s="4"/>
    </row>
    <row r="238" spans="7:10" s="5" customFormat="1">
      <c r="G238" s="4"/>
      <c r="H238" s="4"/>
      <c r="I238" s="4"/>
      <c r="J238" s="4"/>
    </row>
    <row r="239" spans="7:10" s="5" customFormat="1">
      <c r="G239" s="4"/>
      <c r="H239" s="4"/>
      <c r="I239" s="4"/>
      <c r="J239" s="4"/>
    </row>
    <row r="240" spans="7:10" s="5" customFormat="1">
      <c r="G240" s="4"/>
      <c r="H240" s="4"/>
      <c r="I240" s="4"/>
      <c r="J240" s="4"/>
    </row>
    <row r="241" spans="7:10" s="5" customFormat="1">
      <c r="G241" s="4"/>
      <c r="H241" s="4"/>
      <c r="I241" s="4"/>
      <c r="J241" s="4"/>
    </row>
    <row r="242" spans="7:10" s="5" customFormat="1">
      <c r="G242" s="4"/>
      <c r="H242" s="4"/>
      <c r="I242" s="4"/>
      <c r="J242" s="4"/>
    </row>
    <row r="243" spans="7:10" s="5" customFormat="1">
      <c r="G243" s="4"/>
      <c r="H243" s="4"/>
      <c r="I243" s="4"/>
      <c r="J243" s="4"/>
    </row>
    <row r="244" spans="7:10" s="5" customFormat="1">
      <c r="G244" s="4"/>
      <c r="H244" s="4"/>
      <c r="I244" s="4"/>
      <c r="J244" s="4"/>
    </row>
    <row r="245" spans="7:10" s="5" customFormat="1">
      <c r="G245" s="4"/>
      <c r="H245" s="4"/>
      <c r="I245" s="4"/>
      <c r="J245" s="4"/>
    </row>
    <row r="246" spans="7:10" s="5" customFormat="1">
      <c r="G246" s="4"/>
      <c r="H246" s="4"/>
      <c r="I246" s="4"/>
      <c r="J246" s="4"/>
    </row>
    <row r="247" spans="7:10" s="5" customFormat="1">
      <c r="G247" s="4"/>
      <c r="H247" s="4"/>
      <c r="I247" s="4"/>
      <c r="J247" s="4"/>
    </row>
    <row r="248" spans="7:10" s="5" customFormat="1">
      <c r="G248" s="4"/>
      <c r="H248" s="4"/>
      <c r="I248" s="4"/>
      <c r="J248" s="4"/>
    </row>
    <row r="249" spans="7:10" s="5" customFormat="1">
      <c r="G249" s="4"/>
      <c r="H249" s="4"/>
      <c r="I249" s="4"/>
      <c r="J249" s="4"/>
    </row>
    <row r="250" spans="7:10" s="5" customFormat="1">
      <c r="G250" s="4"/>
      <c r="H250" s="4"/>
      <c r="I250" s="4"/>
      <c r="J250" s="4"/>
    </row>
    <row r="251" spans="7:10" s="5" customFormat="1">
      <c r="G251" s="4"/>
      <c r="H251" s="4"/>
      <c r="I251" s="4"/>
      <c r="J251" s="4"/>
    </row>
    <row r="252" spans="7:10" s="5" customFormat="1">
      <c r="G252" s="4"/>
      <c r="H252" s="4"/>
      <c r="I252" s="4"/>
      <c r="J252" s="4"/>
    </row>
    <row r="253" spans="7:10" s="5" customFormat="1">
      <c r="G253" s="4"/>
      <c r="H253" s="4"/>
      <c r="I253" s="4"/>
      <c r="J253" s="4"/>
    </row>
    <row r="254" spans="7:10" s="5" customFormat="1">
      <c r="G254" s="4"/>
      <c r="H254" s="4"/>
      <c r="I254" s="4"/>
      <c r="J254" s="4"/>
    </row>
    <row r="255" spans="7:10" s="5" customFormat="1">
      <c r="G255" s="4"/>
      <c r="H255" s="4"/>
      <c r="I255" s="4"/>
      <c r="J255" s="4"/>
    </row>
    <row r="256" spans="7:10" s="5" customFormat="1">
      <c r="G256" s="4"/>
      <c r="H256" s="4"/>
      <c r="I256" s="4"/>
      <c r="J256" s="4"/>
    </row>
    <row r="257" spans="7:10" s="5" customFormat="1">
      <c r="G257" s="4"/>
      <c r="H257" s="4"/>
      <c r="I257" s="4"/>
      <c r="J257" s="4"/>
    </row>
    <row r="258" spans="7:10" s="5" customFormat="1">
      <c r="G258" s="4"/>
      <c r="H258" s="4"/>
      <c r="I258" s="4"/>
      <c r="J258" s="4"/>
    </row>
    <row r="259" spans="7:10" s="5" customFormat="1">
      <c r="G259" s="4"/>
      <c r="H259" s="4"/>
      <c r="I259" s="4"/>
      <c r="J259" s="4"/>
    </row>
    <row r="260" spans="7:10" s="5" customFormat="1">
      <c r="G260" s="4"/>
      <c r="H260" s="4"/>
      <c r="I260" s="4"/>
      <c r="J260" s="4"/>
    </row>
    <row r="261" spans="7:10" s="5" customFormat="1">
      <c r="G261" s="4"/>
      <c r="H261" s="4"/>
      <c r="I261" s="4"/>
      <c r="J261" s="4"/>
    </row>
    <row r="262" spans="7:10" s="5" customFormat="1">
      <c r="G262" s="4"/>
      <c r="H262" s="4"/>
      <c r="I262" s="4"/>
      <c r="J262" s="4"/>
    </row>
    <row r="263" spans="7:10" s="5" customFormat="1">
      <c r="G263" s="4"/>
      <c r="H263" s="4"/>
      <c r="I263" s="4"/>
      <c r="J263" s="4"/>
    </row>
    <row r="264" spans="7:10" s="5" customFormat="1">
      <c r="G264" s="4"/>
      <c r="H264" s="4"/>
      <c r="I264" s="4"/>
      <c r="J264" s="4"/>
    </row>
    <row r="265" spans="7:10" s="5" customFormat="1">
      <c r="G265" s="4"/>
      <c r="H265" s="4"/>
      <c r="I265" s="4"/>
      <c r="J265" s="4"/>
    </row>
    <row r="266" spans="7:10" s="5" customFormat="1">
      <c r="G266" s="4"/>
      <c r="H266" s="4"/>
      <c r="I266" s="4"/>
      <c r="J266" s="4"/>
    </row>
    <row r="267" spans="7:10" s="5" customFormat="1">
      <c r="G267" s="4"/>
      <c r="H267" s="4"/>
      <c r="I267" s="4"/>
      <c r="J267" s="4"/>
    </row>
    <row r="268" spans="7:10" s="5" customFormat="1">
      <c r="G268" s="4"/>
      <c r="H268" s="4"/>
      <c r="I268" s="4"/>
      <c r="J268" s="4"/>
    </row>
    <row r="269" spans="7:10" s="5" customFormat="1">
      <c r="G269" s="4"/>
      <c r="H269" s="4"/>
      <c r="I269" s="4"/>
      <c r="J269" s="4"/>
    </row>
    <row r="270" spans="7:10" s="5" customFormat="1">
      <c r="G270" s="4"/>
      <c r="H270" s="4"/>
      <c r="I270" s="4"/>
      <c r="J270" s="4"/>
    </row>
    <row r="271" spans="7:10" s="5" customFormat="1">
      <c r="G271" s="4"/>
      <c r="H271" s="4"/>
      <c r="I271" s="4"/>
      <c r="J271" s="4"/>
    </row>
    <row r="272" spans="7:10" s="5" customFormat="1">
      <c r="G272" s="4"/>
      <c r="H272" s="4"/>
      <c r="I272" s="4"/>
      <c r="J272" s="4"/>
    </row>
    <row r="273" spans="7:10" s="5" customFormat="1">
      <c r="G273" s="4"/>
      <c r="H273" s="4"/>
      <c r="I273" s="4"/>
      <c r="J273" s="4"/>
    </row>
    <row r="274" spans="7:10" s="5" customFormat="1">
      <c r="G274" s="4"/>
      <c r="H274" s="4"/>
      <c r="I274" s="4"/>
      <c r="J274" s="4"/>
    </row>
    <row r="275" spans="7:10" s="5" customFormat="1">
      <c r="G275" s="4"/>
      <c r="H275" s="4"/>
      <c r="I275" s="4"/>
      <c r="J275" s="4"/>
    </row>
    <row r="276" spans="7:10" s="5" customFormat="1">
      <c r="G276" s="4"/>
      <c r="H276" s="4"/>
      <c r="I276" s="4"/>
      <c r="J276" s="4"/>
    </row>
    <row r="277" spans="7:10" s="5" customFormat="1">
      <c r="G277" s="4"/>
      <c r="H277" s="4"/>
      <c r="I277" s="4"/>
      <c r="J277" s="4"/>
    </row>
    <row r="278" spans="7:10" s="5" customFormat="1">
      <c r="G278" s="4"/>
      <c r="H278" s="4"/>
      <c r="I278" s="4"/>
      <c r="J278" s="4"/>
    </row>
    <row r="279" spans="7:10" s="5" customFormat="1">
      <c r="G279" s="4"/>
      <c r="H279" s="4"/>
      <c r="I279" s="4"/>
      <c r="J279" s="4"/>
    </row>
    <row r="280" spans="7:10" s="5" customFormat="1">
      <c r="G280" s="4"/>
      <c r="H280" s="4"/>
      <c r="I280" s="4"/>
      <c r="J280" s="4"/>
    </row>
    <row r="281" spans="7:10" s="5" customFormat="1">
      <c r="G281" s="4"/>
      <c r="H281" s="4"/>
      <c r="I281" s="4"/>
      <c r="J281" s="4"/>
    </row>
    <row r="282" spans="7:10" s="5" customFormat="1">
      <c r="G282" s="4"/>
      <c r="H282" s="4"/>
      <c r="I282" s="4"/>
      <c r="J282" s="4"/>
    </row>
    <row r="283" spans="7:10" s="5" customFormat="1">
      <c r="G283" s="4"/>
      <c r="H283" s="4"/>
      <c r="I283" s="4"/>
      <c r="J283" s="4"/>
    </row>
    <row r="284" spans="7:10" s="5" customFormat="1">
      <c r="G284" s="4"/>
      <c r="H284" s="4"/>
      <c r="I284" s="4"/>
      <c r="J284" s="4"/>
    </row>
    <row r="285" spans="7:10" s="5" customFormat="1">
      <c r="G285" s="4"/>
      <c r="H285" s="4"/>
      <c r="I285" s="4"/>
      <c r="J285" s="4"/>
    </row>
    <row r="286" spans="7:10" s="5" customFormat="1">
      <c r="G286" s="4"/>
      <c r="H286" s="4"/>
      <c r="I286" s="4"/>
      <c r="J286" s="4"/>
    </row>
    <row r="287" spans="7:10" s="5" customFormat="1">
      <c r="G287" s="4"/>
      <c r="H287" s="4"/>
      <c r="I287" s="4"/>
      <c r="J287" s="4"/>
    </row>
    <row r="288" spans="7:10" s="5" customFormat="1">
      <c r="G288" s="4"/>
      <c r="H288" s="4"/>
      <c r="I288" s="4"/>
      <c r="J288" s="4"/>
    </row>
    <row r="289" spans="7:10" s="5" customFormat="1">
      <c r="G289" s="4"/>
      <c r="H289" s="4"/>
      <c r="I289" s="4"/>
      <c r="J289" s="4"/>
    </row>
    <row r="290" spans="7:10" s="5" customFormat="1">
      <c r="G290" s="4"/>
      <c r="H290" s="4"/>
      <c r="I290" s="4"/>
      <c r="J290" s="4"/>
    </row>
    <row r="291" spans="7:10" s="5" customFormat="1">
      <c r="G291" s="4"/>
      <c r="H291" s="4"/>
      <c r="I291" s="4"/>
      <c r="J291" s="4"/>
    </row>
    <row r="292" spans="7:10" s="5" customFormat="1">
      <c r="G292" s="4"/>
      <c r="H292" s="4"/>
      <c r="I292" s="4"/>
      <c r="J292" s="4"/>
    </row>
    <row r="293" spans="7:10" s="5" customFormat="1">
      <c r="G293" s="4"/>
      <c r="H293" s="4"/>
      <c r="I293" s="4"/>
      <c r="J293" s="4"/>
    </row>
    <row r="294" spans="7:10" s="5" customFormat="1">
      <c r="G294" s="4"/>
      <c r="H294" s="4"/>
      <c r="I294" s="4"/>
      <c r="J294" s="4"/>
    </row>
    <row r="295" spans="7:10" s="5" customFormat="1">
      <c r="G295" s="4"/>
      <c r="H295" s="4"/>
      <c r="I295" s="4"/>
      <c r="J295" s="4"/>
    </row>
    <row r="296" spans="7:10" s="5" customFormat="1">
      <c r="G296" s="4"/>
      <c r="H296" s="4"/>
      <c r="I296" s="4"/>
      <c r="J296" s="4"/>
    </row>
    <row r="297" spans="7:10" s="5" customFormat="1">
      <c r="G297" s="4"/>
      <c r="H297" s="4"/>
      <c r="I297" s="4"/>
      <c r="J297" s="4"/>
    </row>
    <row r="298" spans="7:10" s="5" customFormat="1">
      <c r="G298" s="4"/>
      <c r="H298" s="4"/>
      <c r="I298" s="4"/>
      <c r="J298" s="4"/>
    </row>
    <row r="299" spans="7:10" s="5" customFormat="1">
      <c r="G299" s="4"/>
      <c r="H299" s="4"/>
      <c r="I299" s="4"/>
      <c r="J299" s="4"/>
    </row>
    <row r="300" spans="7:10" s="5" customFormat="1">
      <c r="G300" s="4"/>
      <c r="H300" s="4"/>
      <c r="I300" s="4"/>
      <c r="J300" s="4"/>
    </row>
    <row r="301" spans="7:10" s="5" customFormat="1">
      <c r="G301" s="4"/>
      <c r="H301" s="4"/>
      <c r="I301" s="4"/>
      <c r="J301" s="4"/>
    </row>
  </sheetData>
  <mergeCells count="7">
    <mergeCell ref="A8:L8"/>
    <mergeCell ref="A6:M6"/>
    <mergeCell ref="A1:M1"/>
    <mergeCell ref="A2:M2"/>
    <mergeCell ref="A3:M3"/>
    <mergeCell ref="A4:M4"/>
    <mergeCell ref="A5:M5"/>
  </mergeCells>
  <dataValidations count="6">
    <dataValidation type="list" allowBlank="1" showInputMessage="1" showErrorMessage="1" sqref="G65421:I65425 GU65421:GV65425 QQ65421:QR65425 AAM65421:AAN65425 AKI65421:AKJ65425 AUE65421:AUF65425 BEA65421:BEB65425 BNW65421:BNX65425 BXS65421:BXT65425 CHO65421:CHP65425 CRK65421:CRL65425 DBG65421:DBH65425 DLC65421:DLD65425 DUY65421:DUZ65425 EEU65421:EEV65425 EOQ65421:EOR65425 EYM65421:EYN65425 FII65421:FIJ65425 FSE65421:FSF65425 GCA65421:GCB65425 GLW65421:GLX65425 GVS65421:GVT65425 HFO65421:HFP65425 HPK65421:HPL65425 HZG65421:HZH65425 IJC65421:IJD65425 ISY65421:ISZ65425 JCU65421:JCV65425 JMQ65421:JMR65425 JWM65421:JWN65425 KGI65421:KGJ65425 KQE65421:KQF65425 LAA65421:LAB65425 LJW65421:LJX65425 LTS65421:LTT65425 MDO65421:MDP65425 MNK65421:MNL65425 MXG65421:MXH65425 NHC65421:NHD65425 NQY65421:NQZ65425 OAU65421:OAV65425 OKQ65421:OKR65425 OUM65421:OUN65425 PEI65421:PEJ65425 POE65421:POF65425 PYA65421:PYB65425 QHW65421:QHX65425 QRS65421:QRT65425 RBO65421:RBP65425 RLK65421:RLL65425 RVG65421:RVH65425 SFC65421:SFD65425 SOY65421:SOZ65425 SYU65421:SYV65425 TIQ65421:TIR65425 TSM65421:TSN65425 UCI65421:UCJ65425 UME65421:UMF65425 UWA65421:UWB65425 VFW65421:VFX65425 VPS65421:VPT65425 VZO65421:VZP65425 WJK65421:WJL65425 WTG65421:WTH65425 G130957:I130961 GU130957:GV130961 QQ130957:QR130961 AAM130957:AAN130961 AKI130957:AKJ130961 AUE130957:AUF130961 BEA130957:BEB130961 BNW130957:BNX130961 BXS130957:BXT130961 CHO130957:CHP130961 CRK130957:CRL130961 DBG130957:DBH130961 DLC130957:DLD130961 DUY130957:DUZ130961 EEU130957:EEV130961 EOQ130957:EOR130961 EYM130957:EYN130961 FII130957:FIJ130961 FSE130957:FSF130961 GCA130957:GCB130961 GLW130957:GLX130961 GVS130957:GVT130961 HFO130957:HFP130961 HPK130957:HPL130961 HZG130957:HZH130961 IJC130957:IJD130961 ISY130957:ISZ130961 JCU130957:JCV130961 JMQ130957:JMR130961 JWM130957:JWN130961 KGI130957:KGJ130961 KQE130957:KQF130961 LAA130957:LAB130961 LJW130957:LJX130961 LTS130957:LTT130961 MDO130957:MDP130961 MNK130957:MNL130961 MXG130957:MXH130961 NHC130957:NHD130961 NQY130957:NQZ130961 OAU130957:OAV130961 OKQ130957:OKR130961 OUM130957:OUN130961 PEI130957:PEJ130961 POE130957:POF130961 PYA130957:PYB130961 QHW130957:QHX130961 QRS130957:QRT130961 RBO130957:RBP130961 RLK130957:RLL130961 RVG130957:RVH130961 SFC130957:SFD130961 SOY130957:SOZ130961 SYU130957:SYV130961 TIQ130957:TIR130961 TSM130957:TSN130961 UCI130957:UCJ130961 UME130957:UMF130961 UWA130957:UWB130961 VFW130957:VFX130961 VPS130957:VPT130961 VZO130957:VZP130961 WJK130957:WJL130961 WTG130957:WTH130961 G196493:I196497 GU196493:GV196497 QQ196493:QR196497 AAM196493:AAN196497 AKI196493:AKJ196497 AUE196493:AUF196497 BEA196493:BEB196497 BNW196493:BNX196497 BXS196493:BXT196497 CHO196493:CHP196497 CRK196493:CRL196497 DBG196493:DBH196497 DLC196493:DLD196497 DUY196493:DUZ196497 EEU196493:EEV196497 EOQ196493:EOR196497 EYM196493:EYN196497 FII196493:FIJ196497 FSE196493:FSF196497 GCA196493:GCB196497 GLW196493:GLX196497 GVS196493:GVT196497 HFO196493:HFP196497 HPK196493:HPL196497 HZG196493:HZH196497 IJC196493:IJD196497 ISY196493:ISZ196497 JCU196493:JCV196497 JMQ196493:JMR196497 JWM196493:JWN196497 KGI196493:KGJ196497 KQE196493:KQF196497 LAA196493:LAB196497 LJW196493:LJX196497 LTS196493:LTT196497 MDO196493:MDP196497 MNK196493:MNL196497 MXG196493:MXH196497 NHC196493:NHD196497 NQY196493:NQZ196497 OAU196493:OAV196497 OKQ196493:OKR196497 OUM196493:OUN196497 PEI196493:PEJ196497 POE196493:POF196497 PYA196493:PYB196497 QHW196493:QHX196497 QRS196493:QRT196497 RBO196493:RBP196497 RLK196493:RLL196497 RVG196493:RVH196497 SFC196493:SFD196497 SOY196493:SOZ196497 SYU196493:SYV196497 TIQ196493:TIR196497 TSM196493:TSN196497 UCI196493:UCJ196497 UME196493:UMF196497 UWA196493:UWB196497 VFW196493:VFX196497 VPS196493:VPT196497 VZO196493:VZP196497 WJK196493:WJL196497 WTG196493:WTH196497 G262029:I262033 GU262029:GV262033 QQ262029:QR262033 AAM262029:AAN262033 AKI262029:AKJ262033 AUE262029:AUF262033 BEA262029:BEB262033 BNW262029:BNX262033 BXS262029:BXT262033 CHO262029:CHP262033 CRK262029:CRL262033 DBG262029:DBH262033 DLC262029:DLD262033 DUY262029:DUZ262033 EEU262029:EEV262033 EOQ262029:EOR262033 EYM262029:EYN262033 FII262029:FIJ262033 FSE262029:FSF262033 GCA262029:GCB262033 GLW262029:GLX262033 GVS262029:GVT262033 HFO262029:HFP262033 HPK262029:HPL262033 HZG262029:HZH262033 IJC262029:IJD262033 ISY262029:ISZ262033 JCU262029:JCV262033 JMQ262029:JMR262033 JWM262029:JWN262033 KGI262029:KGJ262033 KQE262029:KQF262033 LAA262029:LAB262033 LJW262029:LJX262033 LTS262029:LTT262033 MDO262029:MDP262033 MNK262029:MNL262033 MXG262029:MXH262033 NHC262029:NHD262033 NQY262029:NQZ262033 OAU262029:OAV262033 OKQ262029:OKR262033 OUM262029:OUN262033 PEI262029:PEJ262033 POE262029:POF262033 PYA262029:PYB262033 QHW262029:QHX262033 QRS262029:QRT262033 RBO262029:RBP262033 RLK262029:RLL262033 RVG262029:RVH262033 SFC262029:SFD262033 SOY262029:SOZ262033 SYU262029:SYV262033 TIQ262029:TIR262033 TSM262029:TSN262033 UCI262029:UCJ262033 UME262029:UMF262033 UWA262029:UWB262033 VFW262029:VFX262033 VPS262029:VPT262033 VZO262029:VZP262033 WJK262029:WJL262033 WTG262029:WTH262033 G327565:I327569 GU327565:GV327569 QQ327565:QR327569 AAM327565:AAN327569 AKI327565:AKJ327569 AUE327565:AUF327569 BEA327565:BEB327569 BNW327565:BNX327569 BXS327565:BXT327569 CHO327565:CHP327569 CRK327565:CRL327569 DBG327565:DBH327569 DLC327565:DLD327569 DUY327565:DUZ327569 EEU327565:EEV327569 EOQ327565:EOR327569 EYM327565:EYN327569 FII327565:FIJ327569 FSE327565:FSF327569 GCA327565:GCB327569 GLW327565:GLX327569 GVS327565:GVT327569 HFO327565:HFP327569 HPK327565:HPL327569 HZG327565:HZH327569 IJC327565:IJD327569 ISY327565:ISZ327569 JCU327565:JCV327569 JMQ327565:JMR327569 JWM327565:JWN327569 KGI327565:KGJ327569 KQE327565:KQF327569 LAA327565:LAB327569 LJW327565:LJX327569 LTS327565:LTT327569 MDO327565:MDP327569 MNK327565:MNL327569 MXG327565:MXH327569 NHC327565:NHD327569 NQY327565:NQZ327569 OAU327565:OAV327569 OKQ327565:OKR327569 OUM327565:OUN327569 PEI327565:PEJ327569 POE327565:POF327569 PYA327565:PYB327569 QHW327565:QHX327569 QRS327565:QRT327569 RBO327565:RBP327569 RLK327565:RLL327569 RVG327565:RVH327569 SFC327565:SFD327569 SOY327565:SOZ327569 SYU327565:SYV327569 TIQ327565:TIR327569 TSM327565:TSN327569 UCI327565:UCJ327569 UME327565:UMF327569 UWA327565:UWB327569 VFW327565:VFX327569 VPS327565:VPT327569 VZO327565:VZP327569 WJK327565:WJL327569 WTG327565:WTH327569 G393101:I393105 GU393101:GV393105 QQ393101:QR393105 AAM393101:AAN393105 AKI393101:AKJ393105 AUE393101:AUF393105 BEA393101:BEB393105 BNW393101:BNX393105 BXS393101:BXT393105 CHO393101:CHP393105 CRK393101:CRL393105 DBG393101:DBH393105 DLC393101:DLD393105 DUY393101:DUZ393105 EEU393101:EEV393105 EOQ393101:EOR393105 EYM393101:EYN393105 FII393101:FIJ393105 FSE393101:FSF393105 GCA393101:GCB393105 GLW393101:GLX393105 GVS393101:GVT393105 HFO393101:HFP393105 HPK393101:HPL393105 HZG393101:HZH393105 IJC393101:IJD393105 ISY393101:ISZ393105 JCU393101:JCV393105 JMQ393101:JMR393105 JWM393101:JWN393105 KGI393101:KGJ393105 KQE393101:KQF393105 LAA393101:LAB393105 LJW393101:LJX393105 LTS393101:LTT393105 MDO393101:MDP393105 MNK393101:MNL393105 MXG393101:MXH393105 NHC393101:NHD393105 NQY393101:NQZ393105 OAU393101:OAV393105 OKQ393101:OKR393105 OUM393101:OUN393105 PEI393101:PEJ393105 POE393101:POF393105 PYA393101:PYB393105 QHW393101:QHX393105 QRS393101:QRT393105 RBO393101:RBP393105 RLK393101:RLL393105 RVG393101:RVH393105 SFC393101:SFD393105 SOY393101:SOZ393105 SYU393101:SYV393105 TIQ393101:TIR393105 TSM393101:TSN393105 UCI393101:UCJ393105 UME393101:UMF393105 UWA393101:UWB393105 VFW393101:VFX393105 VPS393101:VPT393105 VZO393101:VZP393105 WJK393101:WJL393105 WTG393101:WTH393105 G458637:I458641 GU458637:GV458641 QQ458637:QR458641 AAM458637:AAN458641 AKI458637:AKJ458641 AUE458637:AUF458641 BEA458637:BEB458641 BNW458637:BNX458641 BXS458637:BXT458641 CHO458637:CHP458641 CRK458637:CRL458641 DBG458637:DBH458641 DLC458637:DLD458641 DUY458637:DUZ458641 EEU458637:EEV458641 EOQ458637:EOR458641 EYM458637:EYN458641 FII458637:FIJ458641 FSE458637:FSF458641 GCA458637:GCB458641 GLW458637:GLX458641 GVS458637:GVT458641 HFO458637:HFP458641 HPK458637:HPL458641 HZG458637:HZH458641 IJC458637:IJD458641 ISY458637:ISZ458641 JCU458637:JCV458641 JMQ458637:JMR458641 JWM458637:JWN458641 KGI458637:KGJ458641 KQE458637:KQF458641 LAA458637:LAB458641 LJW458637:LJX458641 LTS458637:LTT458641 MDO458637:MDP458641 MNK458637:MNL458641 MXG458637:MXH458641 NHC458637:NHD458641 NQY458637:NQZ458641 OAU458637:OAV458641 OKQ458637:OKR458641 OUM458637:OUN458641 PEI458637:PEJ458641 POE458637:POF458641 PYA458637:PYB458641 QHW458637:QHX458641 QRS458637:QRT458641 RBO458637:RBP458641 RLK458637:RLL458641 RVG458637:RVH458641 SFC458637:SFD458641 SOY458637:SOZ458641 SYU458637:SYV458641 TIQ458637:TIR458641 TSM458637:TSN458641 UCI458637:UCJ458641 UME458637:UMF458641 UWA458637:UWB458641 VFW458637:VFX458641 VPS458637:VPT458641 VZO458637:VZP458641 WJK458637:WJL458641 WTG458637:WTH458641 G524173:I524177 GU524173:GV524177 QQ524173:QR524177 AAM524173:AAN524177 AKI524173:AKJ524177 AUE524173:AUF524177 BEA524173:BEB524177 BNW524173:BNX524177 BXS524173:BXT524177 CHO524173:CHP524177 CRK524173:CRL524177 DBG524173:DBH524177 DLC524173:DLD524177 DUY524173:DUZ524177 EEU524173:EEV524177 EOQ524173:EOR524177 EYM524173:EYN524177 FII524173:FIJ524177 FSE524173:FSF524177 GCA524173:GCB524177 GLW524173:GLX524177 GVS524173:GVT524177 HFO524173:HFP524177 HPK524173:HPL524177 HZG524173:HZH524177 IJC524173:IJD524177 ISY524173:ISZ524177 JCU524173:JCV524177 JMQ524173:JMR524177 JWM524173:JWN524177 KGI524173:KGJ524177 KQE524173:KQF524177 LAA524173:LAB524177 LJW524173:LJX524177 LTS524173:LTT524177 MDO524173:MDP524177 MNK524173:MNL524177 MXG524173:MXH524177 NHC524173:NHD524177 NQY524173:NQZ524177 OAU524173:OAV524177 OKQ524173:OKR524177 OUM524173:OUN524177 PEI524173:PEJ524177 POE524173:POF524177 PYA524173:PYB524177 QHW524173:QHX524177 QRS524173:QRT524177 RBO524173:RBP524177 RLK524173:RLL524177 RVG524173:RVH524177 SFC524173:SFD524177 SOY524173:SOZ524177 SYU524173:SYV524177 TIQ524173:TIR524177 TSM524173:TSN524177 UCI524173:UCJ524177 UME524173:UMF524177 UWA524173:UWB524177 VFW524173:VFX524177 VPS524173:VPT524177 VZO524173:VZP524177 WJK524173:WJL524177 WTG524173:WTH524177 G589709:I589713 GU589709:GV589713 QQ589709:QR589713 AAM589709:AAN589713 AKI589709:AKJ589713 AUE589709:AUF589713 BEA589709:BEB589713 BNW589709:BNX589713 BXS589709:BXT589713 CHO589709:CHP589713 CRK589709:CRL589713 DBG589709:DBH589713 DLC589709:DLD589713 DUY589709:DUZ589713 EEU589709:EEV589713 EOQ589709:EOR589713 EYM589709:EYN589713 FII589709:FIJ589713 FSE589709:FSF589713 GCA589709:GCB589713 GLW589709:GLX589713 GVS589709:GVT589713 HFO589709:HFP589713 HPK589709:HPL589713 HZG589709:HZH589713 IJC589709:IJD589713 ISY589709:ISZ589713 JCU589709:JCV589713 JMQ589709:JMR589713 JWM589709:JWN589713 KGI589709:KGJ589713 KQE589709:KQF589713 LAA589709:LAB589713 LJW589709:LJX589713 LTS589709:LTT589713 MDO589709:MDP589713 MNK589709:MNL589713 MXG589709:MXH589713 NHC589709:NHD589713 NQY589709:NQZ589713 OAU589709:OAV589713 OKQ589709:OKR589713 OUM589709:OUN589713 PEI589709:PEJ589713 POE589709:POF589713 PYA589709:PYB589713 QHW589709:QHX589713 QRS589709:QRT589713 RBO589709:RBP589713 RLK589709:RLL589713 RVG589709:RVH589713 SFC589709:SFD589713 SOY589709:SOZ589713 SYU589709:SYV589713 TIQ589709:TIR589713 TSM589709:TSN589713 UCI589709:UCJ589713 UME589709:UMF589713 UWA589709:UWB589713 VFW589709:VFX589713 VPS589709:VPT589713 VZO589709:VZP589713 WJK589709:WJL589713 WTG589709:WTH589713 G655245:I655249 GU655245:GV655249 QQ655245:QR655249 AAM655245:AAN655249 AKI655245:AKJ655249 AUE655245:AUF655249 BEA655245:BEB655249 BNW655245:BNX655249 BXS655245:BXT655249 CHO655245:CHP655249 CRK655245:CRL655249 DBG655245:DBH655249 DLC655245:DLD655249 DUY655245:DUZ655249 EEU655245:EEV655249 EOQ655245:EOR655249 EYM655245:EYN655249 FII655245:FIJ655249 FSE655245:FSF655249 GCA655245:GCB655249 GLW655245:GLX655249 GVS655245:GVT655249 HFO655245:HFP655249 HPK655245:HPL655249 HZG655245:HZH655249 IJC655245:IJD655249 ISY655245:ISZ655249 JCU655245:JCV655249 JMQ655245:JMR655249 JWM655245:JWN655249 KGI655245:KGJ655249 KQE655245:KQF655249 LAA655245:LAB655249 LJW655245:LJX655249 LTS655245:LTT655249 MDO655245:MDP655249 MNK655245:MNL655249 MXG655245:MXH655249 NHC655245:NHD655249 NQY655245:NQZ655249 OAU655245:OAV655249 OKQ655245:OKR655249 OUM655245:OUN655249 PEI655245:PEJ655249 POE655245:POF655249 PYA655245:PYB655249 QHW655245:QHX655249 QRS655245:QRT655249 RBO655245:RBP655249 RLK655245:RLL655249 RVG655245:RVH655249 SFC655245:SFD655249 SOY655245:SOZ655249 SYU655245:SYV655249 TIQ655245:TIR655249 TSM655245:TSN655249 UCI655245:UCJ655249 UME655245:UMF655249 UWA655245:UWB655249 VFW655245:VFX655249 VPS655245:VPT655249 VZO655245:VZP655249 WJK655245:WJL655249 WTG655245:WTH655249 G720781:I720785 GU720781:GV720785 QQ720781:QR720785 AAM720781:AAN720785 AKI720781:AKJ720785 AUE720781:AUF720785 BEA720781:BEB720785 BNW720781:BNX720785 BXS720781:BXT720785 CHO720781:CHP720785 CRK720781:CRL720785 DBG720781:DBH720785 DLC720781:DLD720785 DUY720781:DUZ720785 EEU720781:EEV720785 EOQ720781:EOR720785 EYM720781:EYN720785 FII720781:FIJ720785 FSE720781:FSF720785 GCA720781:GCB720785 GLW720781:GLX720785 GVS720781:GVT720785 HFO720781:HFP720785 HPK720781:HPL720785 HZG720781:HZH720785 IJC720781:IJD720785 ISY720781:ISZ720785 JCU720781:JCV720785 JMQ720781:JMR720785 JWM720781:JWN720785 KGI720781:KGJ720785 KQE720781:KQF720785 LAA720781:LAB720785 LJW720781:LJX720785 LTS720781:LTT720785 MDO720781:MDP720785 MNK720781:MNL720785 MXG720781:MXH720785 NHC720781:NHD720785 NQY720781:NQZ720785 OAU720781:OAV720785 OKQ720781:OKR720785 OUM720781:OUN720785 PEI720781:PEJ720785 POE720781:POF720785 PYA720781:PYB720785 QHW720781:QHX720785 QRS720781:QRT720785 RBO720781:RBP720785 RLK720781:RLL720785 RVG720781:RVH720785 SFC720781:SFD720785 SOY720781:SOZ720785 SYU720781:SYV720785 TIQ720781:TIR720785 TSM720781:TSN720785 UCI720781:UCJ720785 UME720781:UMF720785 UWA720781:UWB720785 VFW720781:VFX720785 VPS720781:VPT720785 VZO720781:VZP720785 WJK720781:WJL720785 WTG720781:WTH720785 G786317:I786321 GU786317:GV786321 QQ786317:QR786321 AAM786317:AAN786321 AKI786317:AKJ786321 AUE786317:AUF786321 BEA786317:BEB786321 BNW786317:BNX786321 BXS786317:BXT786321 CHO786317:CHP786321 CRK786317:CRL786321 DBG786317:DBH786321 DLC786317:DLD786321 DUY786317:DUZ786321 EEU786317:EEV786321 EOQ786317:EOR786321 EYM786317:EYN786321 FII786317:FIJ786321 FSE786317:FSF786321 GCA786317:GCB786321 GLW786317:GLX786321 GVS786317:GVT786321 HFO786317:HFP786321 HPK786317:HPL786321 HZG786317:HZH786321 IJC786317:IJD786321 ISY786317:ISZ786321 JCU786317:JCV786321 JMQ786317:JMR786321 JWM786317:JWN786321 KGI786317:KGJ786321 KQE786317:KQF786321 LAA786317:LAB786321 LJW786317:LJX786321 LTS786317:LTT786321 MDO786317:MDP786321 MNK786317:MNL786321 MXG786317:MXH786321 NHC786317:NHD786321 NQY786317:NQZ786321 OAU786317:OAV786321 OKQ786317:OKR786321 OUM786317:OUN786321 PEI786317:PEJ786321 POE786317:POF786321 PYA786317:PYB786321 QHW786317:QHX786321 QRS786317:QRT786321 RBO786317:RBP786321 RLK786317:RLL786321 RVG786317:RVH786321 SFC786317:SFD786321 SOY786317:SOZ786321 SYU786317:SYV786321 TIQ786317:TIR786321 TSM786317:TSN786321 UCI786317:UCJ786321 UME786317:UMF786321 UWA786317:UWB786321 VFW786317:VFX786321 VPS786317:VPT786321 VZO786317:VZP786321 WJK786317:WJL786321 WTG786317:WTH786321 G851853:I851857 GU851853:GV851857 QQ851853:QR851857 AAM851853:AAN851857 AKI851853:AKJ851857 AUE851853:AUF851857 BEA851853:BEB851857 BNW851853:BNX851857 BXS851853:BXT851857 CHO851853:CHP851857 CRK851853:CRL851857 DBG851853:DBH851857 DLC851853:DLD851857 DUY851853:DUZ851857 EEU851853:EEV851857 EOQ851853:EOR851857 EYM851853:EYN851857 FII851853:FIJ851857 FSE851853:FSF851857 GCA851853:GCB851857 GLW851853:GLX851857 GVS851853:GVT851857 HFO851853:HFP851857 HPK851853:HPL851857 HZG851853:HZH851857 IJC851853:IJD851857 ISY851853:ISZ851857 JCU851853:JCV851857 JMQ851853:JMR851857 JWM851853:JWN851857 KGI851853:KGJ851857 KQE851853:KQF851857 LAA851853:LAB851857 LJW851853:LJX851857 LTS851853:LTT851857 MDO851853:MDP851857 MNK851853:MNL851857 MXG851853:MXH851857 NHC851853:NHD851857 NQY851853:NQZ851857 OAU851853:OAV851857 OKQ851853:OKR851857 OUM851853:OUN851857 PEI851853:PEJ851857 POE851853:POF851857 PYA851853:PYB851857 QHW851853:QHX851857 QRS851853:QRT851857 RBO851853:RBP851857 RLK851853:RLL851857 RVG851853:RVH851857 SFC851853:SFD851857 SOY851853:SOZ851857 SYU851853:SYV851857 TIQ851853:TIR851857 TSM851853:TSN851857 UCI851853:UCJ851857 UME851853:UMF851857 UWA851853:UWB851857 VFW851853:VFX851857 VPS851853:VPT851857 VZO851853:VZP851857 WJK851853:WJL851857 WTG851853:WTH851857 G917389:I917393 GU917389:GV917393 QQ917389:QR917393 AAM917389:AAN917393 AKI917389:AKJ917393 AUE917389:AUF917393 BEA917389:BEB917393 BNW917389:BNX917393 BXS917389:BXT917393 CHO917389:CHP917393 CRK917389:CRL917393 DBG917389:DBH917393 DLC917389:DLD917393 DUY917389:DUZ917393 EEU917389:EEV917393 EOQ917389:EOR917393 EYM917389:EYN917393 FII917389:FIJ917393 FSE917389:FSF917393 GCA917389:GCB917393 GLW917389:GLX917393 GVS917389:GVT917393 HFO917389:HFP917393 HPK917389:HPL917393 HZG917389:HZH917393 IJC917389:IJD917393 ISY917389:ISZ917393 JCU917389:JCV917393 JMQ917389:JMR917393 JWM917389:JWN917393 KGI917389:KGJ917393 KQE917389:KQF917393 LAA917389:LAB917393 LJW917389:LJX917393 LTS917389:LTT917393 MDO917389:MDP917393 MNK917389:MNL917393 MXG917389:MXH917393 NHC917389:NHD917393 NQY917389:NQZ917393 OAU917389:OAV917393 OKQ917389:OKR917393 OUM917389:OUN917393 PEI917389:PEJ917393 POE917389:POF917393 PYA917389:PYB917393 QHW917389:QHX917393 QRS917389:QRT917393 RBO917389:RBP917393 RLK917389:RLL917393 RVG917389:RVH917393 SFC917389:SFD917393 SOY917389:SOZ917393 SYU917389:SYV917393 TIQ917389:TIR917393 TSM917389:TSN917393 UCI917389:UCJ917393 UME917389:UMF917393 UWA917389:UWB917393 VFW917389:VFX917393 VPS917389:VPT917393 VZO917389:VZP917393 WJK917389:WJL917393 WTG917389:WTH917393 G982925:I982929 GU982925:GV982929 QQ982925:QR982929 AAM982925:AAN982929 AKI982925:AKJ982929 AUE982925:AUF982929 BEA982925:BEB982929 BNW982925:BNX982929 BXS982925:BXT982929 CHO982925:CHP982929 CRK982925:CRL982929 DBG982925:DBH982929 DLC982925:DLD982929 DUY982925:DUZ982929 EEU982925:EEV982929 EOQ982925:EOR982929 EYM982925:EYN982929 FII982925:FIJ982929 FSE982925:FSF982929 GCA982925:GCB982929 GLW982925:GLX982929 GVS982925:GVT982929 HFO982925:HFP982929 HPK982925:HPL982929 HZG982925:HZH982929 IJC982925:IJD982929 ISY982925:ISZ982929 JCU982925:JCV982929 JMQ982925:JMR982929 JWM982925:JWN982929 KGI982925:KGJ982929 KQE982925:KQF982929 LAA982925:LAB982929 LJW982925:LJX982929 LTS982925:LTT982929 MDO982925:MDP982929 MNK982925:MNL982929 MXG982925:MXH982929 NHC982925:NHD982929 NQY982925:NQZ982929 OAU982925:OAV982929 OKQ982925:OKR982929 OUM982925:OUN982929 PEI982925:PEJ982929 POE982925:POF982929 PYA982925:PYB982929 QHW982925:QHX982929 QRS982925:QRT982929 RBO982925:RBP982929 RLK982925:RLL982929 RVG982925:RVH982929 SFC982925:SFD982929 SOY982925:SOZ982929 SYU982925:SYV982929 TIQ982925:TIR982929 TSM982925:TSN982929 UCI982925:UCJ982929 UME982925:UMF982929 UWA982925:UWB982929 VFW982925:VFX982929 VPS982925:VPT982929 VZO982925:VZP982929 WJK982925:WJL982929 WTG982925:WTH982929 HI65421:HI65425 RE65421:RE65425 ABA65421:ABA65425 AKW65421:AKW65425 AUS65421:AUS65425 BEO65421:BEO65425 BOK65421:BOK65425 BYG65421:BYG65425 CIC65421:CIC65425 CRY65421:CRY65425 DBU65421:DBU65425 DLQ65421:DLQ65425 DVM65421:DVM65425 EFI65421:EFI65425 EPE65421:EPE65425 EZA65421:EZA65425 FIW65421:FIW65425 FSS65421:FSS65425 GCO65421:GCO65425 GMK65421:GMK65425 GWG65421:GWG65425 HGC65421:HGC65425 HPY65421:HPY65425 HZU65421:HZU65425 IJQ65421:IJQ65425 ITM65421:ITM65425 JDI65421:JDI65425 JNE65421:JNE65425 JXA65421:JXA65425 KGW65421:KGW65425 KQS65421:KQS65425 LAO65421:LAO65425 LKK65421:LKK65425 LUG65421:LUG65425 MEC65421:MEC65425 MNY65421:MNY65425 MXU65421:MXU65425 NHQ65421:NHQ65425 NRM65421:NRM65425 OBI65421:OBI65425 OLE65421:OLE65425 OVA65421:OVA65425 PEW65421:PEW65425 POS65421:POS65425 PYO65421:PYO65425 QIK65421:QIK65425 QSG65421:QSG65425 RCC65421:RCC65425 RLY65421:RLY65425 RVU65421:RVU65425 SFQ65421:SFQ65425 SPM65421:SPM65425 SZI65421:SZI65425 TJE65421:TJE65425 TTA65421:TTA65425 UCW65421:UCW65425 UMS65421:UMS65425 UWO65421:UWO65425 VGK65421:VGK65425 VQG65421:VQG65425 WAC65421:WAC65425 WJY65421:WJY65425 WTU65421:WTU65425 HI130957:HI130961 RE130957:RE130961 ABA130957:ABA130961 AKW130957:AKW130961 AUS130957:AUS130961 BEO130957:BEO130961 BOK130957:BOK130961 BYG130957:BYG130961 CIC130957:CIC130961 CRY130957:CRY130961 DBU130957:DBU130961 DLQ130957:DLQ130961 DVM130957:DVM130961 EFI130957:EFI130961 EPE130957:EPE130961 EZA130957:EZA130961 FIW130957:FIW130961 FSS130957:FSS130961 GCO130957:GCO130961 GMK130957:GMK130961 GWG130957:GWG130961 HGC130957:HGC130961 HPY130957:HPY130961 HZU130957:HZU130961 IJQ130957:IJQ130961 ITM130957:ITM130961 JDI130957:JDI130961 JNE130957:JNE130961 JXA130957:JXA130961 KGW130957:KGW130961 KQS130957:KQS130961 LAO130957:LAO130961 LKK130957:LKK130961 LUG130957:LUG130961 MEC130957:MEC130961 MNY130957:MNY130961 MXU130957:MXU130961 NHQ130957:NHQ130961 NRM130957:NRM130961 OBI130957:OBI130961 OLE130957:OLE130961 OVA130957:OVA130961 PEW130957:PEW130961 POS130957:POS130961 PYO130957:PYO130961 QIK130957:QIK130961 QSG130957:QSG130961 RCC130957:RCC130961 RLY130957:RLY130961 RVU130957:RVU130961 SFQ130957:SFQ130961 SPM130957:SPM130961 SZI130957:SZI130961 TJE130957:TJE130961 TTA130957:TTA130961 UCW130957:UCW130961 UMS130957:UMS130961 UWO130957:UWO130961 VGK130957:VGK130961 VQG130957:VQG130961 WAC130957:WAC130961 WJY130957:WJY130961 WTU130957:WTU130961 HI196493:HI196497 RE196493:RE196497 ABA196493:ABA196497 AKW196493:AKW196497 AUS196493:AUS196497 BEO196493:BEO196497 BOK196493:BOK196497 BYG196493:BYG196497 CIC196493:CIC196497 CRY196493:CRY196497 DBU196493:DBU196497 DLQ196493:DLQ196497 DVM196493:DVM196497 EFI196493:EFI196497 EPE196493:EPE196497 EZA196493:EZA196497 FIW196493:FIW196497 FSS196493:FSS196497 GCO196493:GCO196497 GMK196493:GMK196497 GWG196493:GWG196497 HGC196493:HGC196497 HPY196493:HPY196497 HZU196493:HZU196497 IJQ196493:IJQ196497 ITM196493:ITM196497 JDI196493:JDI196497 JNE196493:JNE196497 JXA196493:JXA196497 KGW196493:KGW196497 KQS196493:KQS196497 LAO196493:LAO196497 LKK196493:LKK196497 LUG196493:LUG196497 MEC196493:MEC196497 MNY196493:MNY196497 MXU196493:MXU196497 NHQ196493:NHQ196497 NRM196493:NRM196497 OBI196493:OBI196497 OLE196493:OLE196497 OVA196493:OVA196497 PEW196493:PEW196497 POS196493:POS196497 PYO196493:PYO196497 QIK196493:QIK196497 QSG196493:QSG196497 RCC196493:RCC196497 RLY196493:RLY196497 RVU196493:RVU196497 SFQ196493:SFQ196497 SPM196493:SPM196497 SZI196493:SZI196497 TJE196493:TJE196497 TTA196493:TTA196497 UCW196493:UCW196497 UMS196493:UMS196497 UWO196493:UWO196497 VGK196493:VGK196497 VQG196493:VQG196497 WAC196493:WAC196497 WJY196493:WJY196497 WTU196493:WTU196497 HI262029:HI262033 RE262029:RE262033 ABA262029:ABA262033 AKW262029:AKW262033 AUS262029:AUS262033 BEO262029:BEO262033 BOK262029:BOK262033 BYG262029:BYG262033 CIC262029:CIC262033 CRY262029:CRY262033 DBU262029:DBU262033 DLQ262029:DLQ262033 DVM262029:DVM262033 EFI262029:EFI262033 EPE262029:EPE262033 EZA262029:EZA262033 FIW262029:FIW262033 FSS262029:FSS262033 GCO262029:GCO262033 GMK262029:GMK262033 GWG262029:GWG262033 HGC262029:HGC262033 HPY262029:HPY262033 HZU262029:HZU262033 IJQ262029:IJQ262033 ITM262029:ITM262033 JDI262029:JDI262033 JNE262029:JNE262033 JXA262029:JXA262033 KGW262029:KGW262033 KQS262029:KQS262033 LAO262029:LAO262033 LKK262029:LKK262033 LUG262029:LUG262033 MEC262029:MEC262033 MNY262029:MNY262033 MXU262029:MXU262033 NHQ262029:NHQ262033 NRM262029:NRM262033 OBI262029:OBI262033 OLE262029:OLE262033 OVA262029:OVA262033 PEW262029:PEW262033 POS262029:POS262033 PYO262029:PYO262033 QIK262029:QIK262033 QSG262029:QSG262033 RCC262029:RCC262033 RLY262029:RLY262033 RVU262029:RVU262033 SFQ262029:SFQ262033 SPM262029:SPM262033 SZI262029:SZI262033 TJE262029:TJE262033 TTA262029:TTA262033 UCW262029:UCW262033 UMS262029:UMS262033 UWO262029:UWO262033 VGK262029:VGK262033 VQG262029:VQG262033 WAC262029:WAC262033 WJY262029:WJY262033 WTU262029:WTU262033 HI327565:HI327569 RE327565:RE327569 ABA327565:ABA327569 AKW327565:AKW327569 AUS327565:AUS327569 BEO327565:BEO327569 BOK327565:BOK327569 BYG327565:BYG327569 CIC327565:CIC327569 CRY327565:CRY327569 DBU327565:DBU327569 DLQ327565:DLQ327569 DVM327565:DVM327569 EFI327565:EFI327569 EPE327565:EPE327569 EZA327565:EZA327569 FIW327565:FIW327569 FSS327565:FSS327569 GCO327565:GCO327569 GMK327565:GMK327569 GWG327565:GWG327569 HGC327565:HGC327569 HPY327565:HPY327569 HZU327565:HZU327569 IJQ327565:IJQ327569 ITM327565:ITM327569 JDI327565:JDI327569 JNE327565:JNE327569 JXA327565:JXA327569 KGW327565:KGW327569 KQS327565:KQS327569 LAO327565:LAO327569 LKK327565:LKK327569 LUG327565:LUG327569 MEC327565:MEC327569 MNY327565:MNY327569 MXU327565:MXU327569 NHQ327565:NHQ327569 NRM327565:NRM327569 OBI327565:OBI327569 OLE327565:OLE327569 OVA327565:OVA327569 PEW327565:PEW327569 POS327565:POS327569 PYO327565:PYO327569 QIK327565:QIK327569 QSG327565:QSG327569 RCC327565:RCC327569 RLY327565:RLY327569 RVU327565:RVU327569 SFQ327565:SFQ327569 SPM327565:SPM327569 SZI327565:SZI327569 TJE327565:TJE327569 TTA327565:TTA327569 UCW327565:UCW327569 UMS327565:UMS327569 UWO327565:UWO327569 VGK327565:VGK327569 VQG327565:VQG327569 WAC327565:WAC327569 WJY327565:WJY327569 WTU327565:WTU327569 HI393101:HI393105 RE393101:RE393105 ABA393101:ABA393105 AKW393101:AKW393105 AUS393101:AUS393105 BEO393101:BEO393105 BOK393101:BOK393105 BYG393101:BYG393105 CIC393101:CIC393105 CRY393101:CRY393105 DBU393101:DBU393105 DLQ393101:DLQ393105 DVM393101:DVM393105 EFI393101:EFI393105 EPE393101:EPE393105 EZA393101:EZA393105 FIW393101:FIW393105 FSS393101:FSS393105 GCO393101:GCO393105 GMK393101:GMK393105 GWG393101:GWG393105 HGC393101:HGC393105 HPY393101:HPY393105 HZU393101:HZU393105 IJQ393101:IJQ393105 ITM393101:ITM393105 JDI393101:JDI393105 JNE393101:JNE393105 JXA393101:JXA393105 KGW393101:KGW393105 KQS393101:KQS393105 LAO393101:LAO393105 LKK393101:LKK393105 LUG393101:LUG393105 MEC393101:MEC393105 MNY393101:MNY393105 MXU393101:MXU393105 NHQ393101:NHQ393105 NRM393101:NRM393105 OBI393101:OBI393105 OLE393101:OLE393105 OVA393101:OVA393105 PEW393101:PEW393105 POS393101:POS393105 PYO393101:PYO393105 QIK393101:QIK393105 QSG393101:QSG393105 RCC393101:RCC393105 RLY393101:RLY393105 RVU393101:RVU393105 SFQ393101:SFQ393105 SPM393101:SPM393105 SZI393101:SZI393105 TJE393101:TJE393105 TTA393101:TTA393105 UCW393101:UCW393105 UMS393101:UMS393105 UWO393101:UWO393105 VGK393101:VGK393105 VQG393101:VQG393105 WAC393101:WAC393105 WJY393101:WJY393105 WTU393101:WTU393105 HI458637:HI458641 RE458637:RE458641 ABA458637:ABA458641 AKW458637:AKW458641 AUS458637:AUS458641 BEO458637:BEO458641 BOK458637:BOK458641 BYG458637:BYG458641 CIC458637:CIC458641 CRY458637:CRY458641 DBU458637:DBU458641 DLQ458637:DLQ458641 DVM458637:DVM458641 EFI458637:EFI458641 EPE458637:EPE458641 EZA458637:EZA458641 FIW458637:FIW458641 FSS458637:FSS458641 GCO458637:GCO458641 GMK458637:GMK458641 GWG458637:GWG458641 HGC458637:HGC458641 HPY458637:HPY458641 HZU458637:HZU458641 IJQ458637:IJQ458641 ITM458637:ITM458641 JDI458637:JDI458641 JNE458637:JNE458641 JXA458637:JXA458641 KGW458637:KGW458641 KQS458637:KQS458641 LAO458637:LAO458641 LKK458637:LKK458641 LUG458637:LUG458641 MEC458637:MEC458641 MNY458637:MNY458641 MXU458637:MXU458641 NHQ458637:NHQ458641 NRM458637:NRM458641 OBI458637:OBI458641 OLE458637:OLE458641 OVA458637:OVA458641 PEW458637:PEW458641 POS458637:POS458641 PYO458637:PYO458641 QIK458637:QIK458641 QSG458637:QSG458641 RCC458637:RCC458641 RLY458637:RLY458641 RVU458637:RVU458641 SFQ458637:SFQ458641 SPM458637:SPM458641 SZI458637:SZI458641 TJE458637:TJE458641 TTA458637:TTA458641 UCW458637:UCW458641 UMS458637:UMS458641 UWO458637:UWO458641 VGK458637:VGK458641 VQG458637:VQG458641 WAC458637:WAC458641 WJY458637:WJY458641 WTU458637:WTU458641 HI524173:HI524177 RE524173:RE524177 ABA524173:ABA524177 AKW524173:AKW524177 AUS524173:AUS524177 BEO524173:BEO524177 BOK524173:BOK524177 BYG524173:BYG524177 CIC524173:CIC524177 CRY524173:CRY524177 DBU524173:DBU524177 DLQ524173:DLQ524177 DVM524173:DVM524177 EFI524173:EFI524177 EPE524173:EPE524177 EZA524173:EZA524177 FIW524173:FIW524177 FSS524173:FSS524177 GCO524173:GCO524177 GMK524173:GMK524177 GWG524173:GWG524177 HGC524173:HGC524177 HPY524173:HPY524177 HZU524173:HZU524177 IJQ524173:IJQ524177 ITM524173:ITM524177 JDI524173:JDI524177 JNE524173:JNE524177 JXA524173:JXA524177 KGW524173:KGW524177 KQS524173:KQS524177 LAO524173:LAO524177 LKK524173:LKK524177 LUG524173:LUG524177 MEC524173:MEC524177 MNY524173:MNY524177 MXU524173:MXU524177 NHQ524173:NHQ524177 NRM524173:NRM524177 OBI524173:OBI524177 OLE524173:OLE524177 OVA524173:OVA524177 PEW524173:PEW524177 POS524173:POS524177 PYO524173:PYO524177 QIK524173:QIK524177 QSG524173:QSG524177 RCC524173:RCC524177 RLY524173:RLY524177 RVU524173:RVU524177 SFQ524173:SFQ524177 SPM524173:SPM524177 SZI524173:SZI524177 TJE524173:TJE524177 TTA524173:TTA524177 UCW524173:UCW524177 UMS524173:UMS524177 UWO524173:UWO524177 VGK524173:VGK524177 VQG524173:VQG524177 WAC524173:WAC524177 WJY524173:WJY524177 WTU524173:WTU524177 HI589709:HI589713 RE589709:RE589713 ABA589709:ABA589713 AKW589709:AKW589713 AUS589709:AUS589713 BEO589709:BEO589713 BOK589709:BOK589713 BYG589709:BYG589713 CIC589709:CIC589713 CRY589709:CRY589713 DBU589709:DBU589713 DLQ589709:DLQ589713 DVM589709:DVM589713 EFI589709:EFI589713 EPE589709:EPE589713 EZA589709:EZA589713 FIW589709:FIW589713 FSS589709:FSS589713 GCO589709:GCO589713 GMK589709:GMK589713 GWG589709:GWG589713 HGC589709:HGC589713 HPY589709:HPY589713 HZU589709:HZU589713 IJQ589709:IJQ589713 ITM589709:ITM589713 JDI589709:JDI589713 JNE589709:JNE589713 JXA589709:JXA589713 KGW589709:KGW589713 KQS589709:KQS589713 LAO589709:LAO589713 LKK589709:LKK589713 LUG589709:LUG589713 MEC589709:MEC589713 MNY589709:MNY589713 MXU589709:MXU589713 NHQ589709:NHQ589713 NRM589709:NRM589713 OBI589709:OBI589713 OLE589709:OLE589713 OVA589709:OVA589713 PEW589709:PEW589713 POS589709:POS589713 PYO589709:PYO589713 QIK589709:QIK589713 QSG589709:QSG589713 RCC589709:RCC589713 RLY589709:RLY589713 RVU589709:RVU589713 SFQ589709:SFQ589713 SPM589709:SPM589713 SZI589709:SZI589713 TJE589709:TJE589713 TTA589709:TTA589713 UCW589709:UCW589713 UMS589709:UMS589713 UWO589709:UWO589713 VGK589709:VGK589713 VQG589709:VQG589713 WAC589709:WAC589713 WJY589709:WJY589713 WTU589709:WTU589713 HI655245:HI655249 RE655245:RE655249 ABA655245:ABA655249 AKW655245:AKW655249 AUS655245:AUS655249 BEO655245:BEO655249 BOK655245:BOK655249 BYG655245:BYG655249 CIC655245:CIC655249 CRY655245:CRY655249 DBU655245:DBU655249 DLQ655245:DLQ655249 DVM655245:DVM655249 EFI655245:EFI655249 EPE655245:EPE655249 EZA655245:EZA655249 FIW655245:FIW655249 FSS655245:FSS655249 GCO655245:GCO655249 GMK655245:GMK655249 GWG655245:GWG655249 HGC655245:HGC655249 HPY655245:HPY655249 HZU655245:HZU655249 IJQ655245:IJQ655249 ITM655245:ITM655249 JDI655245:JDI655249 JNE655245:JNE655249 JXA655245:JXA655249 KGW655245:KGW655249 KQS655245:KQS655249 LAO655245:LAO655249 LKK655245:LKK655249 LUG655245:LUG655249 MEC655245:MEC655249 MNY655245:MNY655249 MXU655245:MXU655249 NHQ655245:NHQ655249 NRM655245:NRM655249 OBI655245:OBI655249 OLE655245:OLE655249 OVA655245:OVA655249 PEW655245:PEW655249 POS655245:POS655249 PYO655245:PYO655249 QIK655245:QIK655249 QSG655245:QSG655249 RCC655245:RCC655249 RLY655245:RLY655249 RVU655245:RVU655249 SFQ655245:SFQ655249 SPM655245:SPM655249 SZI655245:SZI655249 TJE655245:TJE655249 TTA655245:TTA655249 UCW655245:UCW655249 UMS655245:UMS655249 UWO655245:UWO655249 VGK655245:VGK655249 VQG655245:VQG655249 WAC655245:WAC655249 WJY655245:WJY655249 WTU655245:WTU655249 HI720781:HI720785 RE720781:RE720785 ABA720781:ABA720785 AKW720781:AKW720785 AUS720781:AUS720785 BEO720781:BEO720785 BOK720781:BOK720785 BYG720781:BYG720785 CIC720781:CIC720785 CRY720781:CRY720785 DBU720781:DBU720785 DLQ720781:DLQ720785 DVM720781:DVM720785 EFI720781:EFI720785 EPE720781:EPE720785 EZA720781:EZA720785 FIW720781:FIW720785 FSS720781:FSS720785 GCO720781:GCO720785 GMK720781:GMK720785 GWG720781:GWG720785 HGC720781:HGC720785 HPY720781:HPY720785 HZU720781:HZU720785 IJQ720781:IJQ720785 ITM720781:ITM720785 JDI720781:JDI720785 JNE720781:JNE720785 JXA720781:JXA720785 KGW720781:KGW720785 KQS720781:KQS720785 LAO720781:LAO720785 LKK720781:LKK720785 LUG720781:LUG720785 MEC720781:MEC720785 MNY720781:MNY720785 MXU720781:MXU720785 NHQ720781:NHQ720785 NRM720781:NRM720785 OBI720781:OBI720785 OLE720781:OLE720785 OVA720781:OVA720785 PEW720781:PEW720785 POS720781:POS720785 PYO720781:PYO720785 QIK720781:QIK720785 QSG720781:QSG720785 RCC720781:RCC720785 RLY720781:RLY720785 RVU720781:RVU720785 SFQ720781:SFQ720785 SPM720781:SPM720785 SZI720781:SZI720785 TJE720781:TJE720785 TTA720781:TTA720785 UCW720781:UCW720785 UMS720781:UMS720785 UWO720781:UWO720785 VGK720781:VGK720785 VQG720781:VQG720785 WAC720781:WAC720785 WJY720781:WJY720785 WTU720781:WTU720785 HI786317:HI786321 RE786317:RE786321 ABA786317:ABA786321 AKW786317:AKW786321 AUS786317:AUS786321 BEO786317:BEO786321 BOK786317:BOK786321 BYG786317:BYG786321 CIC786317:CIC786321 CRY786317:CRY786321 DBU786317:DBU786321 DLQ786317:DLQ786321 DVM786317:DVM786321 EFI786317:EFI786321 EPE786317:EPE786321 EZA786317:EZA786321 FIW786317:FIW786321 FSS786317:FSS786321 GCO786317:GCO786321 GMK786317:GMK786321 GWG786317:GWG786321 HGC786317:HGC786321 HPY786317:HPY786321 HZU786317:HZU786321 IJQ786317:IJQ786321 ITM786317:ITM786321 JDI786317:JDI786321 JNE786317:JNE786321 JXA786317:JXA786321 KGW786317:KGW786321 KQS786317:KQS786321 LAO786317:LAO786321 LKK786317:LKK786321 LUG786317:LUG786321 MEC786317:MEC786321 MNY786317:MNY786321 MXU786317:MXU786321 NHQ786317:NHQ786321 NRM786317:NRM786321 OBI786317:OBI786321 OLE786317:OLE786321 OVA786317:OVA786321 PEW786317:PEW786321 POS786317:POS786321 PYO786317:PYO786321 QIK786317:QIK786321 QSG786317:QSG786321 RCC786317:RCC786321 RLY786317:RLY786321 RVU786317:RVU786321 SFQ786317:SFQ786321 SPM786317:SPM786321 SZI786317:SZI786321 TJE786317:TJE786321 TTA786317:TTA786321 UCW786317:UCW786321 UMS786317:UMS786321 UWO786317:UWO786321 VGK786317:VGK786321 VQG786317:VQG786321 WAC786317:WAC786321 WJY786317:WJY786321 WTU786317:WTU786321 HI851853:HI851857 RE851853:RE851857 ABA851853:ABA851857 AKW851853:AKW851857 AUS851853:AUS851857 BEO851853:BEO851857 BOK851853:BOK851857 BYG851853:BYG851857 CIC851853:CIC851857 CRY851853:CRY851857 DBU851853:DBU851857 DLQ851853:DLQ851857 DVM851853:DVM851857 EFI851853:EFI851857 EPE851853:EPE851857 EZA851853:EZA851857 FIW851853:FIW851857 FSS851853:FSS851857 GCO851853:GCO851857 GMK851853:GMK851857 GWG851853:GWG851857 HGC851853:HGC851857 HPY851853:HPY851857 HZU851853:HZU851857 IJQ851853:IJQ851857 ITM851853:ITM851857 JDI851853:JDI851857 JNE851853:JNE851857 JXA851853:JXA851857 KGW851853:KGW851857 KQS851853:KQS851857 LAO851853:LAO851857 LKK851853:LKK851857 LUG851853:LUG851857 MEC851853:MEC851857 MNY851853:MNY851857 MXU851853:MXU851857 NHQ851853:NHQ851857 NRM851853:NRM851857 OBI851853:OBI851857 OLE851853:OLE851857 OVA851853:OVA851857 PEW851853:PEW851857 POS851853:POS851857 PYO851853:PYO851857 QIK851853:QIK851857 QSG851853:QSG851857 RCC851853:RCC851857 RLY851853:RLY851857 RVU851853:RVU851857 SFQ851853:SFQ851857 SPM851853:SPM851857 SZI851853:SZI851857 TJE851853:TJE851857 TTA851853:TTA851857 UCW851853:UCW851857 UMS851853:UMS851857 UWO851853:UWO851857 VGK851853:VGK851857 VQG851853:VQG851857 WAC851853:WAC851857 WJY851853:WJY851857 WTU851853:WTU851857 HI917389:HI917393 RE917389:RE917393 ABA917389:ABA917393 AKW917389:AKW917393 AUS917389:AUS917393 BEO917389:BEO917393 BOK917389:BOK917393 BYG917389:BYG917393 CIC917389:CIC917393 CRY917389:CRY917393 DBU917389:DBU917393 DLQ917389:DLQ917393 DVM917389:DVM917393 EFI917389:EFI917393 EPE917389:EPE917393 EZA917389:EZA917393 FIW917389:FIW917393 FSS917389:FSS917393 GCO917389:GCO917393 GMK917389:GMK917393 GWG917389:GWG917393 HGC917389:HGC917393 HPY917389:HPY917393 HZU917389:HZU917393 IJQ917389:IJQ917393 ITM917389:ITM917393 JDI917389:JDI917393 JNE917389:JNE917393 JXA917389:JXA917393 KGW917389:KGW917393 KQS917389:KQS917393 LAO917389:LAO917393 LKK917389:LKK917393 LUG917389:LUG917393 MEC917389:MEC917393 MNY917389:MNY917393 MXU917389:MXU917393 NHQ917389:NHQ917393 NRM917389:NRM917393 OBI917389:OBI917393 OLE917389:OLE917393 OVA917389:OVA917393 PEW917389:PEW917393 POS917389:POS917393 PYO917389:PYO917393 QIK917389:QIK917393 QSG917389:QSG917393 RCC917389:RCC917393 RLY917389:RLY917393 RVU917389:RVU917393 SFQ917389:SFQ917393 SPM917389:SPM917393 SZI917389:SZI917393 TJE917389:TJE917393 TTA917389:TTA917393 UCW917389:UCW917393 UMS917389:UMS917393 UWO917389:UWO917393 VGK917389:VGK917393 VQG917389:VQG917393 WAC917389:WAC917393 WJY917389:WJY917393 WTU917389:WTU917393 HI982925:HI982929 RE982925:RE982929 ABA982925:ABA982929 AKW982925:AKW982929 AUS982925:AUS982929 BEO982925:BEO982929 BOK982925:BOK982929 BYG982925:BYG982929 CIC982925:CIC982929 CRY982925:CRY982929 DBU982925:DBU982929 DLQ982925:DLQ982929 DVM982925:DVM982929 EFI982925:EFI982929 EPE982925:EPE982929 EZA982925:EZA982929 FIW982925:FIW982929 FSS982925:FSS982929 GCO982925:GCO982929 GMK982925:GMK982929 GWG982925:GWG982929 HGC982925:HGC982929 HPY982925:HPY982929 HZU982925:HZU982929 IJQ982925:IJQ982929 ITM982925:ITM982929 JDI982925:JDI982929 JNE982925:JNE982929 JXA982925:JXA982929 KGW982925:KGW982929 KQS982925:KQS982929 LAO982925:LAO982929 LKK982925:LKK982929 LUG982925:LUG982929 MEC982925:MEC982929 MNY982925:MNY982929 MXU982925:MXU982929 NHQ982925:NHQ982929 NRM982925:NRM982929 OBI982925:OBI982929 OLE982925:OLE982929 OVA982925:OVA982929 PEW982925:PEW982929 POS982925:POS982929 PYO982925:PYO982929 QIK982925:QIK982929 QSG982925:QSG982929 RCC982925:RCC982929 RLY982925:RLY982929 RVU982925:RVU982929 SFQ982925:SFQ982929 SPM982925:SPM982929 SZI982925:SZI982929 TJE982925:TJE982929 TTA982925:TTA982929 UCW982925:UCW982929 UMS982925:UMS982929 UWO982925:UWO982929 VGK982925:VGK982929 VQG982925:VQG982929 WAC982925:WAC982929 WJY982925:WJY982929 WTU982925:WTU982929 HF65421:HG65425 RB65421:RC65425 AAX65421:AAY65425 AKT65421:AKU65425 AUP65421:AUQ65425 BEL65421:BEM65425 BOH65421:BOI65425 BYD65421:BYE65425 CHZ65421:CIA65425 CRV65421:CRW65425 DBR65421:DBS65425 DLN65421:DLO65425 DVJ65421:DVK65425 EFF65421:EFG65425 EPB65421:EPC65425 EYX65421:EYY65425 FIT65421:FIU65425 FSP65421:FSQ65425 GCL65421:GCM65425 GMH65421:GMI65425 GWD65421:GWE65425 HFZ65421:HGA65425 HPV65421:HPW65425 HZR65421:HZS65425 IJN65421:IJO65425 ITJ65421:ITK65425 JDF65421:JDG65425 JNB65421:JNC65425 JWX65421:JWY65425 KGT65421:KGU65425 KQP65421:KQQ65425 LAL65421:LAM65425 LKH65421:LKI65425 LUD65421:LUE65425 MDZ65421:MEA65425 MNV65421:MNW65425 MXR65421:MXS65425 NHN65421:NHO65425 NRJ65421:NRK65425 OBF65421:OBG65425 OLB65421:OLC65425 OUX65421:OUY65425 PET65421:PEU65425 POP65421:POQ65425 PYL65421:PYM65425 QIH65421:QII65425 QSD65421:QSE65425 RBZ65421:RCA65425 RLV65421:RLW65425 RVR65421:RVS65425 SFN65421:SFO65425 SPJ65421:SPK65425 SZF65421:SZG65425 TJB65421:TJC65425 TSX65421:TSY65425 UCT65421:UCU65425 UMP65421:UMQ65425 UWL65421:UWM65425 VGH65421:VGI65425 VQD65421:VQE65425 VZZ65421:WAA65425 WJV65421:WJW65425 WTR65421:WTS65425 HF130957:HG130961 RB130957:RC130961 AAX130957:AAY130961 AKT130957:AKU130961 AUP130957:AUQ130961 BEL130957:BEM130961 BOH130957:BOI130961 BYD130957:BYE130961 CHZ130957:CIA130961 CRV130957:CRW130961 DBR130957:DBS130961 DLN130957:DLO130961 DVJ130957:DVK130961 EFF130957:EFG130961 EPB130957:EPC130961 EYX130957:EYY130961 FIT130957:FIU130961 FSP130957:FSQ130961 GCL130957:GCM130961 GMH130957:GMI130961 GWD130957:GWE130961 HFZ130957:HGA130961 HPV130957:HPW130961 HZR130957:HZS130961 IJN130957:IJO130961 ITJ130957:ITK130961 JDF130957:JDG130961 JNB130957:JNC130961 JWX130957:JWY130961 KGT130957:KGU130961 KQP130957:KQQ130961 LAL130957:LAM130961 LKH130957:LKI130961 LUD130957:LUE130961 MDZ130957:MEA130961 MNV130957:MNW130961 MXR130957:MXS130961 NHN130957:NHO130961 NRJ130957:NRK130961 OBF130957:OBG130961 OLB130957:OLC130961 OUX130957:OUY130961 PET130957:PEU130961 POP130957:POQ130961 PYL130957:PYM130961 QIH130957:QII130961 QSD130957:QSE130961 RBZ130957:RCA130961 RLV130957:RLW130961 RVR130957:RVS130961 SFN130957:SFO130961 SPJ130957:SPK130961 SZF130957:SZG130961 TJB130957:TJC130961 TSX130957:TSY130961 UCT130957:UCU130961 UMP130957:UMQ130961 UWL130957:UWM130961 VGH130957:VGI130961 VQD130957:VQE130961 VZZ130957:WAA130961 WJV130957:WJW130961 WTR130957:WTS130961 HF196493:HG196497 RB196493:RC196497 AAX196493:AAY196497 AKT196493:AKU196497 AUP196493:AUQ196497 BEL196493:BEM196497 BOH196493:BOI196497 BYD196493:BYE196497 CHZ196493:CIA196497 CRV196493:CRW196497 DBR196493:DBS196497 DLN196493:DLO196497 DVJ196493:DVK196497 EFF196493:EFG196497 EPB196493:EPC196497 EYX196493:EYY196497 FIT196493:FIU196497 FSP196493:FSQ196497 GCL196493:GCM196497 GMH196493:GMI196497 GWD196493:GWE196497 HFZ196493:HGA196497 HPV196493:HPW196497 HZR196493:HZS196497 IJN196493:IJO196497 ITJ196493:ITK196497 JDF196493:JDG196497 JNB196493:JNC196497 JWX196493:JWY196497 KGT196493:KGU196497 KQP196493:KQQ196497 LAL196493:LAM196497 LKH196493:LKI196497 LUD196493:LUE196497 MDZ196493:MEA196497 MNV196493:MNW196497 MXR196493:MXS196497 NHN196493:NHO196497 NRJ196493:NRK196497 OBF196493:OBG196497 OLB196493:OLC196497 OUX196493:OUY196497 PET196493:PEU196497 POP196493:POQ196497 PYL196493:PYM196497 QIH196493:QII196497 QSD196493:QSE196497 RBZ196493:RCA196497 RLV196493:RLW196497 RVR196493:RVS196497 SFN196493:SFO196497 SPJ196493:SPK196497 SZF196493:SZG196497 TJB196493:TJC196497 TSX196493:TSY196497 UCT196493:UCU196497 UMP196493:UMQ196497 UWL196493:UWM196497 VGH196493:VGI196497 VQD196493:VQE196497 VZZ196493:WAA196497 WJV196493:WJW196497 WTR196493:WTS196497 HF262029:HG262033 RB262029:RC262033 AAX262029:AAY262033 AKT262029:AKU262033 AUP262029:AUQ262033 BEL262029:BEM262033 BOH262029:BOI262033 BYD262029:BYE262033 CHZ262029:CIA262033 CRV262029:CRW262033 DBR262029:DBS262033 DLN262029:DLO262033 DVJ262029:DVK262033 EFF262029:EFG262033 EPB262029:EPC262033 EYX262029:EYY262033 FIT262029:FIU262033 FSP262029:FSQ262033 GCL262029:GCM262033 GMH262029:GMI262033 GWD262029:GWE262033 HFZ262029:HGA262033 HPV262029:HPW262033 HZR262029:HZS262033 IJN262029:IJO262033 ITJ262029:ITK262033 JDF262029:JDG262033 JNB262029:JNC262033 JWX262029:JWY262033 KGT262029:KGU262033 KQP262029:KQQ262033 LAL262029:LAM262033 LKH262029:LKI262033 LUD262029:LUE262033 MDZ262029:MEA262033 MNV262029:MNW262033 MXR262029:MXS262033 NHN262029:NHO262033 NRJ262029:NRK262033 OBF262029:OBG262033 OLB262029:OLC262033 OUX262029:OUY262033 PET262029:PEU262033 POP262029:POQ262033 PYL262029:PYM262033 QIH262029:QII262033 QSD262029:QSE262033 RBZ262029:RCA262033 RLV262029:RLW262033 RVR262029:RVS262033 SFN262029:SFO262033 SPJ262029:SPK262033 SZF262029:SZG262033 TJB262029:TJC262033 TSX262029:TSY262033 UCT262029:UCU262033 UMP262029:UMQ262033 UWL262029:UWM262033 VGH262029:VGI262033 VQD262029:VQE262033 VZZ262029:WAA262033 WJV262029:WJW262033 WTR262029:WTS262033 HF327565:HG327569 RB327565:RC327569 AAX327565:AAY327569 AKT327565:AKU327569 AUP327565:AUQ327569 BEL327565:BEM327569 BOH327565:BOI327569 BYD327565:BYE327569 CHZ327565:CIA327569 CRV327565:CRW327569 DBR327565:DBS327569 DLN327565:DLO327569 DVJ327565:DVK327569 EFF327565:EFG327569 EPB327565:EPC327569 EYX327565:EYY327569 FIT327565:FIU327569 FSP327565:FSQ327569 GCL327565:GCM327569 GMH327565:GMI327569 GWD327565:GWE327569 HFZ327565:HGA327569 HPV327565:HPW327569 HZR327565:HZS327569 IJN327565:IJO327569 ITJ327565:ITK327569 JDF327565:JDG327569 JNB327565:JNC327569 JWX327565:JWY327569 KGT327565:KGU327569 KQP327565:KQQ327569 LAL327565:LAM327569 LKH327565:LKI327569 LUD327565:LUE327569 MDZ327565:MEA327569 MNV327565:MNW327569 MXR327565:MXS327569 NHN327565:NHO327569 NRJ327565:NRK327569 OBF327565:OBG327569 OLB327565:OLC327569 OUX327565:OUY327569 PET327565:PEU327569 POP327565:POQ327569 PYL327565:PYM327569 QIH327565:QII327569 QSD327565:QSE327569 RBZ327565:RCA327569 RLV327565:RLW327569 RVR327565:RVS327569 SFN327565:SFO327569 SPJ327565:SPK327569 SZF327565:SZG327569 TJB327565:TJC327569 TSX327565:TSY327569 UCT327565:UCU327569 UMP327565:UMQ327569 UWL327565:UWM327569 VGH327565:VGI327569 VQD327565:VQE327569 VZZ327565:WAA327569 WJV327565:WJW327569 WTR327565:WTS327569 HF393101:HG393105 RB393101:RC393105 AAX393101:AAY393105 AKT393101:AKU393105 AUP393101:AUQ393105 BEL393101:BEM393105 BOH393101:BOI393105 BYD393101:BYE393105 CHZ393101:CIA393105 CRV393101:CRW393105 DBR393101:DBS393105 DLN393101:DLO393105 DVJ393101:DVK393105 EFF393101:EFG393105 EPB393101:EPC393105 EYX393101:EYY393105 FIT393101:FIU393105 FSP393101:FSQ393105 GCL393101:GCM393105 GMH393101:GMI393105 GWD393101:GWE393105 HFZ393101:HGA393105 HPV393101:HPW393105 HZR393101:HZS393105 IJN393101:IJO393105 ITJ393101:ITK393105 JDF393101:JDG393105 JNB393101:JNC393105 JWX393101:JWY393105 KGT393101:KGU393105 KQP393101:KQQ393105 LAL393101:LAM393105 LKH393101:LKI393105 LUD393101:LUE393105 MDZ393101:MEA393105 MNV393101:MNW393105 MXR393101:MXS393105 NHN393101:NHO393105 NRJ393101:NRK393105 OBF393101:OBG393105 OLB393101:OLC393105 OUX393101:OUY393105 PET393101:PEU393105 POP393101:POQ393105 PYL393101:PYM393105 QIH393101:QII393105 QSD393101:QSE393105 RBZ393101:RCA393105 RLV393101:RLW393105 RVR393101:RVS393105 SFN393101:SFO393105 SPJ393101:SPK393105 SZF393101:SZG393105 TJB393101:TJC393105 TSX393101:TSY393105 UCT393101:UCU393105 UMP393101:UMQ393105 UWL393101:UWM393105 VGH393101:VGI393105 VQD393101:VQE393105 VZZ393101:WAA393105 WJV393101:WJW393105 WTR393101:WTS393105 HF458637:HG458641 RB458637:RC458641 AAX458637:AAY458641 AKT458637:AKU458641 AUP458637:AUQ458641 BEL458637:BEM458641 BOH458637:BOI458641 BYD458637:BYE458641 CHZ458637:CIA458641 CRV458637:CRW458641 DBR458637:DBS458641 DLN458637:DLO458641 DVJ458637:DVK458641 EFF458637:EFG458641 EPB458637:EPC458641 EYX458637:EYY458641 FIT458637:FIU458641 FSP458637:FSQ458641 GCL458637:GCM458641 GMH458637:GMI458641 GWD458637:GWE458641 HFZ458637:HGA458641 HPV458637:HPW458641 HZR458637:HZS458641 IJN458637:IJO458641 ITJ458637:ITK458641 JDF458637:JDG458641 JNB458637:JNC458641 JWX458637:JWY458641 KGT458637:KGU458641 KQP458637:KQQ458641 LAL458637:LAM458641 LKH458637:LKI458641 LUD458637:LUE458641 MDZ458637:MEA458641 MNV458637:MNW458641 MXR458637:MXS458641 NHN458637:NHO458641 NRJ458637:NRK458641 OBF458637:OBG458641 OLB458637:OLC458641 OUX458637:OUY458641 PET458637:PEU458641 POP458637:POQ458641 PYL458637:PYM458641 QIH458637:QII458641 QSD458637:QSE458641 RBZ458637:RCA458641 RLV458637:RLW458641 RVR458637:RVS458641 SFN458637:SFO458641 SPJ458637:SPK458641 SZF458637:SZG458641 TJB458637:TJC458641 TSX458637:TSY458641 UCT458637:UCU458641 UMP458637:UMQ458641 UWL458637:UWM458641 VGH458637:VGI458641 VQD458637:VQE458641 VZZ458637:WAA458641 WJV458637:WJW458641 WTR458637:WTS458641 HF524173:HG524177 RB524173:RC524177 AAX524173:AAY524177 AKT524173:AKU524177 AUP524173:AUQ524177 BEL524173:BEM524177 BOH524173:BOI524177 BYD524173:BYE524177 CHZ524173:CIA524177 CRV524173:CRW524177 DBR524173:DBS524177 DLN524173:DLO524177 DVJ524173:DVK524177 EFF524173:EFG524177 EPB524173:EPC524177 EYX524173:EYY524177 FIT524173:FIU524177 FSP524173:FSQ524177 GCL524173:GCM524177 GMH524173:GMI524177 GWD524173:GWE524177 HFZ524173:HGA524177 HPV524173:HPW524177 HZR524173:HZS524177 IJN524173:IJO524177 ITJ524173:ITK524177 JDF524173:JDG524177 JNB524173:JNC524177 JWX524173:JWY524177 KGT524173:KGU524177 KQP524173:KQQ524177 LAL524173:LAM524177 LKH524173:LKI524177 LUD524173:LUE524177 MDZ524173:MEA524177 MNV524173:MNW524177 MXR524173:MXS524177 NHN524173:NHO524177 NRJ524173:NRK524177 OBF524173:OBG524177 OLB524173:OLC524177 OUX524173:OUY524177 PET524173:PEU524177 POP524173:POQ524177 PYL524173:PYM524177 QIH524173:QII524177 QSD524173:QSE524177 RBZ524173:RCA524177 RLV524173:RLW524177 RVR524173:RVS524177 SFN524173:SFO524177 SPJ524173:SPK524177 SZF524173:SZG524177 TJB524173:TJC524177 TSX524173:TSY524177 UCT524173:UCU524177 UMP524173:UMQ524177 UWL524173:UWM524177 VGH524173:VGI524177 VQD524173:VQE524177 VZZ524173:WAA524177 WJV524173:WJW524177 WTR524173:WTS524177 HF589709:HG589713 RB589709:RC589713 AAX589709:AAY589713 AKT589709:AKU589713 AUP589709:AUQ589713 BEL589709:BEM589713 BOH589709:BOI589713 BYD589709:BYE589713 CHZ589709:CIA589713 CRV589709:CRW589713 DBR589709:DBS589713 DLN589709:DLO589713 DVJ589709:DVK589713 EFF589709:EFG589713 EPB589709:EPC589713 EYX589709:EYY589713 FIT589709:FIU589713 FSP589709:FSQ589713 GCL589709:GCM589713 GMH589709:GMI589713 GWD589709:GWE589713 HFZ589709:HGA589713 HPV589709:HPW589713 HZR589709:HZS589713 IJN589709:IJO589713 ITJ589709:ITK589713 JDF589709:JDG589713 JNB589709:JNC589713 JWX589709:JWY589713 KGT589709:KGU589713 KQP589709:KQQ589713 LAL589709:LAM589713 LKH589709:LKI589713 LUD589709:LUE589713 MDZ589709:MEA589713 MNV589709:MNW589713 MXR589709:MXS589713 NHN589709:NHO589713 NRJ589709:NRK589713 OBF589709:OBG589713 OLB589709:OLC589713 OUX589709:OUY589713 PET589709:PEU589713 POP589709:POQ589713 PYL589709:PYM589713 QIH589709:QII589713 QSD589709:QSE589713 RBZ589709:RCA589713 RLV589709:RLW589713 RVR589709:RVS589713 SFN589709:SFO589713 SPJ589709:SPK589713 SZF589709:SZG589713 TJB589709:TJC589713 TSX589709:TSY589713 UCT589709:UCU589713 UMP589709:UMQ589713 UWL589709:UWM589713 VGH589709:VGI589713 VQD589709:VQE589713 VZZ589709:WAA589713 WJV589709:WJW589713 WTR589709:WTS589713 HF655245:HG655249 RB655245:RC655249 AAX655245:AAY655249 AKT655245:AKU655249 AUP655245:AUQ655249 BEL655245:BEM655249 BOH655245:BOI655249 BYD655245:BYE655249 CHZ655245:CIA655249 CRV655245:CRW655249 DBR655245:DBS655249 DLN655245:DLO655249 DVJ655245:DVK655249 EFF655245:EFG655249 EPB655245:EPC655249 EYX655245:EYY655249 FIT655245:FIU655249 FSP655245:FSQ655249 GCL655245:GCM655249 GMH655245:GMI655249 GWD655245:GWE655249 HFZ655245:HGA655249 HPV655245:HPW655249 HZR655245:HZS655249 IJN655245:IJO655249 ITJ655245:ITK655249 JDF655245:JDG655249 JNB655245:JNC655249 JWX655245:JWY655249 KGT655245:KGU655249 KQP655245:KQQ655249 LAL655245:LAM655249 LKH655245:LKI655249 LUD655245:LUE655249 MDZ655245:MEA655249 MNV655245:MNW655249 MXR655245:MXS655249 NHN655245:NHO655249 NRJ655245:NRK655249 OBF655245:OBG655249 OLB655245:OLC655249 OUX655245:OUY655249 PET655245:PEU655249 POP655245:POQ655249 PYL655245:PYM655249 QIH655245:QII655249 QSD655245:QSE655249 RBZ655245:RCA655249 RLV655245:RLW655249 RVR655245:RVS655249 SFN655245:SFO655249 SPJ655245:SPK655249 SZF655245:SZG655249 TJB655245:TJC655249 TSX655245:TSY655249 UCT655245:UCU655249 UMP655245:UMQ655249 UWL655245:UWM655249 VGH655245:VGI655249 VQD655245:VQE655249 VZZ655245:WAA655249 WJV655245:WJW655249 WTR655245:WTS655249 HF720781:HG720785 RB720781:RC720785 AAX720781:AAY720785 AKT720781:AKU720785 AUP720781:AUQ720785 BEL720781:BEM720785 BOH720781:BOI720785 BYD720781:BYE720785 CHZ720781:CIA720785 CRV720781:CRW720785 DBR720781:DBS720785 DLN720781:DLO720785 DVJ720781:DVK720785 EFF720781:EFG720785 EPB720781:EPC720785 EYX720781:EYY720785 FIT720781:FIU720785 FSP720781:FSQ720785 GCL720781:GCM720785 GMH720781:GMI720785 GWD720781:GWE720785 HFZ720781:HGA720785 HPV720781:HPW720785 HZR720781:HZS720785 IJN720781:IJO720785 ITJ720781:ITK720785 JDF720781:JDG720785 JNB720781:JNC720785 JWX720781:JWY720785 KGT720781:KGU720785 KQP720781:KQQ720785 LAL720781:LAM720785 LKH720781:LKI720785 LUD720781:LUE720785 MDZ720781:MEA720785 MNV720781:MNW720785 MXR720781:MXS720785 NHN720781:NHO720785 NRJ720781:NRK720785 OBF720781:OBG720785 OLB720781:OLC720785 OUX720781:OUY720785 PET720781:PEU720785 POP720781:POQ720785 PYL720781:PYM720785 QIH720781:QII720785 QSD720781:QSE720785 RBZ720781:RCA720785 RLV720781:RLW720785 RVR720781:RVS720785 SFN720781:SFO720785 SPJ720781:SPK720785 SZF720781:SZG720785 TJB720781:TJC720785 TSX720781:TSY720785 UCT720781:UCU720785 UMP720781:UMQ720785 UWL720781:UWM720785 VGH720781:VGI720785 VQD720781:VQE720785 VZZ720781:WAA720785 WJV720781:WJW720785 WTR720781:WTS720785 HF786317:HG786321 RB786317:RC786321 AAX786317:AAY786321 AKT786317:AKU786321 AUP786317:AUQ786321 BEL786317:BEM786321 BOH786317:BOI786321 BYD786317:BYE786321 CHZ786317:CIA786321 CRV786317:CRW786321 DBR786317:DBS786321 DLN786317:DLO786321 DVJ786317:DVK786321 EFF786317:EFG786321 EPB786317:EPC786321 EYX786317:EYY786321 FIT786317:FIU786321 FSP786317:FSQ786321 GCL786317:GCM786321 GMH786317:GMI786321 GWD786317:GWE786321 HFZ786317:HGA786321 HPV786317:HPW786321 HZR786317:HZS786321 IJN786317:IJO786321 ITJ786317:ITK786321 JDF786317:JDG786321 JNB786317:JNC786321 JWX786317:JWY786321 KGT786317:KGU786321 KQP786317:KQQ786321 LAL786317:LAM786321 LKH786317:LKI786321 LUD786317:LUE786321 MDZ786317:MEA786321 MNV786317:MNW786321 MXR786317:MXS786321 NHN786317:NHO786321 NRJ786317:NRK786321 OBF786317:OBG786321 OLB786317:OLC786321 OUX786317:OUY786321 PET786317:PEU786321 POP786317:POQ786321 PYL786317:PYM786321 QIH786317:QII786321 QSD786317:QSE786321 RBZ786317:RCA786321 RLV786317:RLW786321 RVR786317:RVS786321 SFN786317:SFO786321 SPJ786317:SPK786321 SZF786317:SZG786321 TJB786317:TJC786321 TSX786317:TSY786321 UCT786317:UCU786321 UMP786317:UMQ786321 UWL786317:UWM786321 VGH786317:VGI786321 VQD786317:VQE786321 VZZ786317:WAA786321 WJV786317:WJW786321 WTR786317:WTS786321 HF851853:HG851857 RB851853:RC851857 AAX851853:AAY851857 AKT851853:AKU851857 AUP851853:AUQ851857 BEL851853:BEM851857 BOH851853:BOI851857 BYD851853:BYE851857 CHZ851853:CIA851857 CRV851853:CRW851857 DBR851853:DBS851857 DLN851853:DLO851857 DVJ851853:DVK851857 EFF851853:EFG851857 EPB851853:EPC851857 EYX851853:EYY851857 FIT851853:FIU851857 FSP851853:FSQ851857 GCL851853:GCM851857 GMH851853:GMI851857 GWD851853:GWE851857 HFZ851853:HGA851857 HPV851853:HPW851857 HZR851853:HZS851857 IJN851853:IJO851857 ITJ851853:ITK851857 JDF851853:JDG851857 JNB851853:JNC851857 JWX851853:JWY851857 KGT851853:KGU851857 KQP851853:KQQ851857 LAL851853:LAM851857 LKH851853:LKI851857 LUD851853:LUE851857 MDZ851853:MEA851857 MNV851853:MNW851857 MXR851853:MXS851857 NHN851853:NHO851857 NRJ851853:NRK851857 OBF851853:OBG851857 OLB851853:OLC851857 OUX851853:OUY851857 PET851853:PEU851857 POP851853:POQ851857 PYL851853:PYM851857 QIH851853:QII851857 QSD851853:QSE851857 RBZ851853:RCA851857 RLV851853:RLW851857 RVR851853:RVS851857 SFN851853:SFO851857 SPJ851853:SPK851857 SZF851853:SZG851857 TJB851853:TJC851857 TSX851853:TSY851857 UCT851853:UCU851857 UMP851853:UMQ851857 UWL851853:UWM851857 VGH851853:VGI851857 VQD851853:VQE851857 VZZ851853:WAA851857 WJV851853:WJW851857 WTR851853:WTS851857 HF917389:HG917393 RB917389:RC917393 AAX917389:AAY917393 AKT917389:AKU917393 AUP917389:AUQ917393 BEL917389:BEM917393 BOH917389:BOI917393 BYD917389:BYE917393 CHZ917389:CIA917393 CRV917389:CRW917393 DBR917389:DBS917393 DLN917389:DLO917393 DVJ917389:DVK917393 EFF917389:EFG917393 EPB917389:EPC917393 EYX917389:EYY917393 FIT917389:FIU917393 FSP917389:FSQ917393 GCL917389:GCM917393 GMH917389:GMI917393 GWD917389:GWE917393 HFZ917389:HGA917393 HPV917389:HPW917393 HZR917389:HZS917393 IJN917389:IJO917393 ITJ917389:ITK917393 JDF917389:JDG917393 JNB917389:JNC917393 JWX917389:JWY917393 KGT917389:KGU917393 KQP917389:KQQ917393 LAL917389:LAM917393 LKH917389:LKI917393 LUD917389:LUE917393 MDZ917389:MEA917393 MNV917389:MNW917393 MXR917389:MXS917393 NHN917389:NHO917393 NRJ917389:NRK917393 OBF917389:OBG917393 OLB917389:OLC917393 OUX917389:OUY917393 PET917389:PEU917393 POP917389:POQ917393 PYL917389:PYM917393 QIH917389:QII917393 QSD917389:QSE917393 RBZ917389:RCA917393 RLV917389:RLW917393 RVR917389:RVS917393 SFN917389:SFO917393 SPJ917389:SPK917393 SZF917389:SZG917393 TJB917389:TJC917393 TSX917389:TSY917393 UCT917389:UCU917393 UMP917389:UMQ917393 UWL917389:UWM917393 VGH917389:VGI917393 VQD917389:VQE917393 VZZ917389:WAA917393 WJV917389:WJW917393 WTR917389:WTS917393 HF982925:HG982929 RB982925:RC982929 AAX982925:AAY982929 AKT982925:AKU982929 AUP982925:AUQ982929 BEL982925:BEM982929 BOH982925:BOI982929 BYD982925:BYE982929 CHZ982925:CIA982929 CRV982925:CRW982929 DBR982925:DBS982929 DLN982925:DLO982929 DVJ982925:DVK982929 EFF982925:EFG982929 EPB982925:EPC982929 EYX982925:EYY982929 FIT982925:FIU982929 FSP982925:FSQ982929 GCL982925:GCM982929 GMH982925:GMI982929 GWD982925:GWE982929 HFZ982925:HGA982929 HPV982925:HPW982929 HZR982925:HZS982929 IJN982925:IJO982929 ITJ982925:ITK982929 JDF982925:JDG982929 JNB982925:JNC982929 JWX982925:JWY982929 KGT982925:KGU982929 KQP982925:KQQ982929 LAL982925:LAM982929 LKH982925:LKI982929 LUD982925:LUE982929 MDZ982925:MEA982929 MNV982925:MNW982929 MXR982925:MXS982929 NHN982925:NHO982929 NRJ982925:NRK982929 OBF982925:OBG982929 OLB982925:OLC982929 OUX982925:OUY982929 PET982925:PEU982929 POP982925:POQ982929 PYL982925:PYM982929 QIH982925:QII982929 QSD982925:QSE982929 RBZ982925:RCA982929 RLV982925:RLW982929 RVR982925:RVS982929 SFN982925:SFO982929 SPJ982925:SPK982929 SZF982925:SZG982929 TJB982925:TJC982929 TSX982925:TSY982929 UCT982925:UCU982929 UMP982925:UMQ982929 UWL982925:UWM982929 VGH982925:VGI982929 VQD982925:VQE982929 VZZ982925:WAA982929 WJV982925:WJW982929 WTR982925:WTS982929 E65421:E65425 GS65421:GS65425 QO65421:QO65425 AAK65421:AAK65425 AKG65421:AKG65425 AUC65421:AUC65425 BDY65421:BDY65425 BNU65421:BNU65425 BXQ65421:BXQ65425 CHM65421:CHM65425 CRI65421:CRI65425 DBE65421:DBE65425 DLA65421:DLA65425 DUW65421:DUW65425 EES65421:EES65425 EOO65421:EOO65425 EYK65421:EYK65425 FIG65421:FIG65425 FSC65421:FSC65425 GBY65421:GBY65425 GLU65421:GLU65425 GVQ65421:GVQ65425 HFM65421:HFM65425 HPI65421:HPI65425 HZE65421:HZE65425 IJA65421:IJA65425 ISW65421:ISW65425 JCS65421:JCS65425 JMO65421:JMO65425 JWK65421:JWK65425 KGG65421:KGG65425 KQC65421:KQC65425 KZY65421:KZY65425 LJU65421:LJU65425 LTQ65421:LTQ65425 MDM65421:MDM65425 MNI65421:MNI65425 MXE65421:MXE65425 NHA65421:NHA65425 NQW65421:NQW65425 OAS65421:OAS65425 OKO65421:OKO65425 OUK65421:OUK65425 PEG65421:PEG65425 POC65421:POC65425 PXY65421:PXY65425 QHU65421:QHU65425 QRQ65421:QRQ65425 RBM65421:RBM65425 RLI65421:RLI65425 RVE65421:RVE65425 SFA65421:SFA65425 SOW65421:SOW65425 SYS65421:SYS65425 TIO65421:TIO65425 TSK65421:TSK65425 UCG65421:UCG65425 UMC65421:UMC65425 UVY65421:UVY65425 VFU65421:VFU65425 VPQ65421:VPQ65425 VZM65421:VZM65425 WJI65421:WJI65425 WTE65421:WTE65425 E130957:E130961 GS130957:GS130961 QO130957:QO130961 AAK130957:AAK130961 AKG130957:AKG130961 AUC130957:AUC130961 BDY130957:BDY130961 BNU130957:BNU130961 BXQ130957:BXQ130961 CHM130957:CHM130961 CRI130957:CRI130961 DBE130957:DBE130961 DLA130957:DLA130961 DUW130957:DUW130961 EES130957:EES130961 EOO130957:EOO130961 EYK130957:EYK130961 FIG130957:FIG130961 FSC130957:FSC130961 GBY130957:GBY130961 GLU130957:GLU130961 GVQ130957:GVQ130961 HFM130957:HFM130961 HPI130957:HPI130961 HZE130957:HZE130961 IJA130957:IJA130961 ISW130957:ISW130961 JCS130957:JCS130961 JMO130957:JMO130961 JWK130957:JWK130961 KGG130957:KGG130961 KQC130957:KQC130961 KZY130957:KZY130961 LJU130957:LJU130961 LTQ130957:LTQ130961 MDM130957:MDM130961 MNI130957:MNI130961 MXE130957:MXE130961 NHA130957:NHA130961 NQW130957:NQW130961 OAS130957:OAS130961 OKO130957:OKO130961 OUK130957:OUK130961 PEG130957:PEG130961 POC130957:POC130961 PXY130957:PXY130961 QHU130957:QHU130961 QRQ130957:QRQ130961 RBM130957:RBM130961 RLI130957:RLI130961 RVE130957:RVE130961 SFA130957:SFA130961 SOW130957:SOW130961 SYS130957:SYS130961 TIO130957:TIO130961 TSK130957:TSK130961 UCG130957:UCG130961 UMC130957:UMC130961 UVY130957:UVY130961 VFU130957:VFU130961 VPQ130957:VPQ130961 VZM130957:VZM130961 WJI130957:WJI130961 WTE130957:WTE130961 E196493:E196497 GS196493:GS196497 QO196493:QO196497 AAK196493:AAK196497 AKG196493:AKG196497 AUC196493:AUC196497 BDY196493:BDY196497 BNU196493:BNU196497 BXQ196493:BXQ196497 CHM196493:CHM196497 CRI196493:CRI196497 DBE196493:DBE196497 DLA196493:DLA196497 DUW196493:DUW196497 EES196493:EES196497 EOO196493:EOO196497 EYK196493:EYK196497 FIG196493:FIG196497 FSC196493:FSC196497 GBY196493:GBY196497 GLU196493:GLU196497 GVQ196493:GVQ196497 HFM196493:HFM196497 HPI196493:HPI196497 HZE196493:HZE196497 IJA196493:IJA196497 ISW196493:ISW196497 JCS196493:JCS196497 JMO196493:JMO196497 JWK196493:JWK196497 KGG196493:KGG196497 KQC196493:KQC196497 KZY196493:KZY196497 LJU196493:LJU196497 LTQ196493:LTQ196497 MDM196493:MDM196497 MNI196493:MNI196497 MXE196493:MXE196497 NHA196493:NHA196497 NQW196493:NQW196497 OAS196493:OAS196497 OKO196493:OKO196497 OUK196493:OUK196497 PEG196493:PEG196497 POC196493:POC196497 PXY196493:PXY196497 QHU196493:QHU196497 QRQ196493:QRQ196497 RBM196493:RBM196497 RLI196493:RLI196497 RVE196493:RVE196497 SFA196493:SFA196497 SOW196493:SOW196497 SYS196493:SYS196497 TIO196493:TIO196497 TSK196493:TSK196497 UCG196493:UCG196497 UMC196493:UMC196497 UVY196493:UVY196497 VFU196493:VFU196497 VPQ196493:VPQ196497 VZM196493:VZM196497 WJI196493:WJI196497 WTE196493:WTE196497 E262029:E262033 GS262029:GS262033 QO262029:QO262033 AAK262029:AAK262033 AKG262029:AKG262033 AUC262029:AUC262033 BDY262029:BDY262033 BNU262029:BNU262033 BXQ262029:BXQ262033 CHM262029:CHM262033 CRI262029:CRI262033 DBE262029:DBE262033 DLA262029:DLA262033 DUW262029:DUW262033 EES262029:EES262033 EOO262029:EOO262033 EYK262029:EYK262033 FIG262029:FIG262033 FSC262029:FSC262033 GBY262029:GBY262033 GLU262029:GLU262033 GVQ262029:GVQ262033 HFM262029:HFM262033 HPI262029:HPI262033 HZE262029:HZE262033 IJA262029:IJA262033 ISW262029:ISW262033 JCS262029:JCS262033 JMO262029:JMO262033 JWK262029:JWK262033 KGG262029:KGG262033 KQC262029:KQC262033 KZY262029:KZY262033 LJU262029:LJU262033 LTQ262029:LTQ262033 MDM262029:MDM262033 MNI262029:MNI262033 MXE262029:MXE262033 NHA262029:NHA262033 NQW262029:NQW262033 OAS262029:OAS262033 OKO262029:OKO262033 OUK262029:OUK262033 PEG262029:PEG262033 POC262029:POC262033 PXY262029:PXY262033 QHU262029:QHU262033 QRQ262029:QRQ262033 RBM262029:RBM262033 RLI262029:RLI262033 RVE262029:RVE262033 SFA262029:SFA262033 SOW262029:SOW262033 SYS262029:SYS262033 TIO262029:TIO262033 TSK262029:TSK262033 UCG262029:UCG262033 UMC262029:UMC262033 UVY262029:UVY262033 VFU262029:VFU262033 VPQ262029:VPQ262033 VZM262029:VZM262033 WJI262029:WJI262033 WTE262029:WTE262033 E327565:E327569 GS327565:GS327569 QO327565:QO327569 AAK327565:AAK327569 AKG327565:AKG327569 AUC327565:AUC327569 BDY327565:BDY327569 BNU327565:BNU327569 BXQ327565:BXQ327569 CHM327565:CHM327569 CRI327565:CRI327569 DBE327565:DBE327569 DLA327565:DLA327569 DUW327565:DUW327569 EES327565:EES327569 EOO327565:EOO327569 EYK327565:EYK327569 FIG327565:FIG327569 FSC327565:FSC327569 GBY327565:GBY327569 GLU327565:GLU327569 GVQ327565:GVQ327569 HFM327565:HFM327569 HPI327565:HPI327569 HZE327565:HZE327569 IJA327565:IJA327569 ISW327565:ISW327569 JCS327565:JCS327569 JMO327565:JMO327569 JWK327565:JWK327569 KGG327565:KGG327569 KQC327565:KQC327569 KZY327565:KZY327569 LJU327565:LJU327569 LTQ327565:LTQ327569 MDM327565:MDM327569 MNI327565:MNI327569 MXE327565:MXE327569 NHA327565:NHA327569 NQW327565:NQW327569 OAS327565:OAS327569 OKO327565:OKO327569 OUK327565:OUK327569 PEG327565:PEG327569 POC327565:POC327569 PXY327565:PXY327569 QHU327565:QHU327569 QRQ327565:QRQ327569 RBM327565:RBM327569 RLI327565:RLI327569 RVE327565:RVE327569 SFA327565:SFA327569 SOW327565:SOW327569 SYS327565:SYS327569 TIO327565:TIO327569 TSK327565:TSK327569 UCG327565:UCG327569 UMC327565:UMC327569 UVY327565:UVY327569 VFU327565:VFU327569 VPQ327565:VPQ327569 VZM327565:VZM327569 WJI327565:WJI327569 WTE327565:WTE327569 E393101:E393105 GS393101:GS393105 QO393101:QO393105 AAK393101:AAK393105 AKG393101:AKG393105 AUC393101:AUC393105 BDY393101:BDY393105 BNU393101:BNU393105 BXQ393101:BXQ393105 CHM393101:CHM393105 CRI393101:CRI393105 DBE393101:DBE393105 DLA393101:DLA393105 DUW393101:DUW393105 EES393101:EES393105 EOO393101:EOO393105 EYK393101:EYK393105 FIG393101:FIG393105 FSC393101:FSC393105 GBY393101:GBY393105 GLU393101:GLU393105 GVQ393101:GVQ393105 HFM393101:HFM393105 HPI393101:HPI393105 HZE393101:HZE393105 IJA393101:IJA393105 ISW393101:ISW393105 JCS393101:JCS393105 JMO393101:JMO393105 JWK393101:JWK393105 KGG393101:KGG393105 KQC393101:KQC393105 KZY393101:KZY393105 LJU393101:LJU393105 LTQ393101:LTQ393105 MDM393101:MDM393105 MNI393101:MNI393105 MXE393101:MXE393105 NHA393101:NHA393105 NQW393101:NQW393105 OAS393101:OAS393105 OKO393101:OKO393105 OUK393101:OUK393105 PEG393101:PEG393105 POC393101:POC393105 PXY393101:PXY393105 QHU393101:QHU393105 QRQ393101:QRQ393105 RBM393101:RBM393105 RLI393101:RLI393105 RVE393101:RVE393105 SFA393101:SFA393105 SOW393101:SOW393105 SYS393101:SYS393105 TIO393101:TIO393105 TSK393101:TSK393105 UCG393101:UCG393105 UMC393101:UMC393105 UVY393101:UVY393105 VFU393101:VFU393105 VPQ393101:VPQ393105 VZM393101:VZM393105 WJI393101:WJI393105 WTE393101:WTE393105 E458637:E458641 GS458637:GS458641 QO458637:QO458641 AAK458637:AAK458641 AKG458637:AKG458641 AUC458637:AUC458641 BDY458637:BDY458641 BNU458637:BNU458641 BXQ458637:BXQ458641 CHM458637:CHM458641 CRI458637:CRI458641 DBE458637:DBE458641 DLA458637:DLA458641 DUW458637:DUW458641 EES458637:EES458641 EOO458637:EOO458641 EYK458637:EYK458641 FIG458637:FIG458641 FSC458637:FSC458641 GBY458637:GBY458641 GLU458637:GLU458641 GVQ458637:GVQ458641 HFM458637:HFM458641 HPI458637:HPI458641 HZE458637:HZE458641 IJA458637:IJA458641 ISW458637:ISW458641 JCS458637:JCS458641 JMO458637:JMO458641 JWK458637:JWK458641 KGG458637:KGG458641 KQC458637:KQC458641 KZY458637:KZY458641 LJU458637:LJU458641 LTQ458637:LTQ458641 MDM458637:MDM458641 MNI458637:MNI458641 MXE458637:MXE458641 NHA458637:NHA458641 NQW458637:NQW458641 OAS458637:OAS458641 OKO458637:OKO458641 OUK458637:OUK458641 PEG458637:PEG458641 POC458637:POC458641 PXY458637:PXY458641 QHU458637:QHU458641 QRQ458637:QRQ458641 RBM458637:RBM458641 RLI458637:RLI458641 RVE458637:RVE458641 SFA458637:SFA458641 SOW458637:SOW458641 SYS458637:SYS458641 TIO458637:TIO458641 TSK458637:TSK458641 UCG458637:UCG458641 UMC458637:UMC458641 UVY458637:UVY458641 VFU458637:VFU458641 VPQ458637:VPQ458641 VZM458637:VZM458641 WJI458637:WJI458641 WTE458637:WTE458641 E524173:E524177 GS524173:GS524177 QO524173:QO524177 AAK524173:AAK524177 AKG524173:AKG524177 AUC524173:AUC524177 BDY524173:BDY524177 BNU524173:BNU524177 BXQ524173:BXQ524177 CHM524173:CHM524177 CRI524173:CRI524177 DBE524173:DBE524177 DLA524173:DLA524177 DUW524173:DUW524177 EES524173:EES524177 EOO524173:EOO524177 EYK524173:EYK524177 FIG524173:FIG524177 FSC524173:FSC524177 GBY524173:GBY524177 GLU524173:GLU524177 GVQ524173:GVQ524177 HFM524173:HFM524177 HPI524173:HPI524177 HZE524173:HZE524177 IJA524173:IJA524177 ISW524173:ISW524177 JCS524173:JCS524177 JMO524173:JMO524177 JWK524173:JWK524177 KGG524173:KGG524177 KQC524173:KQC524177 KZY524173:KZY524177 LJU524173:LJU524177 LTQ524173:LTQ524177 MDM524173:MDM524177 MNI524173:MNI524177 MXE524173:MXE524177 NHA524173:NHA524177 NQW524173:NQW524177 OAS524173:OAS524177 OKO524173:OKO524177 OUK524173:OUK524177 PEG524173:PEG524177 POC524173:POC524177 PXY524173:PXY524177 QHU524173:QHU524177 QRQ524173:QRQ524177 RBM524173:RBM524177 RLI524173:RLI524177 RVE524173:RVE524177 SFA524173:SFA524177 SOW524173:SOW524177 SYS524173:SYS524177 TIO524173:TIO524177 TSK524173:TSK524177 UCG524173:UCG524177 UMC524173:UMC524177 UVY524173:UVY524177 VFU524173:VFU524177 VPQ524173:VPQ524177 VZM524173:VZM524177 WJI524173:WJI524177 WTE524173:WTE524177 E589709:E589713 GS589709:GS589713 QO589709:QO589713 AAK589709:AAK589713 AKG589709:AKG589713 AUC589709:AUC589713 BDY589709:BDY589713 BNU589709:BNU589713 BXQ589709:BXQ589713 CHM589709:CHM589713 CRI589709:CRI589713 DBE589709:DBE589713 DLA589709:DLA589713 DUW589709:DUW589713 EES589709:EES589713 EOO589709:EOO589713 EYK589709:EYK589713 FIG589709:FIG589713 FSC589709:FSC589713 GBY589709:GBY589713 GLU589709:GLU589713 GVQ589709:GVQ589713 HFM589709:HFM589713 HPI589709:HPI589713 HZE589709:HZE589713 IJA589709:IJA589713 ISW589709:ISW589713 JCS589709:JCS589713 JMO589709:JMO589713 JWK589709:JWK589713 KGG589709:KGG589713 KQC589709:KQC589713 KZY589709:KZY589713 LJU589709:LJU589713 LTQ589709:LTQ589713 MDM589709:MDM589713 MNI589709:MNI589713 MXE589709:MXE589713 NHA589709:NHA589713 NQW589709:NQW589713 OAS589709:OAS589713 OKO589709:OKO589713 OUK589709:OUK589713 PEG589709:PEG589713 POC589709:POC589713 PXY589709:PXY589713 QHU589709:QHU589713 QRQ589709:QRQ589713 RBM589709:RBM589713 RLI589709:RLI589713 RVE589709:RVE589713 SFA589709:SFA589713 SOW589709:SOW589713 SYS589709:SYS589713 TIO589709:TIO589713 TSK589709:TSK589713 UCG589709:UCG589713 UMC589709:UMC589713 UVY589709:UVY589713 VFU589709:VFU589713 VPQ589709:VPQ589713 VZM589709:VZM589713 WJI589709:WJI589713 WTE589709:WTE589713 E655245:E655249 GS655245:GS655249 QO655245:QO655249 AAK655245:AAK655249 AKG655245:AKG655249 AUC655245:AUC655249 BDY655245:BDY655249 BNU655245:BNU655249 BXQ655245:BXQ655249 CHM655245:CHM655249 CRI655245:CRI655249 DBE655245:DBE655249 DLA655245:DLA655249 DUW655245:DUW655249 EES655245:EES655249 EOO655245:EOO655249 EYK655245:EYK655249 FIG655245:FIG655249 FSC655245:FSC655249 GBY655245:GBY655249 GLU655245:GLU655249 GVQ655245:GVQ655249 HFM655245:HFM655249 HPI655245:HPI655249 HZE655245:HZE655249 IJA655245:IJA655249 ISW655245:ISW655249 JCS655245:JCS655249 JMO655245:JMO655249 JWK655245:JWK655249 KGG655245:KGG655249 KQC655245:KQC655249 KZY655245:KZY655249 LJU655245:LJU655249 LTQ655245:LTQ655249 MDM655245:MDM655249 MNI655245:MNI655249 MXE655245:MXE655249 NHA655245:NHA655249 NQW655245:NQW655249 OAS655245:OAS655249 OKO655245:OKO655249 OUK655245:OUK655249 PEG655245:PEG655249 POC655245:POC655249 PXY655245:PXY655249 QHU655245:QHU655249 QRQ655245:QRQ655249 RBM655245:RBM655249 RLI655245:RLI655249 RVE655245:RVE655249 SFA655245:SFA655249 SOW655245:SOW655249 SYS655245:SYS655249 TIO655245:TIO655249 TSK655245:TSK655249 UCG655245:UCG655249 UMC655245:UMC655249 UVY655245:UVY655249 VFU655245:VFU655249 VPQ655245:VPQ655249 VZM655245:VZM655249 WJI655245:WJI655249 WTE655245:WTE655249 E720781:E720785 GS720781:GS720785 QO720781:QO720785 AAK720781:AAK720785 AKG720781:AKG720785 AUC720781:AUC720785 BDY720781:BDY720785 BNU720781:BNU720785 BXQ720781:BXQ720785 CHM720781:CHM720785 CRI720781:CRI720785 DBE720781:DBE720785 DLA720781:DLA720785 DUW720781:DUW720785 EES720781:EES720785 EOO720781:EOO720785 EYK720781:EYK720785 FIG720781:FIG720785 FSC720781:FSC720785 GBY720781:GBY720785 GLU720781:GLU720785 GVQ720781:GVQ720785 HFM720781:HFM720785 HPI720781:HPI720785 HZE720781:HZE720785 IJA720781:IJA720785 ISW720781:ISW720785 JCS720781:JCS720785 JMO720781:JMO720785 JWK720781:JWK720785 KGG720781:KGG720785 KQC720781:KQC720785 KZY720781:KZY720785 LJU720781:LJU720785 LTQ720781:LTQ720785 MDM720781:MDM720785 MNI720781:MNI720785 MXE720781:MXE720785 NHA720781:NHA720785 NQW720781:NQW720785 OAS720781:OAS720785 OKO720781:OKO720785 OUK720781:OUK720785 PEG720781:PEG720785 POC720781:POC720785 PXY720781:PXY720785 QHU720781:QHU720785 QRQ720781:QRQ720785 RBM720781:RBM720785 RLI720781:RLI720785 RVE720781:RVE720785 SFA720781:SFA720785 SOW720781:SOW720785 SYS720781:SYS720785 TIO720781:TIO720785 TSK720781:TSK720785 UCG720781:UCG720785 UMC720781:UMC720785 UVY720781:UVY720785 VFU720781:VFU720785 VPQ720781:VPQ720785 VZM720781:VZM720785 WJI720781:WJI720785 WTE720781:WTE720785 E786317:E786321 GS786317:GS786321 QO786317:QO786321 AAK786317:AAK786321 AKG786317:AKG786321 AUC786317:AUC786321 BDY786317:BDY786321 BNU786317:BNU786321 BXQ786317:BXQ786321 CHM786317:CHM786321 CRI786317:CRI786321 DBE786317:DBE786321 DLA786317:DLA786321 DUW786317:DUW786321 EES786317:EES786321 EOO786317:EOO786321 EYK786317:EYK786321 FIG786317:FIG786321 FSC786317:FSC786321 GBY786317:GBY786321 GLU786317:GLU786321 GVQ786317:GVQ786321 HFM786317:HFM786321 HPI786317:HPI786321 HZE786317:HZE786321 IJA786317:IJA786321 ISW786317:ISW786321 JCS786317:JCS786321 JMO786317:JMO786321 JWK786317:JWK786321 KGG786317:KGG786321 KQC786317:KQC786321 KZY786317:KZY786321 LJU786317:LJU786321 LTQ786317:LTQ786321 MDM786317:MDM786321 MNI786317:MNI786321 MXE786317:MXE786321 NHA786317:NHA786321 NQW786317:NQW786321 OAS786317:OAS786321 OKO786317:OKO786321 OUK786317:OUK786321 PEG786317:PEG786321 POC786317:POC786321 PXY786317:PXY786321 QHU786317:QHU786321 QRQ786317:QRQ786321 RBM786317:RBM786321 RLI786317:RLI786321 RVE786317:RVE786321 SFA786317:SFA786321 SOW786317:SOW786321 SYS786317:SYS786321 TIO786317:TIO786321 TSK786317:TSK786321 UCG786317:UCG786321 UMC786317:UMC786321 UVY786317:UVY786321 VFU786317:VFU786321 VPQ786317:VPQ786321 VZM786317:VZM786321 WJI786317:WJI786321 WTE786317:WTE786321 E851853:E851857 GS851853:GS851857 QO851853:QO851857 AAK851853:AAK851857 AKG851853:AKG851857 AUC851853:AUC851857 BDY851853:BDY851857 BNU851853:BNU851857 BXQ851853:BXQ851857 CHM851853:CHM851857 CRI851853:CRI851857 DBE851853:DBE851857 DLA851853:DLA851857 DUW851853:DUW851857 EES851853:EES851857 EOO851853:EOO851857 EYK851853:EYK851857 FIG851853:FIG851857 FSC851853:FSC851857 GBY851853:GBY851857 GLU851853:GLU851857 GVQ851853:GVQ851857 HFM851853:HFM851857 HPI851853:HPI851857 HZE851853:HZE851857 IJA851853:IJA851857 ISW851853:ISW851857 JCS851853:JCS851857 JMO851853:JMO851857 JWK851853:JWK851857 KGG851853:KGG851857 KQC851853:KQC851857 KZY851853:KZY851857 LJU851853:LJU851857 LTQ851853:LTQ851857 MDM851853:MDM851857 MNI851853:MNI851857 MXE851853:MXE851857 NHA851853:NHA851857 NQW851853:NQW851857 OAS851853:OAS851857 OKO851853:OKO851857 OUK851853:OUK851857 PEG851853:PEG851857 POC851853:POC851857 PXY851853:PXY851857 QHU851853:QHU851857 QRQ851853:QRQ851857 RBM851853:RBM851857 RLI851853:RLI851857 RVE851853:RVE851857 SFA851853:SFA851857 SOW851853:SOW851857 SYS851853:SYS851857 TIO851853:TIO851857 TSK851853:TSK851857 UCG851853:UCG851857 UMC851853:UMC851857 UVY851853:UVY851857 VFU851853:VFU851857 VPQ851853:VPQ851857 VZM851853:VZM851857 WJI851853:WJI851857 WTE851853:WTE851857 E917389:E917393 GS917389:GS917393 QO917389:QO917393 AAK917389:AAK917393 AKG917389:AKG917393 AUC917389:AUC917393 BDY917389:BDY917393 BNU917389:BNU917393 BXQ917389:BXQ917393 CHM917389:CHM917393 CRI917389:CRI917393 DBE917389:DBE917393 DLA917389:DLA917393 DUW917389:DUW917393 EES917389:EES917393 EOO917389:EOO917393 EYK917389:EYK917393 FIG917389:FIG917393 FSC917389:FSC917393 GBY917389:GBY917393 GLU917389:GLU917393 GVQ917389:GVQ917393 HFM917389:HFM917393 HPI917389:HPI917393 HZE917389:HZE917393 IJA917389:IJA917393 ISW917389:ISW917393 JCS917389:JCS917393 JMO917389:JMO917393 JWK917389:JWK917393 KGG917389:KGG917393 KQC917389:KQC917393 KZY917389:KZY917393 LJU917389:LJU917393 LTQ917389:LTQ917393 MDM917389:MDM917393 MNI917389:MNI917393 MXE917389:MXE917393 NHA917389:NHA917393 NQW917389:NQW917393 OAS917389:OAS917393 OKO917389:OKO917393 OUK917389:OUK917393 PEG917389:PEG917393 POC917389:POC917393 PXY917389:PXY917393 QHU917389:QHU917393 QRQ917389:QRQ917393 RBM917389:RBM917393 RLI917389:RLI917393 RVE917389:RVE917393 SFA917389:SFA917393 SOW917389:SOW917393 SYS917389:SYS917393 TIO917389:TIO917393 TSK917389:TSK917393 UCG917389:UCG917393 UMC917389:UMC917393 UVY917389:UVY917393 VFU917389:VFU917393 VPQ917389:VPQ917393 VZM917389:VZM917393 WJI917389:WJI917393 WTE917389:WTE917393 E982925:E982929 GS982925:GS982929 QO982925:QO982929 AAK982925:AAK982929 AKG982925:AKG982929 AUC982925:AUC982929 BDY982925:BDY982929 BNU982925:BNU982929 BXQ982925:BXQ982929 CHM982925:CHM982929 CRI982925:CRI982929 DBE982925:DBE982929 DLA982925:DLA982929 DUW982925:DUW982929 EES982925:EES982929 EOO982925:EOO982929 EYK982925:EYK982929 FIG982925:FIG982929 FSC982925:FSC982929 GBY982925:GBY982929 GLU982925:GLU982929 GVQ982925:GVQ982929 HFM982925:HFM982929 HPI982925:HPI982929 HZE982925:HZE982929 IJA982925:IJA982929 ISW982925:ISW982929 JCS982925:JCS982929 JMO982925:JMO982929 JWK982925:JWK982929 KGG982925:KGG982929 KQC982925:KQC982929 KZY982925:KZY982929 LJU982925:LJU982929 LTQ982925:LTQ982929 MDM982925:MDM982929 MNI982925:MNI982929 MXE982925:MXE982929 NHA982925:NHA982929 NQW982925:NQW982929 OAS982925:OAS982929 OKO982925:OKO982929 OUK982925:OUK982929 PEG982925:PEG982929 POC982925:POC982929 PXY982925:PXY982929 QHU982925:QHU982929 QRQ982925:QRQ982929 RBM982925:RBM982929 RLI982925:RLI982929 RVE982925:RVE982929 SFA982925:SFA982929 SOW982925:SOW982929 SYS982925:SYS982929 TIO982925:TIO982929 TSK982925:TSK982929 UCG982925:UCG982929 UMC982925:UMC982929 UVY982925:UVY982929 VFU982925:VFU982929 VPQ982925:VPQ982929 VZM982925:VZM982929 WJI982925:WJI982929 WTE982925:WTE982929 FI12:FJ12 H65426:I65426 GV65426 QR65426 AAN65426 AKJ65426 AUF65426 BEB65426 BNX65426 BXT65426 CHP65426 CRL65426 DBH65426 DLD65426 DUZ65426 EEV65426 EOR65426 EYN65426 FIJ65426 FSF65426 GCB65426 GLX65426 GVT65426 HFP65426 HPL65426 HZH65426 IJD65426 ISZ65426 JCV65426 JMR65426 JWN65426 KGJ65426 KQF65426 LAB65426 LJX65426 LTT65426 MDP65426 MNL65426 MXH65426 NHD65426 NQZ65426 OAV65426 OKR65426 OUN65426 PEJ65426 POF65426 PYB65426 QHX65426 QRT65426 RBP65426 RLL65426 RVH65426 SFD65426 SOZ65426 SYV65426 TIR65426 TSN65426 UCJ65426 UMF65426 UWB65426 VFX65426 VPT65426 VZP65426 WJL65426 WTH65426 H130962:I130962 GV130962 QR130962 AAN130962 AKJ130962 AUF130962 BEB130962 BNX130962 BXT130962 CHP130962 CRL130962 DBH130962 DLD130962 DUZ130962 EEV130962 EOR130962 EYN130962 FIJ130962 FSF130962 GCB130962 GLX130962 GVT130962 HFP130962 HPL130962 HZH130962 IJD130962 ISZ130962 JCV130962 JMR130962 JWN130962 KGJ130962 KQF130962 LAB130962 LJX130962 LTT130962 MDP130962 MNL130962 MXH130962 NHD130962 NQZ130962 OAV130962 OKR130962 OUN130962 PEJ130962 POF130962 PYB130962 QHX130962 QRT130962 RBP130962 RLL130962 RVH130962 SFD130962 SOZ130962 SYV130962 TIR130962 TSN130962 UCJ130962 UMF130962 UWB130962 VFX130962 VPT130962 VZP130962 WJL130962 WTH130962 H196498:I196498 GV196498 QR196498 AAN196498 AKJ196498 AUF196498 BEB196498 BNX196498 BXT196498 CHP196498 CRL196498 DBH196498 DLD196498 DUZ196498 EEV196498 EOR196498 EYN196498 FIJ196498 FSF196498 GCB196498 GLX196498 GVT196498 HFP196498 HPL196498 HZH196498 IJD196498 ISZ196498 JCV196498 JMR196498 JWN196498 KGJ196498 KQF196498 LAB196498 LJX196498 LTT196498 MDP196498 MNL196498 MXH196498 NHD196498 NQZ196498 OAV196498 OKR196498 OUN196498 PEJ196498 POF196498 PYB196498 QHX196498 QRT196498 RBP196498 RLL196498 RVH196498 SFD196498 SOZ196498 SYV196498 TIR196498 TSN196498 UCJ196498 UMF196498 UWB196498 VFX196498 VPT196498 VZP196498 WJL196498 WTH196498 H262034:I262034 GV262034 QR262034 AAN262034 AKJ262034 AUF262034 BEB262034 BNX262034 BXT262034 CHP262034 CRL262034 DBH262034 DLD262034 DUZ262034 EEV262034 EOR262034 EYN262034 FIJ262034 FSF262034 GCB262034 GLX262034 GVT262034 HFP262034 HPL262034 HZH262034 IJD262034 ISZ262034 JCV262034 JMR262034 JWN262034 KGJ262034 KQF262034 LAB262034 LJX262034 LTT262034 MDP262034 MNL262034 MXH262034 NHD262034 NQZ262034 OAV262034 OKR262034 OUN262034 PEJ262034 POF262034 PYB262034 QHX262034 QRT262034 RBP262034 RLL262034 RVH262034 SFD262034 SOZ262034 SYV262034 TIR262034 TSN262034 UCJ262034 UMF262034 UWB262034 VFX262034 VPT262034 VZP262034 WJL262034 WTH262034 H327570:I327570 GV327570 QR327570 AAN327570 AKJ327570 AUF327570 BEB327570 BNX327570 BXT327570 CHP327570 CRL327570 DBH327570 DLD327570 DUZ327570 EEV327570 EOR327570 EYN327570 FIJ327570 FSF327570 GCB327570 GLX327570 GVT327570 HFP327570 HPL327570 HZH327570 IJD327570 ISZ327570 JCV327570 JMR327570 JWN327570 KGJ327570 KQF327570 LAB327570 LJX327570 LTT327570 MDP327570 MNL327570 MXH327570 NHD327570 NQZ327570 OAV327570 OKR327570 OUN327570 PEJ327570 POF327570 PYB327570 QHX327570 QRT327570 RBP327570 RLL327570 RVH327570 SFD327570 SOZ327570 SYV327570 TIR327570 TSN327570 UCJ327570 UMF327570 UWB327570 VFX327570 VPT327570 VZP327570 WJL327570 WTH327570 H393106:I393106 GV393106 QR393106 AAN393106 AKJ393106 AUF393106 BEB393106 BNX393106 BXT393106 CHP393106 CRL393106 DBH393106 DLD393106 DUZ393106 EEV393106 EOR393106 EYN393106 FIJ393106 FSF393106 GCB393106 GLX393106 GVT393106 HFP393106 HPL393106 HZH393106 IJD393106 ISZ393106 JCV393106 JMR393106 JWN393106 KGJ393106 KQF393106 LAB393106 LJX393106 LTT393106 MDP393106 MNL393106 MXH393106 NHD393106 NQZ393106 OAV393106 OKR393106 OUN393106 PEJ393106 POF393106 PYB393106 QHX393106 QRT393106 RBP393106 RLL393106 RVH393106 SFD393106 SOZ393106 SYV393106 TIR393106 TSN393106 UCJ393106 UMF393106 UWB393106 VFX393106 VPT393106 VZP393106 WJL393106 WTH393106 H458642:I458642 GV458642 QR458642 AAN458642 AKJ458642 AUF458642 BEB458642 BNX458642 BXT458642 CHP458642 CRL458642 DBH458642 DLD458642 DUZ458642 EEV458642 EOR458642 EYN458642 FIJ458642 FSF458642 GCB458642 GLX458642 GVT458642 HFP458642 HPL458642 HZH458642 IJD458642 ISZ458642 JCV458642 JMR458642 JWN458642 KGJ458642 KQF458642 LAB458642 LJX458642 LTT458642 MDP458642 MNL458642 MXH458642 NHD458642 NQZ458642 OAV458642 OKR458642 OUN458642 PEJ458642 POF458642 PYB458642 QHX458642 QRT458642 RBP458642 RLL458642 RVH458642 SFD458642 SOZ458642 SYV458642 TIR458642 TSN458642 UCJ458642 UMF458642 UWB458642 VFX458642 VPT458642 VZP458642 WJL458642 WTH458642 H524178:I524178 GV524178 QR524178 AAN524178 AKJ524178 AUF524178 BEB524178 BNX524178 BXT524178 CHP524178 CRL524178 DBH524178 DLD524178 DUZ524178 EEV524178 EOR524178 EYN524178 FIJ524178 FSF524178 GCB524178 GLX524178 GVT524178 HFP524178 HPL524178 HZH524178 IJD524178 ISZ524178 JCV524178 JMR524178 JWN524178 KGJ524178 KQF524178 LAB524178 LJX524178 LTT524178 MDP524178 MNL524178 MXH524178 NHD524178 NQZ524178 OAV524178 OKR524178 OUN524178 PEJ524178 POF524178 PYB524178 QHX524178 QRT524178 RBP524178 RLL524178 RVH524178 SFD524178 SOZ524178 SYV524178 TIR524178 TSN524178 UCJ524178 UMF524178 UWB524178 VFX524178 VPT524178 VZP524178 WJL524178 WTH524178 H589714:I589714 GV589714 QR589714 AAN589714 AKJ589714 AUF589714 BEB589714 BNX589714 BXT589714 CHP589714 CRL589714 DBH589714 DLD589714 DUZ589714 EEV589714 EOR589714 EYN589714 FIJ589714 FSF589714 GCB589714 GLX589714 GVT589714 HFP589714 HPL589714 HZH589714 IJD589714 ISZ589714 JCV589714 JMR589714 JWN589714 KGJ589714 KQF589714 LAB589714 LJX589714 LTT589714 MDP589714 MNL589714 MXH589714 NHD589714 NQZ589714 OAV589714 OKR589714 OUN589714 PEJ589714 POF589714 PYB589714 QHX589714 QRT589714 RBP589714 RLL589714 RVH589714 SFD589714 SOZ589714 SYV589714 TIR589714 TSN589714 UCJ589714 UMF589714 UWB589714 VFX589714 VPT589714 VZP589714 WJL589714 WTH589714 H655250:I655250 GV655250 QR655250 AAN655250 AKJ655250 AUF655250 BEB655250 BNX655250 BXT655250 CHP655250 CRL655250 DBH655250 DLD655250 DUZ655250 EEV655250 EOR655250 EYN655250 FIJ655250 FSF655250 GCB655250 GLX655250 GVT655250 HFP655250 HPL655250 HZH655250 IJD655250 ISZ655250 JCV655250 JMR655250 JWN655250 KGJ655250 KQF655250 LAB655250 LJX655250 LTT655250 MDP655250 MNL655250 MXH655250 NHD655250 NQZ655250 OAV655250 OKR655250 OUN655250 PEJ655250 POF655250 PYB655250 QHX655250 QRT655250 RBP655250 RLL655250 RVH655250 SFD655250 SOZ655250 SYV655250 TIR655250 TSN655250 UCJ655250 UMF655250 UWB655250 VFX655250 VPT655250 VZP655250 WJL655250 WTH655250 H720786:I720786 GV720786 QR720786 AAN720786 AKJ720786 AUF720786 BEB720786 BNX720786 BXT720786 CHP720786 CRL720786 DBH720786 DLD720786 DUZ720786 EEV720786 EOR720786 EYN720786 FIJ720786 FSF720786 GCB720786 GLX720786 GVT720786 HFP720786 HPL720786 HZH720786 IJD720786 ISZ720786 JCV720786 JMR720786 JWN720786 KGJ720786 KQF720786 LAB720786 LJX720786 LTT720786 MDP720786 MNL720786 MXH720786 NHD720786 NQZ720786 OAV720786 OKR720786 OUN720786 PEJ720786 POF720786 PYB720786 QHX720786 QRT720786 RBP720786 RLL720786 RVH720786 SFD720786 SOZ720786 SYV720786 TIR720786 TSN720786 UCJ720786 UMF720786 UWB720786 VFX720786 VPT720786 VZP720786 WJL720786 WTH720786 H786322:I786322 GV786322 QR786322 AAN786322 AKJ786322 AUF786322 BEB786322 BNX786322 BXT786322 CHP786322 CRL786322 DBH786322 DLD786322 DUZ786322 EEV786322 EOR786322 EYN786322 FIJ786322 FSF786322 GCB786322 GLX786322 GVT786322 HFP786322 HPL786322 HZH786322 IJD786322 ISZ786322 JCV786322 JMR786322 JWN786322 KGJ786322 KQF786322 LAB786322 LJX786322 LTT786322 MDP786322 MNL786322 MXH786322 NHD786322 NQZ786322 OAV786322 OKR786322 OUN786322 PEJ786322 POF786322 PYB786322 QHX786322 QRT786322 RBP786322 RLL786322 RVH786322 SFD786322 SOZ786322 SYV786322 TIR786322 TSN786322 UCJ786322 UMF786322 UWB786322 VFX786322 VPT786322 VZP786322 WJL786322 WTH786322 H851858:I851858 GV851858 QR851858 AAN851858 AKJ851858 AUF851858 BEB851858 BNX851858 BXT851858 CHP851858 CRL851858 DBH851858 DLD851858 DUZ851858 EEV851858 EOR851858 EYN851858 FIJ851858 FSF851858 GCB851858 GLX851858 GVT851858 HFP851858 HPL851858 HZH851858 IJD851858 ISZ851858 JCV851858 JMR851858 JWN851858 KGJ851858 KQF851858 LAB851858 LJX851858 LTT851858 MDP851858 MNL851858 MXH851858 NHD851858 NQZ851858 OAV851858 OKR851858 OUN851858 PEJ851858 POF851858 PYB851858 QHX851858 QRT851858 RBP851858 RLL851858 RVH851858 SFD851858 SOZ851858 SYV851858 TIR851858 TSN851858 UCJ851858 UMF851858 UWB851858 VFX851858 VPT851858 VZP851858 WJL851858 WTH851858 H917394:I917394 GV917394 QR917394 AAN917394 AKJ917394 AUF917394 BEB917394 BNX917394 BXT917394 CHP917394 CRL917394 DBH917394 DLD917394 DUZ917394 EEV917394 EOR917394 EYN917394 FIJ917394 FSF917394 GCB917394 GLX917394 GVT917394 HFP917394 HPL917394 HZH917394 IJD917394 ISZ917394 JCV917394 JMR917394 JWN917394 KGJ917394 KQF917394 LAB917394 LJX917394 LTT917394 MDP917394 MNL917394 MXH917394 NHD917394 NQZ917394 OAV917394 OKR917394 OUN917394 PEJ917394 POF917394 PYB917394 QHX917394 QRT917394 RBP917394 RLL917394 RVH917394 SFD917394 SOZ917394 SYV917394 TIR917394 TSN917394 UCJ917394 UMF917394 UWB917394 VFX917394 VPT917394 VZP917394 WJL917394 WTH917394 H982930:I982930 GV982930 QR982930 AAN982930 AKJ982930 AUF982930 BEB982930 BNX982930 BXT982930 CHP982930 CRL982930 DBH982930 DLD982930 DUZ982930 EEV982930 EOR982930 EYN982930 FIJ982930 FSF982930 GCB982930 GLX982930 GVT982930 HFP982930 HPL982930 HZH982930 IJD982930 ISZ982930 JCV982930 JMR982930 JWN982930 KGJ982930 KQF982930 LAB982930 LJX982930 LTT982930 MDP982930 MNL982930 MXH982930 NHD982930 NQZ982930 OAV982930 OKR982930 OUN982930 PEJ982930 POF982930 PYB982930 QHX982930 QRT982930 RBP982930 RLL982930 RVH982930 SFD982930 SOZ982930 SYV982930 TIR982930 TSN982930 UCJ982930 UMF982930 UWB982930 VFX982930 VPT982930 VZP982930 WJL982930 WTH982930 S65415:S65419 HK65421:HK65425 RG65421:RG65425 ABC65421:ABC65425 AKY65421:AKY65425 AUU65421:AUU65425 BEQ65421:BEQ65425 BOM65421:BOM65425 BYI65421:BYI65425 CIE65421:CIE65425 CSA65421:CSA65425 DBW65421:DBW65425 DLS65421:DLS65425 DVO65421:DVO65425 EFK65421:EFK65425 EPG65421:EPG65425 EZC65421:EZC65425 FIY65421:FIY65425 FSU65421:FSU65425 GCQ65421:GCQ65425 GMM65421:GMM65425 GWI65421:GWI65425 HGE65421:HGE65425 HQA65421:HQA65425 HZW65421:HZW65425 IJS65421:IJS65425 ITO65421:ITO65425 JDK65421:JDK65425 JNG65421:JNG65425 JXC65421:JXC65425 KGY65421:KGY65425 KQU65421:KQU65425 LAQ65421:LAQ65425 LKM65421:LKM65425 LUI65421:LUI65425 MEE65421:MEE65425 MOA65421:MOA65425 MXW65421:MXW65425 NHS65421:NHS65425 NRO65421:NRO65425 OBK65421:OBK65425 OLG65421:OLG65425 OVC65421:OVC65425 PEY65421:PEY65425 POU65421:POU65425 PYQ65421:PYQ65425 QIM65421:QIM65425 QSI65421:QSI65425 RCE65421:RCE65425 RMA65421:RMA65425 RVW65421:RVW65425 SFS65421:SFS65425 SPO65421:SPO65425 SZK65421:SZK65425 TJG65421:TJG65425 TTC65421:TTC65425 UCY65421:UCY65425 UMU65421:UMU65425 UWQ65421:UWQ65425 VGM65421:VGM65425 VQI65421:VQI65425 WAE65421:WAE65425 WKA65421:WKA65425 WTW65421:WTW65425 S130951:S130955 HK130957:HK130961 RG130957:RG130961 ABC130957:ABC130961 AKY130957:AKY130961 AUU130957:AUU130961 BEQ130957:BEQ130961 BOM130957:BOM130961 BYI130957:BYI130961 CIE130957:CIE130961 CSA130957:CSA130961 DBW130957:DBW130961 DLS130957:DLS130961 DVO130957:DVO130961 EFK130957:EFK130961 EPG130957:EPG130961 EZC130957:EZC130961 FIY130957:FIY130961 FSU130957:FSU130961 GCQ130957:GCQ130961 GMM130957:GMM130961 GWI130957:GWI130961 HGE130957:HGE130961 HQA130957:HQA130961 HZW130957:HZW130961 IJS130957:IJS130961 ITO130957:ITO130961 JDK130957:JDK130961 JNG130957:JNG130961 JXC130957:JXC130961 KGY130957:KGY130961 KQU130957:KQU130961 LAQ130957:LAQ130961 LKM130957:LKM130961 LUI130957:LUI130961 MEE130957:MEE130961 MOA130957:MOA130961 MXW130957:MXW130961 NHS130957:NHS130961 NRO130957:NRO130961 OBK130957:OBK130961 OLG130957:OLG130961 OVC130957:OVC130961 PEY130957:PEY130961 POU130957:POU130961 PYQ130957:PYQ130961 QIM130957:QIM130961 QSI130957:QSI130961 RCE130957:RCE130961 RMA130957:RMA130961 RVW130957:RVW130961 SFS130957:SFS130961 SPO130957:SPO130961 SZK130957:SZK130961 TJG130957:TJG130961 TTC130957:TTC130961 UCY130957:UCY130961 UMU130957:UMU130961 UWQ130957:UWQ130961 VGM130957:VGM130961 VQI130957:VQI130961 WAE130957:WAE130961 WKA130957:WKA130961 WTW130957:WTW130961 S196487:S196491 HK196493:HK196497 RG196493:RG196497 ABC196493:ABC196497 AKY196493:AKY196497 AUU196493:AUU196497 BEQ196493:BEQ196497 BOM196493:BOM196497 BYI196493:BYI196497 CIE196493:CIE196497 CSA196493:CSA196497 DBW196493:DBW196497 DLS196493:DLS196497 DVO196493:DVO196497 EFK196493:EFK196497 EPG196493:EPG196497 EZC196493:EZC196497 FIY196493:FIY196497 FSU196493:FSU196497 GCQ196493:GCQ196497 GMM196493:GMM196497 GWI196493:GWI196497 HGE196493:HGE196497 HQA196493:HQA196497 HZW196493:HZW196497 IJS196493:IJS196497 ITO196493:ITO196497 JDK196493:JDK196497 JNG196493:JNG196497 JXC196493:JXC196497 KGY196493:KGY196497 KQU196493:KQU196497 LAQ196493:LAQ196497 LKM196493:LKM196497 LUI196493:LUI196497 MEE196493:MEE196497 MOA196493:MOA196497 MXW196493:MXW196497 NHS196493:NHS196497 NRO196493:NRO196497 OBK196493:OBK196497 OLG196493:OLG196497 OVC196493:OVC196497 PEY196493:PEY196497 POU196493:POU196497 PYQ196493:PYQ196497 QIM196493:QIM196497 QSI196493:QSI196497 RCE196493:RCE196497 RMA196493:RMA196497 RVW196493:RVW196497 SFS196493:SFS196497 SPO196493:SPO196497 SZK196493:SZK196497 TJG196493:TJG196497 TTC196493:TTC196497 UCY196493:UCY196497 UMU196493:UMU196497 UWQ196493:UWQ196497 VGM196493:VGM196497 VQI196493:VQI196497 WAE196493:WAE196497 WKA196493:WKA196497 WTW196493:WTW196497 S262023:S262027 HK262029:HK262033 RG262029:RG262033 ABC262029:ABC262033 AKY262029:AKY262033 AUU262029:AUU262033 BEQ262029:BEQ262033 BOM262029:BOM262033 BYI262029:BYI262033 CIE262029:CIE262033 CSA262029:CSA262033 DBW262029:DBW262033 DLS262029:DLS262033 DVO262029:DVO262033 EFK262029:EFK262033 EPG262029:EPG262033 EZC262029:EZC262033 FIY262029:FIY262033 FSU262029:FSU262033 GCQ262029:GCQ262033 GMM262029:GMM262033 GWI262029:GWI262033 HGE262029:HGE262033 HQA262029:HQA262033 HZW262029:HZW262033 IJS262029:IJS262033 ITO262029:ITO262033 JDK262029:JDK262033 JNG262029:JNG262033 JXC262029:JXC262033 KGY262029:KGY262033 KQU262029:KQU262033 LAQ262029:LAQ262033 LKM262029:LKM262033 LUI262029:LUI262033 MEE262029:MEE262033 MOA262029:MOA262033 MXW262029:MXW262033 NHS262029:NHS262033 NRO262029:NRO262033 OBK262029:OBK262033 OLG262029:OLG262033 OVC262029:OVC262033 PEY262029:PEY262033 POU262029:POU262033 PYQ262029:PYQ262033 QIM262029:QIM262033 QSI262029:QSI262033 RCE262029:RCE262033 RMA262029:RMA262033 RVW262029:RVW262033 SFS262029:SFS262033 SPO262029:SPO262033 SZK262029:SZK262033 TJG262029:TJG262033 TTC262029:TTC262033 UCY262029:UCY262033 UMU262029:UMU262033 UWQ262029:UWQ262033 VGM262029:VGM262033 VQI262029:VQI262033 WAE262029:WAE262033 WKA262029:WKA262033 WTW262029:WTW262033 S327559:S327563 HK327565:HK327569 RG327565:RG327569 ABC327565:ABC327569 AKY327565:AKY327569 AUU327565:AUU327569 BEQ327565:BEQ327569 BOM327565:BOM327569 BYI327565:BYI327569 CIE327565:CIE327569 CSA327565:CSA327569 DBW327565:DBW327569 DLS327565:DLS327569 DVO327565:DVO327569 EFK327565:EFK327569 EPG327565:EPG327569 EZC327565:EZC327569 FIY327565:FIY327569 FSU327565:FSU327569 GCQ327565:GCQ327569 GMM327565:GMM327569 GWI327565:GWI327569 HGE327565:HGE327569 HQA327565:HQA327569 HZW327565:HZW327569 IJS327565:IJS327569 ITO327565:ITO327569 JDK327565:JDK327569 JNG327565:JNG327569 JXC327565:JXC327569 KGY327565:KGY327569 KQU327565:KQU327569 LAQ327565:LAQ327569 LKM327565:LKM327569 LUI327565:LUI327569 MEE327565:MEE327569 MOA327565:MOA327569 MXW327565:MXW327569 NHS327565:NHS327569 NRO327565:NRO327569 OBK327565:OBK327569 OLG327565:OLG327569 OVC327565:OVC327569 PEY327565:PEY327569 POU327565:POU327569 PYQ327565:PYQ327569 QIM327565:QIM327569 QSI327565:QSI327569 RCE327565:RCE327569 RMA327565:RMA327569 RVW327565:RVW327569 SFS327565:SFS327569 SPO327565:SPO327569 SZK327565:SZK327569 TJG327565:TJG327569 TTC327565:TTC327569 UCY327565:UCY327569 UMU327565:UMU327569 UWQ327565:UWQ327569 VGM327565:VGM327569 VQI327565:VQI327569 WAE327565:WAE327569 WKA327565:WKA327569 WTW327565:WTW327569 S393095:S393099 HK393101:HK393105 RG393101:RG393105 ABC393101:ABC393105 AKY393101:AKY393105 AUU393101:AUU393105 BEQ393101:BEQ393105 BOM393101:BOM393105 BYI393101:BYI393105 CIE393101:CIE393105 CSA393101:CSA393105 DBW393101:DBW393105 DLS393101:DLS393105 DVO393101:DVO393105 EFK393101:EFK393105 EPG393101:EPG393105 EZC393101:EZC393105 FIY393101:FIY393105 FSU393101:FSU393105 GCQ393101:GCQ393105 GMM393101:GMM393105 GWI393101:GWI393105 HGE393101:HGE393105 HQA393101:HQA393105 HZW393101:HZW393105 IJS393101:IJS393105 ITO393101:ITO393105 JDK393101:JDK393105 JNG393101:JNG393105 JXC393101:JXC393105 KGY393101:KGY393105 KQU393101:KQU393105 LAQ393101:LAQ393105 LKM393101:LKM393105 LUI393101:LUI393105 MEE393101:MEE393105 MOA393101:MOA393105 MXW393101:MXW393105 NHS393101:NHS393105 NRO393101:NRO393105 OBK393101:OBK393105 OLG393101:OLG393105 OVC393101:OVC393105 PEY393101:PEY393105 POU393101:POU393105 PYQ393101:PYQ393105 QIM393101:QIM393105 QSI393101:QSI393105 RCE393101:RCE393105 RMA393101:RMA393105 RVW393101:RVW393105 SFS393101:SFS393105 SPO393101:SPO393105 SZK393101:SZK393105 TJG393101:TJG393105 TTC393101:TTC393105 UCY393101:UCY393105 UMU393101:UMU393105 UWQ393101:UWQ393105 VGM393101:VGM393105 VQI393101:VQI393105 WAE393101:WAE393105 WKA393101:WKA393105 WTW393101:WTW393105 S458631:S458635 HK458637:HK458641 RG458637:RG458641 ABC458637:ABC458641 AKY458637:AKY458641 AUU458637:AUU458641 BEQ458637:BEQ458641 BOM458637:BOM458641 BYI458637:BYI458641 CIE458637:CIE458641 CSA458637:CSA458641 DBW458637:DBW458641 DLS458637:DLS458641 DVO458637:DVO458641 EFK458637:EFK458641 EPG458637:EPG458641 EZC458637:EZC458641 FIY458637:FIY458641 FSU458637:FSU458641 GCQ458637:GCQ458641 GMM458637:GMM458641 GWI458637:GWI458641 HGE458637:HGE458641 HQA458637:HQA458641 HZW458637:HZW458641 IJS458637:IJS458641 ITO458637:ITO458641 JDK458637:JDK458641 JNG458637:JNG458641 JXC458637:JXC458641 KGY458637:KGY458641 KQU458637:KQU458641 LAQ458637:LAQ458641 LKM458637:LKM458641 LUI458637:LUI458641 MEE458637:MEE458641 MOA458637:MOA458641 MXW458637:MXW458641 NHS458637:NHS458641 NRO458637:NRO458641 OBK458637:OBK458641 OLG458637:OLG458641 OVC458637:OVC458641 PEY458637:PEY458641 POU458637:POU458641 PYQ458637:PYQ458641 QIM458637:QIM458641 QSI458637:QSI458641 RCE458637:RCE458641 RMA458637:RMA458641 RVW458637:RVW458641 SFS458637:SFS458641 SPO458637:SPO458641 SZK458637:SZK458641 TJG458637:TJG458641 TTC458637:TTC458641 UCY458637:UCY458641 UMU458637:UMU458641 UWQ458637:UWQ458641 VGM458637:VGM458641 VQI458637:VQI458641 WAE458637:WAE458641 WKA458637:WKA458641 WTW458637:WTW458641 S524167:S524171 HK524173:HK524177 RG524173:RG524177 ABC524173:ABC524177 AKY524173:AKY524177 AUU524173:AUU524177 BEQ524173:BEQ524177 BOM524173:BOM524177 BYI524173:BYI524177 CIE524173:CIE524177 CSA524173:CSA524177 DBW524173:DBW524177 DLS524173:DLS524177 DVO524173:DVO524177 EFK524173:EFK524177 EPG524173:EPG524177 EZC524173:EZC524177 FIY524173:FIY524177 FSU524173:FSU524177 GCQ524173:GCQ524177 GMM524173:GMM524177 GWI524173:GWI524177 HGE524173:HGE524177 HQA524173:HQA524177 HZW524173:HZW524177 IJS524173:IJS524177 ITO524173:ITO524177 JDK524173:JDK524177 JNG524173:JNG524177 JXC524173:JXC524177 KGY524173:KGY524177 KQU524173:KQU524177 LAQ524173:LAQ524177 LKM524173:LKM524177 LUI524173:LUI524177 MEE524173:MEE524177 MOA524173:MOA524177 MXW524173:MXW524177 NHS524173:NHS524177 NRO524173:NRO524177 OBK524173:OBK524177 OLG524173:OLG524177 OVC524173:OVC524177 PEY524173:PEY524177 POU524173:POU524177 PYQ524173:PYQ524177 QIM524173:QIM524177 QSI524173:QSI524177 RCE524173:RCE524177 RMA524173:RMA524177 RVW524173:RVW524177 SFS524173:SFS524177 SPO524173:SPO524177 SZK524173:SZK524177 TJG524173:TJG524177 TTC524173:TTC524177 UCY524173:UCY524177 UMU524173:UMU524177 UWQ524173:UWQ524177 VGM524173:VGM524177 VQI524173:VQI524177 WAE524173:WAE524177 WKA524173:WKA524177 WTW524173:WTW524177 S589703:S589707 HK589709:HK589713 RG589709:RG589713 ABC589709:ABC589713 AKY589709:AKY589713 AUU589709:AUU589713 BEQ589709:BEQ589713 BOM589709:BOM589713 BYI589709:BYI589713 CIE589709:CIE589713 CSA589709:CSA589713 DBW589709:DBW589713 DLS589709:DLS589713 DVO589709:DVO589713 EFK589709:EFK589713 EPG589709:EPG589713 EZC589709:EZC589713 FIY589709:FIY589713 FSU589709:FSU589713 GCQ589709:GCQ589713 GMM589709:GMM589713 GWI589709:GWI589713 HGE589709:HGE589713 HQA589709:HQA589713 HZW589709:HZW589713 IJS589709:IJS589713 ITO589709:ITO589713 JDK589709:JDK589713 JNG589709:JNG589713 JXC589709:JXC589713 KGY589709:KGY589713 KQU589709:KQU589713 LAQ589709:LAQ589713 LKM589709:LKM589713 LUI589709:LUI589713 MEE589709:MEE589713 MOA589709:MOA589713 MXW589709:MXW589713 NHS589709:NHS589713 NRO589709:NRO589713 OBK589709:OBK589713 OLG589709:OLG589713 OVC589709:OVC589713 PEY589709:PEY589713 POU589709:POU589713 PYQ589709:PYQ589713 QIM589709:QIM589713 QSI589709:QSI589713 RCE589709:RCE589713 RMA589709:RMA589713 RVW589709:RVW589713 SFS589709:SFS589713 SPO589709:SPO589713 SZK589709:SZK589713 TJG589709:TJG589713 TTC589709:TTC589713 UCY589709:UCY589713 UMU589709:UMU589713 UWQ589709:UWQ589713 VGM589709:VGM589713 VQI589709:VQI589713 WAE589709:WAE589713 WKA589709:WKA589713 WTW589709:WTW589713 S655239:S655243 HK655245:HK655249 RG655245:RG655249 ABC655245:ABC655249 AKY655245:AKY655249 AUU655245:AUU655249 BEQ655245:BEQ655249 BOM655245:BOM655249 BYI655245:BYI655249 CIE655245:CIE655249 CSA655245:CSA655249 DBW655245:DBW655249 DLS655245:DLS655249 DVO655245:DVO655249 EFK655245:EFK655249 EPG655245:EPG655249 EZC655245:EZC655249 FIY655245:FIY655249 FSU655245:FSU655249 GCQ655245:GCQ655249 GMM655245:GMM655249 GWI655245:GWI655249 HGE655245:HGE655249 HQA655245:HQA655249 HZW655245:HZW655249 IJS655245:IJS655249 ITO655245:ITO655249 JDK655245:JDK655249 JNG655245:JNG655249 JXC655245:JXC655249 KGY655245:KGY655249 KQU655245:KQU655249 LAQ655245:LAQ655249 LKM655245:LKM655249 LUI655245:LUI655249 MEE655245:MEE655249 MOA655245:MOA655249 MXW655245:MXW655249 NHS655245:NHS655249 NRO655245:NRO655249 OBK655245:OBK655249 OLG655245:OLG655249 OVC655245:OVC655249 PEY655245:PEY655249 POU655245:POU655249 PYQ655245:PYQ655249 QIM655245:QIM655249 QSI655245:QSI655249 RCE655245:RCE655249 RMA655245:RMA655249 RVW655245:RVW655249 SFS655245:SFS655249 SPO655245:SPO655249 SZK655245:SZK655249 TJG655245:TJG655249 TTC655245:TTC655249 UCY655245:UCY655249 UMU655245:UMU655249 UWQ655245:UWQ655249 VGM655245:VGM655249 VQI655245:VQI655249 WAE655245:WAE655249 WKA655245:WKA655249 WTW655245:WTW655249 S720775:S720779 HK720781:HK720785 RG720781:RG720785 ABC720781:ABC720785 AKY720781:AKY720785 AUU720781:AUU720785 BEQ720781:BEQ720785 BOM720781:BOM720785 BYI720781:BYI720785 CIE720781:CIE720785 CSA720781:CSA720785 DBW720781:DBW720785 DLS720781:DLS720785 DVO720781:DVO720785 EFK720781:EFK720785 EPG720781:EPG720785 EZC720781:EZC720785 FIY720781:FIY720785 FSU720781:FSU720785 GCQ720781:GCQ720785 GMM720781:GMM720785 GWI720781:GWI720785 HGE720781:HGE720785 HQA720781:HQA720785 HZW720781:HZW720785 IJS720781:IJS720785 ITO720781:ITO720785 JDK720781:JDK720785 JNG720781:JNG720785 JXC720781:JXC720785 KGY720781:KGY720785 KQU720781:KQU720785 LAQ720781:LAQ720785 LKM720781:LKM720785 LUI720781:LUI720785 MEE720781:MEE720785 MOA720781:MOA720785 MXW720781:MXW720785 NHS720781:NHS720785 NRO720781:NRO720785 OBK720781:OBK720785 OLG720781:OLG720785 OVC720781:OVC720785 PEY720781:PEY720785 POU720781:POU720785 PYQ720781:PYQ720785 QIM720781:QIM720785 QSI720781:QSI720785 RCE720781:RCE720785 RMA720781:RMA720785 RVW720781:RVW720785 SFS720781:SFS720785 SPO720781:SPO720785 SZK720781:SZK720785 TJG720781:TJG720785 TTC720781:TTC720785 UCY720781:UCY720785 UMU720781:UMU720785 UWQ720781:UWQ720785 VGM720781:VGM720785 VQI720781:VQI720785 WAE720781:WAE720785 WKA720781:WKA720785 WTW720781:WTW720785 S786311:S786315 HK786317:HK786321 RG786317:RG786321 ABC786317:ABC786321 AKY786317:AKY786321 AUU786317:AUU786321 BEQ786317:BEQ786321 BOM786317:BOM786321 BYI786317:BYI786321 CIE786317:CIE786321 CSA786317:CSA786321 DBW786317:DBW786321 DLS786317:DLS786321 DVO786317:DVO786321 EFK786317:EFK786321 EPG786317:EPG786321 EZC786317:EZC786321 FIY786317:FIY786321 FSU786317:FSU786321 GCQ786317:GCQ786321 GMM786317:GMM786321 GWI786317:GWI786321 HGE786317:HGE786321 HQA786317:HQA786321 HZW786317:HZW786321 IJS786317:IJS786321 ITO786317:ITO786321 JDK786317:JDK786321 JNG786317:JNG786321 JXC786317:JXC786321 KGY786317:KGY786321 KQU786317:KQU786321 LAQ786317:LAQ786321 LKM786317:LKM786321 LUI786317:LUI786321 MEE786317:MEE786321 MOA786317:MOA786321 MXW786317:MXW786321 NHS786317:NHS786321 NRO786317:NRO786321 OBK786317:OBK786321 OLG786317:OLG786321 OVC786317:OVC786321 PEY786317:PEY786321 POU786317:POU786321 PYQ786317:PYQ786321 QIM786317:QIM786321 QSI786317:QSI786321 RCE786317:RCE786321 RMA786317:RMA786321 RVW786317:RVW786321 SFS786317:SFS786321 SPO786317:SPO786321 SZK786317:SZK786321 TJG786317:TJG786321 TTC786317:TTC786321 UCY786317:UCY786321 UMU786317:UMU786321 UWQ786317:UWQ786321 VGM786317:VGM786321 VQI786317:VQI786321 WAE786317:WAE786321 WKA786317:WKA786321 WTW786317:WTW786321 S851847:S851851 HK851853:HK851857 RG851853:RG851857 ABC851853:ABC851857 AKY851853:AKY851857 AUU851853:AUU851857 BEQ851853:BEQ851857 BOM851853:BOM851857 BYI851853:BYI851857 CIE851853:CIE851857 CSA851853:CSA851857 DBW851853:DBW851857 DLS851853:DLS851857 DVO851853:DVO851857 EFK851853:EFK851857 EPG851853:EPG851857 EZC851853:EZC851857 FIY851853:FIY851857 FSU851853:FSU851857 GCQ851853:GCQ851857 GMM851853:GMM851857 GWI851853:GWI851857 HGE851853:HGE851857 HQA851853:HQA851857 HZW851853:HZW851857 IJS851853:IJS851857 ITO851853:ITO851857 JDK851853:JDK851857 JNG851853:JNG851857 JXC851853:JXC851857 KGY851853:KGY851857 KQU851853:KQU851857 LAQ851853:LAQ851857 LKM851853:LKM851857 LUI851853:LUI851857 MEE851853:MEE851857 MOA851853:MOA851857 MXW851853:MXW851857 NHS851853:NHS851857 NRO851853:NRO851857 OBK851853:OBK851857 OLG851853:OLG851857 OVC851853:OVC851857 PEY851853:PEY851857 POU851853:POU851857 PYQ851853:PYQ851857 QIM851853:QIM851857 QSI851853:QSI851857 RCE851853:RCE851857 RMA851853:RMA851857 RVW851853:RVW851857 SFS851853:SFS851857 SPO851853:SPO851857 SZK851853:SZK851857 TJG851853:TJG851857 TTC851853:TTC851857 UCY851853:UCY851857 UMU851853:UMU851857 UWQ851853:UWQ851857 VGM851853:VGM851857 VQI851853:VQI851857 WAE851853:WAE851857 WKA851853:WKA851857 WTW851853:WTW851857 S917383:S917387 HK917389:HK917393 RG917389:RG917393 ABC917389:ABC917393 AKY917389:AKY917393 AUU917389:AUU917393 BEQ917389:BEQ917393 BOM917389:BOM917393 BYI917389:BYI917393 CIE917389:CIE917393 CSA917389:CSA917393 DBW917389:DBW917393 DLS917389:DLS917393 DVO917389:DVO917393 EFK917389:EFK917393 EPG917389:EPG917393 EZC917389:EZC917393 FIY917389:FIY917393 FSU917389:FSU917393 GCQ917389:GCQ917393 GMM917389:GMM917393 GWI917389:GWI917393 HGE917389:HGE917393 HQA917389:HQA917393 HZW917389:HZW917393 IJS917389:IJS917393 ITO917389:ITO917393 JDK917389:JDK917393 JNG917389:JNG917393 JXC917389:JXC917393 KGY917389:KGY917393 KQU917389:KQU917393 LAQ917389:LAQ917393 LKM917389:LKM917393 LUI917389:LUI917393 MEE917389:MEE917393 MOA917389:MOA917393 MXW917389:MXW917393 NHS917389:NHS917393 NRO917389:NRO917393 OBK917389:OBK917393 OLG917389:OLG917393 OVC917389:OVC917393 PEY917389:PEY917393 POU917389:POU917393 PYQ917389:PYQ917393 QIM917389:QIM917393 QSI917389:QSI917393 RCE917389:RCE917393 RMA917389:RMA917393 RVW917389:RVW917393 SFS917389:SFS917393 SPO917389:SPO917393 SZK917389:SZK917393 TJG917389:TJG917393 TTC917389:TTC917393 UCY917389:UCY917393 UMU917389:UMU917393 UWQ917389:UWQ917393 VGM917389:VGM917393 VQI917389:VQI917393 WAE917389:WAE917393 WKA917389:WKA917393 WTW917389:WTW917393 S982919:S982923 HK982925:HK982929 RG982925:RG982929 ABC982925:ABC982929 AKY982925:AKY982929 AUU982925:AUU982929 BEQ982925:BEQ982929 BOM982925:BOM982929 BYI982925:BYI982929 CIE982925:CIE982929 CSA982925:CSA982929 DBW982925:DBW982929 DLS982925:DLS982929 DVO982925:DVO982929 EFK982925:EFK982929 EPG982925:EPG982929 EZC982925:EZC982929 FIY982925:FIY982929 FSU982925:FSU982929 GCQ982925:GCQ982929 GMM982925:GMM982929 GWI982925:GWI982929 HGE982925:HGE982929 HQA982925:HQA982929 HZW982925:HZW982929 IJS982925:IJS982929 ITO982925:ITO982929 JDK982925:JDK982929 JNG982925:JNG982929 JXC982925:JXC982929 KGY982925:KGY982929 KQU982925:KQU982929 LAQ982925:LAQ982929 LKM982925:LKM982929 LUI982925:LUI982929 MEE982925:MEE982929 MOA982925:MOA982929 MXW982925:MXW982929 NHS982925:NHS982929 NRO982925:NRO982929 OBK982925:OBK982929 OLG982925:OLG982929 OVC982925:OVC982929 PEY982925:PEY982929 POU982925:POU982929 PYQ982925:PYQ982929 QIM982925:QIM982929 QSI982925:QSI982929 RCE982925:RCE982929 RMA982925:RMA982929 RVW982925:RVW982929 SFS982925:SFS982929 SPO982925:SPO982929 SZK982925:SZK982929 TJG982925:TJG982929 TTC982925:TTC982929 UCY982925:UCY982929 UMU982925:UMU982929 UWQ982925:UWQ982929 VGM982925:VGM982929 VQI982925:VQI982929 WAE982925:WAE982929 WKA982925:WKA982929 WTW982925:WTW982929 P982913:P982917 O982919:O982923 P917377:P917381 O917383:O917387 P851841:P851845 O851847:O851851 P786305:P786309 O786311:O786315 P720769:P720773 O720775:O720779 P655233:P655237 O655239:O655243 P589697:P589701 O589703:O589707 P524161:P524165 O524167:O524171 P458625:P458629 O458631:O458635 P393089:P393093 O393095:O393099 P327553:P327557 O327559:O327563 P262017:P262021 O262023:O262027 P196481:P196485 O196487:O196491 P130945:P130949 O130951:O130955 P65409:P65413 O65415:O65419 WSK12 WIO12 VYS12 VOW12 VFA12 UVE12 ULI12 UBM12 TRQ12 THU12 SXY12 SOC12 SEG12 RUK12 RKO12 RAS12 QQW12 QHA12 PXE12 PNI12 PDM12 OTQ12 OJU12 NZY12 NQC12 NGG12 MWK12 MMO12 MCS12 LSW12 LJA12 KZE12 KPI12 KFM12 JVQ12 JLU12 JBY12 ISC12 IIG12 HYK12 HOO12 HES12 GUW12 GLA12 GBE12 FRI12 FHM12 EXQ12 ENU12 EDY12 DUC12 DKG12 DAK12 CQO12 CGS12 BWW12 BNA12 BDE12 ATI12 AJM12 ZQ12 PU12 FY12 WRS12 WHW12 VYA12 VOE12 VEI12 UUM12 UKQ12 UAU12 TQY12 THC12 SXG12 SNK12 SDO12 RTS12 RJW12 RAA12 QQE12 QGI12 PWM12 PMQ12 PCU12 OSY12 OJC12 NZG12 NPK12 NFO12 MVS12 MLW12 MCA12 LSE12 LII12 KYM12 KOQ12 KEU12 JUY12 JLC12 JBG12 IRK12 IHO12 HXS12 HNW12 HEA12 GUE12 GKI12 GAM12 FQQ12 FGU12 EWY12 ENC12 EDG12 DTK12 DJO12 CZS12 CPW12 CGA12 BWE12 BMI12 BCM12 ASQ12 AIU12 YY12 PC12 FG12 WSF12:WSG12 WIJ12:WIK12 VYN12:VYO12 VOR12:VOS12 VEV12:VEW12 UUZ12:UVA12 ULD12:ULE12 UBH12:UBI12 TRL12:TRM12 THP12:THQ12 SXT12:SXU12 SNX12:SNY12 SEB12:SEC12 RUF12:RUG12 RKJ12:RKK12 RAN12:RAO12 QQR12:QQS12 QGV12:QGW12 PWZ12:PXA12 PND12:PNE12 PDH12:PDI12 OTL12:OTM12 OJP12:OJQ12 NZT12:NZU12 NPX12:NPY12 NGB12:NGC12 MWF12:MWG12 MMJ12:MMK12 MCN12:MCO12 LSR12:LSS12 LIV12:LIW12 KYZ12:KZA12 KPD12:KPE12 KFH12:KFI12 JVL12:JVM12 JLP12:JLQ12 JBT12:JBU12 IRX12:IRY12 IIB12:IIC12 HYF12:HYG12 HOJ12:HOK12 HEN12:HEO12 GUR12:GUS12 GKV12:GKW12 GAZ12:GBA12 FRD12:FRE12 FHH12:FHI12 EXL12:EXM12 ENP12:ENQ12 EDT12:EDU12 DTX12:DTY12 DKB12:DKC12 DAF12:DAG12 CQJ12:CQK12 CGN12:CGO12 BWR12:BWS12 BMV12:BMW12 BCZ12:BDA12 ATD12:ATE12 AJH12:AJI12 ZL12:ZM12 PP12:PQ12 FT12:FU12 WSI12 WIM12 VYQ12 VOU12 VEY12 UVC12 ULG12 UBK12 TRO12 THS12 SXW12 SOA12 SEE12 RUI12 RKM12 RAQ12 QQU12 QGY12 PXC12 PNG12 PDK12 OTO12 OJS12 NZW12 NQA12 NGE12 MWI12 MMM12 MCQ12 LSU12 LIY12 KZC12 KPG12 KFK12 JVO12 JLS12 JBW12 ISA12 IIE12 HYI12 HOM12 HEQ12 GUU12 GKY12 GBC12 FRG12 FHK12 EXO12 ENS12 EDW12 DUA12 DKE12 DAI12 CQM12 CGQ12 BWU12 BMY12 BDC12 ATG12 AJK12 ZO12 PS12 FW12 WRU12:WRV12 WHY12:WHZ12 VYC12:VYD12 VOG12:VOH12 VEK12:VEL12 UUO12:UUP12 UKS12:UKT12 UAW12:UAX12 TRA12:TRB12 THE12:THF12 SXI12:SXJ12 SNM12:SNN12 SDQ12:SDR12 RTU12:RTV12 RJY12:RJZ12 RAC12:RAD12 QQG12:QQH12 QGK12:QGL12 PWO12:PWP12 PMS12:PMT12 PCW12:PCX12 OTA12:OTB12 OJE12:OJF12 NZI12:NZJ12 NPM12:NPN12 NFQ12:NFR12 MVU12:MVV12 MLY12:MLZ12 MCC12:MCD12 LSG12:LSH12 LIK12:LIL12 KYO12:KYP12 KOS12:KOT12 KEW12:KEX12 JVA12:JVB12 JLE12:JLF12 JBI12:JBJ12 IRM12:IRN12 IHQ12:IHR12 HXU12:HXV12 HNY12:HNZ12 HEC12:HED12 GUG12:GUH12 GKK12:GKL12 GAO12:GAP12 FQS12:FQT12 FGW12:FGX12 EXA12:EXB12 ENE12:ENF12 EDI12:EDJ12 DTM12:DTN12 DJQ12:DJR12 CZU12:CZV12 CPY12:CPZ12 CGC12:CGD12 BWG12:BWH12 BMK12:BML12 BCO12:BCP12 ASS12:AST12 AIW12:AIX12 ZA12:ZB12 PE12:PF12 WSS13:WSS23 WIW13:WIW23 VZA13:VZA23 VPE13:VPE23 VFI13:VFI23 UVM13:UVM23 ULQ13:ULQ23 UBU13:UBU23 TRY13:TRY23 TIC13:TIC23 SYG13:SYG23 SOK13:SOK23 SEO13:SEO23 RUS13:RUS23 RKW13:RKW23 RBA13:RBA23 QRE13:QRE23 QHI13:QHI23 PXM13:PXM23 PNQ13:PNQ23 PDU13:PDU23 OTY13:OTY23 OKC13:OKC23 OAG13:OAG23 NQK13:NQK23 NGO13:NGO23 MWS13:MWS23 MMW13:MMW23 MDA13:MDA23 LTE13:LTE23 LJI13:LJI23 KZM13:KZM23 KPQ13:KPQ23 KFU13:KFU23 JVY13:JVY23 JMC13:JMC23 JCG13:JCG23 ISK13:ISK23 IIO13:IIO23 HYS13:HYS23 HOW13:HOW23 HFA13:HFA23 GVE13:GVE23 GLI13:GLI23 GBM13:GBM23 FRQ13:FRQ23 FHU13:FHU23 EXY13:EXY23 EOC13:EOC23 EEG13:EEG23 DUK13:DUK23 DKO13:DKO23 DAS13:DAS23 CQW13:CQW23 CHA13:CHA23 BXE13:BXE23 BNI13:BNI23 BDM13:BDM23 ATQ13:ATQ23 AJU13:AJU23 ZY13:ZY23 QC13:QC23 GG13:GG23 WSA13:WSA23 WIE13:WIE23 VYI13:VYI23 VOM13:VOM23 VEQ13:VEQ23 UUU13:UUU23 UKY13:UKY23 UBC13:UBC23 TRG13:TRG23 THK13:THK23 SXO13:SXO23 SNS13:SNS23 SDW13:SDW23 RUA13:RUA23 RKE13:RKE23 RAI13:RAI23 QQM13:QQM23 QGQ13:QGQ23 PWU13:PWU23 PMY13:PMY23 PDC13:PDC23 OTG13:OTG23 OJK13:OJK23 NZO13:NZO23 NPS13:NPS23 NFW13:NFW23 MWA13:MWA23 MME13:MME23 MCI13:MCI23 LSM13:LSM23 LIQ13:LIQ23 KYU13:KYU23 KOY13:KOY23 KFC13:KFC23 JVG13:JVG23 JLK13:JLK23 JBO13:JBO23 IRS13:IRS23 IHW13:IHW23 HYA13:HYA23 HOE13:HOE23 HEI13:HEI23 GUM13:GUM23 GKQ13:GKQ23 GAU13:GAU23 FQY13:FQY23 FHC13:FHC23 EXG13:EXG23 ENK13:ENK23 EDO13:EDO23 DTS13:DTS23 DJW13:DJW23 DAA13:DAA23 CQE13:CQE23 CGI13:CGI23 BWM13:BWM23 BMQ13:BMQ23 BCU13:BCU23 ASY13:ASY23 AJC13:AJC23 ZG13:ZG23 PK13:PK23 FO13:FO23 WSN13:WSO23 WIR13:WIS23 VYV13:VYW23 VOZ13:VPA23 VFD13:VFE23 UVH13:UVI23 ULL13:ULM23 UBP13:UBQ23 TRT13:TRU23 THX13:THY23 SYB13:SYC23 SOF13:SOG23 SEJ13:SEK23 RUN13:RUO23 RKR13:RKS23 RAV13:RAW23 QQZ13:QRA23 QHD13:QHE23 PXH13:PXI23 PNL13:PNM23 PDP13:PDQ23 OTT13:OTU23 OJX13:OJY23 OAB13:OAC23 NQF13:NQG23 NGJ13:NGK23 MWN13:MWO23 MMR13:MMS23 MCV13:MCW23 LSZ13:LTA23 LJD13:LJE23 KZH13:KZI23 KPL13:KPM23 KFP13:KFQ23 JVT13:JVU23 JLX13:JLY23 JCB13:JCC23 ISF13:ISG23 IIJ13:IIK23 HYN13:HYO23 HOR13:HOS23 HEV13:HEW23 GUZ13:GVA23 GLD13:GLE23 GBH13:GBI23 FRL13:FRM23 FHP13:FHQ23 EXT13:EXU23 ENX13:ENY23 EEB13:EEC23 DUF13:DUG23 DKJ13:DKK23 DAN13:DAO23 CQR13:CQS23 CGV13:CGW23 BWZ13:BXA23 BND13:BNE23 BDH13:BDI23 ATL13:ATM23 AJP13:AJQ23 ZT13:ZU23 PX13:PY23 GB13:GC23 WSQ13:WSQ23 WIU13:WIU23 VYY13:VYY23 VPC13:VPC23 VFG13:VFG23 UVK13:UVK23 ULO13:ULO23 UBS13:UBS23 TRW13:TRW23 TIA13:TIA23 SYE13:SYE23 SOI13:SOI23 SEM13:SEM23 RUQ13:RUQ23 RKU13:RKU23 RAY13:RAY23 QRC13:QRC23 QHG13:QHG23 PXK13:PXK23 PNO13:PNO23 PDS13:PDS23 OTW13:OTW23 OKA13:OKA23 OAE13:OAE23 NQI13:NQI23 NGM13:NGM23 MWQ13:MWQ23 MMU13:MMU23 MCY13:MCY23 LTC13:LTC23 LJG13:LJG23 KZK13:KZK23 KPO13:KPO23 KFS13:KFS23 JVW13:JVW23 JMA13:JMA23 JCE13:JCE23 ISI13:ISI23 IIM13:IIM23 HYQ13:HYQ23 HOU13:HOU23 HEY13:HEY23 GVC13:GVC23 GLG13:GLG23 GBK13:GBK23 FRO13:FRO23 FHS13:FHS23 EXW13:EXW23 EOA13:EOA23 EEE13:EEE23 DUI13:DUI23 DKM13:DKM23 DAQ13:DAQ23 CQU13:CQU23 CGY13:CGY23 BXC13:BXC23 BNG13:BNG23 BDK13:BDK23 ATO13:ATO23 AJS13:AJS23 ZW13:ZW23 QA13:QA23 GE13:GE23 WSC13:WSD23 WIG13:WIH23 VYK13:VYL23 VOO13:VOP23 VES13:VET23 UUW13:UUX23 ULA13:ULB23 UBE13:UBF23 TRI13:TRJ23 THM13:THN23 SXQ13:SXR23 SNU13:SNV23 SDY13:SDZ23 RUC13:RUD23 RKG13:RKH23 RAK13:RAL23 QQO13:QQP23 QGS13:QGT23 PWW13:PWX23 PNA13:PNB23 PDE13:PDF23 OTI13:OTJ23 OJM13:OJN23 NZQ13:NZR23 NPU13:NPV23 NFY13:NFZ23 MWC13:MWD23 MMG13:MMH23 MCK13:MCL23 LSO13:LSP23 LIS13:LIT23 KYW13:KYX23 KPA13:KPB23 KFE13:KFF23 JVI13:JVJ23 JLM13:JLN23 JBQ13:JBR23 IRU13:IRV23 IHY13:IHZ23 HYC13:HYD23 HOG13:HOH23 HEK13:HEL23 GUO13:GUP23 GKS13:GKT23 GAW13:GAX23 FRA13:FRB23 FHE13:FHF23 EXI13:EXJ23 ENM13:ENN23 EDQ13:EDR23 DTU13:DTV23 DJY13:DJZ23 DAC13:DAD23 CQG13:CQH23 CGK13:CGL23 BWO13:BWP23 BMS13:BMT23 BCW13:BCX23 ATA13:ATB23 AJE13:AJF23 ZI13:ZJ23 PM13:PN23 FQ13:FR23" xr:uid="{00000000-0002-0000-0200-000000000000}">
      <formula1>reponse</formula1>
    </dataValidation>
    <dataValidation allowBlank="1" showInputMessage="1" showErrorMessage="1" promptTitle="Attention!" prompt="Une réponse en jours est attendue" sqref="HC65421:HC65427 QY65421:QY65427 AAU65421:AAU65427 AKQ65421:AKQ65427 AUM65421:AUM65427 BEI65421:BEI65427 BOE65421:BOE65427 BYA65421:BYA65427 CHW65421:CHW65427 CRS65421:CRS65427 DBO65421:DBO65427 DLK65421:DLK65427 DVG65421:DVG65427 EFC65421:EFC65427 EOY65421:EOY65427 EYU65421:EYU65427 FIQ65421:FIQ65427 FSM65421:FSM65427 GCI65421:GCI65427 GME65421:GME65427 GWA65421:GWA65427 HFW65421:HFW65427 HPS65421:HPS65427 HZO65421:HZO65427 IJK65421:IJK65427 ITG65421:ITG65427 JDC65421:JDC65427 JMY65421:JMY65427 JWU65421:JWU65427 KGQ65421:KGQ65427 KQM65421:KQM65427 LAI65421:LAI65427 LKE65421:LKE65427 LUA65421:LUA65427 MDW65421:MDW65427 MNS65421:MNS65427 MXO65421:MXO65427 NHK65421:NHK65427 NRG65421:NRG65427 OBC65421:OBC65427 OKY65421:OKY65427 OUU65421:OUU65427 PEQ65421:PEQ65427 POM65421:POM65427 PYI65421:PYI65427 QIE65421:QIE65427 QSA65421:QSA65427 RBW65421:RBW65427 RLS65421:RLS65427 RVO65421:RVO65427 SFK65421:SFK65427 SPG65421:SPG65427 SZC65421:SZC65427 TIY65421:TIY65427 TSU65421:TSU65427 UCQ65421:UCQ65427 UMM65421:UMM65427 UWI65421:UWI65427 VGE65421:VGE65427 VQA65421:VQA65427 VZW65421:VZW65427 WJS65421:WJS65427 WTO65421:WTO65427 HC130957:HC130963 QY130957:QY130963 AAU130957:AAU130963 AKQ130957:AKQ130963 AUM130957:AUM130963 BEI130957:BEI130963 BOE130957:BOE130963 BYA130957:BYA130963 CHW130957:CHW130963 CRS130957:CRS130963 DBO130957:DBO130963 DLK130957:DLK130963 DVG130957:DVG130963 EFC130957:EFC130963 EOY130957:EOY130963 EYU130957:EYU130963 FIQ130957:FIQ130963 FSM130957:FSM130963 GCI130957:GCI130963 GME130957:GME130963 GWA130957:GWA130963 HFW130957:HFW130963 HPS130957:HPS130963 HZO130957:HZO130963 IJK130957:IJK130963 ITG130957:ITG130963 JDC130957:JDC130963 JMY130957:JMY130963 JWU130957:JWU130963 KGQ130957:KGQ130963 KQM130957:KQM130963 LAI130957:LAI130963 LKE130957:LKE130963 LUA130957:LUA130963 MDW130957:MDW130963 MNS130957:MNS130963 MXO130957:MXO130963 NHK130957:NHK130963 NRG130957:NRG130963 OBC130957:OBC130963 OKY130957:OKY130963 OUU130957:OUU130963 PEQ130957:PEQ130963 POM130957:POM130963 PYI130957:PYI130963 QIE130957:QIE130963 QSA130957:QSA130963 RBW130957:RBW130963 RLS130957:RLS130963 RVO130957:RVO130963 SFK130957:SFK130963 SPG130957:SPG130963 SZC130957:SZC130963 TIY130957:TIY130963 TSU130957:TSU130963 UCQ130957:UCQ130963 UMM130957:UMM130963 UWI130957:UWI130963 VGE130957:VGE130963 VQA130957:VQA130963 VZW130957:VZW130963 WJS130957:WJS130963 WTO130957:WTO130963 HC196493:HC196499 QY196493:QY196499 AAU196493:AAU196499 AKQ196493:AKQ196499 AUM196493:AUM196499 BEI196493:BEI196499 BOE196493:BOE196499 BYA196493:BYA196499 CHW196493:CHW196499 CRS196493:CRS196499 DBO196493:DBO196499 DLK196493:DLK196499 DVG196493:DVG196499 EFC196493:EFC196499 EOY196493:EOY196499 EYU196493:EYU196499 FIQ196493:FIQ196499 FSM196493:FSM196499 GCI196493:GCI196499 GME196493:GME196499 GWA196493:GWA196499 HFW196493:HFW196499 HPS196493:HPS196499 HZO196493:HZO196499 IJK196493:IJK196499 ITG196493:ITG196499 JDC196493:JDC196499 JMY196493:JMY196499 JWU196493:JWU196499 KGQ196493:KGQ196499 KQM196493:KQM196499 LAI196493:LAI196499 LKE196493:LKE196499 LUA196493:LUA196499 MDW196493:MDW196499 MNS196493:MNS196499 MXO196493:MXO196499 NHK196493:NHK196499 NRG196493:NRG196499 OBC196493:OBC196499 OKY196493:OKY196499 OUU196493:OUU196499 PEQ196493:PEQ196499 POM196493:POM196499 PYI196493:PYI196499 QIE196493:QIE196499 QSA196493:QSA196499 RBW196493:RBW196499 RLS196493:RLS196499 RVO196493:RVO196499 SFK196493:SFK196499 SPG196493:SPG196499 SZC196493:SZC196499 TIY196493:TIY196499 TSU196493:TSU196499 UCQ196493:UCQ196499 UMM196493:UMM196499 UWI196493:UWI196499 VGE196493:VGE196499 VQA196493:VQA196499 VZW196493:VZW196499 WJS196493:WJS196499 WTO196493:WTO196499 HC262029:HC262035 QY262029:QY262035 AAU262029:AAU262035 AKQ262029:AKQ262035 AUM262029:AUM262035 BEI262029:BEI262035 BOE262029:BOE262035 BYA262029:BYA262035 CHW262029:CHW262035 CRS262029:CRS262035 DBO262029:DBO262035 DLK262029:DLK262035 DVG262029:DVG262035 EFC262029:EFC262035 EOY262029:EOY262035 EYU262029:EYU262035 FIQ262029:FIQ262035 FSM262029:FSM262035 GCI262029:GCI262035 GME262029:GME262035 GWA262029:GWA262035 HFW262029:HFW262035 HPS262029:HPS262035 HZO262029:HZO262035 IJK262029:IJK262035 ITG262029:ITG262035 JDC262029:JDC262035 JMY262029:JMY262035 JWU262029:JWU262035 KGQ262029:KGQ262035 KQM262029:KQM262035 LAI262029:LAI262035 LKE262029:LKE262035 LUA262029:LUA262035 MDW262029:MDW262035 MNS262029:MNS262035 MXO262029:MXO262035 NHK262029:NHK262035 NRG262029:NRG262035 OBC262029:OBC262035 OKY262029:OKY262035 OUU262029:OUU262035 PEQ262029:PEQ262035 POM262029:POM262035 PYI262029:PYI262035 QIE262029:QIE262035 QSA262029:QSA262035 RBW262029:RBW262035 RLS262029:RLS262035 RVO262029:RVO262035 SFK262029:SFK262035 SPG262029:SPG262035 SZC262029:SZC262035 TIY262029:TIY262035 TSU262029:TSU262035 UCQ262029:UCQ262035 UMM262029:UMM262035 UWI262029:UWI262035 VGE262029:VGE262035 VQA262029:VQA262035 VZW262029:VZW262035 WJS262029:WJS262035 WTO262029:WTO262035 HC327565:HC327571 QY327565:QY327571 AAU327565:AAU327571 AKQ327565:AKQ327571 AUM327565:AUM327571 BEI327565:BEI327571 BOE327565:BOE327571 BYA327565:BYA327571 CHW327565:CHW327571 CRS327565:CRS327571 DBO327565:DBO327571 DLK327565:DLK327571 DVG327565:DVG327571 EFC327565:EFC327571 EOY327565:EOY327571 EYU327565:EYU327571 FIQ327565:FIQ327571 FSM327565:FSM327571 GCI327565:GCI327571 GME327565:GME327571 GWA327565:GWA327571 HFW327565:HFW327571 HPS327565:HPS327571 HZO327565:HZO327571 IJK327565:IJK327571 ITG327565:ITG327571 JDC327565:JDC327571 JMY327565:JMY327571 JWU327565:JWU327571 KGQ327565:KGQ327571 KQM327565:KQM327571 LAI327565:LAI327571 LKE327565:LKE327571 LUA327565:LUA327571 MDW327565:MDW327571 MNS327565:MNS327571 MXO327565:MXO327571 NHK327565:NHK327571 NRG327565:NRG327571 OBC327565:OBC327571 OKY327565:OKY327571 OUU327565:OUU327571 PEQ327565:PEQ327571 POM327565:POM327571 PYI327565:PYI327571 QIE327565:QIE327571 QSA327565:QSA327571 RBW327565:RBW327571 RLS327565:RLS327571 RVO327565:RVO327571 SFK327565:SFK327571 SPG327565:SPG327571 SZC327565:SZC327571 TIY327565:TIY327571 TSU327565:TSU327571 UCQ327565:UCQ327571 UMM327565:UMM327571 UWI327565:UWI327571 VGE327565:VGE327571 VQA327565:VQA327571 VZW327565:VZW327571 WJS327565:WJS327571 WTO327565:WTO327571 HC393101:HC393107 QY393101:QY393107 AAU393101:AAU393107 AKQ393101:AKQ393107 AUM393101:AUM393107 BEI393101:BEI393107 BOE393101:BOE393107 BYA393101:BYA393107 CHW393101:CHW393107 CRS393101:CRS393107 DBO393101:DBO393107 DLK393101:DLK393107 DVG393101:DVG393107 EFC393101:EFC393107 EOY393101:EOY393107 EYU393101:EYU393107 FIQ393101:FIQ393107 FSM393101:FSM393107 GCI393101:GCI393107 GME393101:GME393107 GWA393101:GWA393107 HFW393101:HFW393107 HPS393101:HPS393107 HZO393101:HZO393107 IJK393101:IJK393107 ITG393101:ITG393107 JDC393101:JDC393107 JMY393101:JMY393107 JWU393101:JWU393107 KGQ393101:KGQ393107 KQM393101:KQM393107 LAI393101:LAI393107 LKE393101:LKE393107 LUA393101:LUA393107 MDW393101:MDW393107 MNS393101:MNS393107 MXO393101:MXO393107 NHK393101:NHK393107 NRG393101:NRG393107 OBC393101:OBC393107 OKY393101:OKY393107 OUU393101:OUU393107 PEQ393101:PEQ393107 POM393101:POM393107 PYI393101:PYI393107 QIE393101:QIE393107 QSA393101:QSA393107 RBW393101:RBW393107 RLS393101:RLS393107 RVO393101:RVO393107 SFK393101:SFK393107 SPG393101:SPG393107 SZC393101:SZC393107 TIY393101:TIY393107 TSU393101:TSU393107 UCQ393101:UCQ393107 UMM393101:UMM393107 UWI393101:UWI393107 VGE393101:VGE393107 VQA393101:VQA393107 VZW393101:VZW393107 WJS393101:WJS393107 WTO393101:WTO393107 HC458637:HC458643 QY458637:QY458643 AAU458637:AAU458643 AKQ458637:AKQ458643 AUM458637:AUM458643 BEI458637:BEI458643 BOE458637:BOE458643 BYA458637:BYA458643 CHW458637:CHW458643 CRS458637:CRS458643 DBO458637:DBO458643 DLK458637:DLK458643 DVG458637:DVG458643 EFC458637:EFC458643 EOY458637:EOY458643 EYU458637:EYU458643 FIQ458637:FIQ458643 FSM458637:FSM458643 GCI458637:GCI458643 GME458637:GME458643 GWA458637:GWA458643 HFW458637:HFW458643 HPS458637:HPS458643 HZO458637:HZO458643 IJK458637:IJK458643 ITG458637:ITG458643 JDC458637:JDC458643 JMY458637:JMY458643 JWU458637:JWU458643 KGQ458637:KGQ458643 KQM458637:KQM458643 LAI458637:LAI458643 LKE458637:LKE458643 LUA458637:LUA458643 MDW458637:MDW458643 MNS458637:MNS458643 MXO458637:MXO458643 NHK458637:NHK458643 NRG458637:NRG458643 OBC458637:OBC458643 OKY458637:OKY458643 OUU458637:OUU458643 PEQ458637:PEQ458643 POM458637:POM458643 PYI458637:PYI458643 QIE458637:QIE458643 QSA458637:QSA458643 RBW458637:RBW458643 RLS458637:RLS458643 RVO458637:RVO458643 SFK458637:SFK458643 SPG458637:SPG458643 SZC458637:SZC458643 TIY458637:TIY458643 TSU458637:TSU458643 UCQ458637:UCQ458643 UMM458637:UMM458643 UWI458637:UWI458643 VGE458637:VGE458643 VQA458637:VQA458643 VZW458637:VZW458643 WJS458637:WJS458643 WTO458637:WTO458643 HC524173:HC524179 QY524173:QY524179 AAU524173:AAU524179 AKQ524173:AKQ524179 AUM524173:AUM524179 BEI524173:BEI524179 BOE524173:BOE524179 BYA524173:BYA524179 CHW524173:CHW524179 CRS524173:CRS524179 DBO524173:DBO524179 DLK524173:DLK524179 DVG524173:DVG524179 EFC524173:EFC524179 EOY524173:EOY524179 EYU524173:EYU524179 FIQ524173:FIQ524179 FSM524173:FSM524179 GCI524173:GCI524179 GME524173:GME524179 GWA524173:GWA524179 HFW524173:HFW524179 HPS524173:HPS524179 HZO524173:HZO524179 IJK524173:IJK524179 ITG524173:ITG524179 JDC524173:JDC524179 JMY524173:JMY524179 JWU524173:JWU524179 KGQ524173:KGQ524179 KQM524173:KQM524179 LAI524173:LAI524179 LKE524173:LKE524179 LUA524173:LUA524179 MDW524173:MDW524179 MNS524173:MNS524179 MXO524173:MXO524179 NHK524173:NHK524179 NRG524173:NRG524179 OBC524173:OBC524179 OKY524173:OKY524179 OUU524173:OUU524179 PEQ524173:PEQ524179 POM524173:POM524179 PYI524173:PYI524179 QIE524173:QIE524179 QSA524173:QSA524179 RBW524173:RBW524179 RLS524173:RLS524179 RVO524173:RVO524179 SFK524173:SFK524179 SPG524173:SPG524179 SZC524173:SZC524179 TIY524173:TIY524179 TSU524173:TSU524179 UCQ524173:UCQ524179 UMM524173:UMM524179 UWI524173:UWI524179 VGE524173:VGE524179 VQA524173:VQA524179 VZW524173:VZW524179 WJS524173:WJS524179 WTO524173:WTO524179 HC589709:HC589715 QY589709:QY589715 AAU589709:AAU589715 AKQ589709:AKQ589715 AUM589709:AUM589715 BEI589709:BEI589715 BOE589709:BOE589715 BYA589709:BYA589715 CHW589709:CHW589715 CRS589709:CRS589715 DBO589709:DBO589715 DLK589709:DLK589715 DVG589709:DVG589715 EFC589709:EFC589715 EOY589709:EOY589715 EYU589709:EYU589715 FIQ589709:FIQ589715 FSM589709:FSM589715 GCI589709:GCI589715 GME589709:GME589715 GWA589709:GWA589715 HFW589709:HFW589715 HPS589709:HPS589715 HZO589709:HZO589715 IJK589709:IJK589715 ITG589709:ITG589715 JDC589709:JDC589715 JMY589709:JMY589715 JWU589709:JWU589715 KGQ589709:KGQ589715 KQM589709:KQM589715 LAI589709:LAI589715 LKE589709:LKE589715 LUA589709:LUA589715 MDW589709:MDW589715 MNS589709:MNS589715 MXO589709:MXO589715 NHK589709:NHK589715 NRG589709:NRG589715 OBC589709:OBC589715 OKY589709:OKY589715 OUU589709:OUU589715 PEQ589709:PEQ589715 POM589709:POM589715 PYI589709:PYI589715 QIE589709:QIE589715 QSA589709:QSA589715 RBW589709:RBW589715 RLS589709:RLS589715 RVO589709:RVO589715 SFK589709:SFK589715 SPG589709:SPG589715 SZC589709:SZC589715 TIY589709:TIY589715 TSU589709:TSU589715 UCQ589709:UCQ589715 UMM589709:UMM589715 UWI589709:UWI589715 VGE589709:VGE589715 VQA589709:VQA589715 VZW589709:VZW589715 WJS589709:WJS589715 WTO589709:WTO589715 HC655245:HC655251 QY655245:QY655251 AAU655245:AAU655251 AKQ655245:AKQ655251 AUM655245:AUM655251 BEI655245:BEI655251 BOE655245:BOE655251 BYA655245:BYA655251 CHW655245:CHW655251 CRS655245:CRS655251 DBO655245:DBO655251 DLK655245:DLK655251 DVG655245:DVG655251 EFC655245:EFC655251 EOY655245:EOY655251 EYU655245:EYU655251 FIQ655245:FIQ655251 FSM655245:FSM655251 GCI655245:GCI655251 GME655245:GME655251 GWA655245:GWA655251 HFW655245:HFW655251 HPS655245:HPS655251 HZO655245:HZO655251 IJK655245:IJK655251 ITG655245:ITG655251 JDC655245:JDC655251 JMY655245:JMY655251 JWU655245:JWU655251 KGQ655245:KGQ655251 KQM655245:KQM655251 LAI655245:LAI655251 LKE655245:LKE655251 LUA655245:LUA655251 MDW655245:MDW655251 MNS655245:MNS655251 MXO655245:MXO655251 NHK655245:NHK655251 NRG655245:NRG655251 OBC655245:OBC655251 OKY655245:OKY655251 OUU655245:OUU655251 PEQ655245:PEQ655251 POM655245:POM655251 PYI655245:PYI655251 QIE655245:QIE655251 QSA655245:QSA655251 RBW655245:RBW655251 RLS655245:RLS655251 RVO655245:RVO655251 SFK655245:SFK655251 SPG655245:SPG655251 SZC655245:SZC655251 TIY655245:TIY655251 TSU655245:TSU655251 UCQ655245:UCQ655251 UMM655245:UMM655251 UWI655245:UWI655251 VGE655245:VGE655251 VQA655245:VQA655251 VZW655245:VZW655251 WJS655245:WJS655251 WTO655245:WTO655251 HC720781:HC720787 QY720781:QY720787 AAU720781:AAU720787 AKQ720781:AKQ720787 AUM720781:AUM720787 BEI720781:BEI720787 BOE720781:BOE720787 BYA720781:BYA720787 CHW720781:CHW720787 CRS720781:CRS720787 DBO720781:DBO720787 DLK720781:DLK720787 DVG720781:DVG720787 EFC720781:EFC720787 EOY720781:EOY720787 EYU720781:EYU720787 FIQ720781:FIQ720787 FSM720781:FSM720787 GCI720781:GCI720787 GME720781:GME720787 GWA720781:GWA720787 HFW720781:HFW720787 HPS720781:HPS720787 HZO720781:HZO720787 IJK720781:IJK720787 ITG720781:ITG720787 JDC720781:JDC720787 JMY720781:JMY720787 JWU720781:JWU720787 KGQ720781:KGQ720787 KQM720781:KQM720787 LAI720781:LAI720787 LKE720781:LKE720787 LUA720781:LUA720787 MDW720781:MDW720787 MNS720781:MNS720787 MXO720781:MXO720787 NHK720781:NHK720787 NRG720781:NRG720787 OBC720781:OBC720787 OKY720781:OKY720787 OUU720781:OUU720787 PEQ720781:PEQ720787 POM720781:POM720787 PYI720781:PYI720787 QIE720781:QIE720787 QSA720781:QSA720787 RBW720781:RBW720787 RLS720781:RLS720787 RVO720781:RVO720787 SFK720781:SFK720787 SPG720781:SPG720787 SZC720781:SZC720787 TIY720781:TIY720787 TSU720781:TSU720787 UCQ720781:UCQ720787 UMM720781:UMM720787 UWI720781:UWI720787 VGE720781:VGE720787 VQA720781:VQA720787 VZW720781:VZW720787 WJS720781:WJS720787 WTO720781:WTO720787 HC786317:HC786323 QY786317:QY786323 AAU786317:AAU786323 AKQ786317:AKQ786323 AUM786317:AUM786323 BEI786317:BEI786323 BOE786317:BOE786323 BYA786317:BYA786323 CHW786317:CHW786323 CRS786317:CRS786323 DBO786317:DBO786323 DLK786317:DLK786323 DVG786317:DVG786323 EFC786317:EFC786323 EOY786317:EOY786323 EYU786317:EYU786323 FIQ786317:FIQ786323 FSM786317:FSM786323 GCI786317:GCI786323 GME786317:GME786323 GWA786317:GWA786323 HFW786317:HFW786323 HPS786317:HPS786323 HZO786317:HZO786323 IJK786317:IJK786323 ITG786317:ITG786323 JDC786317:JDC786323 JMY786317:JMY786323 JWU786317:JWU786323 KGQ786317:KGQ786323 KQM786317:KQM786323 LAI786317:LAI786323 LKE786317:LKE786323 LUA786317:LUA786323 MDW786317:MDW786323 MNS786317:MNS786323 MXO786317:MXO786323 NHK786317:NHK786323 NRG786317:NRG786323 OBC786317:OBC786323 OKY786317:OKY786323 OUU786317:OUU786323 PEQ786317:PEQ786323 POM786317:POM786323 PYI786317:PYI786323 QIE786317:QIE786323 QSA786317:QSA786323 RBW786317:RBW786323 RLS786317:RLS786323 RVO786317:RVO786323 SFK786317:SFK786323 SPG786317:SPG786323 SZC786317:SZC786323 TIY786317:TIY786323 TSU786317:TSU786323 UCQ786317:UCQ786323 UMM786317:UMM786323 UWI786317:UWI786323 VGE786317:VGE786323 VQA786317:VQA786323 VZW786317:VZW786323 WJS786317:WJS786323 WTO786317:WTO786323 HC851853:HC851859 QY851853:QY851859 AAU851853:AAU851859 AKQ851853:AKQ851859 AUM851853:AUM851859 BEI851853:BEI851859 BOE851853:BOE851859 BYA851853:BYA851859 CHW851853:CHW851859 CRS851853:CRS851859 DBO851853:DBO851859 DLK851853:DLK851859 DVG851853:DVG851859 EFC851853:EFC851859 EOY851853:EOY851859 EYU851853:EYU851859 FIQ851853:FIQ851859 FSM851853:FSM851859 GCI851853:GCI851859 GME851853:GME851859 GWA851853:GWA851859 HFW851853:HFW851859 HPS851853:HPS851859 HZO851853:HZO851859 IJK851853:IJK851859 ITG851853:ITG851859 JDC851853:JDC851859 JMY851853:JMY851859 JWU851853:JWU851859 KGQ851853:KGQ851859 KQM851853:KQM851859 LAI851853:LAI851859 LKE851853:LKE851859 LUA851853:LUA851859 MDW851853:MDW851859 MNS851853:MNS851859 MXO851853:MXO851859 NHK851853:NHK851859 NRG851853:NRG851859 OBC851853:OBC851859 OKY851853:OKY851859 OUU851853:OUU851859 PEQ851853:PEQ851859 POM851853:POM851859 PYI851853:PYI851859 QIE851853:QIE851859 QSA851853:QSA851859 RBW851853:RBW851859 RLS851853:RLS851859 RVO851853:RVO851859 SFK851853:SFK851859 SPG851853:SPG851859 SZC851853:SZC851859 TIY851853:TIY851859 TSU851853:TSU851859 UCQ851853:UCQ851859 UMM851853:UMM851859 UWI851853:UWI851859 VGE851853:VGE851859 VQA851853:VQA851859 VZW851853:VZW851859 WJS851853:WJS851859 WTO851853:WTO851859 HC917389:HC917395 QY917389:QY917395 AAU917389:AAU917395 AKQ917389:AKQ917395 AUM917389:AUM917395 BEI917389:BEI917395 BOE917389:BOE917395 BYA917389:BYA917395 CHW917389:CHW917395 CRS917389:CRS917395 DBO917389:DBO917395 DLK917389:DLK917395 DVG917389:DVG917395 EFC917389:EFC917395 EOY917389:EOY917395 EYU917389:EYU917395 FIQ917389:FIQ917395 FSM917389:FSM917395 GCI917389:GCI917395 GME917389:GME917395 GWA917389:GWA917395 HFW917389:HFW917395 HPS917389:HPS917395 HZO917389:HZO917395 IJK917389:IJK917395 ITG917389:ITG917395 JDC917389:JDC917395 JMY917389:JMY917395 JWU917389:JWU917395 KGQ917389:KGQ917395 KQM917389:KQM917395 LAI917389:LAI917395 LKE917389:LKE917395 LUA917389:LUA917395 MDW917389:MDW917395 MNS917389:MNS917395 MXO917389:MXO917395 NHK917389:NHK917395 NRG917389:NRG917395 OBC917389:OBC917395 OKY917389:OKY917395 OUU917389:OUU917395 PEQ917389:PEQ917395 POM917389:POM917395 PYI917389:PYI917395 QIE917389:QIE917395 QSA917389:QSA917395 RBW917389:RBW917395 RLS917389:RLS917395 RVO917389:RVO917395 SFK917389:SFK917395 SPG917389:SPG917395 SZC917389:SZC917395 TIY917389:TIY917395 TSU917389:TSU917395 UCQ917389:UCQ917395 UMM917389:UMM917395 UWI917389:UWI917395 VGE917389:VGE917395 VQA917389:VQA917395 VZW917389:VZW917395 WJS917389:WJS917395 WTO917389:WTO917395 HC982925:HC982931 QY982925:QY982931 AAU982925:AAU982931 AKQ982925:AKQ982931 AUM982925:AUM982931 BEI982925:BEI982931 BOE982925:BOE982931 BYA982925:BYA982931 CHW982925:CHW982931 CRS982925:CRS982931 DBO982925:DBO982931 DLK982925:DLK982931 DVG982925:DVG982931 EFC982925:EFC982931 EOY982925:EOY982931 EYU982925:EYU982931 FIQ982925:FIQ982931 FSM982925:FSM982931 GCI982925:GCI982931 GME982925:GME982931 GWA982925:GWA982931 HFW982925:HFW982931 HPS982925:HPS982931 HZO982925:HZO982931 IJK982925:IJK982931 ITG982925:ITG982931 JDC982925:JDC982931 JMY982925:JMY982931 JWU982925:JWU982931 KGQ982925:KGQ982931 KQM982925:KQM982931 LAI982925:LAI982931 LKE982925:LKE982931 LUA982925:LUA982931 MDW982925:MDW982931 MNS982925:MNS982931 MXO982925:MXO982931 NHK982925:NHK982931 NRG982925:NRG982931 OBC982925:OBC982931 OKY982925:OKY982931 OUU982925:OUU982931 PEQ982925:PEQ982931 POM982925:POM982931 PYI982925:PYI982931 QIE982925:QIE982931 QSA982925:QSA982931 RBW982925:RBW982931 RLS982925:RLS982931 RVO982925:RVO982931 SFK982925:SFK982931 SPG982925:SPG982931 SZC982925:SZC982931 TIY982925:TIY982931 TSU982925:TSU982931 UCQ982925:UCQ982931 UMM982925:UMM982931 UWI982925:UWI982931 VGE982925:VGE982931 VQA982925:VQA982931 VZW982925:VZW982931 WJS982925:WJS982931 WTO982925:WTO982931 FQ12 PM12 ZI12 AJE12 ATA12 BCW12 BMS12 BWO12 CGK12 CQG12 DAC12 DJY12 DTU12 EDQ12 ENM12 EXI12 FHE12 FRA12 GAW12 GKS12 GUO12 HEK12 HOG12 HYC12 IHY12 IRU12 JBQ12 JLM12 JVI12 KFE12 KPA12 KYW12 LIS12 LSO12 MCK12 MMG12 MWC12 NFY12 NPU12 NZQ12 OJM12 OTI12 PDE12 PNA12 PWW12 QGS12 QQO12 RAK12 RKG12 RUC12 SDY12 SNU12 SXQ12 THM12 TRI12 UBE12 ULA12 UUW12 VES12 VOO12 VYK12 WIG12 WSC12 PU13:PU23 ZQ13:ZQ23 AJM13:AJM23 ATI13:ATI23 BDE13:BDE23 BNA13:BNA23 BWW13:BWW23 CGS13:CGS23 CQO13:CQO23 DAK13:DAK23 DKG13:DKG23 DUC13:DUC23 EDY13:EDY23 ENU13:ENU23 EXQ13:EXQ23 FHM13:FHM23 FRI13:FRI23 GBE13:GBE23 GLA13:GLA23 GUW13:GUW23 HES13:HES23 HOO13:HOO23 HYK13:HYK23 IIG13:IIG23 ISC13:ISC23 JBY13:JBY23 JLU13:JLU23 JVQ13:JVQ23 KFM13:KFM23 KPI13:KPI23 KZE13:KZE23 LJA13:LJA23 LSW13:LSW23 MCS13:MCS23 MMO13:MMO23 MWK13:MWK23 NGG13:NGG23 NQC13:NQC23 NZY13:NZY23 OJU13:OJU23 OTQ13:OTQ23 PDM13:PDM23 PNI13:PNI23 PXE13:PXE23 QHA13:QHA23 QQW13:QQW23 RAS13:RAS23 RKO13:RKO23 RUK13:RUK23 SEG13:SEG23 SOC13:SOC23 SXY13:SXY23 THU13:THU23 TRQ13:TRQ23 UBM13:UBM23 ULI13:ULI23 UVE13:UVE23 VFA13:VFA23 VOW13:VOW23 VYS13:VYS23 WIO13:WIO23 WSK13:WSK23 FY13:FY23" xr:uid="{00000000-0002-0000-0200-000001000000}"/>
    <dataValidation allowBlank="1" showInputMessage="1" showErrorMessage="1" promptTitle="Attention!" prompt="Une réponse allant de 0 à 12 mois est attendue._x000a_" sqref="HE65421:HE65425 RA65421:RA65425 AAW65421:AAW65425 AKS65421:AKS65425 AUO65421:AUO65425 BEK65421:BEK65425 BOG65421:BOG65425 BYC65421:BYC65425 CHY65421:CHY65425 CRU65421:CRU65425 DBQ65421:DBQ65425 DLM65421:DLM65425 DVI65421:DVI65425 EFE65421:EFE65425 EPA65421:EPA65425 EYW65421:EYW65425 FIS65421:FIS65425 FSO65421:FSO65425 GCK65421:GCK65425 GMG65421:GMG65425 GWC65421:GWC65425 HFY65421:HFY65425 HPU65421:HPU65425 HZQ65421:HZQ65425 IJM65421:IJM65425 ITI65421:ITI65425 JDE65421:JDE65425 JNA65421:JNA65425 JWW65421:JWW65425 KGS65421:KGS65425 KQO65421:KQO65425 LAK65421:LAK65425 LKG65421:LKG65425 LUC65421:LUC65425 MDY65421:MDY65425 MNU65421:MNU65425 MXQ65421:MXQ65425 NHM65421:NHM65425 NRI65421:NRI65425 OBE65421:OBE65425 OLA65421:OLA65425 OUW65421:OUW65425 PES65421:PES65425 POO65421:POO65425 PYK65421:PYK65425 QIG65421:QIG65425 QSC65421:QSC65425 RBY65421:RBY65425 RLU65421:RLU65425 RVQ65421:RVQ65425 SFM65421:SFM65425 SPI65421:SPI65425 SZE65421:SZE65425 TJA65421:TJA65425 TSW65421:TSW65425 UCS65421:UCS65425 UMO65421:UMO65425 UWK65421:UWK65425 VGG65421:VGG65425 VQC65421:VQC65425 VZY65421:VZY65425 WJU65421:WJU65425 WTQ65421:WTQ65425 HE130957:HE130961 RA130957:RA130961 AAW130957:AAW130961 AKS130957:AKS130961 AUO130957:AUO130961 BEK130957:BEK130961 BOG130957:BOG130961 BYC130957:BYC130961 CHY130957:CHY130961 CRU130957:CRU130961 DBQ130957:DBQ130961 DLM130957:DLM130961 DVI130957:DVI130961 EFE130957:EFE130961 EPA130957:EPA130961 EYW130957:EYW130961 FIS130957:FIS130961 FSO130957:FSO130961 GCK130957:GCK130961 GMG130957:GMG130961 GWC130957:GWC130961 HFY130957:HFY130961 HPU130957:HPU130961 HZQ130957:HZQ130961 IJM130957:IJM130961 ITI130957:ITI130961 JDE130957:JDE130961 JNA130957:JNA130961 JWW130957:JWW130961 KGS130957:KGS130961 KQO130957:KQO130961 LAK130957:LAK130961 LKG130957:LKG130961 LUC130957:LUC130961 MDY130957:MDY130961 MNU130957:MNU130961 MXQ130957:MXQ130961 NHM130957:NHM130961 NRI130957:NRI130961 OBE130957:OBE130961 OLA130957:OLA130961 OUW130957:OUW130961 PES130957:PES130961 POO130957:POO130961 PYK130957:PYK130961 QIG130957:QIG130961 QSC130957:QSC130961 RBY130957:RBY130961 RLU130957:RLU130961 RVQ130957:RVQ130961 SFM130957:SFM130961 SPI130957:SPI130961 SZE130957:SZE130961 TJA130957:TJA130961 TSW130957:TSW130961 UCS130957:UCS130961 UMO130957:UMO130961 UWK130957:UWK130961 VGG130957:VGG130961 VQC130957:VQC130961 VZY130957:VZY130961 WJU130957:WJU130961 WTQ130957:WTQ130961 HE196493:HE196497 RA196493:RA196497 AAW196493:AAW196497 AKS196493:AKS196497 AUO196493:AUO196497 BEK196493:BEK196497 BOG196493:BOG196497 BYC196493:BYC196497 CHY196493:CHY196497 CRU196493:CRU196497 DBQ196493:DBQ196497 DLM196493:DLM196497 DVI196493:DVI196497 EFE196493:EFE196497 EPA196493:EPA196497 EYW196493:EYW196497 FIS196493:FIS196497 FSO196493:FSO196497 GCK196493:GCK196497 GMG196493:GMG196497 GWC196493:GWC196497 HFY196493:HFY196497 HPU196493:HPU196497 HZQ196493:HZQ196497 IJM196493:IJM196497 ITI196493:ITI196497 JDE196493:JDE196497 JNA196493:JNA196497 JWW196493:JWW196497 KGS196493:KGS196497 KQO196493:KQO196497 LAK196493:LAK196497 LKG196493:LKG196497 LUC196493:LUC196497 MDY196493:MDY196497 MNU196493:MNU196497 MXQ196493:MXQ196497 NHM196493:NHM196497 NRI196493:NRI196497 OBE196493:OBE196497 OLA196493:OLA196497 OUW196493:OUW196497 PES196493:PES196497 POO196493:POO196497 PYK196493:PYK196497 QIG196493:QIG196497 QSC196493:QSC196497 RBY196493:RBY196497 RLU196493:RLU196497 RVQ196493:RVQ196497 SFM196493:SFM196497 SPI196493:SPI196497 SZE196493:SZE196497 TJA196493:TJA196497 TSW196493:TSW196497 UCS196493:UCS196497 UMO196493:UMO196497 UWK196493:UWK196497 VGG196493:VGG196497 VQC196493:VQC196497 VZY196493:VZY196497 WJU196493:WJU196497 WTQ196493:WTQ196497 HE262029:HE262033 RA262029:RA262033 AAW262029:AAW262033 AKS262029:AKS262033 AUO262029:AUO262033 BEK262029:BEK262033 BOG262029:BOG262033 BYC262029:BYC262033 CHY262029:CHY262033 CRU262029:CRU262033 DBQ262029:DBQ262033 DLM262029:DLM262033 DVI262029:DVI262033 EFE262029:EFE262033 EPA262029:EPA262033 EYW262029:EYW262033 FIS262029:FIS262033 FSO262029:FSO262033 GCK262029:GCK262033 GMG262029:GMG262033 GWC262029:GWC262033 HFY262029:HFY262033 HPU262029:HPU262033 HZQ262029:HZQ262033 IJM262029:IJM262033 ITI262029:ITI262033 JDE262029:JDE262033 JNA262029:JNA262033 JWW262029:JWW262033 KGS262029:KGS262033 KQO262029:KQO262033 LAK262029:LAK262033 LKG262029:LKG262033 LUC262029:LUC262033 MDY262029:MDY262033 MNU262029:MNU262033 MXQ262029:MXQ262033 NHM262029:NHM262033 NRI262029:NRI262033 OBE262029:OBE262033 OLA262029:OLA262033 OUW262029:OUW262033 PES262029:PES262033 POO262029:POO262033 PYK262029:PYK262033 QIG262029:QIG262033 QSC262029:QSC262033 RBY262029:RBY262033 RLU262029:RLU262033 RVQ262029:RVQ262033 SFM262029:SFM262033 SPI262029:SPI262033 SZE262029:SZE262033 TJA262029:TJA262033 TSW262029:TSW262033 UCS262029:UCS262033 UMO262029:UMO262033 UWK262029:UWK262033 VGG262029:VGG262033 VQC262029:VQC262033 VZY262029:VZY262033 WJU262029:WJU262033 WTQ262029:WTQ262033 HE327565:HE327569 RA327565:RA327569 AAW327565:AAW327569 AKS327565:AKS327569 AUO327565:AUO327569 BEK327565:BEK327569 BOG327565:BOG327569 BYC327565:BYC327569 CHY327565:CHY327569 CRU327565:CRU327569 DBQ327565:DBQ327569 DLM327565:DLM327569 DVI327565:DVI327569 EFE327565:EFE327569 EPA327565:EPA327569 EYW327565:EYW327569 FIS327565:FIS327569 FSO327565:FSO327569 GCK327565:GCK327569 GMG327565:GMG327569 GWC327565:GWC327569 HFY327565:HFY327569 HPU327565:HPU327569 HZQ327565:HZQ327569 IJM327565:IJM327569 ITI327565:ITI327569 JDE327565:JDE327569 JNA327565:JNA327569 JWW327565:JWW327569 KGS327565:KGS327569 KQO327565:KQO327569 LAK327565:LAK327569 LKG327565:LKG327569 LUC327565:LUC327569 MDY327565:MDY327569 MNU327565:MNU327569 MXQ327565:MXQ327569 NHM327565:NHM327569 NRI327565:NRI327569 OBE327565:OBE327569 OLA327565:OLA327569 OUW327565:OUW327569 PES327565:PES327569 POO327565:POO327569 PYK327565:PYK327569 QIG327565:QIG327569 QSC327565:QSC327569 RBY327565:RBY327569 RLU327565:RLU327569 RVQ327565:RVQ327569 SFM327565:SFM327569 SPI327565:SPI327569 SZE327565:SZE327569 TJA327565:TJA327569 TSW327565:TSW327569 UCS327565:UCS327569 UMO327565:UMO327569 UWK327565:UWK327569 VGG327565:VGG327569 VQC327565:VQC327569 VZY327565:VZY327569 WJU327565:WJU327569 WTQ327565:WTQ327569 HE393101:HE393105 RA393101:RA393105 AAW393101:AAW393105 AKS393101:AKS393105 AUO393101:AUO393105 BEK393101:BEK393105 BOG393101:BOG393105 BYC393101:BYC393105 CHY393101:CHY393105 CRU393101:CRU393105 DBQ393101:DBQ393105 DLM393101:DLM393105 DVI393101:DVI393105 EFE393101:EFE393105 EPA393101:EPA393105 EYW393101:EYW393105 FIS393101:FIS393105 FSO393101:FSO393105 GCK393101:GCK393105 GMG393101:GMG393105 GWC393101:GWC393105 HFY393101:HFY393105 HPU393101:HPU393105 HZQ393101:HZQ393105 IJM393101:IJM393105 ITI393101:ITI393105 JDE393101:JDE393105 JNA393101:JNA393105 JWW393101:JWW393105 KGS393101:KGS393105 KQO393101:KQO393105 LAK393101:LAK393105 LKG393101:LKG393105 LUC393101:LUC393105 MDY393101:MDY393105 MNU393101:MNU393105 MXQ393101:MXQ393105 NHM393101:NHM393105 NRI393101:NRI393105 OBE393101:OBE393105 OLA393101:OLA393105 OUW393101:OUW393105 PES393101:PES393105 POO393101:POO393105 PYK393101:PYK393105 QIG393101:QIG393105 QSC393101:QSC393105 RBY393101:RBY393105 RLU393101:RLU393105 RVQ393101:RVQ393105 SFM393101:SFM393105 SPI393101:SPI393105 SZE393101:SZE393105 TJA393101:TJA393105 TSW393101:TSW393105 UCS393101:UCS393105 UMO393101:UMO393105 UWK393101:UWK393105 VGG393101:VGG393105 VQC393101:VQC393105 VZY393101:VZY393105 WJU393101:WJU393105 WTQ393101:WTQ393105 HE458637:HE458641 RA458637:RA458641 AAW458637:AAW458641 AKS458637:AKS458641 AUO458637:AUO458641 BEK458637:BEK458641 BOG458637:BOG458641 BYC458637:BYC458641 CHY458637:CHY458641 CRU458637:CRU458641 DBQ458637:DBQ458641 DLM458637:DLM458641 DVI458637:DVI458641 EFE458637:EFE458641 EPA458637:EPA458641 EYW458637:EYW458641 FIS458637:FIS458641 FSO458637:FSO458641 GCK458637:GCK458641 GMG458637:GMG458641 GWC458637:GWC458641 HFY458637:HFY458641 HPU458637:HPU458641 HZQ458637:HZQ458641 IJM458637:IJM458641 ITI458637:ITI458641 JDE458637:JDE458641 JNA458637:JNA458641 JWW458637:JWW458641 KGS458637:KGS458641 KQO458637:KQO458641 LAK458637:LAK458641 LKG458637:LKG458641 LUC458637:LUC458641 MDY458637:MDY458641 MNU458637:MNU458641 MXQ458637:MXQ458641 NHM458637:NHM458641 NRI458637:NRI458641 OBE458637:OBE458641 OLA458637:OLA458641 OUW458637:OUW458641 PES458637:PES458641 POO458637:POO458641 PYK458637:PYK458641 QIG458637:QIG458641 QSC458637:QSC458641 RBY458637:RBY458641 RLU458637:RLU458641 RVQ458637:RVQ458641 SFM458637:SFM458641 SPI458637:SPI458641 SZE458637:SZE458641 TJA458637:TJA458641 TSW458637:TSW458641 UCS458637:UCS458641 UMO458637:UMO458641 UWK458637:UWK458641 VGG458637:VGG458641 VQC458637:VQC458641 VZY458637:VZY458641 WJU458637:WJU458641 WTQ458637:WTQ458641 HE524173:HE524177 RA524173:RA524177 AAW524173:AAW524177 AKS524173:AKS524177 AUO524173:AUO524177 BEK524173:BEK524177 BOG524173:BOG524177 BYC524173:BYC524177 CHY524173:CHY524177 CRU524173:CRU524177 DBQ524173:DBQ524177 DLM524173:DLM524177 DVI524173:DVI524177 EFE524173:EFE524177 EPA524173:EPA524177 EYW524173:EYW524177 FIS524173:FIS524177 FSO524173:FSO524177 GCK524173:GCK524177 GMG524173:GMG524177 GWC524173:GWC524177 HFY524173:HFY524177 HPU524173:HPU524177 HZQ524173:HZQ524177 IJM524173:IJM524177 ITI524173:ITI524177 JDE524173:JDE524177 JNA524173:JNA524177 JWW524173:JWW524177 KGS524173:KGS524177 KQO524173:KQO524177 LAK524173:LAK524177 LKG524173:LKG524177 LUC524173:LUC524177 MDY524173:MDY524177 MNU524173:MNU524177 MXQ524173:MXQ524177 NHM524173:NHM524177 NRI524173:NRI524177 OBE524173:OBE524177 OLA524173:OLA524177 OUW524173:OUW524177 PES524173:PES524177 POO524173:POO524177 PYK524173:PYK524177 QIG524173:QIG524177 QSC524173:QSC524177 RBY524173:RBY524177 RLU524173:RLU524177 RVQ524173:RVQ524177 SFM524173:SFM524177 SPI524173:SPI524177 SZE524173:SZE524177 TJA524173:TJA524177 TSW524173:TSW524177 UCS524173:UCS524177 UMO524173:UMO524177 UWK524173:UWK524177 VGG524173:VGG524177 VQC524173:VQC524177 VZY524173:VZY524177 WJU524173:WJU524177 WTQ524173:WTQ524177 HE589709:HE589713 RA589709:RA589713 AAW589709:AAW589713 AKS589709:AKS589713 AUO589709:AUO589713 BEK589709:BEK589713 BOG589709:BOG589713 BYC589709:BYC589713 CHY589709:CHY589713 CRU589709:CRU589713 DBQ589709:DBQ589713 DLM589709:DLM589713 DVI589709:DVI589713 EFE589709:EFE589713 EPA589709:EPA589713 EYW589709:EYW589713 FIS589709:FIS589713 FSO589709:FSO589713 GCK589709:GCK589713 GMG589709:GMG589713 GWC589709:GWC589713 HFY589709:HFY589713 HPU589709:HPU589713 HZQ589709:HZQ589713 IJM589709:IJM589713 ITI589709:ITI589713 JDE589709:JDE589713 JNA589709:JNA589713 JWW589709:JWW589713 KGS589709:KGS589713 KQO589709:KQO589713 LAK589709:LAK589713 LKG589709:LKG589713 LUC589709:LUC589713 MDY589709:MDY589713 MNU589709:MNU589713 MXQ589709:MXQ589713 NHM589709:NHM589713 NRI589709:NRI589713 OBE589709:OBE589713 OLA589709:OLA589713 OUW589709:OUW589713 PES589709:PES589713 POO589709:POO589713 PYK589709:PYK589713 QIG589709:QIG589713 QSC589709:QSC589713 RBY589709:RBY589713 RLU589709:RLU589713 RVQ589709:RVQ589713 SFM589709:SFM589713 SPI589709:SPI589713 SZE589709:SZE589713 TJA589709:TJA589713 TSW589709:TSW589713 UCS589709:UCS589713 UMO589709:UMO589713 UWK589709:UWK589713 VGG589709:VGG589713 VQC589709:VQC589713 VZY589709:VZY589713 WJU589709:WJU589713 WTQ589709:WTQ589713 HE655245:HE655249 RA655245:RA655249 AAW655245:AAW655249 AKS655245:AKS655249 AUO655245:AUO655249 BEK655245:BEK655249 BOG655245:BOG655249 BYC655245:BYC655249 CHY655245:CHY655249 CRU655245:CRU655249 DBQ655245:DBQ655249 DLM655245:DLM655249 DVI655245:DVI655249 EFE655245:EFE655249 EPA655245:EPA655249 EYW655245:EYW655249 FIS655245:FIS655249 FSO655245:FSO655249 GCK655245:GCK655249 GMG655245:GMG655249 GWC655245:GWC655249 HFY655245:HFY655249 HPU655245:HPU655249 HZQ655245:HZQ655249 IJM655245:IJM655249 ITI655245:ITI655249 JDE655245:JDE655249 JNA655245:JNA655249 JWW655245:JWW655249 KGS655245:KGS655249 KQO655245:KQO655249 LAK655245:LAK655249 LKG655245:LKG655249 LUC655245:LUC655249 MDY655245:MDY655249 MNU655245:MNU655249 MXQ655245:MXQ655249 NHM655245:NHM655249 NRI655245:NRI655249 OBE655245:OBE655249 OLA655245:OLA655249 OUW655245:OUW655249 PES655245:PES655249 POO655245:POO655249 PYK655245:PYK655249 QIG655245:QIG655249 QSC655245:QSC655249 RBY655245:RBY655249 RLU655245:RLU655249 RVQ655245:RVQ655249 SFM655245:SFM655249 SPI655245:SPI655249 SZE655245:SZE655249 TJA655245:TJA655249 TSW655245:TSW655249 UCS655245:UCS655249 UMO655245:UMO655249 UWK655245:UWK655249 VGG655245:VGG655249 VQC655245:VQC655249 VZY655245:VZY655249 WJU655245:WJU655249 WTQ655245:WTQ655249 HE720781:HE720785 RA720781:RA720785 AAW720781:AAW720785 AKS720781:AKS720785 AUO720781:AUO720785 BEK720781:BEK720785 BOG720781:BOG720785 BYC720781:BYC720785 CHY720781:CHY720785 CRU720781:CRU720785 DBQ720781:DBQ720785 DLM720781:DLM720785 DVI720781:DVI720785 EFE720781:EFE720785 EPA720781:EPA720785 EYW720781:EYW720785 FIS720781:FIS720785 FSO720781:FSO720785 GCK720781:GCK720785 GMG720781:GMG720785 GWC720781:GWC720785 HFY720781:HFY720785 HPU720781:HPU720785 HZQ720781:HZQ720785 IJM720781:IJM720785 ITI720781:ITI720785 JDE720781:JDE720785 JNA720781:JNA720785 JWW720781:JWW720785 KGS720781:KGS720785 KQO720781:KQO720785 LAK720781:LAK720785 LKG720781:LKG720785 LUC720781:LUC720785 MDY720781:MDY720785 MNU720781:MNU720785 MXQ720781:MXQ720785 NHM720781:NHM720785 NRI720781:NRI720785 OBE720781:OBE720785 OLA720781:OLA720785 OUW720781:OUW720785 PES720781:PES720785 POO720781:POO720785 PYK720781:PYK720785 QIG720781:QIG720785 QSC720781:QSC720785 RBY720781:RBY720785 RLU720781:RLU720785 RVQ720781:RVQ720785 SFM720781:SFM720785 SPI720781:SPI720785 SZE720781:SZE720785 TJA720781:TJA720785 TSW720781:TSW720785 UCS720781:UCS720785 UMO720781:UMO720785 UWK720781:UWK720785 VGG720781:VGG720785 VQC720781:VQC720785 VZY720781:VZY720785 WJU720781:WJU720785 WTQ720781:WTQ720785 HE786317:HE786321 RA786317:RA786321 AAW786317:AAW786321 AKS786317:AKS786321 AUO786317:AUO786321 BEK786317:BEK786321 BOG786317:BOG786321 BYC786317:BYC786321 CHY786317:CHY786321 CRU786317:CRU786321 DBQ786317:DBQ786321 DLM786317:DLM786321 DVI786317:DVI786321 EFE786317:EFE786321 EPA786317:EPA786321 EYW786317:EYW786321 FIS786317:FIS786321 FSO786317:FSO786321 GCK786317:GCK786321 GMG786317:GMG786321 GWC786317:GWC786321 HFY786317:HFY786321 HPU786317:HPU786321 HZQ786317:HZQ786321 IJM786317:IJM786321 ITI786317:ITI786321 JDE786317:JDE786321 JNA786317:JNA786321 JWW786317:JWW786321 KGS786317:KGS786321 KQO786317:KQO786321 LAK786317:LAK786321 LKG786317:LKG786321 LUC786317:LUC786321 MDY786317:MDY786321 MNU786317:MNU786321 MXQ786317:MXQ786321 NHM786317:NHM786321 NRI786317:NRI786321 OBE786317:OBE786321 OLA786317:OLA786321 OUW786317:OUW786321 PES786317:PES786321 POO786317:POO786321 PYK786317:PYK786321 QIG786317:QIG786321 QSC786317:QSC786321 RBY786317:RBY786321 RLU786317:RLU786321 RVQ786317:RVQ786321 SFM786317:SFM786321 SPI786317:SPI786321 SZE786317:SZE786321 TJA786317:TJA786321 TSW786317:TSW786321 UCS786317:UCS786321 UMO786317:UMO786321 UWK786317:UWK786321 VGG786317:VGG786321 VQC786317:VQC786321 VZY786317:VZY786321 WJU786317:WJU786321 WTQ786317:WTQ786321 HE851853:HE851857 RA851853:RA851857 AAW851853:AAW851857 AKS851853:AKS851857 AUO851853:AUO851857 BEK851853:BEK851857 BOG851853:BOG851857 BYC851853:BYC851857 CHY851853:CHY851857 CRU851853:CRU851857 DBQ851853:DBQ851857 DLM851853:DLM851857 DVI851853:DVI851857 EFE851853:EFE851857 EPA851853:EPA851857 EYW851853:EYW851857 FIS851853:FIS851857 FSO851853:FSO851857 GCK851853:GCK851857 GMG851853:GMG851857 GWC851853:GWC851857 HFY851853:HFY851857 HPU851853:HPU851857 HZQ851853:HZQ851857 IJM851853:IJM851857 ITI851853:ITI851857 JDE851853:JDE851857 JNA851853:JNA851857 JWW851853:JWW851857 KGS851853:KGS851857 KQO851853:KQO851857 LAK851853:LAK851857 LKG851853:LKG851857 LUC851853:LUC851857 MDY851853:MDY851857 MNU851853:MNU851857 MXQ851853:MXQ851857 NHM851853:NHM851857 NRI851853:NRI851857 OBE851853:OBE851857 OLA851853:OLA851857 OUW851853:OUW851857 PES851853:PES851857 POO851853:POO851857 PYK851853:PYK851857 QIG851853:QIG851857 QSC851853:QSC851857 RBY851853:RBY851857 RLU851853:RLU851857 RVQ851853:RVQ851857 SFM851853:SFM851857 SPI851853:SPI851857 SZE851853:SZE851857 TJA851853:TJA851857 TSW851853:TSW851857 UCS851853:UCS851857 UMO851853:UMO851857 UWK851853:UWK851857 VGG851853:VGG851857 VQC851853:VQC851857 VZY851853:VZY851857 WJU851853:WJU851857 WTQ851853:WTQ851857 HE917389:HE917393 RA917389:RA917393 AAW917389:AAW917393 AKS917389:AKS917393 AUO917389:AUO917393 BEK917389:BEK917393 BOG917389:BOG917393 BYC917389:BYC917393 CHY917389:CHY917393 CRU917389:CRU917393 DBQ917389:DBQ917393 DLM917389:DLM917393 DVI917389:DVI917393 EFE917389:EFE917393 EPA917389:EPA917393 EYW917389:EYW917393 FIS917389:FIS917393 FSO917389:FSO917393 GCK917389:GCK917393 GMG917389:GMG917393 GWC917389:GWC917393 HFY917389:HFY917393 HPU917389:HPU917393 HZQ917389:HZQ917393 IJM917389:IJM917393 ITI917389:ITI917393 JDE917389:JDE917393 JNA917389:JNA917393 JWW917389:JWW917393 KGS917389:KGS917393 KQO917389:KQO917393 LAK917389:LAK917393 LKG917389:LKG917393 LUC917389:LUC917393 MDY917389:MDY917393 MNU917389:MNU917393 MXQ917389:MXQ917393 NHM917389:NHM917393 NRI917389:NRI917393 OBE917389:OBE917393 OLA917389:OLA917393 OUW917389:OUW917393 PES917389:PES917393 POO917389:POO917393 PYK917389:PYK917393 QIG917389:QIG917393 QSC917389:QSC917393 RBY917389:RBY917393 RLU917389:RLU917393 RVQ917389:RVQ917393 SFM917389:SFM917393 SPI917389:SPI917393 SZE917389:SZE917393 TJA917389:TJA917393 TSW917389:TSW917393 UCS917389:UCS917393 UMO917389:UMO917393 UWK917389:UWK917393 VGG917389:VGG917393 VQC917389:VQC917393 VZY917389:VZY917393 WJU917389:WJU917393 WTQ917389:WTQ917393 HE982925:HE982929 RA982925:RA982929 AAW982925:AAW982929 AKS982925:AKS982929 AUO982925:AUO982929 BEK982925:BEK982929 BOG982925:BOG982929 BYC982925:BYC982929 CHY982925:CHY982929 CRU982925:CRU982929 DBQ982925:DBQ982929 DLM982925:DLM982929 DVI982925:DVI982929 EFE982925:EFE982929 EPA982925:EPA982929 EYW982925:EYW982929 FIS982925:FIS982929 FSO982925:FSO982929 GCK982925:GCK982929 GMG982925:GMG982929 GWC982925:GWC982929 HFY982925:HFY982929 HPU982925:HPU982929 HZQ982925:HZQ982929 IJM982925:IJM982929 ITI982925:ITI982929 JDE982925:JDE982929 JNA982925:JNA982929 JWW982925:JWW982929 KGS982925:KGS982929 KQO982925:KQO982929 LAK982925:LAK982929 LKG982925:LKG982929 LUC982925:LUC982929 MDY982925:MDY982929 MNU982925:MNU982929 MXQ982925:MXQ982929 NHM982925:NHM982929 NRI982925:NRI982929 OBE982925:OBE982929 OLA982925:OLA982929 OUW982925:OUW982929 PES982925:PES982929 POO982925:POO982929 PYK982925:PYK982929 QIG982925:QIG982929 QSC982925:QSC982929 RBY982925:RBY982929 RLU982925:RLU982929 RVQ982925:RVQ982929 SFM982925:SFM982929 SPI982925:SPI982929 SZE982925:SZE982929 TJA982925:TJA982929 TSW982925:TSW982929 UCS982925:UCS982929 UMO982925:UMO982929 UWK982925:UWK982929 VGG982925:VGG982929 VQC982925:VQC982929 VZY982925:VZY982929 WJU982925:WJU982929 WTQ982925:WTQ982929 WSE12 WII12 VYM12 VOQ12 VEU12 UUY12 ULC12 UBG12 TRK12 THO12 SXS12 SNW12 SEA12 RUE12 RKI12 RAM12 QQQ12 QGU12 PWY12 PNC12 PDG12 OTK12 OJO12 NZS12 NPW12 NGA12 MWE12 MMI12 MCM12 LSQ12 LIU12 KYY12 KPC12 KFG12 JVK12 JLO12 JBS12 IRW12 IIA12 HYE12 HOI12 HEM12 GUQ12 GKU12 GAY12 FRC12 FHG12 EXK12 ENO12 EDS12 DTW12 DKA12 DAE12 CQI12 CGM12 BWQ12 BMU12 BCY12 ATC12 AJG12 ZK12 PO12 FS12 WIQ13:WIQ23 VYU13:VYU23 VOY13:VOY23 VFC13:VFC23 UVG13:UVG23 ULK13:ULK23 UBO13:UBO23 TRS13:TRS23 THW13:THW23 SYA13:SYA23 SOE13:SOE23 SEI13:SEI23 RUM13:RUM23 RKQ13:RKQ23 RAU13:RAU23 QQY13:QQY23 QHC13:QHC23 PXG13:PXG23 PNK13:PNK23 PDO13:PDO23 OTS13:OTS23 OJW13:OJW23 OAA13:OAA23 NQE13:NQE23 NGI13:NGI23 MWM13:MWM23 MMQ13:MMQ23 MCU13:MCU23 LSY13:LSY23 LJC13:LJC23 KZG13:KZG23 KPK13:KPK23 KFO13:KFO23 JVS13:JVS23 JLW13:JLW23 JCA13:JCA23 ISE13:ISE23 III13:III23 HYM13:HYM23 HOQ13:HOQ23 HEU13:HEU23 GUY13:GUY23 GLC13:GLC23 GBG13:GBG23 FRK13:FRK23 FHO13:FHO23 EXS13:EXS23 ENW13:ENW23 EEA13:EEA23 DUE13:DUE23 DKI13:DKI23 DAM13:DAM23 CQQ13:CQQ23 CGU13:CGU23 BWY13:BWY23 BNC13:BNC23 BDG13:BDG23 ATK13:ATK23 AJO13:AJO23 ZS13:ZS23 PW13:PW23 GA13:GA23 WSM13:WSM23" xr:uid="{00000000-0002-0000-0200-000002000000}"/>
    <dataValidation type="list" allowBlank="1" showInputMessage="1" showErrorMessage="1" sqref="G65426 GU65426 QQ65426 AAM65426 AKI65426 AUE65426 BEA65426 BNW65426 BXS65426 CHO65426 CRK65426 DBG65426 DLC65426 DUY65426 EEU65426 EOQ65426 EYM65426 FII65426 FSE65426 GCA65426 GLW65426 GVS65426 HFO65426 HPK65426 HZG65426 IJC65426 ISY65426 JCU65426 JMQ65426 JWM65426 KGI65426 KQE65426 LAA65426 LJW65426 LTS65426 MDO65426 MNK65426 MXG65426 NHC65426 NQY65426 OAU65426 OKQ65426 OUM65426 PEI65426 POE65426 PYA65426 QHW65426 QRS65426 RBO65426 RLK65426 RVG65426 SFC65426 SOY65426 SYU65426 TIQ65426 TSM65426 UCI65426 UME65426 UWA65426 VFW65426 VPS65426 VZO65426 WJK65426 WTG65426 G130962 GU130962 QQ130962 AAM130962 AKI130962 AUE130962 BEA130962 BNW130962 BXS130962 CHO130962 CRK130962 DBG130962 DLC130962 DUY130962 EEU130962 EOQ130962 EYM130962 FII130962 FSE130962 GCA130962 GLW130962 GVS130962 HFO130962 HPK130962 HZG130962 IJC130962 ISY130962 JCU130962 JMQ130962 JWM130962 KGI130962 KQE130962 LAA130962 LJW130962 LTS130962 MDO130962 MNK130962 MXG130962 NHC130962 NQY130962 OAU130962 OKQ130962 OUM130962 PEI130962 POE130962 PYA130962 QHW130962 QRS130962 RBO130962 RLK130962 RVG130962 SFC130962 SOY130962 SYU130962 TIQ130962 TSM130962 UCI130962 UME130962 UWA130962 VFW130962 VPS130962 VZO130962 WJK130962 WTG130962 G196498 GU196498 QQ196498 AAM196498 AKI196498 AUE196498 BEA196498 BNW196498 BXS196498 CHO196498 CRK196498 DBG196498 DLC196498 DUY196498 EEU196498 EOQ196498 EYM196498 FII196498 FSE196498 GCA196498 GLW196498 GVS196498 HFO196498 HPK196498 HZG196498 IJC196498 ISY196498 JCU196498 JMQ196498 JWM196498 KGI196498 KQE196498 LAA196498 LJW196498 LTS196498 MDO196498 MNK196498 MXG196498 NHC196498 NQY196498 OAU196498 OKQ196498 OUM196498 PEI196498 POE196498 PYA196498 QHW196498 QRS196498 RBO196498 RLK196498 RVG196498 SFC196498 SOY196498 SYU196498 TIQ196498 TSM196498 UCI196498 UME196498 UWA196498 VFW196498 VPS196498 VZO196498 WJK196498 WTG196498 G262034 GU262034 QQ262034 AAM262034 AKI262034 AUE262034 BEA262034 BNW262034 BXS262034 CHO262034 CRK262034 DBG262034 DLC262034 DUY262034 EEU262034 EOQ262034 EYM262034 FII262034 FSE262034 GCA262034 GLW262034 GVS262034 HFO262034 HPK262034 HZG262034 IJC262034 ISY262034 JCU262034 JMQ262034 JWM262034 KGI262034 KQE262034 LAA262034 LJW262034 LTS262034 MDO262034 MNK262034 MXG262034 NHC262034 NQY262034 OAU262034 OKQ262034 OUM262034 PEI262034 POE262034 PYA262034 QHW262034 QRS262034 RBO262034 RLK262034 RVG262034 SFC262034 SOY262034 SYU262034 TIQ262034 TSM262034 UCI262034 UME262034 UWA262034 VFW262034 VPS262034 VZO262034 WJK262034 WTG262034 G327570 GU327570 QQ327570 AAM327570 AKI327570 AUE327570 BEA327570 BNW327570 BXS327570 CHO327570 CRK327570 DBG327570 DLC327570 DUY327570 EEU327570 EOQ327570 EYM327570 FII327570 FSE327570 GCA327570 GLW327570 GVS327570 HFO327570 HPK327570 HZG327570 IJC327570 ISY327570 JCU327570 JMQ327570 JWM327570 KGI327570 KQE327570 LAA327570 LJW327570 LTS327570 MDO327570 MNK327570 MXG327570 NHC327570 NQY327570 OAU327570 OKQ327570 OUM327570 PEI327570 POE327570 PYA327570 QHW327570 QRS327570 RBO327570 RLK327570 RVG327570 SFC327570 SOY327570 SYU327570 TIQ327570 TSM327570 UCI327570 UME327570 UWA327570 VFW327570 VPS327570 VZO327570 WJK327570 WTG327570 G393106 GU393106 QQ393106 AAM393106 AKI393106 AUE393106 BEA393106 BNW393106 BXS393106 CHO393106 CRK393106 DBG393106 DLC393106 DUY393106 EEU393106 EOQ393106 EYM393106 FII393106 FSE393106 GCA393106 GLW393106 GVS393106 HFO393106 HPK393106 HZG393106 IJC393106 ISY393106 JCU393106 JMQ393106 JWM393106 KGI393106 KQE393106 LAA393106 LJW393106 LTS393106 MDO393106 MNK393106 MXG393106 NHC393106 NQY393106 OAU393106 OKQ393106 OUM393106 PEI393106 POE393106 PYA393106 QHW393106 QRS393106 RBO393106 RLK393106 RVG393106 SFC393106 SOY393106 SYU393106 TIQ393106 TSM393106 UCI393106 UME393106 UWA393106 VFW393106 VPS393106 VZO393106 WJK393106 WTG393106 G458642 GU458642 QQ458642 AAM458642 AKI458642 AUE458642 BEA458642 BNW458642 BXS458642 CHO458642 CRK458642 DBG458642 DLC458642 DUY458642 EEU458642 EOQ458642 EYM458642 FII458642 FSE458642 GCA458642 GLW458642 GVS458642 HFO458642 HPK458642 HZG458642 IJC458642 ISY458642 JCU458642 JMQ458642 JWM458642 KGI458642 KQE458642 LAA458642 LJW458642 LTS458642 MDO458642 MNK458642 MXG458642 NHC458642 NQY458642 OAU458642 OKQ458642 OUM458642 PEI458642 POE458642 PYA458642 QHW458642 QRS458642 RBO458642 RLK458642 RVG458642 SFC458642 SOY458642 SYU458642 TIQ458642 TSM458642 UCI458642 UME458642 UWA458642 VFW458642 VPS458642 VZO458642 WJK458642 WTG458642 G524178 GU524178 QQ524178 AAM524178 AKI524178 AUE524178 BEA524178 BNW524178 BXS524178 CHO524178 CRK524178 DBG524178 DLC524178 DUY524178 EEU524178 EOQ524178 EYM524178 FII524178 FSE524178 GCA524178 GLW524178 GVS524178 HFO524178 HPK524178 HZG524178 IJC524178 ISY524178 JCU524178 JMQ524178 JWM524178 KGI524178 KQE524178 LAA524178 LJW524178 LTS524178 MDO524178 MNK524178 MXG524178 NHC524178 NQY524178 OAU524178 OKQ524178 OUM524178 PEI524178 POE524178 PYA524178 QHW524178 QRS524178 RBO524178 RLK524178 RVG524178 SFC524178 SOY524178 SYU524178 TIQ524178 TSM524178 UCI524178 UME524178 UWA524178 VFW524178 VPS524178 VZO524178 WJK524178 WTG524178 G589714 GU589714 QQ589714 AAM589714 AKI589714 AUE589714 BEA589714 BNW589714 BXS589714 CHO589714 CRK589714 DBG589714 DLC589714 DUY589714 EEU589714 EOQ589714 EYM589714 FII589714 FSE589714 GCA589714 GLW589714 GVS589714 HFO589714 HPK589714 HZG589714 IJC589714 ISY589714 JCU589714 JMQ589714 JWM589714 KGI589714 KQE589714 LAA589714 LJW589714 LTS589714 MDO589714 MNK589714 MXG589714 NHC589714 NQY589714 OAU589714 OKQ589714 OUM589714 PEI589714 POE589714 PYA589714 QHW589714 QRS589714 RBO589714 RLK589714 RVG589714 SFC589714 SOY589714 SYU589714 TIQ589714 TSM589714 UCI589714 UME589714 UWA589714 VFW589714 VPS589714 VZO589714 WJK589714 WTG589714 G655250 GU655250 QQ655250 AAM655250 AKI655250 AUE655250 BEA655250 BNW655250 BXS655250 CHO655250 CRK655250 DBG655250 DLC655250 DUY655250 EEU655250 EOQ655250 EYM655250 FII655250 FSE655250 GCA655250 GLW655250 GVS655250 HFO655250 HPK655250 HZG655250 IJC655250 ISY655250 JCU655250 JMQ655250 JWM655250 KGI655250 KQE655250 LAA655250 LJW655250 LTS655250 MDO655250 MNK655250 MXG655250 NHC655250 NQY655250 OAU655250 OKQ655250 OUM655250 PEI655250 POE655250 PYA655250 QHW655250 QRS655250 RBO655250 RLK655250 RVG655250 SFC655250 SOY655250 SYU655250 TIQ655250 TSM655250 UCI655250 UME655250 UWA655250 VFW655250 VPS655250 VZO655250 WJK655250 WTG655250 G720786 GU720786 QQ720786 AAM720786 AKI720786 AUE720786 BEA720786 BNW720786 BXS720786 CHO720786 CRK720786 DBG720786 DLC720786 DUY720786 EEU720786 EOQ720786 EYM720786 FII720786 FSE720786 GCA720786 GLW720786 GVS720786 HFO720786 HPK720786 HZG720786 IJC720786 ISY720786 JCU720786 JMQ720786 JWM720786 KGI720786 KQE720786 LAA720786 LJW720786 LTS720786 MDO720786 MNK720786 MXG720786 NHC720786 NQY720786 OAU720786 OKQ720786 OUM720786 PEI720786 POE720786 PYA720786 QHW720786 QRS720786 RBO720786 RLK720786 RVG720786 SFC720786 SOY720786 SYU720786 TIQ720786 TSM720786 UCI720786 UME720786 UWA720786 VFW720786 VPS720786 VZO720786 WJK720786 WTG720786 G786322 GU786322 QQ786322 AAM786322 AKI786322 AUE786322 BEA786322 BNW786322 BXS786322 CHO786322 CRK786322 DBG786322 DLC786322 DUY786322 EEU786322 EOQ786322 EYM786322 FII786322 FSE786322 GCA786322 GLW786322 GVS786322 HFO786322 HPK786322 HZG786322 IJC786322 ISY786322 JCU786322 JMQ786322 JWM786322 KGI786322 KQE786322 LAA786322 LJW786322 LTS786322 MDO786322 MNK786322 MXG786322 NHC786322 NQY786322 OAU786322 OKQ786322 OUM786322 PEI786322 POE786322 PYA786322 QHW786322 QRS786322 RBO786322 RLK786322 RVG786322 SFC786322 SOY786322 SYU786322 TIQ786322 TSM786322 UCI786322 UME786322 UWA786322 VFW786322 VPS786322 VZO786322 WJK786322 WTG786322 G851858 GU851858 QQ851858 AAM851858 AKI851858 AUE851858 BEA851858 BNW851858 BXS851858 CHO851858 CRK851858 DBG851858 DLC851858 DUY851858 EEU851858 EOQ851858 EYM851858 FII851858 FSE851858 GCA851858 GLW851858 GVS851858 HFO851858 HPK851858 HZG851858 IJC851858 ISY851858 JCU851858 JMQ851858 JWM851858 KGI851858 KQE851858 LAA851858 LJW851858 LTS851858 MDO851858 MNK851858 MXG851858 NHC851858 NQY851858 OAU851858 OKQ851858 OUM851858 PEI851858 POE851858 PYA851858 QHW851858 QRS851858 RBO851858 RLK851858 RVG851858 SFC851858 SOY851858 SYU851858 TIQ851858 TSM851858 UCI851858 UME851858 UWA851858 VFW851858 VPS851858 VZO851858 WJK851858 WTG851858 G917394 GU917394 QQ917394 AAM917394 AKI917394 AUE917394 BEA917394 BNW917394 BXS917394 CHO917394 CRK917394 DBG917394 DLC917394 DUY917394 EEU917394 EOQ917394 EYM917394 FII917394 FSE917394 GCA917394 GLW917394 GVS917394 HFO917394 HPK917394 HZG917394 IJC917394 ISY917394 JCU917394 JMQ917394 JWM917394 KGI917394 KQE917394 LAA917394 LJW917394 LTS917394 MDO917394 MNK917394 MXG917394 NHC917394 NQY917394 OAU917394 OKQ917394 OUM917394 PEI917394 POE917394 PYA917394 QHW917394 QRS917394 RBO917394 RLK917394 RVG917394 SFC917394 SOY917394 SYU917394 TIQ917394 TSM917394 UCI917394 UME917394 UWA917394 VFW917394 VPS917394 VZO917394 WJK917394 WTG917394 G982930 GU982930 QQ982930 AAM982930 AKI982930 AUE982930 BEA982930 BNW982930 BXS982930 CHO982930 CRK982930 DBG982930 DLC982930 DUY982930 EEU982930 EOQ982930 EYM982930 FII982930 FSE982930 GCA982930 GLW982930 GVS982930 HFO982930 HPK982930 HZG982930 IJC982930 ISY982930 JCU982930 JMQ982930 JWM982930 KGI982930 KQE982930 LAA982930 LJW982930 LTS982930 MDO982930 MNK982930 MXG982930 NHC982930 NQY982930 OAU982930 OKQ982930 OUM982930 PEI982930 POE982930 PYA982930 QHW982930 QRS982930 RBO982930 RLK982930 RVG982930 SFC982930 SOY982930 SYU982930 TIQ982930 TSM982930 UCI982930 UME982930 UWA982930 VFW982930 VPS982930 VZO982930 WJK982930 WTG982930" xr:uid="{00000000-0002-0000-0200-000003000000}">
      <formula1>prix</formula1>
    </dataValidation>
    <dataValidation type="list" allowBlank="1" showInputMessage="1" showErrorMessage="1" sqref="J65421:J65425 GW65421:GW65425 QS65421:QS65425 AAO65421:AAO65425 AKK65421:AKK65425 AUG65421:AUG65425 BEC65421:BEC65425 BNY65421:BNY65425 BXU65421:BXU65425 CHQ65421:CHQ65425 CRM65421:CRM65425 DBI65421:DBI65425 DLE65421:DLE65425 DVA65421:DVA65425 EEW65421:EEW65425 EOS65421:EOS65425 EYO65421:EYO65425 FIK65421:FIK65425 FSG65421:FSG65425 GCC65421:GCC65425 GLY65421:GLY65425 GVU65421:GVU65425 HFQ65421:HFQ65425 HPM65421:HPM65425 HZI65421:HZI65425 IJE65421:IJE65425 ITA65421:ITA65425 JCW65421:JCW65425 JMS65421:JMS65425 JWO65421:JWO65425 KGK65421:KGK65425 KQG65421:KQG65425 LAC65421:LAC65425 LJY65421:LJY65425 LTU65421:LTU65425 MDQ65421:MDQ65425 MNM65421:MNM65425 MXI65421:MXI65425 NHE65421:NHE65425 NRA65421:NRA65425 OAW65421:OAW65425 OKS65421:OKS65425 OUO65421:OUO65425 PEK65421:PEK65425 POG65421:POG65425 PYC65421:PYC65425 QHY65421:QHY65425 QRU65421:QRU65425 RBQ65421:RBQ65425 RLM65421:RLM65425 RVI65421:RVI65425 SFE65421:SFE65425 SPA65421:SPA65425 SYW65421:SYW65425 TIS65421:TIS65425 TSO65421:TSO65425 UCK65421:UCK65425 UMG65421:UMG65425 UWC65421:UWC65425 VFY65421:VFY65425 VPU65421:VPU65425 VZQ65421:VZQ65425 WJM65421:WJM65425 WTI65421:WTI65425 J130957:J130961 GW130957:GW130961 QS130957:QS130961 AAO130957:AAO130961 AKK130957:AKK130961 AUG130957:AUG130961 BEC130957:BEC130961 BNY130957:BNY130961 BXU130957:BXU130961 CHQ130957:CHQ130961 CRM130957:CRM130961 DBI130957:DBI130961 DLE130957:DLE130961 DVA130957:DVA130961 EEW130957:EEW130961 EOS130957:EOS130961 EYO130957:EYO130961 FIK130957:FIK130961 FSG130957:FSG130961 GCC130957:GCC130961 GLY130957:GLY130961 GVU130957:GVU130961 HFQ130957:HFQ130961 HPM130957:HPM130961 HZI130957:HZI130961 IJE130957:IJE130961 ITA130957:ITA130961 JCW130957:JCW130961 JMS130957:JMS130961 JWO130957:JWO130961 KGK130957:KGK130961 KQG130957:KQG130961 LAC130957:LAC130961 LJY130957:LJY130961 LTU130957:LTU130961 MDQ130957:MDQ130961 MNM130957:MNM130961 MXI130957:MXI130961 NHE130957:NHE130961 NRA130957:NRA130961 OAW130957:OAW130961 OKS130957:OKS130961 OUO130957:OUO130961 PEK130957:PEK130961 POG130957:POG130961 PYC130957:PYC130961 QHY130957:QHY130961 QRU130957:QRU130961 RBQ130957:RBQ130961 RLM130957:RLM130961 RVI130957:RVI130961 SFE130957:SFE130961 SPA130957:SPA130961 SYW130957:SYW130961 TIS130957:TIS130961 TSO130957:TSO130961 UCK130957:UCK130961 UMG130957:UMG130961 UWC130957:UWC130961 VFY130957:VFY130961 VPU130957:VPU130961 VZQ130957:VZQ130961 WJM130957:WJM130961 WTI130957:WTI130961 J196493:J196497 GW196493:GW196497 QS196493:QS196497 AAO196493:AAO196497 AKK196493:AKK196497 AUG196493:AUG196497 BEC196493:BEC196497 BNY196493:BNY196497 BXU196493:BXU196497 CHQ196493:CHQ196497 CRM196493:CRM196497 DBI196493:DBI196497 DLE196493:DLE196497 DVA196493:DVA196497 EEW196493:EEW196497 EOS196493:EOS196497 EYO196493:EYO196497 FIK196493:FIK196497 FSG196493:FSG196497 GCC196493:GCC196497 GLY196493:GLY196497 GVU196493:GVU196497 HFQ196493:HFQ196497 HPM196493:HPM196497 HZI196493:HZI196497 IJE196493:IJE196497 ITA196493:ITA196497 JCW196493:JCW196497 JMS196493:JMS196497 JWO196493:JWO196497 KGK196493:KGK196497 KQG196493:KQG196497 LAC196493:LAC196497 LJY196493:LJY196497 LTU196493:LTU196497 MDQ196493:MDQ196497 MNM196493:MNM196497 MXI196493:MXI196497 NHE196493:NHE196497 NRA196493:NRA196497 OAW196493:OAW196497 OKS196493:OKS196497 OUO196493:OUO196497 PEK196493:PEK196497 POG196493:POG196497 PYC196493:PYC196497 QHY196493:QHY196497 QRU196493:QRU196497 RBQ196493:RBQ196497 RLM196493:RLM196497 RVI196493:RVI196497 SFE196493:SFE196497 SPA196493:SPA196497 SYW196493:SYW196497 TIS196493:TIS196497 TSO196493:TSO196497 UCK196493:UCK196497 UMG196493:UMG196497 UWC196493:UWC196497 VFY196493:VFY196497 VPU196493:VPU196497 VZQ196493:VZQ196497 WJM196493:WJM196497 WTI196493:WTI196497 J262029:J262033 GW262029:GW262033 QS262029:QS262033 AAO262029:AAO262033 AKK262029:AKK262033 AUG262029:AUG262033 BEC262029:BEC262033 BNY262029:BNY262033 BXU262029:BXU262033 CHQ262029:CHQ262033 CRM262029:CRM262033 DBI262029:DBI262033 DLE262029:DLE262033 DVA262029:DVA262033 EEW262029:EEW262033 EOS262029:EOS262033 EYO262029:EYO262033 FIK262029:FIK262033 FSG262029:FSG262033 GCC262029:GCC262033 GLY262029:GLY262033 GVU262029:GVU262033 HFQ262029:HFQ262033 HPM262029:HPM262033 HZI262029:HZI262033 IJE262029:IJE262033 ITA262029:ITA262033 JCW262029:JCW262033 JMS262029:JMS262033 JWO262029:JWO262033 KGK262029:KGK262033 KQG262029:KQG262033 LAC262029:LAC262033 LJY262029:LJY262033 LTU262029:LTU262033 MDQ262029:MDQ262033 MNM262029:MNM262033 MXI262029:MXI262033 NHE262029:NHE262033 NRA262029:NRA262033 OAW262029:OAW262033 OKS262029:OKS262033 OUO262029:OUO262033 PEK262029:PEK262033 POG262029:POG262033 PYC262029:PYC262033 QHY262029:QHY262033 QRU262029:QRU262033 RBQ262029:RBQ262033 RLM262029:RLM262033 RVI262029:RVI262033 SFE262029:SFE262033 SPA262029:SPA262033 SYW262029:SYW262033 TIS262029:TIS262033 TSO262029:TSO262033 UCK262029:UCK262033 UMG262029:UMG262033 UWC262029:UWC262033 VFY262029:VFY262033 VPU262029:VPU262033 VZQ262029:VZQ262033 WJM262029:WJM262033 WTI262029:WTI262033 J327565:J327569 GW327565:GW327569 QS327565:QS327569 AAO327565:AAO327569 AKK327565:AKK327569 AUG327565:AUG327569 BEC327565:BEC327569 BNY327565:BNY327569 BXU327565:BXU327569 CHQ327565:CHQ327569 CRM327565:CRM327569 DBI327565:DBI327569 DLE327565:DLE327569 DVA327565:DVA327569 EEW327565:EEW327569 EOS327565:EOS327569 EYO327565:EYO327569 FIK327565:FIK327569 FSG327565:FSG327569 GCC327565:GCC327569 GLY327565:GLY327569 GVU327565:GVU327569 HFQ327565:HFQ327569 HPM327565:HPM327569 HZI327565:HZI327569 IJE327565:IJE327569 ITA327565:ITA327569 JCW327565:JCW327569 JMS327565:JMS327569 JWO327565:JWO327569 KGK327565:KGK327569 KQG327565:KQG327569 LAC327565:LAC327569 LJY327565:LJY327569 LTU327565:LTU327569 MDQ327565:MDQ327569 MNM327565:MNM327569 MXI327565:MXI327569 NHE327565:NHE327569 NRA327565:NRA327569 OAW327565:OAW327569 OKS327565:OKS327569 OUO327565:OUO327569 PEK327565:PEK327569 POG327565:POG327569 PYC327565:PYC327569 QHY327565:QHY327569 QRU327565:QRU327569 RBQ327565:RBQ327569 RLM327565:RLM327569 RVI327565:RVI327569 SFE327565:SFE327569 SPA327565:SPA327569 SYW327565:SYW327569 TIS327565:TIS327569 TSO327565:TSO327569 UCK327565:UCK327569 UMG327565:UMG327569 UWC327565:UWC327569 VFY327565:VFY327569 VPU327565:VPU327569 VZQ327565:VZQ327569 WJM327565:WJM327569 WTI327565:WTI327569 J393101:J393105 GW393101:GW393105 QS393101:QS393105 AAO393101:AAO393105 AKK393101:AKK393105 AUG393101:AUG393105 BEC393101:BEC393105 BNY393101:BNY393105 BXU393101:BXU393105 CHQ393101:CHQ393105 CRM393101:CRM393105 DBI393101:DBI393105 DLE393101:DLE393105 DVA393101:DVA393105 EEW393101:EEW393105 EOS393101:EOS393105 EYO393101:EYO393105 FIK393101:FIK393105 FSG393101:FSG393105 GCC393101:GCC393105 GLY393101:GLY393105 GVU393101:GVU393105 HFQ393101:HFQ393105 HPM393101:HPM393105 HZI393101:HZI393105 IJE393101:IJE393105 ITA393101:ITA393105 JCW393101:JCW393105 JMS393101:JMS393105 JWO393101:JWO393105 KGK393101:KGK393105 KQG393101:KQG393105 LAC393101:LAC393105 LJY393101:LJY393105 LTU393101:LTU393105 MDQ393101:MDQ393105 MNM393101:MNM393105 MXI393101:MXI393105 NHE393101:NHE393105 NRA393101:NRA393105 OAW393101:OAW393105 OKS393101:OKS393105 OUO393101:OUO393105 PEK393101:PEK393105 POG393101:POG393105 PYC393101:PYC393105 QHY393101:QHY393105 QRU393101:QRU393105 RBQ393101:RBQ393105 RLM393101:RLM393105 RVI393101:RVI393105 SFE393101:SFE393105 SPA393101:SPA393105 SYW393101:SYW393105 TIS393101:TIS393105 TSO393101:TSO393105 UCK393101:UCK393105 UMG393101:UMG393105 UWC393101:UWC393105 VFY393101:VFY393105 VPU393101:VPU393105 VZQ393101:VZQ393105 WJM393101:WJM393105 WTI393101:WTI393105 J458637:J458641 GW458637:GW458641 QS458637:QS458641 AAO458637:AAO458641 AKK458637:AKK458641 AUG458637:AUG458641 BEC458637:BEC458641 BNY458637:BNY458641 BXU458637:BXU458641 CHQ458637:CHQ458641 CRM458637:CRM458641 DBI458637:DBI458641 DLE458637:DLE458641 DVA458637:DVA458641 EEW458637:EEW458641 EOS458637:EOS458641 EYO458637:EYO458641 FIK458637:FIK458641 FSG458637:FSG458641 GCC458637:GCC458641 GLY458637:GLY458641 GVU458637:GVU458641 HFQ458637:HFQ458641 HPM458637:HPM458641 HZI458637:HZI458641 IJE458637:IJE458641 ITA458637:ITA458641 JCW458637:JCW458641 JMS458637:JMS458641 JWO458637:JWO458641 KGK458637:KGK458641 KQG458637:KQG458641 LAC458637:LAC458641 LJY458637:LJY458641 LTU458637:LTU458641 MDQ458637:MDQ458641 MNM458637:MNM458641 MXI458637:MXI458641 NHE458637:NHE458641 NRA458637:NRA458641 OAW458637:OAW458641 OKS458637:OKS458641 OUO458637:OUO458641 PEK458637:PEK458641 POG458637:POG458641 PYC458637:PYC458641 QHY458637:QHY458641 QRU458637:QRU458641 RBQ458637:RBQ458641 RLM458637:RLM458641 RVI458637:RVI458641 SFE458637:SFE458641 SPA458637:SPA458641 SYW458637:SYW458641 TIS458637:TIS458641 TSO458637:TSO458641 UCK458637:UCK458641 UMG458637:UMG458641 UWC458637:UWC458641 VFY458637:VFY458641 VPU458637:VPU458641 VZQ458637:VZQ458641 WJM458637:WJM458641 WTI458637:WTI458641 J524173:J524177 GW524173:GW524177 QS524173:QS524177 AAO524173:AAO524177 AKK524173:AKK524177 AUG524173:AUG524177 BEC524173:BEC524177 BNY524173:BNY524177 BXU524173:BXU524177 CHQ524173:CHQ524177 CRM524173:CRM524177 DBI524173:DBI524177 DLE524173:DLE524177 DVA524173:DVA524177 EEW524173:EEW524177 EOS524173:EOS524177 EYO524173:EYO524177 FIK524173:FIK524177 FSG524173:FSG524177 GCC524173:GCC524177 GLY524173:GLY524177 GVU524173:GVU524177 HFQ524173:HFQ524177 HPM524173:HPM524177 HZI524173:HZI524177 IJE524173:IJE524177 ITA524173:ITA524177 JCW524173:JCW524177 JMS524173:JMS524177 JWO524173:JWO524177 KGK524173:KGK524177 KQG524173:KQG524177 LAC524173:LAC524177 LJY524173:LJY524177 LTU524173:LTU524177 MDQ524173:MDQ524177 MNM524173:MNM524177 MXI524173:MXI524177 NHE524173:NHE524177 NRA524173:NRA524177 OAW524173:OAW524177 OKS524173:OKS524177 OUO524173:OUO524177 PEK524173:PEK524177 POG524173:POG524177 PYC524173:PYC524177 QHY524173:QHY524177 QRU524173:QRU524177 RBQ524173:RBQ524177 RLM524173:RLM524177 RVI524173:RVI524177 SFE524173:SFE524177 SPA524173:SPA524177 SYW524173:SYW524177 TIS524173:TIS524177 TSO524173:TSO524177 UCK524173:UCK524177 UMG524173:UMG524177 UWC524173:UWC524177 VFY524173:VFY524177 VPU524173:VPU524177 VZQ524173:VZQ524177 WJM524173:WJM524177 WTI524173:WTI524177 J589709:J589713 GW589709:GW589713 QS589709:QS589713 AAO589709:AAO589713 AKK589709:AKK589713 AUG589709:AUG589713 BEC589709:BEC589713 BNY589709:BNY589713 BXU589709:BXU589713 CHQ589709:CHQ589713 CRM589709:CRM589713 DBI589709:DBI589713 DLE589709:DLE589713 DVA589709:DVA589713 EEW589709:EEW589713 EOS589709:EOS589713 EYO589709:EYO589713 FIK589709:FIK589713 FSG589709:FSG589713 GCC589709:GCC589713 GLY589709:GLY589713 GVU589709:GVU589713 HFQ589709:HFQ589713 HPM589709:HPM589713 HZI589709:HZI589713 IJE589709:IJE589713 ITA589709:ITA589713 JCW589709:JCW589713 JMS589709:JMS589713 JWO589709:JWO589713 KGK589709:KGK589713 KQG589709:KQG589713 LAC589709:LAC589713 LJY589709:LJY589713 LTU589709:LTU589713 MDQ589709:MDQ589713 MNM589709:MNM589713 MXI589709:MXI589713 NHE589709:NHE589713 NRA589709:NRA589713 OAW589709:OAW589713 OKS589709:OKS589713 OUO589709:OUO589713 PEK589709:PEK589713 POG589709:POG589713 PYC589709:PYC589713 QHY589709:QHY589713 QRU589709:QRU589713 RBQ589709:RBQ589713 RLM589709:RLM589713 RVI589709:RVI589713 SFE589709:SFE589713 SPA589709:SPA589713 SYW589709:SYW589713 TIS589709:TIS589713 TSO589709:TSO589713 UCK589709:UCK589713 UMG589709:UMG589713 UWC589709:UWC589713 VFY589709:VFY589713 VPU589709:VPU589713 VZQ589709:VZQ589713 WJM589709:WJM589713 WTI589709:WTI589713 J655245:J655249 GW655245:GW655249 QS655245:QS655249 AAO655245:AAO655249 AKK655245:AKK655249 AUG655245:AUG655249 BEC655245:BEC655249 BNY655245:BNY655249 BXU655245:BXU655249 CHQ655245:CHQ655249 CRM655245:CRM655249 DBI655245:DBI655249 DLE655245:DLE655249 DVA655245:DVA655249 EEW655245:EEW655249 EOS655245:EOS655249 EYO655245:EYO655249 FIK655245:FIK655249 FSG655245:FSG655249 GCC655245:GCC655249 GLY655245:GLY655249 GVU655245:GVU655249 HFQ655245:HFQ655249 HPM655245:HPM655249 HZI655245:HZI655249 IJE655245:IJE655249 ITA655245:ITA655249 JCW655245:JCW655249 JMS655245:JMS655249 JWO655245:JWO655249 KGK655245:KGK655249 KQG655245:KQG655249 LAC655245:LAC655249 LJY655245:LJY655249 LTU655245:LTU655249 MDQ655245:MDQ655249 MNM655245:MNM655249 MXI655245:MXI655249 NHE655245:NHE655249 NRA655245:NRA655249 OAW655245:OAW655249 OKS655245:OKS655249 OUO655245:OUO655249 PEK655245:PEK655249 POG655245:POG655249 PYC655245:PYC655249 QHY655245:QHY655249 QRU655245:QRU655249 RBQ655245:RBQ655249 RLM655245:RLM655249 RVI655245:RVI655249 SFE655245:SFE655249 SPA655245:SPA655249 SYW655245:SYW655249 TIS655245:TIS655249 TSO655245:TSO655249 UCK655245:UCK655249 UMG655245:UMG655249 UWC655245:UWC655249 VFY655245:VFY655249 VPU655245:VPU655249 VZQ655245:VZQ655249 WJM655245:WJM655249 WTI655245:WTI655249 J720781:J720785 GW720781:GW720785 QS720781:QS720785 AAO720781:AAO720785 AKK720781:AKK720785 AUG720781:AUG720785 BEC720781:BEC720785 BNY720781:BNY720785 BXU720781:BXU720785 CHQ720781:CHQ720785 CRM720781:CRM720785 DBI720781:DBI720785 DLE720781:DLE720785 DVA720781:DVA720785 EEW720781:EEW720785 EOS720781:EOS720785 EYO720781:EYO720785 FIK720781:FIK720785 FSG720781:FSG720785 GCC720781:GCC720785 GLY720781:GLY720785 GVU720781:GVU720785 HFQ720781:HFQ720785 HPM720781:HPM720785 HZI720781:HZI720785 IJE720781:IJE720785 ITA720781:ITA720785 JCW720781:JCW720785 JMS720781:JMS720785 JWO720781:JWO720785 KGK720781:KGK720785 KQG720781:KQG720785 LAC720781:LAC720785 LJY720781:LJY720785 LTU720781:LTU720785 MDQ720781:MDQ720785 MNM720781:MNM720785 MXI720781:MXI720785 NHE720781:NHE720785 NRA720781:NRA720785 OAW720781:OAW720785 OKS720781:OKS720785 OUO720781:OUO720785 PEK720781:PEK720785 POG720781:POG720785 PYC720781:PYC720785 QHY720781:QHY720785 QRU720781:QRU720785 RBQ720781:RBQ720785 RLM720781:RLM720785 RVI720781:RVI720785 SFE720781:SFE720785 SPA720781:SPA720785 SYW720781:SYW720785 TIS720781:TIS720785 TSO720781:TSO720785 UCK720781:UCK720785 UMG720781:UMG720785 UWC720781:UWC720785 VFY720781:VFY720785 VPU720781:VPU720785 VZQ720781:VZQ720785 WJM720781:WJM720785 WTI720781:WTI720785 J786317:J786321 GW786317:GW786321 QS786317:QS786321 AAO786317:AAO786321 AKK786317:AKK786321 AUG786317:AUG786321 BEC786317:BEC786321 BNY786317:BNY786321 BXU786317:BXU786321 CHQ786317:CHQ786321 CRM786317:CRM786321 DBI786317:DBI786321 DLE786317:DLE786321 DVA786317:DVA786321 EEW786317:EEW786321 EOS786317:EOS786321 EYO786317:EYO786321 FIK786317:FIK786321 FSG786317:FSG786321 GCC786317:GCC786321 GLY786317:GLY786321 GVU786317:GVU786321 HFQ786317:HFQ786321 HPM786317:HPM786321 HZI786317:HZI786321 IJE786317:IJE786321 ITA786317:ITA786321 JCW786317:JCW786321 JMS786317:JMS786321 JWO786317:JWO786321 KGK786317:KGK786321 KQG786317:KQG786321 LAC786317:LAC786321 LJY786317:LJY786321 LTU786317:LTU786321 MDQ786317:MDQ786321 MNM786317:MNM786321 MXI786317:MXI786321 NHE786317:NHE786321 NRA786317:NRA786321 OAW786317:OAW786321 OKS786317:OKS786321 OUO786317:OUO786321 PEK786317:PEK786321 POG786317:POG786321 PYC786317:PYC786321 QHY786317:QHY786321 QRU786317:QRU786321 RBQ786317:RBQ786321 RLM786317:RLM786321 RVI786317:RVI786321 SFE786317:SFE786321 SPA786317:SPA786321 SYW786317:SYW786321 TIS786317:TIS786321 TSO786317:TSO786321 UCK786317:UCK786321 UMG786317:UMG786321 UWC786317:UWC786321 VFY786317:VFY786321 VPU786317:VPU786321 VZQ786317:VZQ786321 WJM786317:WJM786321 WTI786317:WTI786321 J851853:J851857 GW851853:GW851857 QS851853:QS851857 AAO851853:AAO851857 AKK851853:AKK851857 AUG851853:AUG851857 BEC851853:BEC851857 BNY851853:BNY851857 BXU851853:BXU851857 CHQ851853:CHQ851857 CRM851853:CRM851857 DBI851853:DBI851857 DLE851853:DLE851857 DVA851853:DVA851857 EEW851853:EEW851857 EOS851853:EOS851857 EYO851853:EYO851857 FIK851853:FIK851857 FSG851853:FSG851857 GCC851853:GCC851857 GLY851853:GLY851857 GVU851853:GVU851857 HFQ851853:HFQ851857 HPM851853:HPM851857 HZI851853:HZI851857 IJE851853:IJE851857 ITA851853:ITA851857 JCW851853:JCW851857 JMS851853:JMS851857 JWO851853:JWO851857 KGK851853:KGK851857 KQG851853:KQG851857 LAC851853:LAC851857 LJY851853:LJY851857 LTU851853:LTU851857 MDQ851853:MDQ851857 MNM851853:MNM851857 MXI851853:MXI851857 NHE851853:NHE851857 NRA851853:NRA851857 OAW851853:OAW851857 OKS851853:OKS851857 OUO851853:OUO851857 PEK851853:PEK851857 POG851853:POG851857 PYC851853:PYC851857 QHY851853:QHY851857 QRU851853:QRU851857 RBQ851853:RBQ851857 RLM851853:RLM851857 RVI851853:RVI851857 SFE851853:SFE851857 SPA851853:SPA851857 SYW851853:SYW851857 TIS851853:TIS851857 TSO851853:TSO851857 UCK851853:UCK851857 UMG851853:UMG851857 UWC851853:UWC851857 VFY851853:VFY851857 VPU851853:VPU851857 VZQ851853:VZQ851857 WJM851853:WJM851857 WTI851853:WTI851857 J917389:J917393 GW917389:GW917393 QS917389:QS917393 AAO917389:AAO917393 AKK917389:AKK917393 AUG917389:AUG917393 BEC917389:BEC917393 BNY917389:BNY917393 BXU917389:BXU917393 CHQ917389:CHQ917393 CRM917389:CRM917393 DBI917389:DBI917393 DLE917389:DLE917393 DVA917389:DVA917393 EEW917389:EEW917393 EOS917389:EOS917393 EYO917389:EYO917393 FIK917389:FIK917393 FSG917389:FSG917393 GCC917389:GCC917393 GLY917389:GLY917393 GVU917389:GVU917393 HFQ917389:HFQ917393 HPM917389:HPM917393 HZI917389:HZI917393 IJE917389:IJE917393 ITA917389:ITA917393 JCW917389:JCW917393 JMS917389:JMS917393 JWO917389:JWO917393 KGK917389:KGK917393 KQG917389:KQG917393 LAC917389:LAC917393 LJY917389:LJY917393 LTU917389:LTU917393 MDQ917389:MDQ917393 MNM917389:MNM917393 MXI917389:MXI917393 NHE917389:NHE917393 NRA917389:NRA917393 OAW917389:OAW917393 OKS917389:OKS917393 OUO917389:OUO917393 PEK917389:PEK917393 POG917389:POG917393 PYC917389:PYC917393 QHY917389:QHY917393 QRU917389:QRU917393 RBQ917389:RBQ917393 RLM917389:RLM917393 RVI917389:RVI917393 SFE917389:SFE917393 SPA917389:SPA917393 SYW917389:SYW917393 TIS917389:TIS917393 TSO917389:TSO917393 UCK917389:UCK917393 UMG917389:UMG917393 UWC917389:UWC917393 VFY917389:VFY917393 VPU917389:VPU917393 VZQ917389:VZQ917393 WJM917389:WJM917393 WTI917389:WTI917393 J982925:J982929 GW982925:GW982929 QS982925:QS982929 AAO982925:AAO982929 AKK982925:AKK982929 AUG982925:AUG982929 BEC982925:BEC982929 BNY982925:BNY982929 BXU982925:BXU982929 CHQ982925:CHQ982929 CRM982925:CRM982929 DBI982925:DBI982929 DLE982925:DLE982929 DVA982925:DVA982929 EEW982925:EEW982929 EOS982925:EOS982929 EYO982925:EYO982929 FIK982925:FIK982929 FSG982925:FSG982929 GCC982925:GCC982929 GLY982925:GLY982929 GVU982925:GVU982929 HFQ982925:HFQ982929 HPM982925:HPM982929 HZI982925:HZI982929 IJE982925:IJE982929 ITA982925:ITA982929 JCW982925:JCW982929 JMS982925:JMS982929 JWO982925:JWO982929 KGK982925:KGK982929 KQG982925:KQG982929 LAC982925:LAC982929 LJY982925:LJY982929 LTU982925:LTU982929 MDQ982925:MDQ982929 MNM982925:MNM982929 MXI982925:MXI982929 NHE982925:NHE982929 NRA982925:NRA982929 OAW982925:OAW982929 OKS982925:OKS982929 OUO982925:OUO982929 PEK982925:PEK982929 POG982925:POG982929 PYC982925:PYC982929 QHY982925:QHY982929 QRU982925:QRU982929 RBQ982925:RBQ982929 RLM982925:RLM982929 RVI982925:RVI982929 SFE982925:SFE982929 SPA982925:SPA982929 SYW982925:SYW982929 TIS982925:TIS982929 TSO982925:TSO982929 UCK982925:UCK982929 UMG982925:UMG982929 UWC982925:UWC982929 VFY982925:VFY982929 VPU982925:VPU982929 VZQ982925:VZQ982929 WJM982925:WJM982929 WTI982925:WTI982929 WRW12 WIA12 VYE12 VOI12 VEM12 UUQ12 UKU12 UAY12 TRC12 THG12 SXK12 SNO12 SDS12 RTW12 RKA12 RAE12 QQI12 QGM12 PWQ12 PMU12 PCY12 OTC12 OJG12 NZK12 NPO12 NFS12 MVW12 MMA12 MCE12 LSI12 LIM12 KYQ12 KOU12 KEY12 JVC12 JLG12 JBK12 IRO12 IHS12 HXW12 HOA12 HEE12 GUI12 GKM12 GAQ12 FQU12 FGY12 EXC12 ENG12 EDK12 DTO12 DJS12 CZW12 CQA12 CGE12 BWI12 BMM12 BCQ12 ASU12 AIY12 ZC12 PG12 FK12 WII13:WII23 VYM13:VYM23 VOQ13:VOQ23 VEU13:VEU23 UUY13:UUY23 ULC13:ULC23 UBG13:UBG23 TRK13:TRK23 THO13:THO23 SXS13:SXS23 SNW13:SNW23 SEA13:SEA23 RUE13:RUE23 RKI13:RKI23 RAM13:RAM23 QQQ13:QQQ23 QGU13:QGU23 PWY13:PWY23 PNC13:PNC23 PDG13:PDG23 OTK13:OTK23 OJO13:OJO23 NZS13:NZS23 NPW13:NPW23 NGA13:NGA23 MWE13:MWE23 MMI13:MMI23 MCM13:MCM23 LSQ13:LSQ23 LIU13:LIU23 KYY13:KYY23 KPC13:KPC23 KFG13:KFG23 JVK13:JVK23 JLO13:JLO23 JBS13:JBS23 IRW13:IRW23 IIA13:IIA23 HYE13:HYE23 HOI13:HOI23 HEM13:HEM23 GUQ13:GUQ23 GKU13:GKU23 GAY13:GAY23 FRC13:FRC23 FHG13:FHG23 EXK13:EXK23 ENO13:ENO23 EDS13:EDS23 DTW13:DTW23 DKA13:DKA23 DAE13:DAE23 CQI13:CQI23 CGM13:CGM23 BWQ13:BWQ23 BMU13:BMU23 BCY13:BCY23 ATC13:ATC23 AJG13:AJG23 ZK13:ZK23 PO13:PO23 FS13:FS23 WSE13:WSE23" xr:uid="{00000000-0002-0000-0200-000004000000}">
      <formula1>duree</formula1>
    </dataValidation>
    <dataValidation type="list" allowBlank="1" showInputMessage="1" showErrorMessage="1" sqref="B12:F23 H12:J23 L12:P23 R12:S23" xr:uid="{84C0396C-FE05-4CEF-A634-2819F8CD303E}">
      <formula1>"Oui, Non"</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82FD9-90E7-48E5-A41C-FDB1C69FF899}">
  <sheetPr>
    <tabColor theme="4" tint="0.79998168889431442"/>
  </sheetPr>
  <dimension ref="A1:B38"/>
  <sheetViews>
    <sheetView showGridLines="0" workbookViewId="0">
      <selection activeCell="A6" sqref="A6"/>
    </sheetView>
  </sheetViews>
  <sheetFormatPr baseColWidth="10" defaultColWidth="11.5703125" defaultRowHeight="12.75"/>
  <cols>
    <col min="1" max="1" width="161.140625" style="120" customWidth="1"/>
    <col min="2" max="2" width="22.7109375" style="120" customWidth="1"/>
    <col min="3" max="16384" width="11.5703125" style="120"/>
  </cols>
  <sheetData>
    <row r="1" spans="1:2" ht="75.599999999999994" customHeight="1">
      <c r="A1" s="431" t="s">
        <v>250</v>
      </c>
      <c r="B1" s="431"/>
    </row>
    <row r="2" spans="1:2" ht="36" customHeight="1">
      <c r="A2" s="432" t="s">
        <v>229</v>
      </c>
      <c r="B2" s="433"/>
    </row>
    <row r="3" spans="1:2">
      <c r="A3" s="122"/>
      <c r="B3" s="123"/>
    </row>
    <row r="4" spans="1:2">
      <c r="A4" s="124" t="s">
        <v>230</v>
      </c>
      <c r="B4" s="125" t="s">
        <v>231</v>
      </c>
    </row>
    <row r="5" spans="1:2" ht="113.45" customHeight="1">
      <c r="A5" s="126" t="s">
        <v>405</v>
      </c>
      <c r="B5" s="121"/>
    </row>
    <row r="6" spans="1:2">
      <c r="A6" s="124" t="s">
        <v>232</v>
      </c>
      <c r="B6" s="127"/>
    </row>
    <row r="7" spans="1:2" ht="126" customHeight="1">
      <c r="A7" s="128" t="s">
        <v>406</v>
      </c>
      <c r="B7" s="121"/>
    </row>
    <row r="10" spans="1:2" ht="46.15" customHeight="1">
      <c r="A10" s="432" t="s">
        <v>233</v>
      </c>
      <c r="B10" s="433"/>
    </row>
    <row r="11" spans="1:2" ht="84" customHeight="1">
      <c r="A11" s="429" t="s">
        <v>418</v>
      </c>
      <c r="B11" s="434"/>
    </row>
    <row r="12" spans="1:2">
      <c r="A12" s="124" t="s">
        <v>234</v>
      </c>
      <c r="B12" s="125" t="s">
        <v>231</v>
      </c>
    </row>
    <row r="13" spans="1:2" ht="38.25">
      <c r="A13" s="126" t="s">
        <v>134</v>
      </c>
      <c r="B13" s="121"/>
    </row>
    <row r="14" spans="1:2" ht="24.6" customHeight="1">
      <c r="A14" s="124" t="s">
        <v>235</v>
      </c>
      <c r="B14" s="123"/>
    </row>
    <row r="15" spans="1:2" ht="38.25">
      <c r="A15" s="126" t="s">
        <v>134</v>
      </c>
      <c r="B15" s="121"/>
    </row>
    <row r="16" spans="1:2" ht="21" customHeight="1">
      <c r="A16" s="124" t="s">
        <v>236</v>
      </c>
      <c r="B16" s="127"/>
    </row>
    <row r="17" spans="1:2" ht="38.25">
      <c r="A17" s="126" t="s">
        <v>134</v>
      </c>
      <c r="B17" s="121"/>
    </row>
    <row r="18" spans="1:2" ht="27.6" customHeight="1">
      <c r="A18" s="124" t="s">
        <v>237</v>
      </c>
      <c r="B18" s="127"/>
    </row>
    <row r="19" spans="1:2" ht="41.45" customHeight="1">
      <c r="A19" s="126" t="s">
        <v>134</v>
      </c>
      <c r="B19" s="121"/>
    </row>
    <row r="20" spans="1:2" ht="18.600000000000001" customHeight="1">
      <c r="A20" s="124" t="s">
        <v>238</v>
      </c>
      <c r="B20" s="127"/>
    </row>
    <row r="21" spans="1:2" ht="45.6" customHeight="1">
      <c r="A21" s="126" t="s">
        <v>134</v>
      </c>
      <c r="B21" s="121"/>
    </row>
    <row r="22" spans="1:2" ht="19.149999999999999" customHeight="1">
      <c r="A22" s="124" t="s">
        <v>239</v>
      </c>
      <c r="B22" s="127"/>
    </row>
    <row r="23" spans="1:2" ht="48.6" customHeight="1">
      <c r="A23" s="126" t="s">
        <v>134</v>
      </c>
      <c r="B23" s="121"/>
    </row>
    <row r="24" spans="1:2" ht="23.45" customHeight="1">
      <c r="A24" s="124" t="s">
        <v>240</v>
      </c>
      <c r="B24" s="127"/>
    </row>
    <row r="25" spans="1:2" ht="36" customHeight="1">
      <c r="A25" s="126" t="s">
        <v>134</v>
      </c>
      <c r="B25" s="121"/>
    </row>
    <row r="26" spans="1:2" ht="24" customHeight="1">
      <c r="A26" s="124" t="s">
        <v>241</v>
      </c>
      <c r="B26" s="127"/>
    </row>
    <row r="27" spans="1:2" ht="47.45" customHeight="1">
      <c r="A27" s="126" t="s">
        <v>134</v>
      </c>
      <c r="B27" s="121"/>
    </row>
    <row r="30" spans="1:2" ht="30" customHeight="1">
      <c r="A30" s="432" t="s">
        <v>242</v>
      </c>
      <c r="B30" s="433" t="s">
        <v>243</v>
      </c>
    </row>
    <row r="31" spans="1:2" ht="67.900000000000006" customHeight="1">
      <c r="A31" s="429" t="s">
        <v>244</v>
      </c>
      <c r="B31" s="430"/>
    </row>
    <row r="32" spans="1:2">
      <c r="A32" s="129"/>
      <c r="B32" s="123"/>
    </row>
    <row r="33" spans="1:2" ht="25.5">
      <c r="A33" s="130" t="s">
        <v>245</v>
      </c>
      <c r="B33" s="123"/>
    </row>
    <row r="34" spans="1:2">
      <c r="A34" s="129"/>
      <c r="B34" s="123"/>
    </row>
    <row r="35" spans="1:2" ht="25.15" customHeight="1">
      <c r="A35" s="129" t="s">
        <v>246</v>
      </c>
      <c r="B35" s="121"/>
    </row>
    <row r="36" spans="1:2" ht="71.45" customHeight="1">
      <c r="A36" s="129" t="s">
        <v>247</v>
      </c>
      <c r="B36" s="121"/>
    </row>
    <row r="37" spans="1:2" ht="39" customHeight="1">
      <c r="A37" s="129" t="s">
        <v>248</v>
      </c>
      <c r="B37" s="121"/>
    </row>
    <row r="38" spans="1:2" ht="28.9" customHeight="1">
      <c r="A38" s="131" t="s">
        <v>249</v>
      </c>
      <c r="B38" s="121"/>
    </row>
  </sheetData>
  <mergeCells count="6">
    <mergeCell ref="A31:B31"/>
    <mergeCell ref="A1:B1"/>
    <mergeCell ref="A2:B2"/>
    <mergeCell ref="A10:B10"/>
    <mergeCell ref="A11:B11"/>
    <mergeCell ref="A30:B30"/>
  </mergeCells>
  <dataValidations count="2">
    <dataValidation type="list" allowBlank="1" showInputMessage="1" showErrorMessage="1" sqref="B35:B38" xr:uid="{142C096D-0694-4A4C-BD69-5E1A6D91D0C0}">
      <formula1>"Oui,Non"</formula1>
    </dataValidation>
    <dataValidation type="list" allowBlank="1" showInputMessage="1" showErrorMessage="1" sqref="B5 B7 B13 B15 B17 B19 B21 B23 B25 B27" xr:uid="{96B27432-9701-457D-930C-97970541305B}">
      <formula1>"Sans objet, Oui"</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DD002-C28A-49FE-A2BC-587CF3E7094E}">
  <sheetPr>
    <tabColor theme="3" tint="-0.249977111117893"/>
  </sheetPr>
  <dimension ref="A1:B18"/>
  <sheetViews>
    <sheetView workbookViewId="0"/>
  </sheetViews>
  <sheetFormatPr baseColWidth="10" defaultRowHeight="15"/>
  <cols>
    <col min="1" max="1" width="27.140625" bestFit="1" customWidth="1"/>
    <col min="2" max="2" width="23.85546875" bestFit="1" customWidth="1"/>
    <col min="3" max="3" width="23.5703125" bestFit="1" customWidth="1"/>
  </cols>
  <sheetData>
    <row r="1" spans="1:2">
      <c r="A1" s="31" t="s">
        <v>51</v>
      </c>
      <c r="B1" t="s">
        <v>346</v>
      </c>
    </row>
    <row r="3" spans="1:2">
      <c r="A3" s="31" t="s">
        <v>68</v>
      </c>
      <c r="B3" t="s">
        <v>345</v>
      </c>
    </row>
    <row r="4" spans="1:2">
      <c r="A4" s="32" t="s">
        <v>70</v>
      </c>
    </row>
    <row r="15" spans="1:2">
      <c r="A15" s="31" t="s">
        <v>51</v>
      </c>
      <c r="B15" t="s">
        <v>346</v>
      </c>
    </row>
    <row r="17" spans="1:2">
      <c r="A17" s="31" t="s">
        <v>68</v>
      </c>
      <c r="B17" t="s">
        <v>345</v>
      </c>
    </row>
    <row r="18" spans="1:2">
      <c r="A18" s="32" t="s">
        <v>70</v>
      </c>
    </row>
  </sheetData>
  <pageMargins left="0.7" right="0.7" top="0.75" bottom="0.75" header="0.3" footer="0.3"/>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249977111117893"/>
  </sheetPr>
  <dimension ref="A1:D29"/>
  <sheetViews>
    <sheetView topLeftCell="A5" zoomScale="85" zoomScaleNormal="85" workbookViewId="0">
      <selection activeCell="B11" sqref="B11"/>
    </sheetView>
  </sheetViews>
  <sheetFormatPr baseColWidth="10" defaultColWidth="11.42578125" defaultRowHeight="15"/>
  <cols>
    <col min="1" max="1" width="36.28515625" style="2" customWidth="1"/>
    <col min="2" max="2" width="61" style="2" customWidth="1"/>
    <col min="3" max="3" width="24" style="2" customWidth="1"/>
    <col min="4" max="4" width="74.7109375" style="2" customWidth="1"/>
    <col min="5" max="5" width="20.42578125" style="2" customWidth="1"/>
    <col min="6" max="16384" width="11.42578125" style="2"/>
  </cols>
  <sheetData>
    <row r="1" spans="1:4" ht="25.5" customHeight="1" thickBot="1">
      <c r="A1" s="27" t="s">
        <v>28</v>
      </c>
      <c r="B1" s="27" t="s">
        <v>29</v>
      </c>
      <c r="C1" s="303" t="s">
        <v>351</v>
      </c>
      <c r="D1" s="28" t="s">
        <v>9</v>
      </c>
    </row>
    <row r="2" spans="1:4" ht="28.5">
      <c r="A2" s="352" t="s">
        <v>391</v>
      </c>
      <c r="B2" s="306" t="s">
        <v>27</v>
      </c>
      <c r="C2" s="307" t="str">
        <f>'Données REDII'!C119</f>
        <v>1A_PFA</v>
      </c>
      <c r="D2" s="315" t="s">
        <v>30</v>
      </c>
    </row>
    <row r="3" spans="1:4" ht="28.5">
      <c r="A3" s="437" t="s">
        <v>388</v>
      </c>
      <c r="B3" s="21" t="s">
        <v>352</v>
      </c>
      <c r="C3" s="309" t="str">
        <f>'Données REDII'!C123</f>
        <v>1B_PFA</v>
      </c>
      <c r="D3" s="316" t="s">
        <v>31</v>
      </c>
    </row>
    <row r="4" spans="1:4" ht="36" customHeight="1">
      <c r="A4" s="438"/>
      <c r="B4" s="308" t="s">
        <v>38</v>
      </c>
      <c r="C4" s="309" t="str">
        <f>'Données REDII'!C131</f>
        <v>1C_PFA</v>
      </c>
      <c r="D4" s="316" t="s">
        <v>34</v>
      </c>
    </row>
    <row r="5" spans="1:4" ht="28.5" customHeight="1">
      <c r="A5" s="445" t="s">
        <v>386</v>
      </c>
      <c r="B5" s="310" t="s">
        <v>39</v>
      </c>
      <c r="C5" s="311" t="str">
        <f>'Données REDII'!C135</f>
        <v>2A-CIB</v>
      </c>
      <c r="D5" s="317" t="s">
        <v>32</v>
      </c>
    </row>
    <row r="6" spans="1:4" ht="42.75">
      <c r="A6" s="446"/>
      <c r="B6" s="310" t="s">
        <v>35</v>
      </c>
      <c r="C6" s="311" t="str">
        <f>'Données REDII'!C139</f>
        <v>2B-CIB</v>
      </c>
      <c r="D6" s="317" t="s">
        <v>33</v>
      </c>
    </row>
    <row r="7" spans="1:4" ht="28.5">
      <c r="A7" s="439" t="s">
        <v>387</v>
      </c>
      <c r="B7" s="312" t="s">
        <v>423</v>
      </c>
      <c r="C7" s="313" t="str">
        <f>'Données REDII'!C143</f>
        <v>3A_BFVBD</v>
      </c>
      <c r="D7" s="318" t="s">
        <v>40</v>
      </c>
    </row>
    <row r="8" spans="1:4" ht="42.75">
      <c r="A8" s="440"/>
      <c r="B8" s="312" t="s">
        <v>419</v>
      </c>
      <c r="C8" s="313" t="str">
        <f>'Données REDII'!C147</f>
        <v>3BR1_BFVBD</v>
      </c>
      <c r="D8" s="318" t="s">
        <v>41</v>
      </c>
    </row>
    <row r="9" spans="1:4" ht="42.75">
      <c r="A9" s="440" t="s">
        <v>389</v>
      </c>
      <c r="B9" s="312" t="s">
        <v>420</v>
      </c>
      <c r="C9" s="313" t="str">
        <f>'Données REDII'!C151</f>
        <v>3BR2_BFVBD</v>
      </c>
      <c r="D9" s="318" t="s">
        <v>42</v>
      </c>
    </row>
    <row r="10" spans="1:4" ht="28.5">
      <c r="A10" s="441"/>
      <c r="B10" s="312" t="s">
        <v>424</v>
      </c>
      <c r="C10" s="313"/>
      <c r="D10" s="318" t="s">
        <v>48</v>
      </c>
    </row>
    <row r="11" spans="1:4" ht="57">
      <c r="A11" s="447" t="s">
        <v>390</v>
      </c>
      <c r="B11" s="319" t="s">
        <v>398</v>
      </c>
      <c r="C11" s="320" t="s">
        <v>393</v>
      </c>
      <c r="D11" s="321" t="s">
        <v>43</v>
      </c>
    </row>
    <row r="12" spans="1:4" ht="45.6" customHeight="1">
      <c r="A12" s="448"/>
      <c r="B12" s="319" t="s">
        <v>399</v>
      </c>
      <c r="C12" s="320" t="s">
        <v>393</v>
      </c>
      <c r="D12" s="321" t="s">
        <v>44</v>
      </c>
    </row>
    <row r="13" spans="1:4" ht="57">
      <c r="A13" s="449"/>
      <c r="B13" s="319" t="s">
        <v>400</v>
      </c>
      <c r="C13" s="320" t="s">
        <v>393</v>
      </c>
      <c r="D13" s="321" t="s">
        <v>45</v>
      </c>
    </row>
    <row r="14" spans="1:4">
      <c r="A14" s="353" t="s">
        <v>36</v>
      </c>
      <c r="B14" s="322" t="s">
        <v>36</v>
      </c>
      <c r="C14" s="323"/>
      <c r="D14" s="324" t="s">
        <v>413</v>
      </c>
    </row>
    <row r="15" spans="1:4" ht="29.25">
      <c r="A15" s="20" t="s">
        <v>411</v>
      </c>
      <c r="B15" s="325" t="s">
        <v>412</v>
      </c>
      <c r="C15" s="326"/>
      <c r="D15" s="324" t="s">
        <v>414</v>
      </c>
    </row>
    <row r="16" spans="1:4" ht="14.45" customHeight="1">
      <c r="A16" s="20" t="s">
        <v>37</v>
      </c>
      <c r="B16" s="325" t="s">
        <v>37</v>
      </c>
      <c r="C16" s="326"/>
      <c r="D16" s="324" t="s">
        <v>49</v>
      </c>
    </row>
    <row r="17" spans="1:4" ht="15.75" thickBot="1">
      <c r="A17" s="327" t="s">
        <v>6</v>
      </c>
      <c r="B17" s="328" t="s">
        <v>6</v>
      </c>
      <c r="C17" s="329"/>
      <c r="D17" s="330" t="s">
        <v>25</v>
      </c>
    </row>
    <row r="20" spans="1:4" ht="40.9" customHeight="1">
      <c r="A20" s="443" t="s">
        <v>402</v>
      </c>
      <c r="B20" s="444"/>
      <c r="C20" s="359" t="s">
        <v>351</v>
      </c>
    </row>
    <row r="21" spans="1:4" ht="57" customHeight="1">
      <c r="A21" s="442" t="s">
        <v>313</v>
      </c>
      <c r="B21" s="360" t="s">
        <v>395</v>
      </c>
      <c r="C21" s="361" t="s">
        <v>314</v>
      </c>
      <c r="D21" s="435" t="s">
        <v>403</v>
      </c>
    </row>
    <row r="22" spans="1:4" ht="61.15" customHeight="1">
      <c r="A22" s="442"/>
      <c r="B22" s="360" t="s">
        <v>396</v>
      </c>
      <c r="C22" s="361" t="s">
        <v>316</v>
      </c>
      <c r="D22" s="435"/>
    </row>
    <row r="23" spans="1:4" ht="57.6" customHeight="1">
      <c r="A23" s="442"/>
      <c r="B23" s="360" t="s">
        <v>397</v>
      </c>
      <c r="C23" s="361" t="s">
        <v>318</v>
      </c>
      <c r="D23" s="435"/>
    </row>
    <row r="24" spans="1:4" ht="57" customHeight="1">
      <c r="A24" s="442" t="s">
        <v>320</v>
      </c>
      <c r="B24" s="360" t="s">
        <v>395</v>
      </c>
      <c r="C24" s="361" t="s">
        <v>321</v>
      </c>
      <c r="D24" s="435"/>
    </row>
    <row r="25" spans="1:4" ht="59.45" customHeight="1">
      <c r="A25" s="442"/>
      <c r="B25" s="360" t="s">
        <v>396</v>
      </c>
      <c r="C25" s="361" t="s">
        <v>322</v>
      </c>
      <c r="D25" s="435"/>
    </row>
    <row r="26" spans="1:4" ht="73.150000000000006" customHeight="1">
      <c r="A26" s="442"/>
      <c r="B26" s="360" t="s">
        <v>397</v>
      </c>
      <c r="C26" s="361" t="s">
        <v>323</v>
      </c>
      <c r="D26" s="435"/>
    </row>
    <row r="27" spans="1:4" ht="42" customHeight="1">
      <c r="A27" s="362" t="s">
        <v>399</v>
      </c>
      <c r="B27" s="436" t="s">
        <v>404</v>
      </c>
      <c r="C27" s="436"/>
    </row>
    <row r="28" spans="1:4">
      <c r="A28" s="363"/>
    </row>
    <row r="29" spans="1:4">
      <c r="A29" s="363"/>
    </row>
  </sheetData>
  <mergeCells count="10">
    <mergeCell ref="D21:D26"/>
    <mergeCell ref="B27:C27"/>
    <mergeCell ref="A3:A4"/>
    <mergeCell ref="A7:A8"/>
    <mergeCell ref="A9:A10"/>
    <mergeCell ref="A21:A23"/>
    <mergeCell ref="A24:A26"/>
    <mergeCell ref="A20:B20"/>
    <mergeCell ref="A5:A6"/>
    <mergeCell ref="A11:A1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249977111117893"/>
  </sheetPr>
  <dimension ref="A3:Q282"/>
  <sheetViews>
    <sheetView topLeftCell="B115" zoomScale="90" zoomScaleNormal="90" workbookViewId="0">
      <selection activeCell="I123" sqref="I123"/>
    </sheetView>
  </sheetViews>
  <sheetFormatPr baseColWidth="10" defaultRowHeight="15"/>
  <cols>
    <col min="1" max="1" width="17.42578125" customWidth="1"/>
    <col min="2" max="2" width="82.85546875" customWidth="1"/>
    <col min="3" max="3" width="19.28515625" customWidth="1"/>
    <col min="4" max="4" width="20.5703125" customWidth="1"/>
    <col min="5" max="5" width="43.7109375" customWidth="1"/>
    <col min="6" max="6" width="14.7109375" customWidth="1"/>
    <col min="8" max="8" width="18.28515625" customWidth="1"/>
    <col min="9" max="9" width="15.28515625" bestFit="1" customWidth="1"/>
    <col min="10" max="10" width="11.5703125" customWidth="1"/>
  </cols>
  <sheetData>
    <row r="3" spans="1:12">
      <c r="A3" s="37" t="s">
        <v>88</v>
      </c>
      <c r="F3" s="37" t="s">
        <v>89</v>
      </c>
      <c r="L3" s="37" t="s">
        <v>90</v>
      </c>
    </row>
    <row r="4" spans="1:12">
      <c r="A4" t="s">
        <v>91</v>
      </c>
      <c r="F4" t="s">
        <v>92</v>
      </c>
      <c r="L4" t="s">
        <v>93</v>
      </c>
    </row>
    <row r="5" spans="1:12">
      <c r="A5" t="s">
        <v>94</v>
      </c>
      <c r="F5" t="s">
        <v>95</v>
      </c>
      <c r="L5" t="s">
        <v>96</v>
      </c>
    </row>
    <row r="6" spans="1:12">
      <c r="A6" t="s">
        <v>97</v>
      </c>
      <c r="F6" t="s">
        <v>98</v>
      </c>
      <c r="L6" t="s">
        <v>99</v>
      </c>
    </row>
    <row r="7" spans="1:12">
      <c r="F7" t="s">
        <v>100</v>
      </c>
    </row>
    <row r="8" spans="1:12">
      <c r="A8" s="37" t="s">
        <v>101</v>
      </c>
      <c r="L8" s="37" t="s">
        <v>102</v>
      </c>
    </row>
    <row r="9" spans="1:12">
      <c r="A9" t="s">
        <v>103</v>
      </c>
      <c r="F9" s="37" t="s">
        <v>104</v>
      </c>
      <c r="L9" t="s">
        <v>105</v>
      </c>
    </row>
    <row r="10" spans="1:12">
      <c r="A10" t="s">
        <v>106</v>
      </c>
      <c r="F10" t="s">
        <v>107</v>
      </c>
      <c r="L10" t="s">
        <v>108</v>
      </c>
    </row>
    <row r="11" spans="1:12">
      <c r="A11" t="s">
        <v>217</v>
      </c>
      <c r="F11" t="s">
        <v>109</v>
      </c>
      <c r="L11" t="s">
        <v>110</v>
      </c>
    </row>
    <row r="12" spans="1:12">
      <c r="A12" t="s">
        <v>218</v>
      </c>
      <c r="F12" t="s">
        <v>111</v>
      </c>
    </row>
    <row r="13" spans="1:12">
      <c r="F13" t="s">
        <v>112</v>
      </c>
      <c r="L13" s="37" t="s">
        <v>113</v>
      </c>
    </row>
    <row r="14" spans="1:12">
      <c r="A14" t="s">
        <v>114</v>
      </c>
      <c r="F14" t="s">
        <v>115</v>
      </c>
      <c r="L14" t="s">
        <v>116</v>
      </c>
    </row>
    <row r="15" spans="1:12">
      <c r="A15" t="s">
        <v>117</v>
      </c>
      <c r="F15" t="s">
        <v>118</v>
      </c>
      <c r="L15" t="s">
        <v>119</v>
      </c>
    </row>
    <row r="16" spans="1:12">
      <c r="A16" t="s">
        <v>120</v>
      </c>
      <c r="F16" t="s">
        <v>121</v>
      </c>
      <c r="L16" t="s">
        <v>122</v>
      </c>
    </row>
    <row r="17" spans="1:12">
      <c r="F17" t="s">
        <v>123</v>
      </c>
      <c r="L17" t="s">
        <v>99</v>
      </c>
    </row>
    <row r="18" spans="1:12">
      <c r="A18" s="37" t="s">
        <v>124</v>
      </c>
      <c r="F18" t="s">
        <v>125</v>
      </c>
      <c r="L18" t="s">
        <v>126</v>
      </c>
    </row>
    <row r="19" spans="1:12">
      <c r="A19" t="s">
        <v>127</v>
      </c>
      <c r="F19" t="s">
        <v>128</v>
      </c>
    </row>
    <row r="20" spans="1:12">
      <c r="A20" t="s">
        <v>129</v>
      </c>
      <c r="F20" t="s">
        <v>130</v>
      </c>
      <c r="L20" s="37" t="s">
        <v>131</v>
      </c>
    </row>
    <row r="21" spans="1:12">
      <c r="A21" t="s">
        <v>132</v>
      </c>
      <c r="F21" t="s">
        <v>133</v>
      </c>
      <c r="L21" t="s">
        <v>134</v>
      </c>
    </row>
    <row r="22" spans="1:12">
      <c r="A22" t="s">
        <v>135</v>
      </c>
      <c r="F22" t="s">
        <v>136</v>
      </c>
      <c r="L22" t="s">
        <v>137</v>
      </c>
    </row>
    <row r="23" spans="1:12">
      <c r="A23" t="s">
        <v>138</v>
      </c>
      <c r="F23" t="s">
        <v>139</v>
      </c>
    </row>
    <row r="24" spans="1:12">
      <c r="A24" t="s">
        <v>140</v>
      </c>
      <c r="F24" t="s">
        <v>141</v>
      </c>
    </row>
    <row r="25" spans="1:12">
      <c r="A25" t="s">
        <v>142</v>
      </c>
      <c r="F25" t="s">
        <v>143</v>
      </c>
    </row>
    <row r="26" spans="1:12">
      <c r="A26" t="s">
        <v>144</v>
      </c>
      <c r="F26" t="s">
        <v>145</v>
      </c>
    </row>
    <row r="27" spans="1:12">
      <c r="A27" t="s">
        <v>146</v>
      </c>
    </row>
    <row r="28" spans="1:12">
      <c r="A28" t="s">
        <v>147</v>
      </c>
    </row>
    <row r="29" spans="1:12">
      <c r="A29" t="s">
        <v>148</v>
      </c>
      <c r="F29" s="37" t="s">
        <v>149</v>
      </c>
    </row>
    <row r="30" spans="1:12">
      <c r="A30" t="s">
        <v>150</v>
      </c>
      <c r="F30" t="s">
        <v>151</v>
      </c>
    </row>
    <row r="31" spans="1:12">
      <c r="A31" t="s">
        <v>152</v>
      </c>
      <c r="F31" t="s">
        <v>153</v>
      </c>
    </row>
    <row r="32" spans="1:12">
      <c r="A32" t="s">
        <v>154</v>
      </c>
      <c r="F32" t="s">
        <v>155</v>
      </c>
    </row>
    <row r="33" spans="1:6">
      <c r="A33" t="s">
        <v>156</v>
      </c>
      <c r="F33" t="s">
        <v>157</v>
      </c>
    </row>
    <row r="34" spans="1:6">
      <c r="A34" t="s">
        <v>158</v>
      </c>
    </row>
    <row r="35" spans="1:6">
      <c r="A35" t="s">
        <v>159</v>
      </c>
      <c r="F35" s="37" t="s">
        <v>160</v>
      </c>
    </row>
    <row r="36" spans="1:6">
      <c r="A36" t="s">
        <v>161</v>
      </c>
      <c r="F36" t="s">
        <v>162</v>
      </c>
    </row>
    <row r="37" spans="1:6">
      <c r="A37" t="s">
        <v>163</v>
      </c>
      <c r="F37" t="s">
        <v>164</v>
      </c>
    </row>
    <row r="38" spans="1:6">
      <c r="A38" t="s">
        <v>165</v>
      </c>
      <c r="F38" t="s">
        <v>166</v>
      </c>
    </row>
    <row r="39" spans="1:6">
      <c r="F39" t="s">
        <v>167</v>
      </c>
    </row>
    <row r="40" spans="1:6">
      <c r="A40" s="37" t="s">
        <v>168</v>
      </c>
      <c r="F40" t="s">
        <v>169</v>
      </c>
    </row>
    <row r="41" spans="1:6">
      <c r="A41" t="s">
        <v>170</v>
      </c>
      <c r="F41" t="s">
        <v>171</v>
      </c>
    </row>
    <row r="42" spans="1:6">
      <c r="A42" t="s">
        <v>172</v>
      </c>
    </row>
    <row r="43" spans="1:6">
      <c r="A43" t="s">
        <v>173</v>
      </c>
      <c r="F43" s="37" t="s">
        <v>174</v>
      </c>
    </row>
    <row r="44" spans="1:6">
      <c r="A44" t="s">
        <v>175</v>
      </c>
      <c r="F44" t="s">
        <v>176</v>
      </c>
    </row>
    <row r="45" spans="1:6">
      <c r="A45" t="s">
        <v>177</v>
      </c>
      <c r="F45" t="s">
        <v>178</v>
      </c>
    </row>
    <row r="46" spans="1:6">
      <c r="A46" t="s">
        <v>179</v>
      </c>
      <c r="F46" t="s">
        <v>180</v>
      </c>
    </row>
    <row r="47" spans="1:6">
      <c r="A47" t="s">
        <v>181</v>
      </c>
      <c r="F47" t="s">
        <v>182</v>
      </c>
    </row>
    <row r="48" spans="1:6">
      <c r="A48" t="s">
        <v>183</v>
      </c>
      <c r="F48" t="s">
        <v>184</v>
      </c>
    </row>
    <row r="49" spans="1:6">
      <c r="A49" t="s">
        <v>185</v>
      </c>
    </row>
    <row r="50" spans="1:6">
      <c r="A50" t="s">
        <v>186</v>
      </c>
      <c r="F50" s="37" t="s">
        <v>224</v>
      </c>
    </row>
    <row r="51" spans="1:6">
      <c r="A51" t="s">
        <v>187</v>
      </c>
      <c r="F51" t="s">
        <v>339</v>
      </c>
    </row>
    <row r="52" spans="1:6">
      <c r="A52" t="s">
        <v>188</v>
      </c>
      <c r="F52" t="s">
        <v>340</v>
      </c>
    </row>
    <row r="53" spans="1:6">
      <c r="A53" t="s">
        <v>189</v>
      </c>
      <c r="F53" t="s">
        <v>341</v>
      </c>
    </row>
    <row r="54" spans="1:6">
      <c r="A54" t="s">
        <v>190</v>
      </c>
    </row>
    <row r="55" spans="1:6">
      <c r="A55" t="s">
        <v>191</v>
      </c>
    </row>
    <row r="56" spans="1:6">
      <c r="A56" t="s">
        <v>192</v>
      </c>
      <c r="F56" t="str">
        <f>C119</f>
        <v>1A_PFA</v>
      </c>
    </row>
    <row r="57" spans="1:6">
      <c r="A57" t="s">
        <v>127</v>
      </c>
      <c r="F57" t="str">
        <f>C123</f>
        <v>1B_PFA</v>
      </c>
    </row>
    <row r="58" spans="1:6">
      <c r="A58" t="s">
        <v>129</v>
      </c>
      <c r="F58" t="str">
        <f>C127</f>
        <v>1B_PFA(V)</v>
      </c>
    </row>
    <row r="59" spans="1:6">
      <c r="A59" t="s">
        <v>132</v>
      </c>
      <c r="F59" t="str">
        <f>C131</f>
        <v>1C_PFA</v>
      </c>
    </row>
    <row r="60" spans="1:6">
      <c r="A60" t="s">
        <v>135</v>
      </c>
      <c r="F60" t="str">
        <f>C135</f>
        <v>2A-CIB</v>
      </c>
    </row>
    <row r="61" spans="1:6">
      <c r="A61" t="s">
        <v>138</v>
      </c>
      <c r="F61" t="str">
        <f>C139</f>
        <v>2B-CIB</v>
      </c>
    </row>
    <row r="62" spans="1:6">
      <c r="A62" t="s">
        <v>140</v>
      </c>
      <c r="F62" t="str">
        <f>C143</f>
        <v>3A_BFVBD</v>
      </c>
    </row>
    <row r="63" spans="1:6">
      <c r="A63" t="s">
        <v>142</v>
      </c>
      <c r="F63" t="str">
        <f>C147</f>
        <v>3BR1_BFVBD</v>
      </c>
    </row>
    <row r="64" spans="1:6">
      <c r="A64" t="s">
        <v>144</v>
      </c>
      <c r="F64" t="str">
        <f>C151</f>
        <v>3BR2_BFVBD</v>
      </c>
    </row>
    <row r="65" spans="1:6">
      <c r="A65" t="s">
        <v>146</v>
      </c>
      <c r="F65" t="str">
        <f>C155</f>
        <v>4A_GR / C_1</v>
      </c>
    </row>
    <row r="66" spans="1:6">
      <c r="A66" t="s">
        <v>147</v>
      </c>
      <c r="F66" t="str">
        <f>C159</f>
        <v>4A_GR / C_2</v>
      </c>
    </row>
    <row r="67" spans="1:6">
      <c r="A67" t="s">
        <v>148</v>
      </c>
      <c r="F67" t="str">
        <f>C163</f>
        <v>4A_GR / C_3</v>
      </c>
    </row>
    <row r="68" spans="1:6">
      <c r="A68" t="s">
        <v>150</v>
      </c>
      <c r="F68" t="str">
        <f>C167</f>
        <v>4A_GR / F_1</v>
      </c>
    </row>
    <row r="69" spans="1:6">
      <c r="A69" t="s">
        <v>152</v>
      </c>
      <c r="F69" t="str">
        <f>C171</f>
        <v>4A_GR / F_2</v>
      </c>
    </row>
    <row r="70" spans="1:6">
      <c r="A70" t="s">
        <v>154</v>
      </c>
      <c r="F70" t="str">
        <f>C175</f>
        <v>4A_GR / F_3</v>
      </c>
    </row>
    <row r="72" spans="1:6">
      <c r="A72" s="37" t="s">
        <v>193</v>
      </c>
    </row>
    <row r="73" spans="1:6">
      <c r="A73" t="s">
        <v>6</v>
      </c>
      <c r="F73" s="163" t="s">
        <v>176</v>
      </c>
    </row>
    <row r="74" spans="1:6">
      <c r="A74" t="s">
        <v>194</v>
      </c>
      <c r="F74" s="163" t="s">
        <v>178</v>
      </c>
    </row>
    <row r="75" spans="1:6" ht="17.45" customHeight="1">
      <c r="A75" t="s">
        <v>195</v>
      </c>
      <c r="F75" s="163" t="s">
        <v>182</v>
      </c>
    </row>
    <row r="76" spans="1:6" ht="30.75" thickBot="1">
      <c r="A76" t="s">
        <v>196</v>
      </c>
      <c r="F76" s="172" t="s">
        <v>184</v>
      </c>
    </row>
    <row r="77" spans="1:6" ht="15.75" thickTop="1">
      <c r="A77" t="s">
        <v>197</v>
      </c>
    </row>
    <row r="78" spans="1:6">
      <c r="A78" t="s">
        <v>198</v>
      </c>
    </row>
    <row r="79" spans="1:6">
      <c r="A79" t="s">
        <v>199</v>
      </c>
    </row>
    <row r="80" spans="1:6">
      <c r="A80" t="s">
        <v>200</v>
      </c>
    </row>
    <row r="81" spans="1:1">
      <c r="A81" t="s">
        <v>201</v>
      </c>
    </row>
    <row r="82" spans="1:1">
      <c r="A82" t="s">
        <v>202</v>
      </c>
    </row>
    <row r="83" spans="1:1">
      <c r="A83" t="s">
        <v>203</v>
      </c>
    </row>
    <row r="84" spans="1:1">
      <c r="A84" t="s">
        <v>204</v>
      </c>
    </row>
    <row r="85" spans="1:1">
      <c r="A85" t="s">
        <v>205</v>
      </c>
    </row>
    <row r="86" spans="1:1">
      <c r="A86" t="s">
        <v>206</v>
      </c>
    </row>
    <row r="87" spans="1:1">
      <c r="A87" t="s">
        <v>207</v>
      </c>
    </row>
    <row r="88" spans="1:1">
      <c r="A88" t="s">
        <v>208</v>
      </c>
    </row>
    <row r="89" spans="1:1">
      <c r="A89" t="s">
        <v>209</v>
      </c>
    </row>
    <row r="90" spans="1:1">
      <c r="A90" t="s">
        <v>210</v>
      </c>
    </row>
    <row r="91" spans="1:1">
      <c r="A91" t="s">
        <v>211</v>
      </c>
    </row>
    <row r="92" spans="1:1">
      <c r="A92" t="s">
        <v>212</v>
      </c>
    </row>
    <row r="93" spans="1:1">
      <c r="A93" t="s">
        <v>213</v>
      </c>
    </row>
    <row r="94" spans="1:1">
      <c r="A94" t="s">
        <v>214</v>
      </c>
    </row>
    <row r="95" spans="1:1">
      <c r="A95" s="38" t="s">
        <v>215</v>
      </c>
    </row>
    <row r="96" spans="1:1">
      <c r="A96" s="38" t="s">
        <v>216</v>
      </c>
    </row>
    <row r="99" spans="1:12">
      <c r="A99" s="134" t="s">
        <v>254</v>
      </c>
      <c r="B99" s="134" t="s">
        <v>255</v>
      </c>
      <c r="K99" s="135"/>
      <c r="L99" s="135"/>
    </row>
    <row r="100" spans="1:12" ht="81.599999999999994" customHeight="1">
      <c r="A100" s="136" t="s">
        <v>256</v>
      </c>
      <c r="B100" s="266" t="s">
        <v>257</v>
      </c>
      <c r="K100" s="135"/>
      <c r="L100" s="135"/>
    </row>
    <row r="101" spans="1:12" ht="60">
      <c r="A101" s="136" t="s">
        <v>258</v>
      </c>
      <c r="B101" s="136" t="s">
        <v>259</v>
      </c>
      <c r="K101" s="135"/>
      <c r="L101" s="135"/>
    </row>
    <row r="102" spans="1:12" ht="30">
      <c r="A102" s="136" t="s">
        <v>260</v>
      </c>
      <c r="B102" s="137"/>
      <c r="K102" s="135"/>
      <c r="L102" s="135"/>
    </row>
    <row r="103" spans="1:12">
      <c r="K103" s="135"/>
      <c r="L103" s="135"/>
    </row>
    <row r="104" spans="1:12">
      <c r="A104" s="138" t="s">
        <v>261</v>
      </c>
      <c r="B104" s="138" t="s">
        <v>255</v>
      </c>
      <c r="K104" s="135"/>
      <c r="L104" s="135"/>
    </row>
    <row r="105" spans="1:12">
      <c r="A105" s="139" t="s">
        <v>262</v>
      </c>
      <c r="B105" s="139" t="s">
        <v>263</v>
      </c>
      <c r="K105" s="135"/>
      <c r="L105" s="135"/>
    </row>
    <row r="106" spans="1:12">
      <c r="A106" s="139" t="s">
        <v>264</v>
      </c>
      <c r="B106" s="139" t="s">
        <v>263</v>
      </c>
      <c r="K106" s="135"/>
      <c r="L106" s="135"/>
    </row>
    <row r="107" spans="1:12">
      <c r="A107" s="139" t="s">
        <v>265</v>
      </c>
      <c r="B107" s="139" t="s">
        <v>263</v>
      </c>
      <c r="K107" s="135"/>
      <c r="L107" s="135"/>
    </row>
    <row r="108" spans="1:12">
      <c r="A108" s="139" t="s">
        <v>266</v>
      </c>
      <c r="B108" s="139" t="s">
        <v>267</v>
      </c>
      <c r="K108" s="135"/>
      <c r="L108" s="135"/>
    </row>
    <row r="109" spans="1:12">
      <c r="A109" s="139" t="s">
        <v>268</v>
      </c>
      <c r="B109" s="139" t="s">
        <v>267</v>
      </c>
      <c r="K109" s="135"/>
      <c r="L109" s="135"/>
    </row>
    <row r="110" spans="1:12" ht="15.75" thickBot="1">
      <c r="K110" s="135"/>
      <c r="L110" s="135"/>
    </row>
    <row r="111" spans="1:12">
      <c r="A111" s="140" t="s">
        <v>88</v>
      </c>
      <c r="B111" s="140" t="s">
        <v>269</v>
      </c>
      <c r="H111" s="141" t="s">
        <v>270</v>
      </c>
      <c r="I111" s="142"/>
      <c r="J111" s="142"/>
      <c r="K111" s="143"/>
      <c r="L111" s="144">
        <f>'Plan d''appro'!C36</f>
        <v>0</v>
      </c>
    </row>
    <row r="112" spans="1:12">
      <c r="A112" s="145" t="s">
        <v>271</v>
      </c>
      <c r="B112" s="146">
        <v>183</v>
      </c>
      <c r="H112" s="147" t="s">
        <v>272</v>
      </c>
      <c r="I112" s="148"/>
      <c r="J112" s="148"/>
      <c r="K112" s="149"/>
      <c r="L112" s="150">
        <f>'Plan d''appro'!C37</f>
        <v>0</v>
      </c>
    </row>
    <row r="113" spans="1:17">
      <c r="A113" s="145" t="s">
        <v>273</v>
      </c>
      <c r="B113" s="146">
        <v>80</v>
      </c>
      <c r="H113" s="147" t="s">
        <v>274</v>
      </c>
      <c r="I113" s="148"/>
      <c r="J113" s="148"/>
      <c r="K113" s="149"/>
      <c r="L113" s="151">
        <f>'Plan d''appro'!C38</f>
        <v>0</v>
      </c>
    </row>
    <row r="114" spans="1:17" ht="15.75" thickBot="1">
      <c r="A114" s="145" t="s">
        <v>275</v>
      </c>
      <c r="B114" s="146">
        <v>212</v>
      </c>
      <c r="H114" s="152" t="s">
        <v>276</v>
      </c>
      <c r="I114" s="153"/>
      <c r="J114" s="153"/>
      <c r="K114" s="154"/>
      <c r="L114" s="155">
        <f>'Plan d''appro'!C39</f>
        <v>0</v>
      </c>
    </row>
    <row r="115" spans="1:17" ht="15.75" thickBot="1">
      <c r="K115" s="135"/>
      <c r="L115" s="135"/>
    </row>
    <row r="116" spans="1:17" ht="29.25" thickBot="1">
      <c r="A116" s="456" t="s">
        <v>277</v>
      </c>
      <c r="B116" s="457"/>
      <c r="C116" s="457"/>
      <c r="D116" s="457"/>
      <c r="E116" s="457"/>
      <c r="F116" s="457"/>
      <c r="G116" s="457"/>
      <c r="H116" s="457"/>
      <c r="I116" s="457"/>
      <c r="J116" s="457"/>
      <c r="K116" s="457"/>
      <c r="L116" s="457"/>
      <c r="M116" s="457"/>
      <c r="N116" s="457"/>
      <c r="O116" s="457"/>
      <c r="P116" s="457"/>
      <c r="Q116" s="458"/>
    </row>
    <row r="117" spans="1:17" ht="19.5" thickBot="1">
      <c r="A117" s="156"/>
      <c r="B117" s="157"/>
      <c r="C117" s="158"/>
      <c r="D117" s="159"/>
      <c r="E117" s="160"/>
      <c r="F117" s="459" t="s">
        <v>278</v>
      </c>
      <c r="G117" s="460"/>
      <c r="H117" s="461" t="s">
        <v>279</v>
      </c>
      <c r="I117" s="462"/>
      <c r="J117" s="462"/>
      <c r="K117" s="462"/>
      <c r="L117" s="463"/>
      <c r="M117" s="464" t="s">
        <v>280</v>
      </c>
      <c r="N117" s="464"/>
      <c r="O117" s="464"/>
      <c r="P117" s="464"/>
      <c r="Q117" s="465"/>
    </row>
    <row r="118" spans="1:17" ht="37.9" customHeight="1" thickBot="1">
      <c r="A118" s="466" t="s">
        <v>281</v>
      </c>
      <c r="B118" s="467"/>
      <c r="C118" s="161"/>
      <c r="D118" s="268" t="s">
        <v>174</v>
      </c>
      <c r="E118" s="269" t="s">
        <v>282</v>
      </c>
      <c r="F118" s="270" t="s">
        <v>283</v>
      </c>
      <c r="G118" s="270" t="s">
        <v>284</v>
      </c>
      <c r="H118" s="271" t="s">
        <v>285</v>
      </c>
      <c r="I118" s="271" t="s">
        <v>286</v>
      </c>
      <c r="J118" s="271" t="s">
        <v>287</v>
      </c>
      <c r="K118" s="272" t="s">
        <v>283</v>
      </c>
      <c r="L118" s="272" t="s">
        <v>284</v>
      </c>
      <c r="M118" s="270" t="s">
        <v>288</v>
      </c>
      <c r="N118" s="270" t="s">
        <v>289</v>
      </c>
      <c r="O118" s="270" t="s">
        <v>290</v>
      </c>
      <c r="P118" s="270" t="s">
        <v>291</v>
      </c>
      <c r="Q118" s="270" t="s">
        <v>292</v>
      </c>
    </row>
    <row r="119" spans="1:17" ht="15" customHeight="1">
      <c r="A119" s="450" t="s">
        <v>293</v>
      </c>
      <c r="B119" s="453" t="s">
        <v>294</v>
      </c>
      <c r="C119" s="162" t="s">
        <v>295</v>
      </c>
      <c r="D119" s="163" t="s">
        <v>176</v>
      </c>
      <c r="E119" s="163" t="str">
        <f>C119&amp;D119</f>
        <v>1A_PFA0-500km</v>
      </c>
      <c r="F119" s="164">
        <v>0.91</v>
      </c>
      <c r="G119" s="164">
        <v>0.87</v>
      </c>
      <c r="H119" s="165"/>
      <c r="I119" s="165"/>
      <c r="J119" s="165"/>
      <c r="K119" s="166"/>
      <c r="L119" s="167"/>
      <c r="M119" s="168">
        <v>0</v>
      </c>
      <c r="N119" s="168">
        <v>1.9</v>
      </c>
      <c r="O119" s="168">
        <v>3.6</v>
      </c>
      <c r="P119" s="168">
        <v>0.5</v>
      </c>
    </row>
    <row r="120" spans="1:17" ht="15" customHeight="1">
      <c r="A120" s="451"/>
      <c r="B120" s="454"/>
      <c r="C120" s="162" t="s">
        <v>295</v>
      </c>
      <c r="D120" s="163" t="s">
        <v>178</v>
      </c>
      <c r="E120" s="163" t="str">
        <f t="shared" ref="E120:E122" si="0">C120&amp;D120</f>
        <v>1A_PFA500-2 500km</v>
      </c>
      <c r="F120" s="164">
        <v>0.87</v>
      </c>
      <c r="G120" s="164">
        <v>0.81</v>
      </c>
      <c r="H120" s="165"/>
      <c r="I120" s="165"/>
      <c r="J120" s="165"/>
      <c r="K120" s="166"/>
      <c r="L120" s="167"/>
      <c r="M120" s="168">
        <v>0</v>
      </c>
      <c r="N120" s="168">
        <v>1.9</v>
      </c>
      <c r="O120" s="168">
        <v>6.2</v>
      </c>
      <c r="P120" s="168">
        <v>0.5</v>
      </c>
    </row>
    <row r="121" spans="1:17" ht="15" customHeight="1">
      <c r="A121" s="451"/>
      <c r="B121" s="454"/>
      <c r="C121" s="162" t="s">
        <v>295</v>
      </c>
      <c r="D121" s="163" t="s">
        <v>182</v>
      </c>
      <c r="E121" s="163" t="str">
        <f t="shared" si="0"/>
        <v>1A_PFA2 500-10 000km</v>
      </c>
      <c r="F121" s="164">
        <v>0.78</v>
      </c>
      <c r="G121" s="164">
        <v>0.67</v>
      </c>
      <c r="H121" s="165"/>
      <c r="I121" s="165"/>
      <c r="J121" s="165"/>
      <c r="K121" s="166"/>
      <c r="L121" s="167"/>
      <c r="M121" s="168">
        <v>0</v>
      </c>
      <c r="N121" s="168">
        <v>1.9</v>
      </c>
      <c r="O121" s="168">
        <v>12.6</v>
      </c>
      <c r="P121" s="168">
        <v>0.5</v>
      </c>
    </row>
    <row r="122" spans="1:17" ht="15" customHeight="1" thickBot="1">
      <c r="A122" s="452"/>
      <c r="B122" s="455"/>
      <c r="C122" s="171" t="s">
        <v>295</v>
      </c>
      <c r="D122" s="172" t="s">
        <v>184</v>
      </c>
      <c r="E122" s="172" t="str">
        <f t="shared" si="0"/>
        <v>1A_PFAplus de 10 000km</v>
      </c>
      <c r="F122" s="173">
        <v>0.6</v>
      </c>
      <c r="G122" s="173">
        <v>0.41</v>
      </c>
      <c r="H122" s="174"/>
      <c r="I122" s="174"/>
      <c r="J122" s="174"/>
      <c r="K122" s="175"/>
      <c r="L122" s="176"/>
      <c r="M122" s="177">
        <v>0</v>
      </c>
      <c r="N122" s="177">
        <v>1.9</v>
      </c>
      <c r="O122" s="177">
        <v>24.6</v>
      </c>
      <c r="P122" s="177">
        <v>0.5</v>
      </c>
      <c r="Q122" s="178"/>
    </row>
    <row r="123" spans="1:17" ht="15" customHeight="1" thickTop="1">
      <c r="A123" s="472" t="s">
        <v>296</v>
      </c>
      <c r="B123" s="179" t="s">
        <v>297</v>
      </c>
      <c r="C123" s="162" t="s">
        <v>298</v>
      </c>
      <c r="D123" s="163" t="s">
        <v>176</v>
      </c>
      <c r="E123" s="163" t="str">
        <f>C123&amp;D123</f>
        <v>1B_PFA0-500km</v>
      </c>
      <c r="F123" s="180"/>
      <c r="G123" s="180"/>
      <c r="H123" s="181">
        <v>6.5</v>
      </c>
      <c r="I123" s="181">
        <f>IF($L$112=0,0,
IF('Plan d''appro'!$C$34="Cogénération",
H123*$L$113/($L$113+273.15)/($L$111+$L$112*$L$113/($L$113+273.15)),H123/$L$112))</f>
        <v>0</v>
      </c>
      <c r="J123" s="190">
        <f>IF($L$111&lt;&gt;0,H123/$L$111*$L$111/($L$111+$L$112*$L$113/($L$113+273.15)),0)</f>
        <v>0</v>
      </c>
      <c r="K123" s="182">
        <f>IF(I123=0,0,(80-I123)/80)</f>
        <v>0</v>
      </c>
      <c r="L123" s="182">
        <f>IF(J123=0,0,IF($L$11="OUI",(212-J123)/212,(183-J123)/183))</f>
        <v>0</v>
      </c>
      <c r="M123" s="183">
        <v>0</v>
      </c>
      <c r="N123" s="183">
        <v>1.6</v>
      </c>
      <c r="O123" s="183">
        <v>4.4000000000000004</v>
      </c>
      <c r="P123" s="183">
        <v>0.5</v>
      </c>
    </row>
    <row r="124" spans="1:17" ht="15" customHeight="1">
      <c r="A124" s="472"/>
      <c r="B124" s="184"/>
      <c r="C124" s="162" t="s">
        <v>298</v>
      </c>
      <c r="D124" s="163" t="s">
        <v>178</v>
      </c>
      <c r="E124" s="163" t="str">
        <f t="shared" ref="E124:E178" si="1">C124&amp;D124</f>
        <v>1B_PFA500-2 500km</v>
      </c>
      <c r="F124" s="180"/>
      <c r="G124" s="180"/>
      <c r="H124" s="181">
        <v>9.3000000000000007</v>
      </c>
      <c r="I124" s="181">
        <f>IF($L$112=0,0,
IF('Plan d''appro'!$C$34="Cogénération",
H124*$L$113/($L$113+273.15)/($L$111+$L$112*$L$113/($L$113+273.15)),H124/$L$112))</f>
        <v>0</v>
      </c>
      <c r="J124" s="190">
        <f t="shared" ref="J124:J134" si="2">IF($L$111&lt;&gt;0,H124/$L$111*$L$111/($L$111+$L$112*$L$113/($L$113+273.15)),0)</f>
        <v>0</v>
      </c>
      <c r="K124" s="182">
        <f t="shared" ref="K124:K134" si="3">IF(I124=0,0,(80-I124)/80)</f>
        <v>0</v>
      </c>
      <c r="L124" s="182">
        <f t="shared" ref="L124:L134" si="4">IF(J124=0,0,IF($L$11="OUI",(212-J124)/212,(183-J124)/183))</f>
        <v>0</v>
      </c>
      <c r="M124" s="183">
        <v>0</v>
      </c>
      <c r="N124" s="183">
        <v>1.6</v>
      </c>
      <c r="O124" s="183">
        <v>7.2</v>
      </c>
      <c r="P124" s="183">
        <v>0.5</v>
      </c>
    </row>
    <row r="125" spans="1:17" ht="15" customHeight="1">
      <c r="A125" s="472"/>
      <c r="B125" s="184"/>
      <c r="C125" s="162" t="s">
        <v>298</v>
      </c>
      <c r="D125" s="163" t="s">
        <v>182</v>
      </c>
      <c r="E125" s="163" t="str">
        <f t="shared" si="1"/>
        <v>1B_PFA2 500-10 000km</v>
      </c>
      <c r="F125" s="180"/>
      <c r="G125" s="180"/>
      <c r="H125" s="181">
        <v>16.399999999999999</v>
      </c>
      <c r="I125" s="181">
        <f>IF($L$112=0,0,
IF('Plan d''appro'!$C$34="Cogénération",
H125*$L$113/($L$113+273.15)/($L$111+$L$112*$L$113/($L$113+273.15)),H125/$L$112))</f>
        <v>0</v>
      </c>
      <c r="J125" s="190">
        <f t="shared" si="2"/>
        <v>0</v>
      </c>
      <c r="K125" s="182">
        <f t="shared" si="3"/>
        <v>0</v>
      </c>
      <c r="L125" s="182">
        <f t="shared" si="4"/>
        <v>0</v>
      </c>
      <c r="M125" s="183">
        <v>0</v>
      </c>
      <c r="N125" s="183">
        <v>1.6</v>
      </c>
      <c r="O125" s="183">
        <v>14.3</v>
      </c>
      <c r="P125" s="183">
        <v>0.5</v>
      </c>
    </row>
    <row r="126" spans="1:17" ht="15" customHeight="1" thickBot="1">
      <c r="A126" s="472"/>
      <c r="B126" s="185"/>
      <c r="C126" s="171" t="s">
        <v>298</v>
      </c>
      <c r="D126" s="172" t="s">
        <v>184</v>
      </c>
      <c r="E126" s="172" t="str">
        <f t="shared" si="1"/>
        <v>1B_PFAplus de 10 000km</v>
      </c>
      <c r="F126" s="186"/>
      <c r="G126" s="186"/>
      <c r="H126" s="187">
        <v>29.8</v>
      </c>
      <c r="I126" s="181">
        <f>IF($L$112=0,0,
IF('Plan d''appro'!$C$34="Cogénération",
H126*$L$113/($L$113+273.15)/($L$111+$L$112*$L$113/($L$113+273.15)),H126/$L$112))</f>
        <v>0</v>
      </c>
      <c r="J126" s="190">
        <f t="shared" si="2"/>
        <v>0</v>
      </c>
      <c r="K126" s="188">
        <f t="shared" si="3"/>
        <v>0</v>
      </c>
      <c r="L126" s="182">
        <f t="shared" si="4"/>
        <v>0</v>
      </c>
      <c r="M126" s="189">
        <v>0</v>
      </c>
      <c r="N126" s="189">
        <v>1.6</v>
      </c>
      <c r="O126" s="189">
        <v>27.7</v>
      </c>
      <c r="P126" s="189">
        <v>0.5</v>
      </c>
      <c r="Q126" s="178"/>
    </row>
    <row r="127" spans="1:17" ht="15" customHeight="1" thickTop="1">
      <c r="A127" s="472"/>
      <c r="B127" s="179" t="s">
        <v>299</v>
      </c>
      <c r="C127" s="162" t="s">
        <v>300</v>
      </c>
      <c r="D127" s="163" t="s">
        <v>176</v>
      </c>
      <c r="E127" s="163" t="str">
        <f>C127&amp;D127</f>
        <v>1B_PFA(V)0-500km</v>
      </c>
      <c r="F127" s="180"/>
      <c r="G127" s="180"/>
      <c r="H127" s="181">
        <f>SUM(M127:P127)</f>
        <v>5.5</v>
      </c>
      <c r="I127" s="181">
        <f>IF($L$112=0,0,
IF('Plan d''appro'!$C$34="Cogénération",
H127*$L$113/($L$113+273.15)/($L$111+$L$112*$L$113/($L$113+273.15)),H127/$L$112))</f>
        <v>0</v>
      </c>
      <c r="J127" s="190">
        <f t="shared" si="2"/>
        <v>0</v>
      </c>
      <c r="K127" s="191">
        <f t="shared" si="3"/>
        <v>0</v>
      </c>
      <c r="L127" s="182">
        <f t="shared" si="4"/>
        <v>0</v>
      </c>
      <c r="M127" s="183">
        <v>0</v>
      </c>
      <c r="N127" s="183">
        <v>0.6</v>
      </c>
      <c r="O127" s="183">
        <v>4.4000000000000004</v>
      </c>
      <c r="P127" s="183">
        <v>0.5</v>
      </c>
    </row>
    <row r="128" spans="1:17" ht="15" customHeight="1">
      <c r="A128" s="472"/>
      <c r="B128" s="184"/>
      <c r="C128" s="162" t="s">
        <v>300</v>
      </c>
      <c r="D128" s="163" t="s">
        <v>178</v>
      </c>
      <c r="E128" s="163" t="str">
        <f t="shared" ref="E128:E130" si="5">C128&amp;D128</f>
        <v>1B_PFA(V)500-2 500km</v>
      </c>
      <c r="F128" s="180"/>
      <c r="G128" s="180"/>
      <c r="H128" s="181">
        <f t="shared" ref="H128:H130" si="6">SUM(M128:P128)</f>
        <v>8.3000000000000007</v>
      </c>
      <c r="I128" s="181">
        <f>IF($L$112=0,0,
IF('Plan d''appro'!$C$34="Cogénération",
H128*$L$113/($L$113+273.15)/($L$111+$L$112*$L$113/($L$113+273.15)),H128/$L$112))</f>
        <v>0</v>
      </c>
      <c r="J128" s="190">
        <f t="shared" si="2"/>
        <v>0</v>
      </c>
      <c r="K128" s="182">
        <f t="shared" si="3"/>
        <v>0</v>
      </c>
      <c r="L128" s="182">
        <f t="shared" si="4"/>
        <v>0</v>
      </c>
      <c r="M128" s="183">
        <v>0</v>
      </c>
      <c r="N128" s="183">
        <v>0.6</v>
      </c>
      <c r="O128" s="183">
        <v>7.2</v>
      </c>
      <c r="P128" s="183">
        <v>0.5</v>
      </c>
    </row>
    <row r="129" spans="1:17" ht="15" customHeight="1">
      <c r="A129" s="472"/>
      <c r="B129" s="184"/>
      <c r="C129" s="162" t="s">
        <v>300</v>
      </c>
      <c r="D129" s="163" t="s">
        <v>182</v>
      </c>
      <c r="E129" s="163" t="str">
        <f t="shared" si="5"/>
        <v>1B_PFA(V)2 500-10 000km</v>
      </c>
      <c r="F129" s="180"/>
      <c r="G129" s="180"/>
      <c r="H129" s="181">
        <f t="shared" si="6"/>
        <v>15.4</v>
      </c>
      <c r="I129" s="181">
        <f>IF($L$112=0,0,
IF('Plan d''appro'!$C$34="Cogénération",
H129*$L$113/($L$113+273.15)/($L$111+$L$112*$L$113/($L$113+273.15)),H129/$L$112))</f>
        <v>0</v>
      </c>
      <c r="J129" s="190">
        <f t="shared" si="2"/>
        <v>0</v>
      </c>
      <c r="K129" s="182">
        <f t="shared" si="3"/>
        <v>0</v>
      </c>
      <c r="L129" s="182">
        <f t="shared" si="4"/>
        <v>0</v>
      </c>
      <c r="M129" s="183">
        <v>0</v>
      </c>
      <c r="N129" s="183">
        <v>0.6</v>
      </c>
      <c r="O129" s="183">
        <v>14.3</v>
      </c>
      <c r="P129" s="183">
        <v>0.5</v>
      </c>
    </row>
    <row r="130" spans="1:17" ht="15" customHeight="1" thickBot="1">
      <c r="A130" s="472"/>
      <c r="B130" s="184"/>
      <c r="C130" s="162" t="s">
        <v>300</v>
      </c>
      <c r="D130" s="172" t="s">
        <v>184</v>
      </c>
      <c r="E130" s="172" t="str">
        <f t="shared" si="5"/>
        <v>1B_PFA(V)plus de 10 000km</v>
      </c>
      <c r="F130" s="186"/>
      <c r="G130" s="186"/>
      <c r="H130" s="187">
        <f t="shared" si="6"/>
        <v>28.8</v>
      </c>
      <c r="I130" s="181">
        <f>IF($L$112=0,0,
IF('Plan d''appro'!$C$34="Cogénération",
H130*$L$113/($L$113+273.15)/($L$111+$L$112*$L$113/($L$113+273.15)),H130/$L$112))</f>
        <v>0</v>
      </c>
      <c r="J130" s="190">
        <f t="shared" si="2"/>
        <v>0</v>
      </c>
      <c r="K130" s="188">
        <f t="shared" si="3"/>
        <v>0</v>
      </c>
      <c r="L130" s="182">
        <f t="shared" si="4"/>
        <v>0</v>
      </c>
      <c r="M130" s="189">
        <v>0</v>
      </c>
      <c r="N130" s="189">
        <v>0.6</v>
      </c>
      <c r="O130" s="189">
        <v>27.7</v>
      </c>
      <c r="P130" s="189">
        <v>0.5</v>
      </c>
      <c r="Q130" s="178"/>
    </row>
    <row r="131" spans="1:17" ht="15" customHeight="1" thickTop="1">
      <c r="A131" s="472"/>
      <c r="B131" s="192" t="s">
        <v>301</v>
      </c>
      <c r="C131" s="162" t="s">
        <v>302</v>
      </c>
      <c r="D131" s="163" t="s">
        <v>176</v>
      </c>
      <c r="E131" s="163" t="str">
        <f t="shared" si="1"/>
        <v>1C_PFA0-500km</v>
      </c>
      <c r="F131" s="180"/>
      <c r="G131" s="180"/>
      <c r="H131" s="190">
        <v>5.3</v>
      </c>
      <c r="I131" s="181">
        <f>IF($L$112=0,0,
IF('Plan d''appro'!$C$34="Cogénération",
H131*$L$113/($L$113+273.15)/($L$111+$L$112*$L$113/($L$113+273.15)),H131/$L$112))</f>
        <v>0</v>
      </c>
      <c r="J131" s="190">
        <f t="shared" si="2"/>
        <v>0</v>
      </c>
      <c r="K131" s="191">
        <f t="shared" si="3"/>
        <v>0</v>
      </c>
      <c r="L131" s="182">
        <f t="shared" si="4"/>
        <v>0</v>
      </c>
      <c r="M131" s="183">
        <v>0</v>
      </c>
      <c r="N131" s="183">
        <v>0.4</v>
      </c>
      <c r="O131" s="183">
        <v>4.4000000000000004</v>
      </c>
      <c r="P131" s="183">
        <v>0.5</v>
      </c>
    </row>
    <row r="132" spans="1:17" ht="15" customHeight="1">
      <c r="A132" s="472"/>
      <c r="B132" s="193"/>
      <c r="C132" s="162" t="s">
        <v>302</v>
      </c>
      <c r="D132" s="163" t="s">
        <v>178</v>
      </c>
      <c r="E132" s="163" t="str">
        <f t="shared" si="1"/>
        <v>1C_PFA500-2 500km</v>
      </c>
      <c r="F132" s="180"/>
      <c r="G132" s="180"/>
      <c r="H132" s="181">
        <v>8.1</v>
      </c>
      <c r="I132" s="181">
        <f>IF($L$112=0,0,
IF('Plan d''appro'!$C$34="Cogénération",
H132*$L$113/($L$113+273.15)/($L$111+$L$112*$L$113/($L$113+273.15)),H132/$L$112))</f>
        <v>0</v>
      </c>
      <c r="J132" s="190">
        <f t="shared" si="2"/>
        <v>0</v>
      </c>
      <c r="K132" s="182">
        <f t="shared" si="3"/>
        <v>0</v>
      </c>
      <c r="L132" s="182">
        <f t="shared" si="4"/>
        <v>0</v>
      </c>
      <c r="M132" s="183">
        <v>0</v>
      </c>
      <c r="N132" s="183">
        <v>0.4</v>
      </c>
      <c r="O132" s="183">
        <v>7.2</v>
      </c>
      <c r="P132" s="183">
        <v>0.5</v>
      </c>
    </row>
    <row r="133" spans="1:17" ht="15" customHeight="1">
      <c r="A133" s="472"/>
      <c r="B133" s="193"/>
      <c r="C133" s="162" t="s">
        <v>302</v>
      </c>
      <c r="D133" s="163" t="s">
        <v>182</v>
      </c>
      <c r="E133" s="163" t="str">
        <f t="shared" si="1"/>
        <v>1C_PFA2 500-10 000km</v>
      </c>
      <c r="F133" s="180"/>
      <c r="G133" s="180"/>
      <c r="H133" s="181">
        <v>15.3</v>
      </c>
      <c r="I133" s="181">
        <f>IF($L$112=0,0,
IF('Plan d''appro'!$C$34="Cogénération",
H133*$L$113/($L$113+273.15)/($L$111+$L$112*$L$113/($L$113+273.15)),H133/$L$112))</f>
        <v>0</v>
      </c>
      <c r="J133" s="190">
        <f t="shared" si="2"/>
        <v>0</v>
      </c>
      <c r="K133" s="182">
        <f t="shared" si="3"/>
        <v>0</v>
      </c>
      <c r="L133" s="182">
        <f t="shared" si="4"/>
        <v>0</v>
      </c>
      <c r="M133" s="183">
        <v>0</v>
      </c>
      <c r="N133" s="183">
        <v>0.4</v>
      </c>
      <c r="O133" s="183">
        <v>14.4</v>
      </c>
      <c r="P133" s="183">
        <v>0.5</v>
      </c>
    </row>
    <row r="134" spans="1:17" ht="15" customHeight="1" thickBot="1">
      <c r="A134" s="473"/>
      <c r="B134" s="194"/>
      <c r="C134" s="171" t="s">
        <v>302</v>
      </c>
      <c r="D134" s="172" t="s">
        <v>184</v>
      </c>
      <c r="E134" s="172" t="str">
        <f t="shared" si="1"/>
        <v>1C_PFAplus de 10 000km</v>
      </c>
      <c r="F134" s="186"/>
      <c r="G134" s="186"/>
      <c r="H134" s="187">
        <v>28.6</v>
      </c>
      <c r="I134" s="181">
        <f>IF($L$112=0,0,
IF('Plan d''appro'!$C$34="Cogénération",
H134*$L$113/($L$113+273.15)/($L$111+$L$112*$L$113/($L$113+273.15)),H134/$L$112))</f>
        <v>0</v>
      </c>
      <c r="J134" s="190">
        <f t="shared" si="2"/>
        <v>0</v>
      </c>
      <c r="K134" s="188">
        <f t="shared" si="3"/>
        <v>0</v>
      </c>
      <c r="L134" s="182">
        <f t="shared" si="4"/>
        <v>0</v>
      </c>
      <c r="M134" s="189">
        <v>0</v>
      </c>
      <c r="N134" s="189">
        <v>0.4</v>
      </c>
      <c r="O134" s="189">
        <v>27.7</v>
      </c>
      <c r="P134" s="189">
        <v>0.5</v>
      </c>
      <c r="Q134" s="178"/>
    </row>
    <row r="135" spans="1:17" ht="15" customHeight="1" thickTop="1">
      <c r="A135" s="472" t="s">
        <v>303</v>
      </c>
      <c r="B135" s="184" t="s">
        <v>304</v>
      </c>
      <c r="C135" s="162" t="s">
        <v>305</v>
      </c>
      <c r="D135" s="163" t="s">
        <v>176</v>
      </c>
      <c r="E135" s="163" t="str">
        <f t="shared" si="1"/>
        <v>2A-CIB0-500km</v>
      </c>
      <c r="F135" s="164">
        <v>0.93</v>
      </c>
      <c r="G135" s="164">
        <v>0.9</v>
      </c>
      <c r="H135" s="165"/>
      <c r="I135" s="165"/>
      <c r="J135" s="165"/>
      <c r="K135" s="166"/>
      <c r="L135" s="195"/>
      <c r="M135" s="168">
        <v>0</v>
      </c>
      <c r="N135" s="168">
        <v>0.4</v>
      </c>
      <c r="O135" s="168">
        <v>3.6</v>
      </c>
      <c r="P135" s="168">
        <v>0.5</v>
      </c>
    </row>
    <row r="136" spans="1:17" ht="15" customHeight="1">
      <c r="A136" s="472"/>
      <c r="B136" s="184"/>
      <c r="C136" s="162" t="s">
        <v>305</v>
      </c>
      <c r="D136" s="163" t="s">
        <v>178</v>
      </c>
      <c r="E136" s="163" t="str">
        <f t="shared" si="1"/>
        <v>2A-CIB500-2 500km</v>
      </c>
      <c r="F136" s="164">
        <v>0.9</v>
      </c>
      <c r="G136" s="164">
        <v>0.85</v>
      </c>
      <c r="H136" s="165"/>
      <c r="I136" s="165"/>
      <c r="J136" s="165"/>
      <c r="K136" s="166"/>
      <c r="L136" s="195"/>
      <c r="M136" s="168">
        <v>0</v>
      </c>
      <c r="N136" s="168">
        <v>0.4</v>
      </c>
      <c r="O136" s="168">
        <v>6.2</v>
      </c>
      <c r="P136" s="168">
        <v>0.5</v>
      </c>
    </row>
    <row r="137" spans="1:17" ht="15" customHeight="1">
      <c r="A137" s="472"/>
      <c r="B137" s="184"/>
      <c r="C137" s="162" t="s">
        <v>305</v>
      </c>
      <c r="D137" s="163" t="s">
        <v>182</v>
      </c>
      <c r="E137" s="163" t="str">
        <f t="shared" si="1"/>
        <v>2A-CIB2 500-10 000km</v>
      </c>
      <c r="F137" s="164">
        <v>0.8</v>
      </c>
      <c r="G137" s="164">
        <v>0.71</v>
      </c>
      <c r="H137" s="165"/>
      <c r="I137" s="165"/>
      <c r="J137" s="165"/>
      <c r="K137" s="166"/>
      <c r="L137" s="195"/>
      <c r="M137" s="168">
        <v>0</v>
      </c>
      <c r="N137" s="168">
        <v>0.4</v>
      </c>
      <c r="O137" s="168">
        <v>12.6</v>
      </c>
      <c r="P137" s="168">
        <v>0.5</v>
      </c>
    </row>
    <row r="138" spans="1:17" ht="15" customHeight="1" thickBot="1">
      <c r="A138" s="472"/>
      <c r="B138" s="185"/>
      <c r="C138" s="171" t="s">
        <v>305</v>
      </c>
      <c r="D138" s="172" t="s">
        <v>184</v>
      </c>
      <c r="E138" s="172" t="str">
        <f t="shared" si="1"/>
        <v>2A-CIBplus de 10 000km</v>
      </c>
      <c r="F138" s="173">
        <v>0.63</v>
      </c>
      <c r="G138" s="173">
        <v>0.44</v>
      </c>
      <c r="H138" s="174"/>
      <c r="I138" s="174"/>
      <c r="J138" s="174"/>
      <c r="K138" s="175"/>
      <c r="L138" s="196"/>
      <c r="M138" s="177">
        <v>0</v>
      </c>
      <c r="N138" s="177">
        <v>0.4</v>
      </c>
      <c r="O138" s="177">
        <v>24.6</v>
      </c>
      <c r="P138" s="177">
        <v>0.5</v>
      </c>
      <c r="Q138" s="178"/>
    </row>
    <row r="139" spans="1:17" ht="15" customHeight="1" thickTop="1">
      <c r="A139" s="472"/>
      <c r="B139" s="193" t="s">
        <v>306</v>
      </c>
      <c r="C139" s="162" t="s">
        <v>307</v>
      </c>
      <c r="D139" s="163" t="s">
        <v>176</v>
      </c>
      <c r="E139" s="163" t="str">
        <f t="shared" si="1"/>
        <v>2B-CIB0-500km</v>
      </c>
      <c r="F139" s="164">
        <v>0.93</v>
      </c>
      <c r="G139" s="164">
        <v>0.9</v>
      </c>
      <c r="H139" s="165"/>
      <c r="I139" s="165"/>
      <c r="J139" s="165"/>
      <c r="K139" s="166"/>
      <c r="L139" s="195"/>
      <c r="M139" s="168">
        <v>0</v>
      </c>
      <c r="N139" s="168">
        <v>0.4</v>
      </c>
      <c r="O139" s="168">
        <v>3.6</v>
      </c>
      <c r="P139" s="168">
        <v>0.5</v>
      </c>
    </row>
    <row r="140" spans="1:17" ht="15" customHeight="1">
      <c r="A140" s="472"/>
      <c r="B140" s="193"/>
      <c r="C140" s="162" t="s">
        <v>307</v>
      </c>
      <c r="D140" s="163" t="s">
        <v>178</v>
      </c>
      <c r="E140" s="163" t="str">
        <f t="shared" si="1"/>
        <v>2B-CIB500-2 500km</v>
      </c>
      <c r="F140" s="164">
        <v>0.9</v>
      </c>
      <c r="G140" s="164">
        <v>0.85</v>
      </c>
      <c r="H140" s="165"/>
      <c r="I140" s="165"/>
      <c r="J140" s="165"/>
      <c r="K140" s="166"/>
      <c r="L140" s="195"/>
      <c r="M140" s="168">
        <v>0</v>
      </c>
      <c r="N140" s="168">
        <v>0.4</v>
      </c>
      <c r="O140" s="168">
        <v>6.2</v>
      </c>
      <c r="P140" s="168">
        <v>0.5</v>
      </c>
    </row>
    <row r="141" spans="1:17" ht="15" customHeight="1">
      <c r="A141" s="472"/>
      <c r="B141" s="193"/>
      <c r="C141" s="162" t="s">
        <v>307</v>
      </c>
      <c r="D141" s="163" t="s">
        <v>182</v>
      </c>
      <c r="E141" s="163" t="str">
        <f t="shared" si="1"/>
        <v>2B-CIB2 500-10 000km</v>
      </c>
      <c r="F141" s="164">
        <v>0.8</v>
      </c>
      <c r="G141" s="164">
        <v>0.71</v>
      </c>
      <c r="H141" s="165"/>
      <c r="I141" s="165"/>
      <c r="J141" s="165"/>
      <c r="K141" s="166"/>
      <c r="L141" s="195"/>
      <c r="M141" s="168">
        <v>0</v>
      </c>
      <c r="N141" s="168">
        <v>0.4</v>
      </c>
      <c r="O141" s="168">
        <v>12.6</v>
      </c>
      <c r="P141" s="168">
        <v>0.5</v>
      </c>
    </row>
    <row r="142" spans="1:17" ht="15" customHeight="1" thickBot="1">
      <c r="A142" s="473"/>
      <c r="B142" s="194"/>
      <c r="C142" s="197" t="s">
        <v>307</v>
      </c>
      <c r="D142" s="172" t="s">
        <v>184</v>
      </c>
      <c r="E142" s="172" t="str">
        <f t="shared" si="1"/>
        <v>2B-CIBplus de 10 000km</v>
      </c>
      <c r="F142" s="173">
        <v>0.63</v>
      </c>
      <c r="G142" s="173">
        <v>0.44</v>
      </c>
      <c r="H142" s="174"/>
      <c r="I142" s="174"/>
      <c r="J142" s="174"/>
      <c r="K142" s="175"/>
      <c r="L142" s="196"/>
      <c r="M142" s="177">
        <v>0</v>
      </c>
      <c r="N142" s="177">
        <v>0.4</v>
      </c>
      <c r="O142" s="177">
        <v>24.6</v>
      </c>
      <c r="P142" s="177">
        <v>0.5</v>
      </c>
      <c r="Q142" s="178"/>
    </row>
    <row r="143" spans="1:17" ht="15" customHeight="1" thickTop="1">
      <c r="A143" s="451" t="s">
        <v>308</v>
      </c>
      <c r="B143" s="179" t="s">
        <v>309</v>
      </c>
      <c r="C143" s="162" t="s">
        <v>310</v>
      </c>
      <c r="D143" s="163" t="s">
        <v>176</v>
      </c>
      <c r="E143" s="163" t="str">
        <f t="shared" si="1"/>
        <v>3A_BFVBD0-500km</v>
      </c>
      <c r="F143" s="180"/>
      <c r="G143" s="198"/>
      <c r="H143" s="181">
        <v>4.8</v>
      </c>
      <c r="I143" s="181">
        <f>IF($L$112=0,0,
IF('Plan d''appro'!$C$34="Cogénération",
H143*$L$113/($L$113+273.15)/($L$111+$L$112*$L$113/($L$113+273.15)),H143/$L$112))</f>
        <v>0</v>
      </c>
      <c r="J143" s="190">
        <f t="shared" ref="J143:J154" si="7">IF($L$111&lt;&gt;0,H143/$L$111*$L$111/($L$111+$L$112*$L$113/($L$113+273.15)),0)</f>
        <v>0</v>
      </c>
      <c r="K143" s="182">
        <f>IF(I143=0,0,(80-I143)/80)</f>
        <v>0</v>
      </c>
      <c r="L143" s="182">
        <f>IF(J143=0,0,IF($L$11="OUI",(212-J143)/212,(183-J143)/183))</f>
        <v>0</v>
      </c>
      <c r="M143" s="199">
        <v>0</v>
      </c>
      <c r="N143" s="199">
        <v>0.8</v>
      </c>
      <c r="O143" s="199">
        <v>3.5</v>
      </c>
      <c r="P143" s="199">
        <v>0.5</v>
      </c>
    </row>
    <row r="144" spans="1:17" ht="15" customHeight="1">
      <c r="A144" s="451"/>
      <c r="B144" s="184"/>
      <c r="C144" s="162" t="s">
        <v>310</v>
      </c>
      <c r="D144" s="163" t="s">
        <v>178</v>
      </c>
      <c r="E144" s="163" t="str">
        <f t="shared" si="1"/>
        <v>3A_BFVBD500-2 500km</v>
      </c>
      <c r="F144" s="180"/>
      <c r="G144" s="198"/>
      <c r="H144" s="181">
        <v>7.1</v>
      </c>
      <c r="I144" s="181">
        <f>IF($L$112=0,0,
IF('Plan d''appro'!$C$34="Cogénération",
H144*$L$113/($L$113+273.15)/($L$111+$L$112*$L$113/($L$113+273.15)),H144/$L$112))</f>
        <v>0</v>
      </c>
      <c r="J144" s="190">
        <f t="shared" si="7"/>
        <v>0</v>
      </c>
      <c r="K144" s="182">
        <f t="shared" ref="K144:K154" si="8">IF(I144=0,0,(80-I144)/80)</f>
        <v>0</v>
      </c>
      <c r="L144" s="182">
        <f t="shared" ref="L144:L154" si="9">IF(J144=0,0,IF($L$11="OUI",(212-J144)/212,(183-J144)/183))</f>
        <v>0</v>
      </c>
      <c r="M144" s="199">
        <v>0</v>
      </c>
      <c r="N144" s="199">
        <v>0.8</v>
      </c>
      <c r="O144" s="199">
        <v>5.7</v>
      </c>
      <c r="P144" s="199">
        <v>0.5</v>
      </c>
    </row>
    <row r="145" spans="1:17" ht="15" customHeight="1">
      <c r="A145" s="451"/>
      <c r="B145" s="184"/>
      <c r="C145" s="162" t="s">
        <v>310</v>
      </c>
      <c r="D145" s="163" t="s">
        <v>182</v>
      </c>
      <c r="E145" s="163" t="str">
        <f t="shared" si="1"/>
        <v>3A_BFVBD2 500-10 000km</v>
      </c>
      <c r="F145" s="180"/>
      <c r="G145" s="198"/>
      <c r="H145" s="181">
        <v>12.7</v>
      </c>
      <c r="I145" s="181">
        <f>IF($L$112=0,0,
IF('Plan d''appro'!$C$34="Cogénération",
H145*$L$113/($L$113+273.15)/($L$111+$L$112*$L$113/($L$113+273.15)),H145/$L$112))</f>
        <v>0</v>
      </c>
      <c r="J145" s="190">
        <f t="shared" si="7"/>
        <v>0</v>
      </c>
      <c r="K145" s="182">
        <f t="shared" si="8"/>
        <v>0</v>
      </c>
      <c r="L145" s="182">
        <f t="shared" si="9"/>
        <v>0</v>
      </c>
      <c r="M145" s="199">
        <v>0</v>
      </c>
      <c r="N145" s="199">
        <v>0.8</v>
      </c>
      <c r="O145" s="199">
        <v>11.4</v>
      </c>
      <c r="P145" s="199">
        <v>0.5</v>
      </c>
    </row>
    <row r="146" spans="1:17" ht="15" customHeight="1" thickBot="1">
      <c r="A146" s="451"/>
      <c r="B146" s="185"/>
      <c r="C146" s="162" t="s">
        <v>310</v>
      </c>
      <c r="D146" s="172" t="s">
        <v>184</v>
      </c>
      <c r="E146" s="172" t="str">
        <f t="shared" si="1"/>
        <v>3A_BFVBDplus de 10 000km</v>
      </c>
      <c r="F146" s="186"/>
      <c r="G146" s="200"/>
      <c r="H146" s="187">
        <v>23.2</v>
      </c>
      <c r="I146" s="181">
        <f>IF($L$112=0,0,
IF('Plan d''appro'!$C$34="Cogénération",
H146*$L$113/($L$113+273.15)/($L$111+$L$112*$L$113/($L$113+273.15)),H146/$L$112))</f>
        <v>0</v>
      </c>
      <c r="J146" s="190">
        <f>IF($L$111&lt;&gt;0,H146/$L$111*$L$111/($L$111+$L$112*$L$113/($L$113+273.15)),0)</f>
        <v>0</v>
      </c>
      <c r="K146" s="188">
        <f t="shared" si="8"/>
        <v>0</v>
      </c>
      <c r="L146" s="188">
        <f t="shared" si="9"/>
        <v>0</v>
      </c>
      <c r="M146" s="201">
        <v>0</v>
      </c>
      <c r="N146" s="201">
        <v>0.8</v>
      </c>
      <c r="O146" s="201">
        <v>21.9</v>
      </c>
      <c r="P146" s="201">
        <v>0.5</v>
      </c>
      <c r="Q146" s="178"/>
    </row>
    <row r="147" spans="1:17" ht="29.45" customHeight="1" thickTop="1">
      <c r="A147" s="451"/>
      <c r="B147" s="193" t="s">
        <v>311</v>
      </c>
      <c r="C147" s="202" t="s">
        <v>421</v>
      </c>
      <c r="D147" s="203" t="s">
        <v>176</v>
      </c>
      <c r="E147" s="163" t="str">
        <f t="shared" si="1"/>
        <v>3BR1_BFVBD0-500km</v>
      </c>
      <c r="F147" s="180"/>
      <c r="G147" s="198"/>
      <c r="H147" s="190">
        <v>5.2</v>
      </c>
      <c r="I147" s="181">
        <f>IF($L$112=0,0,
IF('Plan d''appro'!$C$34="Cogénération",
H147*$L$113/($L$113+273.15)/($L$111+$L$112*$L$113/($L$113+273.15)),H147/$L$112))</f>
        <v>0</v>
      </c>
      <c r="J147" s="190">
        <f t="shared" si="7"/>
        <v>0</v>
      </c>
      <c r="K147" s="191">
        <f t="shared" si="8"/>
        <v>0</v>
      </c>
      <c r="L147" s="191">
        <f t="shared" si="9"/>
        <v>0</v>
      </c>
      <c r="M147" s="199">
        <v>0</v>
      </c>
      <c r="N147" s="199">
        <v>0.8</v>
      </c>
      <c r="O147" s="199">
        <v>3.8</v>
      </c>
      <c r="P147" s="199">
        <v>0.5</v>
      </c>
    </row>
    <row r="148" spans="1:17" ht="15" customHeight="1" thickBot="1">
      <c r="A148" s="451"/>
      <c r="B148" s="193"/>
      <c r="C148" s="162" t="s">
        <v>421</v>
      </c>
      <c r="D148" s="163" t="s">
        <v>178</v>
      </c>
      <c r="E148" s="163" t="str">
        <f t="shared" si="1"/>
        <v>3BR1_BFVBD500-2 500km</v>
      </c>
      <c r="F148" s="180"/>
      <c r="G148" s="198"/>
      <c r="H148" s="181">
        <v>7.4</v>
      </c>
      <c r="I148" s="181">
        <f>IF($L$112=0,0,
IF('Plan d''appro'!$C$34="Cogénération",
H148*$L$113/($L$113+273.15)/($L$111+$L$112*$L$113/($L$113+273.15)),H148/$L$112))</f>
        <v>0</v>
      </c>
      <c r="J148" s="190">
        <f t="shared" si="7"/>
        <v>0</v>
      </c>
      <c r="K148" s="182">
        <f t="shared" si="8"/>
        <v>0</v>
      </c>
      <c r="L148" s="182">
        <f t="shared" si="9"/>
        <v>0</v>
      </c>
      <c r="M148" s="199">
        <v>0</v>
      </c>
      <c r="N148" s="199">
        <v>0.8</v>
      </c>
      <c r="O148" s="199">
        <v>6.1</v>
      </c>
      <c r="P148" s="199">
        <v>0.5</v>
      </c>
    </row>
    <row r="149" spans="1:17" ht="15" customHeight="1" thickTop="1">
      <c r="A149" s="451"/>
      <c r="B149" s="193"/>
      <c r="C149" s="202" t="s">
        <v>421</v>
      </c>
      <c r="D149" s="163" t="s">
        <v>182</v>
      </c>
      <c r="E149" s="163" t="str">
        <f t="shared" si="1"/>
        <v>3BR1_BFVBD2 500-10 000km</v>
      </c>
      <c r="F149" s="180"/>
      <c r="G149" s="198"/>
      <c r="H149" s="181">
        <v>13</v>
      </c>
      <c r="I149" s="181">
        <f>IF($L$112=0,0,
IF('Plan d''appro'!$C$34="Cogénération",
H149*$L$113/($L$113+273.15)/($L$111+$L$112*$L$113/($L$113+273.15)),H149/$L$112))</f>
        <v>0</v>
      </c>
      <c r="J149" s="190">
        <f t="shared" si="7"/>
        <v>0</v>
      </c>
      <c r="K149" s="182">
        <f t="shared" si="8"/>
        <v>0</v>
      </c>
      <c r="L149" s="182">
        <f t="shared" si="9"/>
        <v>0</v>
      </c>
      <c r="M149" s="199">
        <v>0</v>
      </c>
      <c r="N149" s="199">
        <v>0.8</v>
      </c>
      <c r="O149" s="199">
        <v>11.7</v>
      </c>
      <c r="P149" s="199">
        <v>0.5</v>
      </c>
    </row>
    <row r="150" spans="1:17" ht="15" customHeight="1" thickBot="1">
      <c r="A150" s="451"/>
      <c r="B150" s="194"/>
      <c r="C150" s="162" t="s">
        <v>421</v>
      </c>
      <c r="D150" s="172" t="s">
        <v>184</v>
      </c>
      <c r="E150" s="172" t="str">
        <f t="shared" si="1"/>
        <v>3BR1_BFVBDplus de 10 000km</v>
      </c>
      <c r="F150" s="186"/>
      <c r="G150" s="200"/>
      <c r="H150" s="187">
        <v>23.5</v>
      </c>
      <c r="I150" s="181">
        <f>IF($L$112=0,0,
IF('Plan d''appro'!$C$34="Cogénération",
H150*$L$113/($L$113+273.15)/($L$111+$L$112*$L$113/($L$113+273.15)),H150/$L$112))</f>
        <v>0</v>
      </c>
      <c r="J150" s="190">
        <f t="shared" si="7"/>
        <v>0</v>
      </c>
      <c r="K150" s="188">
        <f t="shared" si="8"/>
        <v>0</v>
      </c>
      <c r="L150" s="188">
        <f t="shared" si="9"/>
        <v>0</v>
      </c>
      <c r="M150" s="201">
        <v>0</v>
      </c>
      <c r="N150" s="201">
        <v>0.8</v>
      </c>
      <c r="O150" s="201">
        <v>22.2</v>
      </c>
      <c r="P150" s="201">
        <v>0.5</v>
      </c>
      <c r="Q150" s="178"/>
    </row>
    <row r="151" spans="1:17" ht="15" customHeight="1" thickTop="1">
      <c r="A151" s="451"/>
      <c r="B151" s="193" t="s">
        <v>312</v>
      </c>
      <c r="C151" s="162" t="s">
        <v>422</v>
      </c>
      <c r="D151" s="203" t="s">
        <v>176</v>
      </c>
      <c r="E151" s="163" t="str">
        <f t="shared" si="1"/>
        <v>3BR2_BFVBD0-500km</v>
      </c>
      <c r="F151" s="180"/>
      <c r="G151" s="198"/>
      <c r="H151" s="190">
        <v>5.2</v>
      </c>
      <c r="I151" s="181">
        <f>IF($L$112=0,0,
IF('Plan d''appro'!$C$34="Cogénération",
H151*$L$113/($L$113+273.15)/($L$111+$L$112*$L$113/($L$113+273.15)),H151/$L$112))</f>
        <v>0</v>
      </c>
      <c r="J151" s="190">
        <f t="shared" si="7"/>
        <v>0</v>
      </c>
      <c r="K151" s="191">
        <f t="shared" si="8"/>
        <v>0</v>
      </c>
      <c r="L151" s="191">
        <f t="shared" si="9"/>
        <v>0</v>
      </c>
      <c r="M151" s="199">
        <v>0</v>
      </c>
      <c r="N151" s="199">
        <v>0.8</v>
      </c>
      <c r="O151" s="199">
        <v>3.8</v>
      </c>
      <c r="P151" s="199">
        <v>0.5</v>
      </c>
    </row>
    <row r="152" spans="1:17" ht="15" customHeight="1">
      <c r="A152" s="451"/>
      <c r="B152" s="193"/>
      <c r="C152" s="162" t="s">
        <v>422</v>
      </c>
      <c r="D152" s="163" t="s">
        <v>178</v>
      </c>
      <c r="E152" s="163" t="str">
        <f t="shared" si="1"/>
        <v>3BR2_BFVBD500-2 500km</v>
      </c>
      <c r="F152" s="180"/>
      <c r="G152" s="198"/>
      <c r="H152" s="181">
        <v>7.4</v>
      </c>
      <c r="I152" s="181">
        <f>IF($L$112=0,0,
IF('Plan d''appro'!$C$34="Cogénération",
H152*$L$113/($L$113+273.15)/($L$111+$L$112*$L$113/($L$113+273.15)),H152/$L$112))</f>
        <v>0</v>
      </c>
      <c r="J152" s="190">
        <f t="shared" si="7"/>
        <v>0</v>
      </c>
      <c r="K152" s="182">
        <f t="shared" si="8"/>
        <v>0</v>
      </c>
      <c r="L152" s="182">
        <f t="shared" si="9"/>
        <v>0</v>
      </c>
      <c r="M152" s="199">
        <v>0</v>
      </c>
      <c r="N152" s="199">
        <v>0.8</v>
      </c>
      <c r="O152" s="199">
        <v>6.1</v>
      </c>
      <c r="P152" s="199">
        <v>0.5</v>
      </c>
    </row>
    <row r="153" spans="1:17" ht="15" customHeight="1">
      <c r="A153" s="451"/>
      <c r="B153" s="193"/>
      <c r="C153" s="162" t="s">
        <v>422</v>
      </c>
      <c r="D153" s="163" t="s">
        <v>182</v>
      </c>
      <c r="E153" s="163" t="str">
        <f t="shared" si="1"/>
        <v>3BR2_BFVBD2 500-10 000km</v>
      </c>
      <c r="F153" s="180"/>
      <c r="G153" s="198"/>
      <c r="H153" s="181">
        <v>13</v>
      </c>
      <c r="I153" s="181">
        <f>IF($L$112=0,0,
IF('Plan d''appro'!$C$34="Cogénération",
H153*$L$113/($L$113+273.15)/($L$111+$L$112*$L$113/($L$113+273.15)),H153/$L$112))</f>
        <v>0</v>
      </c>
      <c r="J153" s="190">
        <f t="shared" si="7"/>
        <v>0</v>
      </c>
      <c r="K153" s="182">
        <f t="shared" si="8"/>
        <v>0</v>
      </c>
      <c r="L153" s="182">
        <f t="shared" si="9"/>
        <v>0</v>
      </c>
      <c r="M153" s="199">
        <v>0</v>
      </c>
      <c r="N153" s="199">
        <v>0.8</v>
      </c>
      <c r="O153" s="199">
        <v>11.7</v>
      </c>
      <c r="P153" s="199">
        <v>0.5</v>
      </c>
    </row>
    <row r="154" spans="1:17" ht="15" customHeight="1" thickBot="1">
      <c r="A154" s="451"/>
      <c r="B154" s="194"/>
      <c r="C154" s="162" t="s">
        <v>422</v>
      </c>
      <c r="D154" s="172" t="s">
        <v>184</v>
      </c>
      <c r="E154" s="172" t="str">
        <f t="shared" si="1"/>
        <v>3BR2_BFVBDplus de 10 000km</v>
      </c>
      <c r="F154" s="186"/>
      <c r="G154" s="200"/>
      <c r="H154" s="187">
        <v>23.5</v>
      </c>
      <c r="I154" s="181">
        <f>IF($L$112=0,0,
IF('Plan d''appro'!$C$34="Cogénération",
H154*$L$113/($L$113+273.15)/($L$111+$L$112*$L$113/($L$113+273.15)),H154/$L$112))</f>
        <v>0</v>
      </c>
      <c r="J154" s="190">
        <f t="shared" si="7"/>
        <v>0</v>
      </c>
      <c r="K154" s="188">
        <f t="shared" si="8"/>
        <v>0</v>
      </c>
      <c r="L154" s="188">
        <f t="shared" si="9"/>
        <v>0</v>
      </c>
      <c r="M154" s="201">
        <v>0</v>
      </c>
      <c r="N154" s="201">
        <v>0.8</v>
      </c>
      <c r="O154" s="201">
        <v>22.2</v>
      </c>
      <c r="P154" s="201">
        <v>0.5</v>
      </c>
      <c r="Q154" s="178"/>
    </row>
    <row r="155" spans="1:17" ht="15" customHeight="1" thickTop="1">
      <c r="A155" s="474" t="s">
        <v>8</v>
      </c>
      <c r="B155" s="204" t="s">
        <v>313</v>
      </c>
      <c r="C155" s="202" t="s">
        <v>314</v>
      </c>
      <c r="D155" s="163" t="s">
        <v>176</v>
      </c>
      <c r="E155" s="163" t="str">
        <f t="shared" si="1"/>
        <v>4A_GR / C_10-500km</v>
      </c>
      <c r="F155" s="164">
        <v>0.69</v>
      </c>
      <c r="G155" s="164">
        <v>0.55000000000000004</v>
      </c>
      <c r="H155" s="165"/>
      <c r="I155" s="165"/>
      <c r="J155" s="165"/>
      <c r="K155" s="166"/>
      <c r="L155" s="195"/>
      <c r="M155" s="168">
        <v>0</v>
      </c>
      <c r="N155" s="168">
        <v>17.2</v>
      </c>
      <c r="O155" s="168">
        <v>3.3</v>
      </c>
      <c r="P155" s="168">
        <v>0.3</v>
      </c>
    </row>
    <row r="156" spans="1:17" ht="15" customHeight="1">
      <c r="A156" s="474"/>
      <c r="B156" s="475" t="s">
        <v>315</v>
      </c>
      <c r="C156" s="162" t="s">
        <v>314</v>
      </c>
      <c r="D156" s="163" t="s">
        <v>178</v>
      </c>
      <c r="E156" s="163" t="str">
        <f t="shared" si="1"/>
        <v>4A_GR / C_1500-2 500km</v>
      </c>
      <c r="F156" s="164">
        <v>0.7</v>
      </c>
      <c r="G156" s="164">
        <v>0.55000000000000004</v>
      </c>
      <c r="H156" s="165"/>
      <c r="I156" s="165"/>
      <c r="J156" s="165"/>
      <c r="K156" s="166"/>
      <c r="L156" s="195"/>
      <c r="M156" s="168">
        <v>0</v>
      </c>
      <c r="N156" s="168">
        <v>17.2</v>
      </c>
      <c r="O156" s="168">
        <v>3.2</v>
      </c>
      <c r="P156" s="168">
        <v>0.3</v>
      </c>
    </row>
    <row r="157" spans="1:17" ht="15" customHeight="1">
      <c r="A157" s="474"/>
      <c r="B157" s="475"/>
      <c r="C157" s="162" t="s">
        <v>314</v>
      </c>
      <c r="D157" s="163" t="s">
        <v>182</v>
      </c>
      <c r="E157" s="163" t="str">
        <f t="shared" si="1"/>
        <v>4A_GR / C_12 500-10 000km</v>
      </c>
      <c r="F157" s="164">
        <v>0.67</v>
      </c>
      <c r="G157" s="164">
        <v>0.51</v>
      </c>
      <c r="H157" s="165"/>
      <c r="I157" s="165"/>
      <c r="J157" s="165"/>
      <c r="K157" s="166"/>
      <c r="L157" s="195"/>
      <c r="M157" s="168">
        <v>0</v>
      </c>
      <c r="N157" s="168">
        <v>17.2</v>
      </c>
      <c r="O157" s="168">
        <v>5</v>
      </c>
      <c r="P157" s="168">
        <v>0.3</v>
      </c>
    </row>
    <row r="158" spans="1:17" ht="15" customHeight="1" thickBot="1">
      <c r="A158" s="474"/>
      <c r="B158" s="476"/>
      <c r="C158" s="197" t="s">
        <v>314</v>
      </c>
      <c r="D158" s="172" t="s">
        <v>184</v>
      </c>
      <c r="E158" s="163" t="str">
        <f t="shared" si="1"/>
        <v>4A_GR / C_1plus de 10 000km</v>
      </c>
      <c r="F158" s="173">
        <v>0.61</v>
      </c>
      <c r="G158" s="173">
        <v>0.42</v>
      </c>
      <c r="H158" s="174"/>
      <c r="I158" s="174"/>
      <c r="J158" s="174"/>
      <c r="K158" s="175"/>
      <c r="L158" s="196"/>
      <c r="M158" s="177">
        <v>0</v>
      </c>
      <c r="N158" s="177">
        <v>17.2</v>
      </c>
      <c r="O158" s="177">
        <v>9.1999999999999993</v>
      </c>
      <c r="P158" s="177">
        <v>0.3</v>
      </c>
      <c r="Q158" s="178"/>
    </row>
    <row r="159" spans="1:17" ht="15" customHeight="1" thickTop="1">
      <c r="A159" s="474"/>
      <c r="B159" s="204" t="s">
        <v>313</v>
      </c>
      <c r="C159" s="162" t="s">
        <v>316</v>
      </c>
      <c r="D159" s="163" t="s">
        <v>176</v>
      </c>
      <c r="E159" s="203" t="str">
        <f t="shared" si="1"/>
        <v>4A_GR / C_20-500km</v>
      </c>
      <c r="F159" s="164">
        <v>0.84</v>
      </c>
      <c r="G159" s="164">
        <v>0.76</v>
      </c>
      <c r="H159" s="165"/>
      <c r="I159" s="165"/>
      <c r="J159" s="165"/>
      <c r="K159" s="166"/>
      <c r="L159" s="195"/>
      <c r="M159" s="168">
        <v>0</v>
      </c>
      <c r="N159" s="168">
        <v>7.2</v>
      </c>
      <c r="O159" s="168">
        <v>3.4</v>
      </c>
      <c r="P159" s="168">
        <v>0.3</v>
      </c>
    </row>
    <row r="160" spans="1:17" ht="15" customHeight="1">
      <c r="A160" s="474"/>
      <c r="B160" s="475" t="s">
        <v>317</v>
      </c>
      <c r="C160" s="162" t="s">
        <v>316</v>
      </c>
      <c r="D160" s="163" t="s">
        <v>178</v>
      </c>
      <c r="E160" s="163" t="str">
        <f t="shared" si="1"/>
        <v>4A_GR / C_2500-2 500km</v>
      </c>
      <c r="F160" s="164">
        <v>0.84</v>
      </c>
      <c r="G160" s="164">
        <v>0.77</v>
      </c>
      <c r="H160" s="165"/>
      <c r="I160" s="165"/>
      <c r="J160" s="165"/>
      <c r="K160" s="166"/>
      <c r="L160" s="195"/>
      <c r="M160" s="168">
        <v>0</v>
      </c>
      <c r="N160" s="168">
        <v>7.2</v>
      </c>
      <c r="O160" s="168">
        <v>3.3</v>
      </c>
      <c r="P160" s="168">
        <v>0.3</v>
      </c>
    </row>
    <row r="161" spans="1:17" ht="15" customHeight="1">
      <c r="A161" s="474"/>
      <c r="B161" s="475"/>
      <c r="C161" s="162" t="s">
        <v>316</v>
      </c>
      <c r="D161" s="163" t="s">
        <v>182</v>
      </c>
      <c r="E161" s="163" t="str">
        <f t="shared" si="1"/>
        <v>4A_GR / C_22 500-10 000km</v>
      </c>
      <c r="F161" s="164">
        <v>0.82</v>
      </c>
      <c r="G161" s="164">
        <v>0.73</v>
      </c>
      <c r="H161" s="165"/>
      <c r="I161" s="165"/>
      <c r="J161" s="165"/>
      <c r="K161" s="166"/>
      <c r="L161" s="195"/>
      <c r="M161" s="168">
        <v>0</v>
      </c>
      <c r="N161" s="168">
        <v>7.2</v>
      </c>
      <c r="O161" s="168">
        <v>5.0999999999999996</v>
      </c>
      <c r="P161" s="168">
        <v>0.3</v>
      </c>
    </row>
    <row r="162" spans="1:17" ht="15" customHeight="1" thickBot="1">
      <c r="A162" s="474"/>
      <c r="B162" s="476"/>
      <c r="C162" s="162" t="s">
        <v>316</v>
      </c>
      <c r="D162" s="172" t="s">
        <v>184</v>
      </c>
      <c r="E162" s="163" t="str">
        <f t="shared" si="1"/>
        <v>4A_GR / C_2plus de 10 000km</v>
      </c>
      <c r="F162" s="173">
        <v>0.75</v>
      </c>
      <c r="G162" s="173">
        <v>0.63</v>
      </c>
      <c r="H162" s="174"/>
      <c r="I162" s="174"/>
      <c r="J162" s="174"/>
      <c r="K162" s="175"/>
      <c r="L162" s="196"/>
      <c r="M162" s="177">
        <v>0</v>
      </c>
      <c r="N162" s="177">
        <v>7.2</v>
      </c>
      <c r="O162" s="177">
        <v>9.3000000000000007</v>
      </c>
      <c r="P162" s="177">
        <v>0.3</v>
      </c>
      <c r="Q162" s="178"/>
    </row>
    <row r="163" spans="1:17" ht="15" customHeight="1" thickTop="1">
      <c r="A163" s="474"/>
      <c r="B163" s="204" t="s">
        <v>313</v>
      </c>
      <c r="C163" s="202" t="s">
        <v>318</v>
      </c>
      <c r="D163" s="163" t="s">
        <v>176</v>
      </c>
      <c r="E163" s="203" t="str">
        <f t="shared" si="1"/>
        <v>4A_GR / C_30-500km</v>
      </c>
      <c r="F163" s="164">
        <v>0.94</v>
      </c>
      <c r="G163" s="164">
        <v>0.91</v>
      </c>
      <c r="H163" s="165"/>
      <c r="I163" s="165"/>
      <c r="J163" s="165"/>
      <c r="K163" s="166"/>
      <c r="L163" s="195"/>
      <c r="M163" s="168">
        <v>0</v>
      </c>
      <c r="N163" s="168">
        <v>0.3</v>
      </c>
      <c r="O163" s="168">
        <v>3.4</v>
      </c>
      <c r="P163" s="168">
        <v>0.3</v>
      </c>
    </row>
    <row r="164" spans="1:17" ht="15" customHeight="1">
      <c r="A164" s="474"/>
      <c r="B164" s="475" t="s">
        <v>319</v>
      </c>
      <c r="C164" s="162" t="s">
        <v>318</v>
      </c>
      <c r="D164" s="163" t="s">
        <v>178</v>
      </c>
      <c r="E164" s="163" t="str">
        <f t="shared" si="1"/>
        <v>4A_GR / C_3500-2 500km</v>
      </c>
      <c r="F164" s="164">
        <v>0.94</v>
      </c>
      <c r="G164" s="164">
        <v>0.92</v>
      </c>
      <c r="H164" s="165"/>
      <c r="I164" s="165"/>
      <c r="J164" s="165"/>
      <c r="K164" s="166"/>
      <c r="L164" s="195"/>
      <c r="M164" s="168">
        <v>0</v>
      </c>
      <c r="N164" s="168">
        <v>0.3</v>
      </c>
      <c r="O164" s="168">
        <v>3.3</v>
      </c>
      <c r="P164" s="168">
        <v>0.3</v>
      </c>
    </row>
    <row r="165" spans="1:17" ht="15" customHeight="1">
      <c r="A165" s="474"/>
      <c r="B165" s="475"/>
      <c r="C165" s="162" t="s">
        <v>318</v>
      </c>
      <c r="D165" s="163" t="s">
        <v>182</v>
      </c>
      <c r="E165" s="163" t="str">
        <f t="shared" si="1"/>
        <v>4A_GR / C_32 500-10 000km</v>
      </c>
      <c r="F165" s="164">
        <v>0.92</v>
      </c>
      <c r="G165" s="164">
        <v>0.88</v>
      </c>
      <c r="H165" s="165"/>
      <c r="I165" s="165"/>
      <c r="J165" s="165"/>
      <c r="K165" s="166"/>
      <c r="L165" s="195"/>
      <c r="M165" s="168">
        <v>0</v>
      </c>
      <c r="N165" s="168">
        <v>0.3</v>
      </c>
      <c r="O165" s="168">
        <v>5.0999999999999996</v>
      </c>
      <c r="P165" s="168">
        <v>0.3</v>
      </c>
    </row>
    <row r="166" spans="1:17" ht="15" customHeight="1" thickBot="1">
      <c r="A166" s="474"/>
      <c r="B166" s="476"/>
      <c r="C166" s="162" t="s">
        <v>318</v>
      </c>
      <c r="D166" s="172" t="s">
        <v>184</v>
      </c>
      <c r="E166" s="163" t="str">
        <f t="shared" si="1"/>
        <v>4A_GR / C_3plus de 10 000km</v>
      </c>
      <c r="F166" s="173">
        <v>0.88</v>
      </c>
      <c r="G166" s="173">
        <v>0.78</v>
      </c>
      <c r="H166" s="174"/>
      <c r="I166" s="174"/>
      <c r="J166" s="174"/>
      <c r="K166" s="175"/>
      <c r="L166" s="196"/>
      <c r="M166" s="177">
        <v>0</v>
      </c>
      <c r="N166" s="177">
        <v>0.3</v>
      </c>
      <c r="O166" s="177">
        <v>9.3000000000000007</v>
      </c>
      <c r="P166" s="177">
        <v>0.3</v>
      </c>
      <c r="Q166" s="178"/>
    </row>
    <row r="167" spans="1:17" ht="15" customHeight="1" thickTop="1">
      <c r="A167" s="474"/>
      <c r="B167" s="204" t="s">
        <v>320</v>
      </c>
      <c r="C167" s="202" t="s">
        <v>321</v>
      </c>
      <c r="D167" s="163" t="s">
        <v>176</v>
      </c>
      <c r="E167" s="203" t="str">
        <f t="shared" si="1"/>
        <v>4A_GR / F_10-500km</v>
      </c>
      <c r="F167" s="164">
        <v>0.49</v>
      </c>
      <c r="G167" s="164">
        <v>0.24</v>
      </c>
      <c r="H167" s="165"/>
      <c r="I167" s="165"/>
      <c r="J167" s="165"/>
      <c r="K167" s="166"/>
      <c r="L167" s="195"/>
      <c r="M167" s="168">
        <v>0</v>
      </c>
      <c r="N167" s="168">
        <v>30.9</v>
      </c>
      <c r="O167" s="168">
        <v>3.5</v>
      </c>
      <c r="P167" s="168">
        <v>0.3</v>
      </c>
    </row>
    <row r="168" spans="1:17" ht="15" customHeight="1">
      <c r="A168" s="474"/>
      <c r="B168" s="475" t="s">
        <v>315</v>
      </c>
      <c r="C168" s="162" t="s">
        <v>321</v>
      </c>
      <c r="D168" s="163" t="s">
        <v>178</v>
      </c>
      <c r="E168" s="163" t="str">
        <f t="shared" si="1"/>
        <v>4A_GR / F_1500-2 500km</v>
      </c>
      <c r="F168" s="164">
        <v>0.49</v>
      </c>
      <c r="G168" s="164">
        <v>0.25</v>
      </c>
      <c r="H168" s="165"/>
      <c r="I168" s="165"/>
      <c r="J168" s="165"/>
      <c r="K168" s="166"/>
      <c r="L168" s="195"/>
      <c r="M168" s="168">
        <v>0</v>
      </c>
      <c r="N168" s="168">
        <v>30.9</v>
      </c>
      <c r="O168" s="168">
        <v>3.3</v>
      </c>
      <c r="P168" s="168">
        <v>0.3</v>
      </c>
    </row>
    <row r="169" spans="1:17" ht="15" customHeight="1">
      <c r="A169" s="474"/>
      <c r="B169" s="475"/>
      <c r="C169" s="162" t="s">
        <v>321</v>
      </c>
      <c r="D169" s="163" t="s">
        <v>182</v>
      </c>
      <c r="E169" s="163" t="str">
        <f t="shared" si="1"/>
        <v>4A_GR / F_12 500-10 000km</v>
      </c>
      <c r="F169" s="164">
        <v>0.47</v>
      </c>
      <c r="G169" s="164">
        <v>0.21</v>
      </c>
      <c r="H169" s="165"/>
      <c r="I169" s="165"/>
      <c r="J169" s="165"/>
      <c r="K169" s="166"/>
      <c r="L169" s="195"/>
      <c r="M169" s="168">
        <v>0</v>
      </c>
      <c r="N169" s="168">
        <v>30.9</v>
      </c>
      <c r="O169" s="168">
        <v>5.2</v>
      </c>
      <c r="P169" s="168">
        <v>0.3</v>
      </c>
    </row>
    <row r="170" spans="1:17" ht="15" customHeight="1" thickBot="1">
      <c r="A170" s="474"/>
      <c r="B170" s="476"/>
      <c r="C170" s="162" t="s">
        <v>321</v>
      </c>
      <c r="D170" s="172" t="s">
        <v>184</v>
      </c>
      <c r="E170" s="163" t="str">
        <f t="shared" si="1"/>
        <v>4A_GR / F_1plus de 10 000km</v>
      </c>
      <c r="F170" s="173">
        <v>0.4</v>
      </c>
      <c r="G170" s="173">
        <v>0.11</v>
      </c>
      <c r="H170" s="174"/>
      <c r="I170" s="174"/>
      <c r="J170" s="174"/>
      <c r="K170" s="175"/>
      <c r="L170" s="196"/>
      <c r="M170" s="177">
        <v>0</v>
      </c>
      <c r="N170" s="177">
        <v>30.9</v>
      </c>
      <c r="O170" s="177">
        <v>9.5</v>
      </c>
      <c r="P170" s="177">
        <v>0.3</v>
      </c>
      <c r="Q170" s="178"/>
    </row>
    <row r="171" spans="1:17" ht="15" customHeight="1" thickTop="1">
      <c r="A171" s="474"/>
      <c r="B171" s="204" t="s">
        <v>320</v>
      </c>
      <c r="C171" s="202" t="s">
        <v>322</v>
      </c>
      <c r="D171" s="163" t="s">
        <v>176</v>
      </c>
      <c r="E171" s="203" t="str">
        <f t="shared" si="1"/>
        <v>4A_GR / F_20-500km</v>
      </c>
      <c r="F171" s="164">
        <v>0.72</v>
      </c>
      <c r="G171" s="164">
        <v>0.59</v>
      </c>
      <c r="H171" s="165"/>
      <c r="I171" s="165"/>
      <c r="J171" s="165"/>
      <c r="K171" s="166"/>
      <c r="L171" s="195"/>
      <c r="M171" s="168">
        <v>0</v>
      </c>
      <c r="N171" s="168">
        <v>15</v>
      </c>
      <c r="O171" s="168">
        <v>3.6</v>
      </c>
      <c r="P171" s="168">
        <v>0.3</v>
      </c>
    </row>
    <row r="172" spans="1:17" ht="15" customHeight="1">
      <c r="A172" s="474"/>
      <c r="B172" s="475" t="s">
        <v>317</v>
      </c>
      <c r="C172" s="162" t="s">
        <v>322</v>
      </c>
      <c r="D172" s="163" t="s">
        <v>178</v>
      </c>
      <c r="E172" s="163" t="str">
        <f t="shared" si="1"/>
        <v>4A_GR / F_2500-2 500km</v>
      </c>
      <c r="F172" s="164">
        <v>0.72</v>
      </c>
      <c r="G172" s="164">
        <v>0.59</v>
      </c>
      <c r="H172" s="165"/>
      <c r="I172" s="165"/>
      <c r="J172" s="165"/>
      <c r="K172" s="166"/>
      <c r="L172" s="195"/>
      <c r="M172" s="168">
        <v>0</v>
      </c>
      <c r="N172" s="168">
        <v>15</v>
      </c>
      <c r="O172" s="168">
        <v>3.5</v>
      </c>
      <c r="P172" s="168">
        <v>0.3</v>
      </c>
    </row>
    <row r="173" spans="1:17" ht="15" customHeight="1">
      <c r="A173" s="474"/>
      <c r="B173" s="475"/>
      <c r="C173" s="162" t="s">
        <v>322</v>
      </c>
      <c r="D173" s="163" t="s">
        <v>182</v>
      </c>
      <c r="E173" s="163" t="str">
        <f t="shared" si="1"/>
        <v>4A_GR / F_22 500-10 000km</v>
      </c>
      <c r="F173" s="164">
        <v>0.7</v>
      </c>
      <c r="G173" s="164">
        <v>0.55000000000000004</v>
      </c>
      <c r="H173" s="165"/>
      <c r="I173" s="165"/>
      <c r="J173" s="165"/>
      <c r="K173" s="166"/>
      <c r="L173" s="195"/>
      <c r="M173" s="168">
        <v>0</v>
      </c>
      <c r="N173" s="168">
        <v>15</v>
      </c>
      <c r="O173" s="168">
        <v>5.3</v>
      </c>
      <c r="P173" s="168">
        <v>0.3</v>
      </c>
    </row>
    <row r="174" spans="1:17" ht="15" customHeight="1" thickBot="1">
      <c r="A174" s="474"/>
      <c r="B174" s="476"/>
      <c r="C174" s="162" t="s">
        <v>322</v>
      </c>
      <c r="D174" s="172" t="s">
        <v>184</v>
      </c>
      <c r="E174" s="163" t="str">
        <f t="shared" si="1"/>
        <v>4A_GR / F_2plus de 10 000km</v>
      </c>
      <c r="F174" s="173">
        <v>0.63</v>
      </c>
      <c r="G174" s="173">
        <v>0.45</v>
      </c>
      <c r="H174" s="174"/>
      <c r="I174" s="174"/>
      <c r="J174" s="174"/>
      <c r="K174" s="175"/>
      <c r="L174" s="196"/>
      <c r="M174" s="177">
        <v>0</v>
      </c>
      <c r="N174" s="177">
        <v>15</v>
      </c>
      <c r="O174" s="177">
        <v>9.8000000000000007</v>
      </c>
      <c r="P174" s="177">
        <v>0.3</v>
      </c>
      <c r="Q174" s="178"/>
    </row>
    <row r="175" spans="1:17" ht="15" customHeight="1" thickTop="1">
      <c r="A175" s="474"/>
      <c r="B175" s="204" t="s">
        <v>320</v>
      </c>
      <c r="C175" s="202" t="s">
        <v>323</v>
      </c>
      <c r="D175" s="163" t="s">
        <v>176</v>
      </c>
      <c r="E175" s="203" t="str">
        <f t="shared" si="1"/>
        <v>4A_GR / F_30-500km</v>
      </c>
      <c r="F175" s="164">
        <v>0.9</v>
      </c>
      <c r="G175" s="164">
        <v>0.85</v>
      </c>
      <c r="H175" s="165"/>
      <c r="I175" s="165"/>
      <c r="J175" s="165"/>
      <c r="K175" s="166"/>
      <c r="L175" s="195"/>
      <c r="M175" s="168">
        <v>0</v>
      </c>
      <c r="N175" s="168">
        <v>2.8</v>
      </c>
      <c r="O175" s="168">
        <v>3.6</v>
      </c>
      <c r="P175" s="168">
        <v>0.3</v>
      </c>
    </row>
    <row r="176" spans="1:17" ht="15" customHeight="1">
      <c r="A176" s="474"/>
      <c r="B176" s="475" t="s">
        <v>319</v>
      </c>
      <c r="C176" s="162" t="s">
        <v>323</v>
      </c>
      <c r="D176" s="163" t="s">
        <v>178</v>
      </c>
      <c r="E176" s="163" t="str">
        <f t="shared" si="1"/>
        <v>4A_GR / F_3500-2 500km</v>
      </c>
      <c r="F176" s="164">
        <v>0.9</v>
      </c>
      <c r="G176" s="164">
        <v>0.86</v>
      </c>
      <c r="H176" s="165"/>
      <c r="I176" s="165"/>
      <c r="J176" s="165"/>
      <c r="K176" s="166"/>
      <c r="L176" s="195"/>
      <c r="M176" s="168">
        <v>0</v>
      </c>
      <c r="N176" s="168">
        <v>2.8</v>
      </c>
      <c r="O176" s="168">
        <v>3.5</v>
      </c>
      <c r="P176" s="168">
        <v>0.3</v>
      </c>
    </row>
    <row r="177" spans="1:17" ht="15" customHeight="1">
      <c r="A177" s="474"/>
      <c r="B177" s="475"/>
      <c r="C177" s="162" t="s">
        <v>323</v>
      </c>
      <c r="D177" s="163" t="s">
        <v>182</v>
      </c>
      <c r="E177" s="163" t="str">
        <f t="shared" si="1"/>
        <v>4A_GR / F_32 500-10 000km</v>
      </c>
      <c r="F177" s="164">
        <v>0.88</v>
      </c>
      <c r="G177" s="164">
        <v>0.81</v>
      </c>
      <c r="H177" s="165"/>
      <c r="I177" s="165"/>
      <c r="J177" s="165"/>
      <c r="K177" s="166"/>
      <c r="L177" s="195"/>
      <c r="M177" s="168">
        <v>0</v>
      </c>
      <c r="N177" s="168">
        <v>2.8</v>
      </c>
      <c r="O177" s="168">
        <v>5.3</v>
      </c>
      <c r="P177" s="168">
        <v>0.3</v>
      </c>
    </row>
    <row r="178" spans="1:17" ht="15" customHeight="1" thickBot="1">
      <c r="A178" s="474"/>
      <c r="B178" s="476"/>
      <c r="C178" s="197" t="s">
        <v>323</v>
      </c>
      <c r="D178" s="172" t="s">
        <v>184</v>
      </c>
      <c r="E178" s="163" t="str">
        <f t="shared" si="1"/>
        <v>4A_GR / F_3plus de 10 000km</v>
      </c>
      <c r="F178" s="173">
        <v>0.81</v>
      </c>
      <c r="G178" s="173">
        <v>0.72</v>
      </c>
      <c r="H178" s="174"/>
      <c r="I178" s="174"/>
      <c r="J178" s="174"/>
      <c r="K178" s="175"/>
      <c r="L178" s="196"/>
      <c r="M178" s="177">
        <v>0</v>
      </c>
      <c r="N178" s="177">
        <v>2.8</v>
      </c>
      <c r="O178" s="177">
        <v>9.8000000000000007</v>
      </c>
      <c r="P178" s="177">
        <v>0.3</v>
      </c>
      <c r="Q178" s="178"/>
    </row>
    <row r="179" spans="1:17" ht="15" customHeight="1" thickTop="1">
      <c r="A179" s="477" t="s">
        <v>324</v>
      </c>
      <c r="B179" s="207" t="s">
        <v>191</v>
      </c>
      <c r="C179" s="208"/>
      <c r="D179" s="209" t="s">
        <v>325</v>
      </c>
      <c r="E179" s="209" t="str">
        <f>B179&amp;D179</f>
        <v>Liqueur noiresur site</v>
      </c>
      <c r="F179" s="210"/>
      <c r="G179" s="210"/>
      <c r="H179" s="211">
        <v>1.9</v>
      </c>
      <c r="I179" s="181">
        <f>IF($L$112=0,0,
IF('Plan d''appro'!$C$34="Cogénération",
H179*$L$113/($L$113+273.15)/($L$111+$L$112*$L$113/($L$113+273.15)),H179/$L$112))</f>
        <v>0</v>
      </c>
      <c r="J179" s="190">
        <f t="shared" ref="J179:J180" si="10">IF($L$111&lt;&gt;0,H179/$L$111*$L$111/($L$111+$L$112*$L$113/($L$113+273.15)),0)</f>
        <v>0</v>
      </c>
      <c r="K179" s="182">
        <f t="shared" ref="K179:K180" si="11">IF(I179=0,0,(80-I179)/80)</f>
        <v>0</v>
      </c>
      <c r="L179" s="182">
        <f>IF(J179=0,0,IF($L$11="OUI",(212-J179)/212,(183-J179)/183))</f>
        <v>0</v>
      </c>
      <c r="M179" s="212">
        <v>0</v>
      </c>
      <c r="N179" s="213">
        <v>1.1000000000000001</v>
      </c>
      <c r="O179" s="213">
        <v>0</v>
      </c>
      <c r="P179" s="213">
        <v>0.8</v>
      </c>
      <c r="Q179" s="214"/>
    </row>
    <row r="180" spans="1:17" ht="15" customHeight="1">
      <c r="A180" s="478"/>
      <c r="B180" s="215" t="s">
        <v>192</v>
      </c>
      <c r="C180" s="216"/>
      <c r="D180" s="217" t="s">
        <v>325</v>
      </c>
      <c r="E180" s="217" t="str">
        <f>B180&amp;D180</f>
        <v>Boue papetièresur site</v>
      </c>
      <c r="F180" s="218"/>
      <c r="G180" s="218"/>
      <c r="H180" s="211">
        <v>2.8</v>
      </c>
      <c r="I180" s="181">
        <f>IF($L$112=0,0,
IF('Plan d''appro'!$C$34="Cogénération",
H180*$L$113/($L$113+273.15)/($L$111+$L$112*$L$113/($L$113+273.15)),H180/$L$112))</f>
        <v>0</v>
      </c>
      <c r="J180" s="190">
        <f t="shared" si="10"/>
        <v>0</v>
      </c>
      <c r="K180" s="182">
        <f t="shared" si="11"/>
        <v>0</v>
      </c>
      <c r="L180" s="182">
        <f>IF(J180=0,0,IF($L$11="OUI",(212-J180)/212,(183-J180)/183))</f>
        <v>0</v>
      </c>
      <c r="M180" s="219">
        <v>0</v>
      </c>
      <c r="N180" s="219">
        <v>0.5</v>
      </c>
      <c r="O180" s="219">
        <v>0</v>
      </c>
      <c r="P180" s="219">
        <v>2.2999999999999998</v>
      </c>
      <c r="Q180" s="220"/>
    </row>
    <row r="181" spans="1:17" ht="15" customHeight="1" thickBot="1">
      <c r="A181" s="221"/>
      <c r="B181" s="222"/>
      <c r="C181" s="223"/>
      <c r="D181" s="224"/>
      <c r="E181" s="224"/>
      <c r="F181" s="223"/>
      <c r="G181" s="223"/>
      <c r="H181" s="165"/>
      <c r="I181" s="165"/>
      <c r="J181" s="165"/>
      <c r="K181" s="225"/>
      <c r="L181" s="225"/>
    </row>
    <row r="182" spans="1:17" ht="30.6" customHeight="1" thickBot="1">
      <c r="A182" s="479" t="s">
        <v>326</v>
      </c>
      <c r="B182" s="480"/>
      <c r="C182" s="480"/>
      <c r="D182" s="480"/>
      <c r="E182" s="480"/>
      <c r="F182" s="480"/>
      <c r="G182" s="480"/>
      <c r="H182" s="480"/>
      <c r="I182" s="480"/>
      <c r="J182" s="480"/>
      <c r="K182" s="480"/>
      <c r="L182" s="480"/>
      <c r="M182" s="480"/>
      <c r="N182" s="480"/>
      <c r="O182" s="480"/>
      <c r="P182" s="480"/>
      <c r="Q182" s="481"/>
    </row>
    <row r="183" spans="1:17" ht="15" customHeight="1" thickBot="1">
      <c r="A183" s="226"/>
      <c r="B183" s="227"/>
      <c r="C183" s="228"/>
      <c r="D183" s="229"/>
      <c r="E183" s="230"/>
      <c r="F183" s="482" t="s">
        <v>327</v>
      </c>
      <c r="G183" s="483"/>
      <c r="H183" s="484"/>
      <c r="I183" s="484"/>
      <c r="J183" s="484"/>
      <c r="K183" s="484"/>
      <c r="L183" s="484"/>
      <c r="M183" s="482" t="s">
        <v>327</v>
      </c>
      <c r="N183" s="485"/>
      <c r="O183" s="485"/>
      <c r="P183" s="485"/>
      <c r="Q183" s="483"/>
    </row>
    <row r="184" spans="1:17" s="267" customFormat="1" ht="25.9" customHeight="1" thickBot="1">
      <c r="A184" s="468" t="s">
        <v>281</v>
      </c>
      <c r="B184" s="469"/>
      <c r="C184" s="273" t="s">
        <v>328</v>
      </c>
      <c r="D184" s="274" t="s">
        <v>174</v>
      </c>
      <c r="E184" s="275" t="s">
        <v>282</v>
      </c>
      <c r="F184" s="276" t="s">
        <v>283</v>
      </c>
      <c r="G184" s="277" t="s">
        <v>284</v>
      </c>
      <c r="H184" s="470"/>
      <c r="I184" s="470"/>
      <c r="J184" s="470"/>
      <c r="K184" s="470"/>
      <c r="L184" s="471"/>
      <c r="M184" s="276" t="s">
        <v>288</v>
      </c>
      <c r="N184" s="276" t="s">
        <v>289</v>
      </c>
      <c r="O184" s="276" t="s">
        <v>290</v>
      </c>
      <c r="P184" s="276" t="s">
        <v>291</v>
      </c>
      <c r="Q184" s="276" t="s">
        <v>292</v>
      </c>
    </row>
    <row r="185" spans="1:17" ht="15" customHeight="1" thickBot="1">
      <c r="A185" s="231" t="s">
        <v>127</v>
      </c>
      <c r="B185" s="232"/>
      <c r="C185" s="197"/>
      <c r="D185" s="172" t="s">
        <v>182</v>
      </c>
      <c r="E185" s="172"/>
      <c r="F185" s="173">
        <v>0.73</v>
      </c>
      <c r="G185" s="173">
        <v>0.6</v>
      </c>
      <c r="H185" s="174"/>
      <c r="I185" s="174"/>
      <c r="J185" s="174"/>
      <c r="K185" s="175"/>
      <c r="L185" s="196"/>
      <c r="M185" s="177">
        <v>4.4000000000000004</v>
      </c>
      <c r="N185" s="177">
        <v>0</v>
      </c>
      <c r="O185" s="177">
        <v>13.2</v>
      </c>
      <c r="P185" s="177">
        <v>0.5</v>
      </c>
      <c r="Q185" s="178"/>
    </row>
    <row r="186" spans="1:17" ht="15" customHeight="1" thickTop="1">
      <c r="A186" s="486" t="s">
        <v>129</v>
      </c>
      <c r="B186" s="233"/>
      <c r="C186" s="234"/>
      <c r="D186" s="163" t="s">
        <v>176</v>
      </c>
      <c r="E186" s="235" t="str">
        <f>A$82&amp;"/"&amp;D186</f>
        <v>Déchets graisseux pâteux/solides agricoles/0-500km</v>
      </c>
      <c r="F186" s="164">
        <v>0.87</v>
      </c>
      <c r="G186" s="164">
        <v>0.81</v>
      </c>
      <c r="H186" s="165"/>
      <c r="I186" s="165"/>
      <c r="J186" s="165"/>
      <c r="K186" s="166"/>
      <c r="L186" s="195"/>
      <c r="M186" s="168">
        <v>3.9</v>
      </c>
      <c r="N186" s="168">
        <v>0</v>
      </c>
      <c r="O186" s="168">
        <v>4.2</v>
      </c>
      <c r="P186" s="168">
        <v>0.5</v>
      </c>
    </row>
    <row r="187" spans="1:17" ht="15" customHeight="1">
      <c r="A187" s="487"/>
      <c r="B187" s="475"/>
      <c r="C187" s="162"/>
      <c r="D187" s="163" t="s">
        <v>178</v>
      </c>
      <c r="E187" s="235" t="str">
        <f t="shared" ref="E187:E189" si="12">A$82&amp;"/"&amp;D187</f>
        <v>Déchets graisseux pâteux/solides agricoles/500-2 500km</v>
      </c>
      <c r="F187" s="164">
        <v>0.84</v>
      </c>
      <c r="G187" s="164">
        <v>0.76</v>
      </c>
      <c r="H187" s="165"/>
      <c r="I187" s="165"/>
      <c r="J187" s="165"/>
      <c r="K187" s="166"/>
      <c r="L187" s="195"/>
      <c r="M187" s="168">
        <v>3.9</v>
      </c>
      <c r="N187" s="168">
        <v>0</v>
      </c>
      <c r="O187" s="168">
        <v>6.8</v>
      </c>
      <c r="P187" s="168">
        <v>0.5</v>
      </c>
    </row>
    <row r="188" spans="1:17" ht="15" customHeight="1">
      <c r="A188" s="487"/>
      <c r="B188" s="475"/>
      <c r="C188" s="162"/>
      <c r="D188" s="163" t="s">
        <v>182</v>
      </c>
      <c r="E188" s="235" t="str">
        <f t="shared" si="12"/>
        <v>Déchets graisseux pâteux/solides agricoles/2 500-10 000km</v>
      </c>
      <c r="F188" s="164">
        <v>0.74</v>
      </c>
      <c r="G188" s="164">
        <v>0.62</v>
      </c>
      <c r="H188" s="165"/>
      <c r="I188" s="165"/>
      <c r="J188" s="165"/>
      <c r="K188" s="166"/>
      <c r="L188" s="195"/>
      <c r="M188" s="168">
        <v>3.9</v>
      </c>
      <c r="N188" s="168">
        <v>0</v>
      </c>
      <c r="O188" s="168">
        <v>13.2</v>
      </c>
      <c r="P188" s="168">
        <v>0.5</v>
      </c>
    </row>
    <row r="189" spans="1:17" ht="15" customHeight="1" thickBot="1">
      <c r="A189" s="488"/>
      <c r="B189" s="476"/>
      <c r="C189" s="197"/>
      <c r="D189" s="172" t="s">
        <v>184</v>
      </c>
      <c r="E189" s="235" t="str">
        <f t="shared" si="12"/>
        <v>Déchets graisseux pâteux/solides agricoles/plus de 10 000km</v>
      </c>
      <c r="F189" s="173">
        <v>0.56999999999999995</v>
      </c>
      <c r="G189" s="173">
        <v>0.35</v>
      </c>
      <c r="H189" s="174"/>
      <c r="I189" s="174"/>
      <c r="J189" s="174"/>
      <c r="K189" s="175"/>
      <c r="L189" s="196"/>
      <c r="M189" s="177">
        <v>3.9</v>
      </c>
      <c r="N189" s="177">
        <v>0</v>
      </c>
      <c r="O189" s="177">
        <v>25.2</v>
      </c>
      <c r="P189" s="177">
        <v>0.5</v>
      </c>
      <c r="Q189" s="178"/>
    </row>
    <row r="190" spans="1:17" ht="15" customHeight="1" thickTop="1">
      <c r="A190" s="486" t="s">
        <v>132</v>
      </c>
      <c r="B190" s="233"/>
      <c r="C190" s="234"/>
      <c r="D190" s="163" t="s">
        <v>176</v>
      </c>
      <c r="E190" s="235" t="str">
        <f>A$87&amp;"/"&amp;D190</f>
        <v>Déchets IAA liquides (&lt;20% MS)/0-500km</v>
      </c>
      <c r="F190" s="164">
        <v>0.9</v>
      </c>
      <c r="G190" s="164">
        <v>0.85</v>
      </c>
      <c r="H190" s="165"/>
      <c r="I190" s="165"/>
      <c r="J190" s="165"/>
      <c r="K190" s="166"/>
      <c r="L190" s="195"/>
      <c r="M190" s="168">
        <v>2.2000000000000002</v>
      </c>
      <c r="N190" s="168">
        <v>0</v>
      </c>
      <c r="O190" s="168">
        <v>4.2</v>
      </c>
      <c r="P190" s="168">
        <v>0.5</v>
      </c>
    </row>
    <row r="191" spans="1:17" ht="15" customHeight="1">
      <c r="A191" s="487"/>
      <c r="B191" s="475"/>
      <c r="C191" s="162"/>
      <c r="D191" s="163" t="s">
        <v>178</v>
      </c>
      <c r="E191" s="235" t="str">
        <f t="shared" ref="E191:E193" si="13">A$87&amp;"/"&amp;D191</f>
        <v>Déchets IAA liquides (&lt;20% MS)/500-2 500km</v>
      </c>
      <c r="F191" s="164">
        <v>0.86</v>
      </c>
      <c r="G191" s="164">
        <v>0.79</v>
      </c>
      <c r="H191" s="165"/>
      <c r="I191" s="165"/>
      <c r="J191" s="165"/>
      <c r="K191" s="166"/>
      <c r="L191" s="195"/>
      <c r="M191" s="168">
        <v>2.2000000000000002</v>
      </c>
      <c r="N191" s="168">
        <v>0</v>
      </c>
      <c r="O191" s="168">
        <v>6.8</v>
      </c>
      <c r="P191" s="168">
        <v>0.5</v>
      </c>
    </row>
    <row r="192" spans="1:17" ht="15" customHeight="1">
      <c r="A192" s="487"/>
      <c r="B192" s="475"/>
      <c r="C192" s="162"/>
      <c r="D192" s="163" t="s">
        <v>182</v>
      </c>
      <c r="E192" s="235" t="str">
        <f t="shared" si="13"/>
        <v>Déchets IAA liquides (&lt;20% MS)/2 500-10 000km</v>
      </c>
      <c r="F192" s="164">
        <v>0.77</v>
      </c>
      <c r="G192" s="164">
        <v>0.65</v>
      </c>
      <c r="H192" s="165"/>
      <c r="I192" s="165"/>
      <c r="J192" s="165"/>
      <c r="K192" s="166"/>
      <c r="L192" s="195"/>
      <c r="M192" s="168">
        <v>2.2000000000000002</v>
      </c>
      <c r="N192" s="168">
        <v>0</v>
      </c>
      <c r="O192" s="168">
        <v>13.2</v>
      </c>
      <c r="P192" s="168">
        <v>0.5</v>
      </c>
    </row>
    <row r="193" spans="1:17" ht="15" customHeight="1" thickBot="1">
      <c r="A193" s="488"/>
      <c r="B193" s="476"/>
      <c r="C193" s="197"/>
      <c r="D193" s="172" t="s">
        <v>184</v>
      </c>
      <c r="E193" s="235" t="str">
        <f t="shared" si="13"/>
        <v>Déchets IAA liquides (&lt;20% MS)/plus de 10 000km</v>
      </c>
      <c r="F193" s="173">
        <v>0.59</v>
      </c>
      <c r="G193" s="173">
        <v>0.39</v>
      </c>
      <c r="H193" s="174"/>
      <c r="I193" s="174"/>
      <c r="J193" s="174"/>
      <c r="K193" s="175"/>
      <c r="L193" s="196"/>
      <c r="M193" s="177">
        <v>2.2000000000000002</v>
      </c>
      <c r="N193" s="177">
        <v>0</v>
      </c>
      <c r="O193" s="177">
        <v>25.2</v>
      </c>
      <c r="P193" s="177">
        <v>0.5</v>
      </c>
      <c r="Q193" s="178"/>
    </row>
    <row r="194" spans="1:17" ht="15" customHeight="1" thickTop="1">
      <c r="A194" s="486" t="s">
        <v>135</v>
      </c>
      <c r="B194" s="233"/>
      <c r="C194" s="234"/>
      <c r="D194" s="163" t="s">
        <v>176</v>
      </c>
      <c r="E194" s="235" t="str">
        <f>A$91&amp;"/"&amp;D194</f>
        <v>Boues de station d’épuration /0-500km</v>
      </c>
      <c r="F194" s="164">
        <v>0.92</v>
      </c>
      <c r="G194" s="164">
        <v>0.88</v>
      </c>
      <c r="H194" s="165"/>
      <c r="I194" s="165"/>
      <c r="J194" s="165"/>
      <c r="K194" s="166"/>
      <c r="L194" s="195"/>
      <c r="M194" s="168">
        <v>1.1000000000000001</v>
      </c>
      <c r="N194" s="168">
        <v>0.4</v>
      </c>
      <c r="O194" s="168">
        <v>3.6</v>
      </c>
      <c r="P194" s="168">
        <v>0.5</v>
      </c>
    </row>
    <row r="195" spans="1:17" ht="15" customHeight="1">
      <c r="A195" s="487"/>
      <c r="B195" s="475"/>
      <c r="C195" s="162"/>
      <c r="D195" s="163" t="s">
        <v>178</v>
      </c>
      <c r="E195" s="235" t="str">
        <f t="shared" ref="E195:E197" si="14">A$91&amp;"/"&amp;D195</f>
        <v>Boues de station d’épuration /500-2 500km</v>
      </c>
      <c r="F195" s="164">
        <v>0.88</v>
      </c>
      <c r="G195" s="164">
        <v>0.82</v>
      </c>
      <c r="H195" s="165"/>
      <c r="I195" s="165"/>
      <c r="J195" s="165"/>
      <c r="K195" s="166"/>
      <c r="L195" s="195"/>
      <c r="M195" s="168">
        <v>1.1000000000000001</v>
      </c>
      <c r="N195" s="168">
        <v>0.4</v>
      </c>
      <c r="O195" s="168">
        <v>6.2</v>
      </c>
      <c r="P195" s="168">
        <v>0.5</v>
      </c>
    </row>
    <row r="196" spans="1:17" ht="15" customHeight="1">
      <c r="A196" s="487"/>
      <c r="B196" s="475"/>
      <c r="C196" s="162"/>
      <c r="D196" s="163" t="s">
        <v>182</v>
      </c>
      <c r="E196" s="235" t="str">
        <f t="shared" si="14"/>
        <v>Boues de station d’épuration /2 500-10 000km</v>
      </c>
      <c r="F196" s="164">
        <v>0.79</v>
      </c>
      <c r="G196" s="164">
        <v>0.68</v>
      </c>
      <c r="H196" s="165"/>
      <c r="I196" s="165"/>
      <c r="J196" s="165"/>
      <c r="K196" s="166"/>
      <c r="L196" s="195"/>
      <c r="M196" s="168">
        <v>1.1000000000000001</v>
      </c>
      <c r="N196" s="168">
        <v>0.4</v>
      </c>
      <c r="O196" s="168">
        <v>12.6</v>
      </c>
      <c r="P196" s="168">
        <v>0.5</v>
      </c>
    </row>
    <row r="197" spans="1:17" ht="15" customHeight="1" thickBot="1">
      <c r="A197" s="488"/>
      <c r="B197" s="476"/>
      <c r="C197" s="197"/>
      <c r="D197" s="172" t="s">
        <v>184</v>
      </c>
      <c r="E197" s="235" t="str">
        <f t="shared" si="14"/>
        <v>Boues de station d’épuration /plus de 10 000km</v>
      </c>
      <c r="F197" s="173">
        <v>0.61</v>
      </c>
      <c r="G197" s="173">
        <v>0.42</v>
      </c>
      <c r="H197" s="174"/>
      <c r="I197" s="174"/>
      <c r="J197" s="174"/>
      <c r="K197" s="175"/>
      <c r="L197" s="196"/>
      <c r="M197" s="177">
        <v>1.1000000000000001</v>
      </c>
      <c r="N197" s="177">
        <v>0.4</v>
      </c>
      <c r="O197" s="177">
        <v>24.6</v>
      </c>
      <c r="P197" s="177">
        <v>0.5</v>
      </c>
      <c r="Q197" s="178"/>
    </row>
    <row r="198" spans="1:17" ht="15" customHeight="1" thickTop="1" thickBot="1">
      <c r="A198" s="486" t="s">
        <v>138</v>
      </c>
      <c r="B198" s="205" t="s">
        <v>315</v>
      </c>
      <c r="C198" s="202"/>
      <c r="D198" s="163" t="s">
        <v>182</v>
      </c>
      <c r="E198" s="235" t="str">
        <f>A$95&amp;"/"&amp;D198</f>
        <v>Autres biodéchets industriels/2 500-10 000km</v>
      </c>
      <c r="F198" s="164">
        <v>0.43</v>
      </c>
      <c r="G198" s="164">
        <v>0.15</v>
      </c>
      <c r="H198" s="165"/>
      <c r="I198" s="165"/>
      <c r="J198" s="165"/>
      <c r="K198" s="166"/>
      <c r="L198" s="195"/>
      <c r="M198" s="168">
        <v>3.9</v>
      </c>
      <c r="N198" s="168">
        <v>29.4</v>
      </c>
      <c r="O198" s="168">
        <v>5.2</v>
      </c>
      <c r="P198" s="168">
        <v>0.3</v>
      </c>
    </row>
    <row r="199" spans="1:17" ht="15" customHeight="1" thickTop="1" thickBot="1">
      <c r="A199" s="492"/>
      <c r="B199" s="236" t="s">
        <v>317</v>
      </c>
      <c r="C199" s="237"/>
      <c r="D199" s="238" t="s">
        <v>182</v>
      </c>
      <c r="E199" s="235" t="str">
        <f>A$95&amp;"/"&amp;D199</f>
        <v>Autres biodéchets industriels/2 500-10 000km</v>
      </c>
      <c r="F199" s="239">
        <v>0.66</v>
      </c>
      <c r="G199" s="239">
        <v>0.49</v>
      </c>
      <c r="H199" s="240"/>
      <c r="I199" s="240"/>
      <c r="J199" s="240"/>
      <c r="K199" s="241"/>
      <c r="L199" s="242"/>
      <c r="M199" s="243">
        <v>5.0999999999999996</v>
      </c>
      <c r="N199" s="243">
        <v>12.7</v>
      </c>
      <c r="O199" s="243">
        <v>5.3</v>
      </c>
      <c r="P199" s="243">
        <v>0.3</v>
      </c>
      <c r="Q199" s="244"/>
    </row>
    <row r="200" spans="1:17" ht="15" customHeight="1" thickTop="1" thickBot="1">
      <c r="A200" s="488"/>
      <c r="B200" s="206" t="s">
        <v>319</v>
      </c>
      <c r="C200" s="245"/>
      <c r="D200" s="172" t="s">
        <v>182</v>
      </c>
      <c r="E200" s="235" t="str">
        <f>A$95&amp;"/"&amp;D200</f>
        <v>Autres biodéchets industriels/2 500-10 000km</v>
      </c>
      <c r="F200" s="173">
        <v>0.83</v>
      </c>
      <c r="G200" s="173">
        <v>0.75</v>
      </c>
      <c r="H200" s="174"/>
      <c r="I200" s="174"/>
      <c r="J200" s="174"/>
      <c r="K200" s="175"/>
      <c r="L200" s="196"/>
      <c r="M200" s="177">
        <v>5.3</v>
      </c>
      <c r="N200" s="177">
        <v>0.4</v>
      </c>
      <c r="O200" s="177">
        <v>5.3</v>
      </c>
      <c r="P200" s="177">
        <v>0.3</v>
      </c>
      <c r="Q200" s="178"/>
    </row>
    <row r="201" spans="1:17" ht="15" customHeight="1" thickTop="1">
      <c r="A201" s="486" t="s">
        <v>140</v>
      </c>
      <c r="B201" s="489" t="s">
        <v>317</v>
      </c>
      <c r="C201" s="162"/>
      <c r="D201" s="163" t="s">
        <v>176</v>
      </c>
      <c r="E201" s="235" t="str">
        <f>A$98&amp;"/"&amp;D201</f>
        <v>/0-500km</v>
      </c>
      <c r="F201" s="164">
        <v>0.46</v>
      </c>
      <c r="G201" s="164">
        <v>0.2</v>
      </c>
      <c r="H201" s="165"/>
      <c r="I201" s="165"/>
      <c r="J201" s="165"/>
      <c r="K201" s="166"/>
      <c r="L201" s="195"/>
      <c r="M201" s="168">
        <v>3.4</v>
      </c>
      <c r="N201" s="168">
        <v>29.4</v>
      </c>
      <c r="O201" s="168">
        <v>3.5</v>
      </c>
      <c r="P201" s="168">
        <v>0.3</v>
      </c>
    </row>
    <row r="202" spans="1:17" ht="15" customHeight="1">
      <c r="A202" s="487"/>
      <c r="B202" s="490"/>
      <c r="C202" s="162"/>
      <c r="D202" s="163" t="s">
        <v>180</v>
      </c>
      <c r="E202" s="235" t="str">
        <f t="shared" ref="E202:E203" si="15">A$98&amp;"/"&amp;D202</f>
        <v>/500-10 000km</v>
      </c>
      <c r="F202" s="164">
        <v>0.44</v>
      </c>
      <c r="G202" s="164">
        <v>0.16</v>
      </c>
      <c r="H202" s="165"/>
      <c r="I202" s="165"/>
      <c r="J202" s="165"/>
      <c r="K202" s="166"/>
      <c r="L202" s="195"/>
      <c r="M202" s="168">
        <v>3.4</v>
      </c>
      <c r="N202" s="168">
        <v>29.4</v>
      </c>
      <c r="O202" s="168">
        <v>5.2</v>
      </c>
      <c r="P202" s="168">
        <v>0.3</v>
      </c>
    </row>
    <row r="203" spans="1:17" ht="15" customHeight="1" thickBot="1">
      <c r="A203" s="487"/>
      <c r="B203" s="490"/>
      <c r="C203" s="162"/>
      <c r="D203" s="163" t="s">
        <v>184</v>
      </c>
      <c r="E203" s="235" t="str">
        <f t="shared" si="15"/>
        <v>/plus de 10 000km</v>
      </c>
      <c r="F203" s="164">
        <v>0.37</v>
      </c>
      <c r="G203" s="164">
        <v>7.0000000000000007E-2</v>
      </c>
      <c r="H203" s="165"/>
      <c r="I203" s="165"/>
      <c r="J203" s="165"/>
      <c r="K203" s="166"/>
      <c r="L203" s="195"/>
      <c r="M203" s="177">
        <v>3.4</v>
      </c>
      <c r="N203" s="177">
        <v>29.4</v>
      </c>
      <c r="O203" s="177">
        <v>9.5</v>
      </c>
      <c r="P203" s="177">
        <v>0.3</v>
      </c>
      <c r="Q203" s="178"/>
    </row>
    <row r="204" spans="1:17" ht="15" customHeight="1" thickTop="1">
      <c r="A204" s="487"/>
      <c r="B204" s="489" t="s">
        <v>319</v>
      </c>
      <c r="C204" s="202"/>
      <c r="D204" s="203" t="s">
        <v>176</v>
      </c>
      <c r="E204" s="235" t="str">
        <f>A$98&amp;"/"&amp;D204</f>
        <v>/0-500km</v>
      </c>
      <c r="F204" s="246">
        <v>0.69</v>
      </c>
      <c r="G204" s="246">
        <v>0.54</v>
      </c>
      <c r="H204" s="247"/>
      <c r="I204" s="247"/>
      <c r="J204" s="247"/>
      <c r="K204" s="248"/>
      <c r="L204" s="249"/>
      <c r="M204" s="168">
        <v>4.4000000000000004</v>
      </c>
      <c r="N204" s="168">
        <v>12.7</v>
      </c>
      <c r="O204" s="168">
        <v>3.6</v>
      </c>
      <c r="P204" s="168">
        <v>0.3</v>
      </c>
    </row>
    <row r="205" spans="1:17" ht="15" customHeight="1">
      <c r="A205" s="487"/>
      <c r="B205" s="490"/>
      <c r="C205" s="162"/>
      <c r="D205" s="163" t="s">
        <v>180</v>
      </c>
      <c r="E205" s="235" t="str">
        <f t="shared" ref="E205:E209" si="16">A$98&amp;"/"&amp;D205</f>
        <v>/500-10 000km</v>
      </c>
      <c r="F205" s="164">
        <v>0.67</v>
      </c>
      <c r="G205" s="164">
        <v>0.5</v>
      </c>
      <c r="H205" s="165"/>
      <c r="I205" s="165"/>
      <c r="J205" s="165"/>
      <c r="K205" s="166"/>
      <c r="L205" s="195"/>
      <c r="M205" s="168">
        <v>4.4000000000000004</v>
      </c>
      <c r="N205" s="168">
        <v>12.7</v>
      </c>
      <c r="O205" s="168">
        <v>5.3</v>
      </c>
      <c r="P205" s="168">
        <v>0.3</v>
      </c>
    </row>
    <row r="206" spans="1:17" ht="15" customHeight="1" thickBot="1">
      <c r="A206" s="487"/>
      <c r="B206" s="491"/>
      <c r="C206" s="171"/>
      <c r="D206" s="172" t="s">
        <v>184</v>
      </c>
      <c r="E206" s="235" t="str">
        <f t="shared" si="16"/>
        <v>/plus de 10 000km</v>
      </c>
      <c r="F206" s="173">
        <v>0.6</v>
      </c>
      <c r="G206" s="173">
        <v>0.41</v>
      </c>
      <c r="H206" s="174"/>
      <c r="I206" s="174"/>
      <c r="J206" s="174"/>
      <c r="K206" s="175"/>
      <c r="L206" s="196"/>
      <c r="M206" s="177">
        <v>4.4000000000000004</v>
      </c>
      <c r="N206" s="177">
        <v>12.7</v>
      </c>
      <c r="O206" s="177">
        <v>9.8000000000000007</v>
      </c>
      <c r="P206" s="177">
        <v>0.3</v>
      </c>
      <c r="Q206" s="178"/>
    </row>
    <row r="207" spans="1:17" ht="15" customHeight="1" thickTop="1">
      <c r="A207" s="487"/>
      <c r="B207" s="490" t="s">
        <v>315</v>
      </c>
      <c r="C207" s="234"/>
      <c r="D207" s="163" t="s">
        <v>176</v>
      </c>
      <c r="E207" s="235" t="str">
        <f t="shared" si="16"/>
        <v>/0-500km</v>
      </c>
      <c r="F207" s="164">
        <v>0.87</v>
      </c>
      <c r="G207" s="164">
        <v>0.81</v>
      </c>
      <c r="H207" s="165"/>
      <c r="I207" s="165"/>
      <c r="J207" s="165"/>
      <c r="K207" s="166"/>
      <c r="L207" s="195"/>
      <c r="M207" s="168">
        <v>4.5999999999999996</v>
      </c>
      <c r="N207" s="168">
        <v>0.4</v>
      </c>
      <c r="O207" s="168">
        <v>3.6</v>
      </c>
      <c r="P207" s="168">
        <v>0.3</v>
      </c>
    </row>
    <row r="208" spans="1:17" ht="15" customHeight="1">
      <c r="A208" s="487"/>
      <c r="B208" s="490"/>
      <c r="C208" s="162"/>
      <c r="D208" s="163" t="s">
        <v>180</v>
      </c>
      <c r="E208" s="235" t="str">
        <f t="shared" si="16"/>
        <v>/500-10 000km</v>
      </c>
      <c r="F208" s="164">
        <v>0.84</v>
      </c>
      <c r="G208" s="164">
        <v>0.77</v>
      </c>
      <c r="H208" s="165"/>
      <c r="I208" s="165"/>
      <c r="J208" s="165"/>
      <c r="K208" s="166"/>
      <c r="L208" s="195"/>
      <c r="M208" s="168">
        <v>4.5999999999999996</v>
      </c>
      <c r="N208" s="168">
        <v>0.4</v>
      </c>
      <c r="O208" s="168">
        <v>5.3</v>
      </c>
      <c r="P208" s="168">
        <v>0.3</v>
      </c>
    </row>
    <row r="209" spans="1:17" ht="15" customHeight="1" thickBot="1">
      <c r="A209" s="488"/>
      <c r="B209" s="491"/>
      <c r="C209" s="171"/>
      <c r="D209" s="172" t="s">
        <v>184</v>
      </c>
      <c r="E209" s="235" t="str">
        <f t="shared" si="16"/>
        <v>/plus de 10 000km</v>
      </c>
      <c r="F209" s="173">
        <v>0.78</v>
      </c>
      <c r="G209" s="173">
        <v>0.67</v>
      </c>
      <c r="H209" s="174"/>
      <c r="I209" s="174"/>
      <c r="J209" s="174"/>
      <c r="K209" s="175"/>
      <c r="L209" s="196"/>
      <c r="M209" s="177">
        <v>4.5999999999999996</v>
      </c>
      <c r="N209" s="177">
        <v>0.4</v>
      </c>
      <c r="O209" s="177">
        <v>9.8000000000000007</v>
      </c>
      <c r="P209" s="177">
        <v>0.3</v>
      </c>
      <c r="Q209" s="178"/>
    </row>
    <row r="210" spans="1:17" ht="15" customHeight="1" thickTop="1">
      <c r="A210" s="486" t="s">
        <v>142</v>
      </c>
      <c r="B210" s="489" t="s">
        <v>317</v>
      </c>
      <c r="C210" s="250"/>
      <c r="D210" s="203" t="s">
        <v>176</v>
      </c>
      <c r="E210" s="235" t="str">
        <f>A$107&amp;"/"&amp;D210</f>
        <v>65% pour bioliquides/0-500km</v>
      </c>
      <c r="F210" s="246">
        <v>0.48</v>
      </c>
      <c r="G210" s="246">
        <v>0.23</v>
      </c>
      <c r="H210" s="247"/>
      <c r="I210" s="247"/>
      <c r="J210" s="247"/>
      <c r="K210" s="248"/>
      <c r="L210" s="249"/>
      <c r="M210" s="168">
        <v>2</v>
      </c>
      <c r="N210" s="168">
        <v>29.4</v>
      </c>
      <c r="O210" s="168">
        <v>3.5</v>
      </c>
      <c r="P210" s="168">
        <v>0.3</v>
      </c>
    </row>
    <row r="211" spans="1:17" ht="15" customHeight="1">
      <c r="A211" s="487"/>
      <c r="B211" s="490"/>
      <c r="C211" s="162"/>
      <c r="D211" s="163" t="s">
        <v>180</v>
      </c>
      <c r="E211" s="235" t="str">
        <f t="shared" ref="E211:E218" si="17">A$107&amp;"/"&amp;D211</f>
        <v>65% pour bioliquides/500-10 000km</v>
      </c>
      <c r="F211" s="164">
        <v>0.46</v>
      </c>
      <c r="G211" s="164">
        <v>0.2</v>
      </c>
      <c r="H211" s="165"/>
      <c r="I211" s="165"/>
      <c r="J211" s="165"/>
      <c r="K211" s="166"/>
      <c r="L211" s="195"/>
      <c r="M211" s="168">
        <v>2</v>
      </c>
      <c r="N211" s="168">
        <v>29.4</v>
      </c>
      <c r="O211" s="168">
        <v>5.2</v>
      </c>
      <c r="P211" s="168">
        <v>0.3</v>
      </c>
    </row>
    <row r="212" spans="1:17" ht="15" customHeight="1" thickBot="1">
      <c r="A212" s="487"/>
      <c r="B212" s="491"/>
      <c r="C212" s="171"/>
      <c r="D212" s="172" t="s">
        <v>184</v>
      </c>
      <c r="E212" s="235" t="str">
        <f t="shared" si="17"/>
        <v>65% pour bioliquides/plus de 10 000km</v>
      </c>
      <c r="F212" s="173">
        <v>0.4</v>
      </c>
      <c r="G212" s="173">
        <v>0.1</v>
      </c>
      <c r="H212" s="174"/>
      <c r="I212" s="174"/>
      <c r="J212" s="174"/>
      <c r="K212" s="175"/>
      <c r="L212" s="196"/>
      <c r="M212" s="177">
        <v>2</v>
      </c>
      <c r="N212" s="177">
        <v>29.4</v>
      </c>
      <c r="O212" s="177">
        <v>9.5</v>
      </c>
      <c r="P212" s="177">
        <v>0.3</v>
      </c>
      <c r="Q212" s="178"/>
    </row>
    <row r="213" spans="1:17" ht="15" customHeight="1" thickTop="1">
      <c r="A213" s="487"/>
      <c r="B213" s="490" t="s">
        <v>319</v>
      </c>
      <c r="C213" s="234"/>
      <c r="D213" s="163" t="s">
        <v>176</v>
      </c>
      <c r="E213" s="235" t="str">
        <f t="shared" si="17"/>
        <v>65% pour bioliquides/0-500km</v>
      </c>
      <c r="F213" s="164">
        <v>0.72</v>
      </c>
      <c r="G213" s="164">
        <v>0.57999999999999996</v>
      </c>
      <c r="H213" s="165"/>
      <c r="I213" s="165"/>
      <c r="J213" s="165"/>
      <c r="K213" s="166"/>
      <c r="L213" s="195"/>
      <c r="M213" s="168">
        <v>2.5</v>
      </c>
      <c r="N213" s="168">
        <v>12.7</v>
      </c>
      <c r="O213" s="168">
        <v>3.6</v>
      </c>
      <c r="P213" s="168">
        <v>0.3</v>
      </c>
    </row>
    <row r="214" spans="1:17" ht="15" customHeight="1">
      <c r="A214" s="487"/>
      <c r="B214" s="490"/>
      <c r="C214" s="162"/>
      <c r="D214" s="163" t="s">
        <v>180</v>
      </c>
      <c r="E214" s="235" t="str">
        <f t="shared" si="17"/>
        <v>65% pour bioliquides/500-10 000km</v>
      </c>
      <c r="F214" s="164">
        <v>0.69</v>
      </c>
      <c r="G214" s="164">
        <v>0.54</v>
      </c>
      <c r="H214" s="165"/>
      <c r="I214" s="165"/>
      <c r="J214" s="165"/>
      <c r="K214" s="166"/>
      <c r="L214" s="195"/>
      <c r="M214" s="168">
        <v>2.5</v>
      </c>
      <c r="N214" s="168">
        <v>12.7</v>
      </c>
      <c r="O214" s="168">
        <v>5.3</v>
      </c>
      <c r="P214" s="168">
        <v>0.3</v>
      </c>
    </row>
    <row r="215" spans="1:17" ht="15" customHeight="1" thickBot="1">
      <c r="A215" s="487"/>
      <c r="B215" s="491"/>
      <c r="C215" s="171"/>
      <c r="D215" s="172" t="s">
        <v>184</v>
      </c>
      <c r="E215" s="235" t="str">
        <f t="shared" si="17"/>
        <v>65% pour bioliquides/plus de 10 000km</v>
      </c>
      <c r="F215" s="173">
        <v>0.63</v>
      </c>
      <c r="G215" s="173">
        <v>0.45</v>
      </c>
      <c r="H215" s="174"/>
      <c r="I215" s="174"/>
      <c r="J215" s="174"/>
      <c r="K215" s="175"/>
      <c r="L215" s="196"/>
      <c r="M215" s="177">
        <v>2.5</v>
      </c>
      <c r="N215" s="177">
        <v>12.7</v>
      </c>
      <c r="O215" s="177">
        <v>9.8000000000000007</v>
      </c>
      <c r="P215" s="177">
        <v>0.3</v>
      </c>
      <c r="Q215" s="178"/>
    </row>
    <row r="216" spans="1:17" ht="15" customHeight="1" thickTop="1">
      <c r="A216" s="487"/>
      <c r="B216" s="490" t="s">
        <v>315</v>
      </c>
      <c r="C216" s="234"/>
      <c r="D216" s="163" t="s">
        <v>176</v>
      </c>
      <c r="E216" s="235" t="str">
        <f t="shared" si="17"/>
        <v>65% pour bioliquides/0-500km</v>
      </c>
      <c r="F216" s="164">
        <v>0.9</v>
      </c>
      <c r="G216" s="164">
        <v>0.85</v>
      </c>
      <c r="H216" s="165"/>
      <c r="I216" s="165"/>
      <c r="J216" s="165"/>
      <c r="K216" s="166"/>
      <c r="L216" s="195"/>
      <c r="M216" s="168">
        <v>2.6</v>
      </c>
      <c r="N216" s="168">
        <v>0.4</v>
      </c>
      <c r="O216" s="168">
        <v>3.6</v>
      </c>
      <c r="P216" s="168">
        <v>0.3</v>
      </c>
    </row>
    <row r="217" spans="1:17" ht="15" customHeight="1">
      <c r="A217" s="487"/>
      <c r="B217" s="490"/>
      <c r="C217" s="162"/>
      <c r="D217" s="163" t="s">
        <v>180</v>
      </c>
      <c r="E217" s="235" t="str">
        <f t="shared" si="17"/>
        <v>65% pour bioliquides/500-10 000km</v>
      </c>
      <c r="F217" s="164">
        <v>0.87</v>
      </c>
      <c r="G217" s="164">
        <v>0.81</v>
      </c>
      <c r="H217" s="165"/>
      <c r="I217" s="165"/>
      <c r="J217" s="165"/>
      <c r="K217" s="166"/>
      <c r="L217" s="195"/>
      <c r="M217" s="168">
        <v>2.6</v>
      </c>
      <c r="N217" s="168">
        <v>0.4</v>
      </c>
      <c r="O217" s="168">
        <v>5.3</v>
      </c>
      <c r="P217" s="168">
        <v>0.3</v>
      </c>
    </row>
    <row r="218" spans="1:17" ht="15" customHeight="1" thickBot="1">
      <c r="A218" s="488"/>
      <c r="B218" s="491"/>
      <c r="C218" s="171"/>
      <c r="D218" s="172" t="s">
        <v>184</v>
      </c>
      <c r="E218" s="235" t="str">
        <f t="shared" si="17"/>
        <v>65% pour bioliquides/plus de 10 000km</v>
      </c>
      <c r="F218" s="173">
        <v>0.81</v>
      </c>
      <c r="G218" s="173">
        <v>0.71</v>
      </c>
      <c r="H218" s="174"/>
      <c r="I218" s="174"/>
      <c r="J218" s="174"/>
      <c r="K218" s="175"/>
      <c r="L218" s="196"/>
      <c r="M218" s="177">
        <v>2.6</v>
      </c>
      <c r="N218" s="177">
        <v>0.4</v>
      </c>
      <c r="O218" s="177">
        <v>9.8000000000000007</v>
      </c>
      <c r="P218" s="177">
        <v>0.3</v>
      </c>
      <c r="Q218" s="178"/>
    </row>
    <row r="219" spans="1:17" ht="15" customHeight="1" thickTop="1">
      <c r="A219" s="486" t="s">
        <v>144</v>
      </c>
      <c r="B219" s="493" t="s">
        <v>317</v>
      </c>
      <c r="C219" s="162"/>
      <c r="D219" s="163" t="s">
        <v>176</v>
      </c>
      <c r="E219" s="235" t="str">
        <f>A$116&amp;"/"&amp;D219</f>
        <v>Combustibles du Bloc 1 de l'onglet "1. Déclaration"/0-500km</v>
      </c>
      <c r="F219" s="164">
        <v>0.49</v>
      </c>
      <c r="G219" s="164">
        <v>0.24</v>
      </c>
      <c r="H219" s="165"/>
      <c r="I219" s="165"/>
      <c r="J219" s="165"/>
      <c r="K219" s="166"/>
      <c r="L219" s="195"/>
      <c r="M219" s="168">
        <v>1.1000000000000001</v>
      </c>
      <c r="N219" s="168">
        <v>29.8</v>
      </c>
      <c r="O219" s="168">
        <v>3.5</v>
      </c>
      <c r="P219" s="168">
        <v>0.3</v>
      </c>
    </row>
    <row r="220" spans="1:17" ht="15" customHeight="1">
      <c r="A220" s="487"/>
      <c r="B220" s="494"/>
      <c r="C220" s="162"/>
      <c r="D220" s="163" t="s">
        <v>178</v>
      </c>
      <c r="E220" s="235" t="str">
        <f t="shared" ref="E220:E230" si="18">A$116&amp;"/"&amp;D220</f>
        <v>Combustibles du Bloc 1 de l'onglet "1. Déclaration"/500-2 500km</v>
      </c>
      <c r="F220" s="164">
        <v>0.49</v>
      </c>
      <c r="G220" s="164">
        <v>0.25</v>
      </c>
      <c r="H220" s="165"/>
      <c r="I220" s="165"/>
      <c r="J220" s="165"/>
      <c r="K220" s="166"/>
      <c r="L220" s="195"/>
      <c r="M220" s="168">
        <v>1.1000000000000001</v>
      </c>
      <c r="N220" s="168">
        <v>29.8</v>
      </c>
      <c r="O220" s="168">
        <v>3.3</v>
      </c>
      <c r="P220" s="168">
        <v>0.3</v>
      </c>
    </row>
    <row r="221" spans="1:17" ht="15" customHeight="1">
      <c r="A221" s="487"/>
      <c r="B221" s="494"/>
      <c r="C221" s="162"/>
      <c r="D221" s="163" t="s">
        <v>182</v>
      </c>
      <c r="E221" s="235" t="str">
        <f t="shared" si="18"/>
        <v>Combustibles du Bloc 1 de l'onglet "1. Déclaration"/2 500-10 000km</v>
      </c>
      <c r="F221" s="164">
        <v>0.47</v>
      </c>
      <c r="G221" s="164">
        <v>0.21</v>
      </c>
      <c r="H221" s="165"/>
      <c r="I221" s="165"/>
      <c r="J221" s="165"/>
      <c r="K221" s="166"/>
      <c r="L221" s="195"/>
      <c r="M221" s="168">
        <v>1.1000000000000001</v>
      </c>
      <c r="N221" s="168">
        <v>29.8</v>
      </c>
      <c r="O221" s="168">
        <v>5.2</v>
      </c>
      <c r="P221" s="168">
        <v>0.3</v>
      </c>
    </row>
    <row r="222" spans="1:17" ht="15" customHeight="1" thickBot="1">
      <c r="A222" s="487"/>
      <c r="B222" s="495"/>
      <c r="C222" s="171"/>
      <c r="D222" s="172" t="s">
        <v>184</v>
      </c>
      <c r="E222" s="235" t="str">
        <f t="shared" si="18"/>
        <v>Combustibles du Bloc 1 de l'onglet "1. Déclaration"/plus de 10 000km</v>
      </c>
      <c r="F222" s="173">
        <v>0.4</v>
      </c>
      <c r="G222" s="173">
        <v>0.11</v>
      </c>
      <c r="H222" s="174"/>
      <c r="I222" s="174"/>
      <c r="J222" s="174"/>
      <c r="K222" s="175"/>
      <c r="L222" s="196"/>
      <c r="M222" s="177">
        <v>1.1000000000000001</v>
      </c>
      <c r="N222" s="177">
        <v>29.8</v>
      </c>
      <c r="O222" s="177">
        <v>9.5</v>
      </c>
      <c r="P222" s="177">
        <v>0.3</v>
      </c>
      <c r="Q222" s="178"/>
    </row>
    <row r="223" spans="1:17" ht="15" customHeight="1" thickTop="1">
      <c r="A223" s="487"/>
      <c r="B223" s="494" t="s">
        <v>319</v>
      </c>
      <c r="C223" s="234"/>
      <c r="D223" s="163" t="s">
        <v>176</v>
      </c>
      <c r="E223" s="235" t="str">
        <f t="shared" si="18"/>
        <v>Combustibles du Bloc 1 de l'onglet "1. Déclaration"/0-500km</v>
      </c>
      <c r="F223" s="164">
        <v>0.73</v>
      </c>
      <c r="G223" s="164">
        <v>0.6</v>
      </c>
      <c r="H223" s="165"/>
      <c r="I223" s="165"/>
      <c r="J223" s="165"/>
      <c r="K223" s="166"/>
      <c r="L223" s="195"/>
      <c r="M223" s="168">
        <v>1.4</v>
      </c>
      <c r="N223" s="168">
        <v>13.2</v>
      </c>
      <c r="O223" s="168">
        <v>3.6</v>
      </c>
      <c r="P223" s="168">
        <v>0.3</v>
      </c>
    </row>
    <row r="224" spans="1:17" ht="15" customHeight="1">
      <c r="A224" s="487"/>
      <c r="B224" s="494"/>
      <c r="C224" s="162"/>
      <c r="D224" s="163" t="s">
        <v>178</v>
      </c>
      <c r="E224" s="235" t="str">
        <f t="shared" si="18"/>
        <v>Combustibles du Bloc 1 de l'onglet "1. Déclaration"/500-2 500km</v>
      </c>
      <c r="F224" s="164">
        <v>0.73</v>
      </c>
      <c r="G224" s="164">
        <v>0.6</v>
      </c>
      <c r="H224" s="165"/>
      <c r="I224" s="165"/>
      <c r="J224" s="165"/>
      <c r="K224" s="166"/>
      <c r="L224" s="195"/>
      <c r="M224" s="168">
        <v>1.4</v>
      </c>
      <c r="N224" s="168">
        <v>13.2</v>
      </c>
      <c r="O224" s="168">
        <v>3.5</v>
      </c>
      <c r="P224" s="168">
        <v>0.3</v>
      </c>
    </row>
    <row r="225" spans="1:17" ht="15" customHeight="1">
      <c r="A225" s="487"/>
      <c r="B225" s="494"/>
      <c r="C225" s="162"/>
      <c r="D225" s="163" t="s">
        <v>182</v>
      </c>
      <c r="E225" s="235" t="str">
        <f t="shared" si="18"/>
        <v>Combustibles du Bloc 1 de l'onglet "1. Déclaration"/2 500-10 000km</v>
      </c>
      <c r="F225" s="164">
        <v>0.7</v>
      </c>
      <c r="G225" s="164">
        <v>0.56000000000000005</v>
      </c>
      <c r="H225" s="165"/>
      <c r="I225" s="165"/>
      <c r="J225" s="165"/>
      <c r="K225" s="166"/>
      <c r="L225" s="195"/>
      <c r="M225" s="168">
        <v>1.4</v>
      </c>
      <c r="N225" s="168">
        <v>13.2</v>
      </c>
      <c r="O225" s="168">
        <v>5.3</v>
      </c>
      <c r="P225" s="168">
        <v>0.3</v>
      </c>
    </row>
    <row r="226" spans="1:17" ht="15" customHeight="1" thickBot="1">
      <c r="A226" s="487"/>
      <c r="B226" s="495"/>
      <c r="C226" s="171"/>
      <c r="D226" s="172" t="s">
        <v>184</v>
      </c>
      <c r="E226" s="235" t="str">
        <f t="shared" si="18"/>
        <v>Combustibles du Bloc 1 de l'onglet "1. Déclaration"/plus de 10 000km</v>
      </c>
      <c r="F226" s="173">
        <v>0.64</v>
      </c>
      <c r="G226" s="173">
        <v>0.46</v>
      </c>
      <c r="H226" s="174"/>
      <c r="I226" s="174"/>
      <c r="J226" s="174"/>
      <c r="K226" s="175"/>
      <c r="L226" s="196"/>
      <c r="M226" s="177">
        <v>1.4</v>
      </c>
      <c r="N226" s="177">
        <v>13.2</v>
      </c>
      <c r="O226" s="177">
        <v>9.8000000000000007</v>
      </c>
      <c r="P226" s="177">
        <v>0.3</v>
      </c>
      <c r="Q226" s="178"/>
    </row>
    <row r="227" spans="1:17" ht="15" customHeight="1" thickTop="1">
      <c r="A227" s="487"/>
      <c r="B227" s="494" t="s">
        <v>315</v>
      </c>
      <c r="C227" s="234"/>
      <c r="D227" s="163" t="s">
        <v>176</v>
      </c>
      <c r="E227" s="235" t="str">
        <f t="shared" si="18"/>
        <v>Combustibles du Bloc 1 de l'onglet "1. Déclaration"/0-500km</v>
      </c>
      <c r="F227" s="164">
        <v>0.91</v>
      </c>
      <c r="G227" s="164">
        <v>0.91</v>
      </c>
      <c r="H227" s="165"/>
      <c r="I227" s="165"/>
      <c r="J227" s="165"/>
      <c r="K227" s="166"/>
      <c r="L227" s="195"/>
      <c r="M227" s="168">
        <v>1.4</v>
      </c>
      <c r="N227" s="168">
        <v>0.9</v>
      </c>
      <c r="O227" s="168">
        <v>3.6</v>
      </c>
      <c r="P227" s="168">
        <v>0.3</v>
      </c>
    </row>
    <row r="228" spans="1:17" ht="15" customHeight="1">
      <c r="A228" s="487"/>
      <c r="B228" s="494"/>
      <c r="C228" s="162"/>
      <c r="D228" s="163" t="s">
        <v>178</v>
      </c>
      <c r="E228" s="235" t="str">
        <f t="shared" si="18"/>
        <v>Combustibles du Bloc 1 de l'onglet "1. Déclaration"/500-2 500km</v>
      </c>
      <c r="F228" s="164">
        <v>0.91</v>
      </c>
      <c r="G228" s="164">
        <v>0.87</v>
      </c>
      <c r="H228" s="165"/>
      <c r="I228" s="165"/>
      <c r="J228" s="165"/>
      <c r="K228" s="166"/>
      <c r="L228" s="195"/>
      <c r="M228" s="168">
        <v>1.4</v>
      </c>
      <c r="N228" s="168">
        <v>0.9</v>
      </c>
      <c r="O228" s="168">
        <v>3.5</v>
      </c>
      <c r="P228" s="168">
        <v>0.3</v>
      </c>
    </row>
    <row r="229" spans="1:17" ht="15" customHeight="1">
      <c r="A229" s="487"/>
      <c r="B229" s="494"/>
      <c r="C229" s="162"/>
      <c r="D229" s="163" t="s">
        <v>182</v>
      </c>
      <c r="E229" s="235" t="str">
        <f t="shared" si="18"/>
        <v>Combustibles du Bloc 1 de l'onglet "1. Déclaration"/2 500-10 000km</v>
      </c>
      <c r="F229" s="164">
        <v>0.88</v>
      </c>
      <c r="G229" s="164">
        <v>0.83</v>
      </c>
      <c r="H229" s="165"/>
      <c r="I229" s="165"/>
      <c r="J229" s="165"/>
      <c r="K229" s="166"/>
      <c r="L229" s="195"/>
      <c r="M229" s="168">
        <v>1.4</v>
      </c>
      <c r="N229" s="168">
        <v>0.9</v>
      </c>
      <c r="O229" s="168">
        <v>5.3</v>
      </c>
      <c r="P229" s="168">
        <v>0.3</v>
      </c>
    </row>
    <row r="230" spans="1:17" ht="15" customHeight="1" thickBot="1">
      <c r="A230" s="488"/>
      <c r="B230" s="495"/>
      <c r="C230" s="171"/>
      <c r="D230" s="172" t="s">
        <v>184</v>
      </c>
      <c r="E230" s="235" t="str">
        <f t="shared" si="18"/>
        <v>Combustibles du Bloc 1 de l'onglet "1. Déclaration"/plus de 10 000km</v>
      </c>
      <c r="F230" s="173">
        <v>0.82</v>
      </c>
      <c r="G230" s="173">
        <v>0.73</v>
      </c>
      <c r="H230" s="174"/>
      <c r="I230" s="174"/>
      <c r="J230" s="174"/>
      <c r="K230" s="175"/>
      <c r="L230" s="196"/>
      <c r="M230" s="177">
        <v>1.4</v>
      </c>
      <c r="N230" s="177">
        <v>0.9</v>
      </c>
      <c r="O230" s="177">
        <v>9.8000000000000007</v>
      </c>
      <c r="P230" s="177">
        <v>0.3</v>
      </c>
      <c r="Q230" s="178"/>
    </row>
    <row r="231" spans="1:17" ht="15" customHeight="1" thickTop="1">
      <c r="A231" s="496" t="s">
        <v>146</v>
      </c>
      <c r="B231" s="497" t="s">
        <v>329</v>
      </c>
      <c r="C231" s="162"/>
      <c r="D231" s="251" t="s">
        <v>176</v>
      </c>
      <c r="E231" s="235" t="str">
        <f>A$128&amp;"/"&amp;D231</f>
        <v>/0-500km</v>
      </c>
      <c r="F231" s="164">
        <v>0.93</v>
      </c>
      <c r="G231" s="164">
        <v>0.9</v>
      </c>
      <c r="H231" s="165"/>
      <c r="I231" s="165"/>
      <c r="J231" s="165"/>
      <c r="K231" s="248"/>
      <c r="L231" s="252"/>
      <c r="M231" s="168">
        <v>0</v>
      </c>
      <c r="N231" s="168">
        <v>1.1000000000000001</v>
      </c>
      <c r="O231" s="168">
        <v>3.1</v>
      </c>
      <c r="P231" s="168">
        <v>0.3</v>
      </c>
    </row>
    <row r="232" spans="1:17" ht="15" customHeight="1">
      <c r="A232" s="451"/>
      <c r="B232" s="454"/>
      <c r="C232" s="162"/>
      <c r="D232" s="163" t="s">
        <v>178</v>
      </c>
      <c r="E232" s="235" t="str">
        <f t="shared" ref="E232:E234" si="19">A$128&amp;"/"&amp;D232</f>
        <v>/500-2 500km</v>
      </c>
      <c r="F232" s="164">
        <v>0.86</v>
      </c>
      <c r="G232" s="164">
        <v>0.8</v>
      </c>
      <c r="H232" s="165"/>
      <c r="I232" s="165"/>
      <c r="J232" s="165"/>
      <c r="K232" s="166"/>
      <c r="L232" s="252"/>
      <c r="M232" s="168">
        <v>0</v>
      </c>
      <c r="N232" s="168">
        <v>1.1000000000000001</v>
      </c>
      <c r="O232" s="168">
        <v>7.8</v>
      </c>
      <c r="P232" s="168">
        <v>0.3</v>
      </c>
    </row>
    <row r="233" spans="1:17" ht="15" customHeight="1">
      <c r="A233" s="451"/>
      <c r="B233" s="454"/>
      <c r="C233" s="162"/>
      <c r="D233" s="163" t="s">
        <v>182</v>
      </c>
      <c r="E233" s="235" t="str">
        <f t="shared" si="19"/>
        <v>/2 500-10 000km</v>
      </c>
      <c r="F233" s="164">
        <v>0.73</v>
      </c>
      <c r="G233" s="164">
        <v>0.6</v>
      </c>
      <c r="H233" s="165"/>
      <c r="I233" s="165"/>
      <c r="J233" s="165"/>
      <c r="K233" s="166"/>
      <c r="L233" s="252"/>
      <c r="M233" s="168">
        <v>0</v>
      </c>
      <c r="N233" s="168">
        <v>1.1000000000000001</v>
      </c>
      <c r="O233" s="168">
        <v>17</v>
      </c>
      <c r="P233" s="168">
        <v>0.3</v>
      </c>
    </row>
    <row r="234" spans="1:17" ht="15" customHeight="1" thickBot="1">
      <c r="A234" s="452"/>
      <c r="B234" s="455"/>
      <c r="C234" s="171"/>
      <c r="D234" s="172" t="s">
        <v>184</v>
      </c>
      <c r="E234" s="235" t="str">
        <f t="shared" si="19"/>
        <v>/plus de 10 000km</v>
      </c>
      <c r="F234" s="173">
        <v>0.48</v>
      </c>
      <c r="G234" s="173">
        <v>0.23</v>
      </c>
      <c r="H234" s="174"/>
      <c r="I234" s="174"/>
      <c r="J234" s="174"/>
      <c r="K234" s="175"/>
      <c r="L234" s="253"/>
      <c r="M234" s="254">
        <v>0</v>
      </c>
      <c r="N234" s="177">
        <v>1.1000000000000001</v>
      </c>
      <c r="O234" s="177">
        <v>34</v>
      </c>
      <c r="P234" s="177">
        <v>0.3</v>
      </c>
      <c r="Q234" s="178"/>
    </row>
    <row r="235" spans="1:17" ht="15" customHeight="1" thickTop="1">
      <c r="A235" s="496" t="s">
        <v>147</v>
      </c>
      <c r="B235" s="497" t="s">
        <v>330</v>
      </c>
      <c r="C235" s="162"/>
      <c r="D235" s="251" t="s">
        <v>176</v>
      </c>
      <c r="E235" s="235" t="str">
        <f>A$132&amp;"/"&amp;D235</f>
        <v>/0-500km</v>
      </c>
      <c r="F235" s="164">
        <v>0.93</v>
      </c>
      <c r="G235" s="164">
        <v>0.9</v>
      </c>
      <c r="H235" s="165"/>
      <c r="I235" s="165"/>
      <c r="J235" s="165"/>
      <c r="K235" s="166"/>
      <c r="L235" s="252"/>
      <c r="M235" s="168">
        <v>0</v>
      </c>
      <c r="N235" s="168">
        <v>1.1000000000000001</v>
      </c>
      <c r="O235" s="168">
        <v>3.1</v>
      </c>
      <c r="P235" s="168">
        <v>0.3</v>
      </c>
    </row>
    <row r="236" spans="1:17" ht="15" customHeight="1">
      <c r="A236" s="451"/>
      <c r="B236" s="454"/>
      <c r="C236" s="162"/>
      <c r="D236" s="163" t="s">
        <v>178</v>
      </c>
      <c r="E236" s="235" t="str">
        <f t="shared" ref="E236:E238" si="20">A$132&amp;"/"&amp;D236</f>
        <v>/500-2 500km</v>
      </c>
      <c r="F236" s="164">
        <v>0.92</v>
      </c>
      <c r="G236" s="164">
        <v>0.87</v>
      </c>
      <c r="H236" s="165"/>
      <c r="I236" s="165"/>
      <c r="J236" s="165"/>
      <c r="K236" s="166"/>
      <c r="L236" s="252"/>
      <c r="M236" s="168">
        <v>0</v>
      </c>
      <c r="N236" s="168">
        <v>1.1000000000000001</v>
      </c>
      <c r="O236" s="168">
        <v>4.4000000000000004</v>
      </c>
      <c r="P236" s="168">
        <v>0.3</v>
      </c>
    </row>
    <row r="237" spans="1:17" ht="15" customHeight="1">
      <c r="A237" s="451"/>
      <c r="B237" s="454"/>
      <c r="C237" s="162"/>
      <c r="D237" s="163" t="s">
        <v>182</v>
      </c>
      <c r="E237" s="235" t="str">
        <f t="shared" si="20"/>
        <v>/2 500-10 000km</v>
      </c>
      <c r="F237" s="164">
        <v>0.85</v>
      </c>
      <c r="G237" s="164">
        <v>0.78</v>
      </c>
      <c r="H237" s="165"/>
      <c r="I237" s="165"/>
      <c r="J237" s="165"/>
      <c r="K237" s="166"/>
      <c r="L237" s="252"/>
      <c r="M237" s="168">
        <v>0</v>
      </c>
      <c r="N237" s="168">
        <v>1.1000000000000001</v>
      </c>
      <c r="O237" s="168">
        <v>8.5</v>
      </c>
      <c r="P237" s="168">
        <v>0.3</v>
      </c>
    </row>
    <row r="238" spans="1:17" ht="15" customHeight="1" thickBot="1">
      <c r="A238" s="452"/>
      <c r="B238" s="455"/>
      <c r="C238" s="171"/>
      <c r="D238" s="172" t="s">
        <v>184</v>
      </c>
      <c r="E238" s="235" t="str">
        <f t="shared" si="20"/>
        <v>/plus de 10 000km</v>
      </c>
      <c r="F238" s="173">
        <v>0.74</v>
      </c>
      <c r="G238" s="173">
        <v>0.61</v>
      </c>
      <c r="H238" s="174"/>
      <c r="I238" s="174"/>
      <c r="J238" s="174"/>
      <c r="K238" s="175"/>
      <c r="L238" s="253"/>
      <c r="M238" s="254">
        <v>0</v>
      </c>
      <c r="N238" s="177">
        <v>1.1000000000000001</v>
      </c>
      <c r="O238" s="177">
        <v>16.3</v>
      </c>
      <c r="P238" s="177">
        <v>0.3</v>
      </c>
      <c r="Q238" s="178"/>
    </row>
    <row r="239" spans="1:17" ht="15" customHeight="1" thickTop="1">
      <c r="A239" s="496" t="s">
        <v>148</v>
      </c>
      <c r="B239" s="497"/>
      <c r="C239" s="162"/>
      <c r="D239" s="251" t="s">
        <v>176</v>
      </c>
      <c r="E239" s="235" t="str">
        <f>A$136&amp;"/"&amp;D239</f>
        <v>/0-500km</v>
      </c>
      <c r="F239" s="164">
        <v>0.85</v>
      </c>
      <c r="G239" s="164">
        <v>0.78</v>
      </c>
      <c r="H239" s="165"/>
      <c r="I239" s="165"/>
      <c r="J239" s="165"/>
      <c r="K239" s="166"/>
      <c r="L239" s="252"/>
      <c r="M239" s="168">
        <v>0</v>
      </c>
      <c r="N239" s="168">
        <v>6</v>
      </c>
      <c r="O239" s="168">
        <v>3.6</v>
      </c>
      <c r="P239" s="168">
        <v>0.3</v>
      </c>
    </row>
    <row r="240" spans="1:17" ht="15" customHeight="1">
      <c r="A240" s="451"/>
      <c r="B240" s="454"/>
      <c r="C240" s="162"/>
      <c r="D240" s="163" t="s">
        <v>180</v>
      </c>
      <c r="E240" s="235" t="str">
        <f t="shared" ref="E240:E241" si="21">A$136&amp;"/"&amp;D240</f>
        <v>/500-10 000km</v>
      </c>
      <c r="F240" s="164">
        <v>0.83</v>
      </c>
      <c r="G240" s="164">
        <v>0.74</v>
      </c>
      <c r="H240" s="165"/>
      <c r="I240" s="165"/>
      <c r="J240" s="165"/>
      <c r="K240" s="166"/>
      <c r="L240" s="252"/>
      <c r="M240" s="168">
        <v>0</v>
      </c>
      <c r="N240" s="168">
        <v>6</v>
      </c>
      <c r="O240" s="168">
        <v>5.5</v>
      </c>
      <c r="P240" s="168">
        <v>0.3</v>
      </c>
    </row>
    <row r="241" spans="1:17" ht="15" customHeight="1" thickBot="1">
      <c r="A241" s="452"/>
      <c r="B241" s="455"/>
      <c r="C241" s="171"/>
      <c r="D241" s="172" t="s">
        <v>184</v>
      </c>
      <c r="E241" s="235" t="str">
        <f t="shared" si="21"/>
        <v>/plus de 10 000km</v>
      </c>
      <c r="F241" s="173">
        <v>0.76</v>
      </c>
      <c r="G241" s="173">
        <v>0.64</v>
      </c>
      <c r="H241" s="174"/>
      <c r="I241" s="174"/>
      <c r="J241" s="174"/>
      <c r="K241" s="175"/>
      <c r="L241" s="253"/>
      <c r="M241" s="254">
        <v>0</v>
      </c>
      <c r="N241" s="177">
        <v>6</v>
      </c>
      <c r="O241" s="177">
        <v>10</v>
      </c>
      <c r="P241" s="177">
        <v>0.3</v>
      </c>
      <c r="Q241" s="178"/>
    </row>
    <row r="242" spans="1:17" ht="15" customHeight="1" thickTop="1">
      <c r="A242" s="451" t="s">
        <v>150</v>
      </c>
      <c r="B242" s="454"/>
      <c r="C242" s="162"/>
      <c r="D242" s="163" t="s">
        <v>180</v>
      </c>
      <c r="E242" s="235" t="str">
        <f>A$139&amp;"/"&amp;D242</f>
        <v>/500-10 000km</v>
      </c>
      <c r="F242" s="164">
        <v>0.91</v>
      </c>
      <c r="G242" s="164">
        <v>0.87</v>
      </c>
      <c r="H242" s="165"/>
      <c r="I242" s="165"/>
      <c r="J242" s="165"/>
      <c r="K242" s="166"/>
      <c r="L242" s="252"/>
      <c r="M242" s="168">
        <v>0</v>
      </c>
      <c r="N242" s="168">
        <v>0.4</v>
      </c>
      <c r="O242" s="168">
        <v>5.2</v>
      </c>
      <c r="P242" s="168">
        <v>0.5</v>
      </c>
    </row>
    <row r="243" spans="1:17" ht="15" customHeight="1" thickBot="1">
      <c r="A243" s="452"/>
      <c r="B243" s="455"/>
      <c r="C243" s="171"/>
      <c r="D243" s="172" t="s">
        <v>184</v>
      </c>
      <c r="E243" s="235" t="str">
        <f>A$139&amp;"/"&amp;D243</f>
        <v>/plus de 10 000km</v>
      </c>
      <c r="F243" s="173">
        <v>0.85</v>
      </c>
      <c r="G243" s="173">
        <v>0.77</v>
      </c>
      <c r="H243" s="174"/>
      <c r="I243" s="174"/>
      <c r="J243" s="174"/>
      <c r="K243" s="175"/>
      <c r="L243" s="253"/>
      <c r="M243" s="177">
        <v>0</v>
      </c>
      <c r="N243" s="177">
        <v>0.4</v>
      </c>
      <c r="O243" s="177">
        <v>9.5</v>
      </c>
      <c r="P243" s="177">
        <v>0.5</v>
      </c>
      <c r="Q243" s="178"/>
    </row>
    <row r="244" spans="1:17" ht="15" customHeight="1" thickTop="1" thickBot="1">
      <c r="A244" s="169" t="s">
        <v>152</v>
      </c>
      <c r="B244" s="170"/>
      <c r="C244" s="171"/>
      <c r="D244" s="172" t="s">
        <v>184</v>
      </c>
      <c r="E244" s="235" t="str">
        <f>A$141&amp;"/"&amp;D244</f>
        <v>/plus de 10 000km</v>
      </c>
      <c r="F244" s="173">
        <v>0.11</v>
      </c>
      <c r="G244" s="173">
        <v>-0.33</v>
      </c>
      <c r="H244" s="174"/>
      <c r="I244" s="174"/>
      <c r="J244" s="174"/>
      <c r="K244" s="175"/>
      <c r="L244" s="253"/>
      <c r="M244" s="177">
        <v>21.6</v>
      </c>
      <c r="N244" s="177">
        <v>25.4</v>
      </c>
      <c r="O244" s="177">
        <v>13.5</v>
      </c>
      <c r="P244" s="177">
        <v>0.3</v>
      </c>
      <c r="Q244" s="178"/>
    </row>
    <row r="245" spans="1:17" ht="15" customHeight="1" thickTop="1" thickBot="1">
      <c r="A245" s="169" t="s">
        <v>154</v>
      </c>
      <c r="B245" s="170"/>
      <c r="C245" s="171"/>
      <c r="D245" s="172" t="s">
        <v>184</v>
      </c>
      <c r="E245" s="235" t="str">
        <f>A$142&amp;"/"&amp;D245</f>
        <v>/plus de 10 000km</v>
      </c>
      <c r="F245" s="173">
        <v>0.42</v>
      </c>
      <c r="G245" s="173">
        <v>0.14000000000000001</v>
      </c>
      <c r="H245" s="174"/>
      <c r="I245" s="174"/>
      <c r="J245" s="174"/>
      <c r="K245" s="175"/>
      <c r="L245" s="253"/>
      <c r="M245" s="177">
        <v>21.6</v>
      </c>
      <c r="N245" s="177">
        <v>4.2</v>
      </c>
      <c r="O245" s="177">
        <v>13.5</v>
      </c>
      <c r="P245" s="177">
        <v>0.3</v>
      </c>
      <c r="Q245" s="178"/>
    </row>
    <row r="246" spans="1:17" ht="15" customHeight="1" thickTop="1">
      <c r="A246" s="496" t="s">
        <v>156</v>
      </c>
      <c r="B246" s="497" t="s">
        <v>331</v>
      </c>
      <c r="C246" s="255" t="s">
        <v>105</v>
      </c>
      <c r="D246" s="256" t="s">
        <v>332</v>
      </c>
      <c r="E246" s="257" t="str">
        <f t="shared" ref="E246:E251" si="22">A$143&amp;"/"&amp;C246&amp;"/"&amp;D246</f>
        <v>Bois déchet/Cas 1/Digestat ouvert</v>
      </c>
      <c r="F246" s="258">
        <v>0</v>
      </c>
      <c r="G246" s="164">
        <v>0.94</v>
      </c>
      <c r="H246" s="165"/>
      <c r="I246" s="165"/>
      <c r="J246" s="165"/>
      <c r="K246" s="166"/>
      <c r="L246" s="252"/>
      <c r="M246" s="168">
        <v>0</v>
      </c>
      <c r="N246" s="168">
        <v>97.4</v>
      </c>
      <c r="O246" s="168">
        <v>0.8</v>
      </c>
      <c r="P246" s="168">
        <v>12.5</v>
      </c>
      <c r="Q246" s="168">
        <v>-107.3</v>
      </c>
    </row>
    <row r="247" spans="1:17" ht="15" customHeight="1">
      <c r="A247" s="451"/>
      <c r="B247" s="454"/>
      <c r="C247" s="259" t="s">
        <v>105</v>
      </c>
      <c r="D247" s="260" t="s">
        <v>333</v>
      </c>
      <c r="E247" s="257" t="str">
        <f t="shared" si="22"/>
        <v>Bois déchet/Cas 1/Digestat fermé</v>
      </c>
      <c r="F247" s="258">
        <v>0</v>
      </c>
      <c r="G247" s="261">
        <v>2.4</v>
      </c>
      <c r="H247" s="165"/>
      <c r="I247" s="165"/>
      <c r="J247" s="165"/>
      <c r="K247" s="166"/>
      <c r="L247" s="252"/>
      <c r="M247" s="168">
        <v>0</v>
      </c>
      <c r="N247" s="168">
        <v>0</v>
      </c>
      <c r="O247" s="168">
        <v>0.8</v>
      </c>
      <c r="P247" s="168">
        <v>12.5</v>
      </c>
      <c r="Q247" s="168">
        <v>-97.6</v>
      </c>
    </row>
    <row r="248" spans="1:17" ht="15" customHeight="1">
      <c r="A248" s="451"/>
      <c r="B248" s="454"/>
      <c r="C248" s="259" t="s">
        <v>108</v>
      </c>
      <c r="D248" s="256" t="s">
        <v>332</v>
      </c>
      <c r="E248" s="257" t="str">
        <f t="shared" si="22"/>
        <v>Bois déchet/Cas 2/Digestat ouvert</v>
      </c>
      <c r="F248" s="258">
        <v>0</v>
      </c>
      <c r="G248" s="261">
        <v>0.85</v>
      </c>
      <c r="H248" s="165"/>
      <c r="I248" s="165"/>
      <c r="J248" s="165"/>
      <c r="K248" s="166"/>
      <c r="L248" s="252"/>
      <c r="M248" s="168">
        <v>0</v>
      </c>
      <c r="N248" s="168">
        <v>103.7</v>
      </c>
      <c r="O248" s="168">
        <v>0.8</v>
      </c>
      <c r="P248" s="168">
        <v>12.5</v>
      </c>
      <c r="Q248" s="168">
        <v>-107.3</v>
      </c>
    </row>
    <row r="249" spans="1:17" ht="15" customHeight="1">
      <c r="A249" s="451"/>
      <c r="B249" s="454"/>
      <c r="C249" s="259" t="s">
        <v>108</v>
      </c>
      <c r="D249" s="260" t="s">
        <v>333</v>
      </c>
      <c r="E249" s="257" t="str">
        <f t="shared" si="22"/>
        <v>Bois déchet/Cas 2/Digestat fermé</v>
      </c>
      <c r="F249" s="258">
        <v>0</v>
      </c>
      <c r="G249" s="261">
        <v>2.19</v>
      </c>
      <c r="H249" s="165"/>
      <c r="I249" s="165"/>
      <c r="J249" s="165"/>
      <c r="K249" s="166"/>
      <c r="L249" s="252"/>
      <c r="M249" s="168">
        <v>0</v>
      </c>
      <c r="N249" s="168">
        <v>5.9</v>
      </c>
      <c r="O249" s="168">
        <v>0.8</v>
      </c>
      <c r="P249" s="168">
        <v>12.5</v>
      </c>
      <c r="Q249" s="168">
        <v>-97.6</v>
      </c>
    </row>
    <row r="250" spans="1:17" ht="15" customHeight="1">
      <c r="A250" s="451"/>
      <c r="B250" s="454"/>
      <c r="C250" s="259" t="s">
        <v>110</v>
      </c>
      <c r="D250" s="256" t="s">
        <v>332</v>
      </c>
      <c r="E250" s="257" t="str">
        <f t="shared" si="22"/>
        <v>Bois déchet/Cas 3/Digestat ouvert</v>
      </c>
      <c r="F250" s="258">
        <v>0</v>
      </c>
      <c r="G250" s="261">
        <v>0.86</v>
      </c>
      <c r="H250" s="165"/>
      <c r="I250" s="165"/>
      <c r="J250" s="165"/>
      <c r="K250" s="166"/>
      <c r="L250" s="252"/>
      <c r="M250" s="168">
        <v>0</v>
      </c>
      <c r="N250" s="168">
        <v>116.4</v>
      </c>
      <c r="O250" s="168">
        <v>0.8</v>
      </c>
      <c r="P250" s="168">
        <v>12.5</v>
      </c>
      <c r="Q250" s="168">
        <v>-120.7</v>
      </c>
    </row>
    <row r="251" spans="1:17" ht="15" customHeight="1" thickBot="1">
      <c r="A251" s="452"/>
      <c r="B251" s="455"/>
      <c r="C251" s="259" t="s">
        <v>110</v>
      </c>
      <c r="D251" s="260" t="s">
        <v>333</v>
      </c>
      <c r="E251" s="257" t="str">
        <f t="shared" si="22"/>
        <v>Bois déchet/Cas 3/Digestat fermé</v>
      </c>
      <c r="F251" s="258">
        <v>0</v>
      </c>
      <c r="G251" s="173">
        <v>2.35</v>
      </c>
      <c r="H251" s="174"/>
      <c r="I251" s="174"/>
      <c r="J251" s="174"/>
      <c r="K251" s="175"/>
      <c r="L251" s="253"/>
      <c r="M251" s="177">
        <v>0</v>
      </c>
      <c r="N251" s="177">
        <v>6.4</v>
      </c>
      <c r="O251" s="177">
        <v>0.8</v>
      </c>
      <c r="P251" s="177">
        <v>12.5</v>
      </c>
      <c r="Q251" s="168">
        <v>-108.5</v>
      </c>
    </row>
    <row r="252" spans="1:17" ht="15" customHeight="1" thickTop="1">
      <c r="A252" s="496" t="s">
        <v>158</v>
      </c>
      <c r="B252" s="497" t="s">
        <v>334</v>
      </c>
      <c r="C252" s="255" t="s">
        <v>105</v>
      </c>
      <c r="D252" s="262" t="s">
        <v>332</v>
      </c>
      <c r="E252" s="257" t="str">
        <f t="shared" ref="E252:E257" si="23">A$149&amp;"/"&amp;C252&amp;"/"&amp;D252</f>
        <v>/Cas 1/Digestat ouvert</v>
      </c>
      <c r="F252" s="258">
        <v>0</v>
      </c>
      <c r="G252" s="164">
        <v>0.21</v>
      </c>
      <c r="H252" s="165"/>
      <c r="I252" s="165"/>
      <c r="J252" s="165"/>
      <c r="K252" s="166"/>
      <c r="L252" s="252"/>
      <c r="M252" s="168">
        <v>15.6</v>
      </c>
      <c r="N252" s="168">
        <v>18.899999999999999</v>
      </c>
      <c r="O252" s="168">
        <v>0</v>
      </c>
      <c r="P252" s="168">
        <v>12.5</v>
      </c>
      <c r="Q252" s="263"/>
    </row>
    <row r="253" spans="1:17" ht="15" customHeight="1">
      <c r="A253" s="451"/>
      <c r="B253" s="454"/>
      <c r="C253" s="259" t="s">
        <v>105</v>
      </c>
      <c r="D253" s="260" t="s">
        <v>333</v>
      </c>
      <c r="E253" s="257" t="str">
        <f t="shared" si="23"/>
        <v>/Cas 1/Digestat fermé</v>
      </c>
      <c r="F253" s="258">
        <v>0</v>
      </c>
      <c r="G253" s="164">
        <v>0.53</v>
      </c>
      <c r="H253" s="165"/>
      <c r="I253" s="165"/>
      <c r="J253" s="165"/>
      <c r="K253" s="166"/>
      <c r="L253" s="252"/>
      <c r="M253" s="168">
        <v>15.2</v>
      </c>
      <c r="N253" s="168">
        <v>0</v>
      </c>
      <c r="O253" s="168">
        <v>0</v>
      </c>
      <c r="P253" s="168">
        <v>12.5</v>
      </c>
    </row>
    <row r="254" spans="1:17" ht="15" customHeight="1">
      <c r="A254" s="451"/>
      <c r="B254" s="454"/>
      <c r="C254" s="259" t="s">
        <v>108</v>
      </c>
      <c r="D254" s="256" t="s">
        <v>332</v>
      </c>
      <c r="E254" s="257" t="str">
        <f t="shared" si="23"/>
        <v>/Cas 2/Digestat ouvert</v>
      </c>
      <c r="F254" s="258">
        <v>0</v>
      </c>
      <c r="G254" s="164">
        <v>0.18</v>
      </c>
      <c r="H254" s="165"/>
      <c r="I254" s="165"/>
      <c r="J254" s="165"/>
      <c r="K254" s="166"/>
      <c r="L254" s="252"/>
      <c r="M254" s="168">
        <v>15.6</v>
      </c>
      <c r="N254" s="168">
        <v>26.3</v>
      </c>
      <c r="O254" s="168">
        <v>0</v>
      </c>
      <c r="P254" s="168">
        <v>12.5</v>
      </c>
    </row>
    <row r="255" spans="1:17" ht="15" customHeight="1">
      <c r="A255" s="451"/>
      <c r="B255" s="454"/>
      <c r="C255" s="259" t="s">
        <v>108</v>
      </c>
      <c r="D255" s="260" t="s">
        <v>333</v>
      </c>
      <c r="E255" s="257" t="str">
        <f t="shared" si="23"/>
        <v>/Cas 2/Digestat fermé</v>
      </c>
      <c r="F255" s="258">
        <v>0</v>
      </c>
      <c r="G255" s="164">
        <v>0.47</v>
      </c>
      <c r="H255" s="165"/>
      <c r="I255" s="165"/>
      <c r="J255" s="165"/>
      <c r="K255" s="166"/>
      <c r="L255" s="252"/>
      <c r="M255" s="168">
        <v>15.2</v>
      </c>
      <c r="N255" s="168">
        <v>7.2</v>
      </c>
      <c r="O255" s="168">
        <v>0</v>
      </c>
      <c r="P255" s="168">
        <v>12.5</v>
      </c>
    </row>
    <row r="256" spans="1:17" ht="15" customHeight="1">
      <c r="A256" s="451"/>
      <c r="B256" s="454"/>
      <c r="C256" s="259" t="s">
        <v>110</v>
      </c>
      <c r="D256" s="256" t="s">
        <v>332</v>
      </c>
      <c r="E256" s="257" t="str">
        <f t="shared" si="23"/>
        <v>/Cas 3/Digestat ouvert</v>
      </c>
      <c r="F256" s="258">
        <v>0</v>
      </c>
      <c r="G256" s="164">
        <v>0.1</v>
      </c>
      <c r="H256" s="165"/>
      <c r="I256" s="165"/>
      <c r="J256" s="165"/>
      <c r="K256" s="166"/>
      <c r="L256" s="252"/>
      <c r="M256" s="168">
        <v>17.5</v>
      </c>
      <c r="N256" s="168">
        <v>29.3</v>
      </c>
      <c r="O256" s="168">
        <v>0</v>
      </c>
      <c r="P256" s="168">
        <v>12.5</v>
      </c>
    </row>
    <row r="257" spans="1:17" ht="15" customHeight="1" thickBot="1">
      <c r="A257" s="452"/>
      <c r="B257" s="455"/>
      <c r="C257" s="259" t="s">
        <v>110</v>
      </c>
      <c r="D257" s="260" t="s">
        <v>333</v>
      </c>
      <c r="E257" s="257" t="str">
        <f t="shared" si="23"/>
        <v>/Cas 3/Digestat fermé</v>
      </c>
      <c r="F257" s="258">
        <v>0</v>
      </c>
      <c r="G257" s="173">
        <v>0.43</v>
      </c>
      <c r="H257" s="174"/>
      <c r="I257" s="174"/>
      <c r="J257" s="174"/>
      <c r="K257" s="175"/>
      <c r="L257" s="253"/>
      <c r="M257" s="177">
        <v>17.100000000000001</v>
      </c>
      <c r="N257" s="177">
        <v>7.9</v>
      </c>
      <c r="O257" s="177">
        <v>0</v>
      </c>
      <c r="P257" s="177">
        <v>12.5</v>
      </c>
      <c r="Q257" s="178"/>
    </row>
    <row r="258" spans="1:17" ht="15" customHeight="1" thickTop="1">
      <c r="A258" s="496" t="s">
        <v>159</v>
      </c>
      <c r="B258" s="497" t="s">
        <v>335</v>
      </c>
      <c r="C258" s="255" t="s">
        <v>105</v>
      </c>
      <c r="D258" s="262" t="s">
        <v>332</v>
      </c>
      <c r="E258" s="257" t="str">
        <f t="shared" ref="E258:E263" si="24">A$155&amp;"/"&amp;C258&amp;"/"&amp;D258</f>
        <v>Granulés/Cas 1/Digestat ouvert</v>
      </c>
      <c r="F258" s="258">
        <v>0</v>
      </c>
      <c r="G258" s="164">
        <v>0.26</v>
      </c>
      <c r="H258" s="165"/>
      <c r="I258" s="165"/>
      <c r="J258" s="165"/>
      <c r="K258" s="166"/>
      <c r="L258" s="252"/>
      <c r="M258" s="168">
        <v>0</v>
      </c>
      <c r="N258" s="168">
        <v>30.6</v>
      </c>
      <c r="O258" s="168">
        <v>0.5</v>
      </c>
      <c r="P258" s="168">
        <v>12.5</v>
      </c>
    </row>
    <row r="259" spans="1:17" ht="15" customHeight="1">
      <c r="A259" s="451"/>
      <c r="B259" s="454"/>
      <c r="C259" s="259" t="s">
        <v>105</v>
      </c>
      <c r="D259" s="260" t="s">
        <v>333</v>
      </c>
      <c r="E259" s="257" t="str">
        <f t="shared" si="24"/>
        <v>Granulés/Cas 1/Digestat fermé</v>
      </c>
      <c r="F259" s="258">
        <v>0</v>
      </c>
      <c r="G259" s="164">
        <v>0.78</v>
      </c>
      <c r="H259" s="165"/>
      <c r="I259" s="165"/>
      <c r="J259" s="165"/>
      <c r="K259" s="166"/>
      <c r="L259" s="252"/>
      <c r="M259" s="168">
        <v>0</v>
      </c>
      <c r="N259" s="168">
        <v>0</v>
      </c>
      <c r="O259" s="168">
        <v>0.5</v>
      </c>
      <c r="P259" s="168">
        <v>12.5</v>
      </c>
    </row>
    <row r="260" spans="1:17" ht="15" customHeight="1">
      <c r="A260" s="451"/>
      <c r="B260" s="454"/>
      <c r="C260" s="259" t="s">
        <v>108</v>
      </c>
      <c r="D260" s="256" t="s">
        <v>332</v>
      </c>
      <c r="E260" s="257" t="str">
        <f t="shared" si="24"/>
        <v>Granulés/Cas 2/Digestat ouvert</v>
      </c>
      <c r="F260" s="258">
        <v>0</v>
      </c>
      <c r="G260" s="164">
        <v>0.21</v>
      </c>
      <c r="H260" s="165"/>
      <c r="I260" s="165"/>
      <c r="J260" s="165"/>
      <c r="K260" s="166"/>
      <c r="L260" s="252"/>
      <c r="M260" s="168">
        <v>0</v>
      </c>
      <c r="N260" s="168">
        <v>39</v>
      </c>
      <c r="O260" s="168">
        <v>0.5</v>
      </c>
      <c r="P260" s="168">
        <v>12.5</v>
      </c>
    </row>
    <row r="261" spans="1:17" ht="15" customHeight="1">
      <c r="A261" s="451"/>
      <c r="B261" s="454"/>
      <c r="C261" s="259" t="s">
        <v>108</v>
      </c>
      <c r="D261" s="260" t="s">
        <v>333</v>
      </c>
      <c r="E261" s="257" t="str">
        <f t="shared" si="24"/>
        <v>Granulés/Cas 2/Digestat fermé</v>
      </c>
      <c r="F261" s="258">
        <v>0</v>
      </c>
      <c r="G261" s="164">
        <v>0.68</v>
      </c>
      <c r="H261" s="165"/>
      <c r="I261" s="165"/>
      <c r="J261" s="165"/>
      <c r="K261" s="166"/>
      <c r="L261" s="252"/>
      <c r="M261" s="168">
        <v>0</v>
      </c>
      <c r="N261" s="168">
        <v>8.3000000000000007</v>
      </c>
      <c r="O261" s="168">
        <v>0.5</v>
      </c>
      <c r="P261" s="168">
        <v>12.5</v>
      </c>
    </row>
    <row r="262" spans="1:17" ht="15" customHeight="1">
      <c r="A262" s="451"/>
      <c r="B262" s="454"/>
      <c r="C262" s="259" t="s">
        <v>110</v>
      </c>
      <c r="D262" s="256" t="s">
        <v>332</v>
      </c>
      <c r="E262" s="257" t="str">
        <f t="shared" si="24"/>
        <v>Granulés/Cas 3/Digestat ouvert</v>
      </c>
      <c r="F262" s="258">
        <v>0</v>
      </c>
      <c r="G262" s="164">
        <v>0.14000000000000001</v>
      </c>
      <c r="H262" s="165"/>
      <c r="I262" s="165"/>
      <c r="J262" s="165"/>
      <c r="K262" s="166"/>
      <c r="L262" s="252"/>
      <c r="M262" s="168">
        <v>0</v>
      </c>
      <c r="N262" s="168">
        <v>43.7</v>
      </c>
      <c r="O262" s="168">
        <v>0.5</v>
      </c>
      <c r="P262" s="168">
        <v>12.5</v>
      </c>
    </row>
    <row r="263" spans="1:17" ht="15" customHeight="1" thickBot="1">
      <c r="A263" s="452"/>
      <c r="B263" s="455"/>
      <c r="C263" s="259" t="s">
        <v>110</v>
      </c>
      <c r="D263" s="264" t="s">
        <v>333</v>
      </c>
      <c r="E263" s="257" t="str">
        <f t="shared" si="24"/>
        <v>Granulés/Cas 3/Digestat fermé</v>
      </c>
      <c r="F263" s="258">
        <v>0</v>
      </c>
      <c r="G263" s="173">
        <v>0.66</v>
      </c>
      <c r="H263" s="174"/>
      <c r="I263" s="174"/>
      <c r="J263" s="174"/>
      <c r="K263" s="175"/>
      <c r="L263" s="253"/>
      <c r="M263" s="177">
        <v>0</v>
      </c>
      <c r="N263" s="168">
        <v>9.1</v>
      </c>
      <c r="O263" s="168">
        <v>0.5</v>
      </c>
      <c r="P263" s="168">
        <v>12.5</v>
      </c>
      <c r="Q263" s="178"/>
    </row>
    <row r="264" spans="1:17" ht="15" customHeight="1" thickTop="1">
      <c r="A264" s="496" t="s">
        <v>161</v>
      </c>
      <c r="B264" s="497"/>
      <c r="C264" s="255" t="s">
        <v>105</v>
      </c>
      <c r="D264" s="251" t="s">
        <v>332</v>
      </c>
      <c r="E264" s="235" t="str">
        <f t="shared" ref="E264:E269" si="25">A$161&amp;"/"&amp;C264&amp;"/"&amp;D264</f>
        <v>/Cas 1/Digestat ouvert</v>
      </c>
      <c r="F264" s="258">
        <v>0</v>
      </c>
      <c r="G264" s="164">
        <v>0.45</v>
      </c>
      <c r="H264" s="165"/>
      <c r="I264" s="165"/>
      <c r="J264" s="165"/>
      <c r="K264" s="166"/>
      <c r="L264" s="252"/>
      <c r="M264" s="265"/>
      <c r="N264" s="265"/>
      <c r="O264" s="265"/>
      <c r="P264" s="265"/>
    </row>
    <row r="265" spans="1:17" ht="15" customHeight="1">
      <c r="A265" s="451"/>
      <c r="B265" s="454"/>
      <c r="C265" s="259" t="s">
        <v>105</v>
      </c>
      <c r="D265" s="163" t="s">
        <v>333</v>
      </c>
      <c r="E265" s="235" t="str">
        <f t="shared" si="25"/>
        <v>/Cas 1/Digestat fermé</v>
      </c>
      <c r="F265" s="258">
        <v>0</v>
      </c>
      <c r="G265" s="261">
        <v>1.1399999999999999</v>
      </c>
      <c r="H265" s="165"/>
      <c r="I265" s="165"/>
      <c r="J265" s="165"/>
      <c r="K265" s="166"/>
      <c r="L265" s="252"/>
      <c r="M265" s="265"/>
      <c r="N265" s="265"/>
      <c r="O265" s="265"/>
      <c r="P265" s="265"/>
    </row>
    <row r="266" spans="1:17" ht="15" customHeight="1">
      <c r="A266" s="451"/>
      <c r="B266" s="454"/>
      <c r="C266" s="259" t="s">
        <v>108</v>
      </c>
      <c r="D266" s="251" t="s">
        <v>332</v>
      </c>
      <c r="E266" s="235" t="str">
        <f t="shared" si="25"/>
        <v>/Cas 2/Digestat ouvert</v>
      </c>
      <c r="F266" s="258">
        <v>0</v>
      </c>
      <c r="G266" s="261">
        <v>0.4</v>
      </c>
      <c r="H266" s="165"/>
      <c r="I266" s="165"/>
      <c r="J266" s="165"/>
      <c r="K266" s="166"/>
      <c r="L266" s="252"/>
      <c r="M266" s="265"/>
      <c r="N266" s="265"/>
      <c r="O266" s="265"/>
      <c r="P266" s="265"/>
    </row>
    <row r="267" spans="1:17" ht="15" customHeight="1">
      <c r="A267" s="451"/>
      <c r="B267" s="454"/>
      <c r="C267" s="259" t="s">
        <v>108</v>
      </c>
      <c r="D267" s="163" t="s">
        <v>333</v>
      </c>
      <c r="E267" s="235" t="str">
        <f t="shared" si="25"/>
        <v>/Cas 2/Digestat fermé</v>
      </c>
      <c r="F267" s="258">
        <v>0</v>
      </c>
      <c r="G267" s="261">
        <v>1.03</v>
      </c>
      <c r="H267" s="165"/>
      <c r="I267" s="165"/>
      <c r="J267" s="165"/>
      <c r="K267" s="166"/>
      <c r="L267" s="252"/>
      <c r="M267" s="265"/>
      <c r="N267" s="265"/>
      <c r="O267" s="265"/>
      <c r="P267" s="265"/>
    </row>
    <row r="268" spans="1:17" ht="15" customHeight="1">
      <c r="A268" s="451"/>
      <c r="B268" s="454"/>
      <c r="C268" s="259" t="s">
        <v>110</v>
      </c>
      <c r="D268" s="251" t="s">
        <v>332</v>
      </c>
      <c r="E268" s="235" t="str">
        <f t="shared" si="25"/>
        <v>/Cas 3/Digestat ouvert</v>
      </c>
      <c r="F268" s="258">
        <v>0</v>
      </c>
      <c r="G268" s="261">
        <v>0.35</v>
      </c>
      <c r="H268" s="165"/>
      <c r="I268" s="165"/>
      <c r="J268" s="165"/>
      <c r="K268" s="166"/>
      <c r="L268" s="252"/>
      <c r="M268" s="265"/>
      <c r="N268" s="265"/>
      <c r="O268" s="265"/>
      <c r="P268" s="265"/>
    </row>
    <row r="269" spans="1:17" ht="15" customHeight="1" thickBot="1">
      <c r="A269" s="452"/>
      <c r="B269" s="455"/>
      <c r="C269" s="259" t="s">
        <v>110</v>
      </c>
      <c r="D269" s="163" t="s">
        <v>333</v>
      </c>
      <c r="E269" s="235" t="str">
        <f t="shared" si="25"/>
        <v>/Cas 3/Digestat fermé</v>
      </c>
      <c r="F269" s="258">
        <v>0</v>
      </c>
      <c r="G269" s="173">
        <v>1.06</v>
      </c>
      <c r="H269" s="174"/>
      <c r="I269" s="174"/>
      <c r="J269" s="174"/>
      <c r="K269" s="175"/>
      <c r="L269" s="253"/>
      <c r="M269" s="265"/>
      <c r="N269" s="265"/>
      <c r="O269" s="265"/>
      <c r="P269" s="265"/>
      <c r="Q269" s="178"/>
    </row>
    <row r="270" spans="1:17" ht="15" customHeight="1" thickTop="1">
      <c r="A270" s="496" t="s">
        <v>163</v>
      </c>
      <c r="B270" s="497"/>
      <c r="C270" s="255" t="s">
        <v>105</v>
      </c>
      <c r="D270" s="251" t="s">
        <v>332</v>
      </c>
      <c r="E270" s="235" t="str">
        <f t="shared" ref="E270:E275" si="26">A$167&amp;"/"&amp;C270&amp;"/"&amp;D270</f>
        <v>/Cas 1/Digestat ouvert</v>
      </c>
      <c r="F270" s="258">
        <v>0</v>
      </c>
      <c r="G270" s="164">
        <v>0.37</v>
      </c>
      <c r="H270" s="165"/>
      <c r="I270" s="165"/>
      <c r="J270" s="165"/>
      <c r="K270" s="166"/>
      <c r="L270" s="252"/>
      <c r="M270" s="265"/>
      <c r="N270" s="265"/>
      <c r="O270" s="265"/>
      <c r="P270" s="265"/>
    </row>
    <row r="271" spans="1:17" ht="15" customHeight="1">
      <c r="A271" s="451"/>
      <c r="B271" s="454"/>
      <c r="C271" s="259" t="s">
        <v>105</v>
      </c>
      <c r="D271" s="163" t="s">
        <v>333</v>
      </c>
      <c r="E271" s="235" t="str">
        <f t="shared" si="26"/>
        <v>/Cas 1/Digestat fermé</v>
      </c>
      <c r="F271" s="258">
        <v>0</v>
      </c>
      <c r="G271" s="261">
        <v>0.94</v>
      </c>
      <c r="H271" s="165"/>
      <c r="I271" s="165"/>
      <c r="J271" s="165"/>
      <c r="K271" s="166"/>
      <c r="L271" s="252"/>
      <c r="M271" s="265"/>
      <c r="N271" s="265"/>
      <c r="O271" s="265"/>
      <c r="P271" s="265"/>
    </row>
    <row r="272" spans="1:17" ht="15" customHeight="1">
      <c r="A272" s="451"/>
      <c r="B272" s="454"/>
      <c r="C272" s="259" t="s">
        <v>108</v>
      </c>
      <c r="D272" s="251" t="s">
        <v>332</v>
      </c>
      <c r="E272" s="235" t="str">
        <f t="shared" si="26"/>
        <v>/Cas 2/Digestat ouvert</v>
      </c>
      <c r="F272" s="258">
        <v>0</v>
      </c>
      <c r="G272" s="261">
        <v>0.32</v>
      </c>
      <c r="H272" s="165"/>
      <c r="I272" s="165"/>
      <c r="J272" s="165"/>
      <c r="K272" s="166"/>
      <c r="L272" s="252"/>
      <c r="M272" s="265"/>
      <c r="N272" s="265"/>
      <c r="O272" s="265"/>
      <c r="P272" s="265"/>
    </row>
    <row r="273" spans="1:17" ht="15" customHeight="1">
      <c r="A273" s="451"/>
      <c r="B273" s="454"/>
      <c r="C273" s="259" t="s">
        <v>108</v>
      </c>
      <c r="D273" s="163" t="s">
        <v>333</v>
      </c>
      <c r="E273" s="235" t="str">
        <f t="shared" si="26"/>
        <v>/Cas 2/Digestat fermé</v>
      </c>
      <c r="F273" s="258">
        <v>0</v>
      </c>
      <c r="G273" s="261">
        <v>0.85</v>
      </c>
      <c r="H273" s="165"/>
      <c r="I273" s="165"/>
      <c r="J273" s="165"/>
      <c r="K273" s="166"/>
      <c r="L273" s="252"/>
      <c r="M273" s="265"/>
      <c r="N273" s="265"/>
      <c r="O273" s="265"/>
      <c r="P273" s="265"/>
    </row>
    <row r="274" spans="1:17" ht="15" customHeight="1">
      <c r="A274" s="451"/>
      <c r="B274" s="454"/>
      <c r="C274" s="259" t="s">
        <v>110</v>
      </c>
      <c r="D274" s="251" t="s">
        <v>332</v>
      </c>
      <c r="E274" s="235" t="str">
        <f t="shared" si="26"/>
        <v>/Cas 3/Digestat ouvert</v>
      </c>
      <c r="F274" s="258">
        <v>0</v>
      </c>
      <c r="G274" s="261">
        <v>0.27</v>
      </c>
      <c r="H274" s="165"/>
      <c r="I274" s="165"/>
      <c r="J274" s="165"/>
      <c r="K274" s="166"/>
      <c r="L274" s="252"/>
      <c r="M274" s="265"/>
      <c r="N274" s="265"/>
      <c r="O274" s="265"/>
      <c r="P274" s="265"/>
    </row>
    <row r="275" spans="1:17" ht="15" customHeight="1" thickBot="1">
      <c r="A275" s="452"/>
      <c r="B275" s="455"/>
      <c r="C275" s="259" t="s">
        <v>110</v>
      </c>
      <c r="D275" s="163" t="s">
        <v>333</v>
      </c>
      <c r="E275" s="235" t="str">
        <f t="shared" si="26"/>
        <v>/Cas 3/Digestat fermé</v>
      </c>
      <c r="F275" s="258">
        <v>0</v>
      </c>
      <c r="G275" s="173">
        <v>0.85</v>
      </c>
      <c r="H275" s="174"/>
      <c r="I275" s="174"/>
      <c r="J275" s="174"/>
      <c r="K275" s="175"/>
      <c r="L275" s="253"/>
      <c r="M275" s="265"/>
      <c r="N275" s="265"/>
      <c r="O275" s="265"/>
      <c r="P275" s="265"/>
      <c r="Q275" s="178"/>
    </row>
    <row r="276" spans="1:17" ht="15" customHeight="1" thickTop="1">
      <c r="A276" s="496" t="s">
        <v>165</v>
      </c>
      <c r="B276" s="497"/>
      <c r="C276" s="255" t="s">
        <v>105</v>
      </c>
      <c r="D276" s="251" t="s">
        <v>332</v>
      </c>
      <c r="E276" s="235" t="str">
        <f t="shared" ref="E276:E281" si="27">A$173&amp;"/"&amp;C276&amp;"/"&amp;D276</f>
        <v>/Cas 1/Digestat ouvert</v>
      </c>
      <c r="F276" s="258">
        <v>0</v>
      </c>
      <c r="G276" s="164">
        <v>0.32</v>
      </c>
      <c r="H276" s="165"/>
      <c r="I276" s="165"/>
      <c r="J276" s="165"/>
      <c r="K276" s="166"/>
      <c r="L276" s="252"/>
      <c r="M276" s="265"/>
      <c r="N276" s="265"/>
      <c r="O276" s="265"/>
      <c r="P276" s="265"/>
    </row>
    <row r="277" spans="1:17" ht="15" customHeight="1">
      <c r="A277" s="451"/>
      <c r="B277" s="454"/>
      <c r="C277" s="259" t="s">
        <v>105</v>
      </c>
      <c r="D277" s="163" t="s">
        <v>333</v>
      </c>
      <c r="E277" s="235" t="str">
        <f t="shared" si="27"/>
        <v>/Cas 1/Digestat fermé</v>
      </c>
      <c r="F277" s="258">
        <v>0</v>
      </c>
      <c r="G277" s="261">
        <v>0.82</v>
      </c>
      <c r="H277" s="165"/>
      <c r="I277" s="165"/>
      <c r="J277" s="165"/>
      <c r="K277" s="166"/>
      <c r="L277" s="252"/>
      <c r="M277" s="265"/>
      <c r="N277" s="265"/>
      <c r="O277" s="265"/>
      <c r="P277" s="265"/>
    </row>
    <row r="278" spans="1:17" ht="15" customHeight="1">
      <c r="A278" s="451"/>
      <c r="B278" s="454"/>
      <c r="C278" s="259" t="s">
        <v>108</v>
      </c>
      <c r="D278" s="251" t="s">
        <v>332</v>
      </c>
      <c r="E278" s="235" t="str">
        <f t="shared" si="27"/>
        <v>/Cas 2/Digestat ouvert</v>
      </c>
      <c r="F278" s="258">
        <v>0</v>
      </c>
      <c r="G278" s="261">
        <v>0.28000000000000003</v>
      </c>
      <c r="H278" s="165"/>
      <c r="I278" s="165"/>
      <c r="J278" s="165"/>
      <c r="K278" s="166"/>
      <c r="L278" s="252"/>
      <c r="M278" s="265"/>
      <c r="N278" s="265"/>
      <c r="O278" s="265"/>
      <c r="P278" s="265"/>
    </row>
    <row r="279" spans="1:17" ht="15" customHeight="1">
      <c r="A279" s="451"/>
      <c r="B279" s="454"/>
      <c r="C279" s="259" t="s">
        <v>108</v>
      </c>
      <c r="D279" s="163" t="s">
        <v>333</v>
      </c>
      <c r="E279" s="235" t="str">
        <f t="shared" si="27"/>
        <v>/Cas 2/Digestat fermé</v>
      </c>
      <c r="F279" s="258">
        <v>0</v>
      </c>
      <c r="G279" s="261">
        <v>0.73</v>
      </c>
      <c r="H279" s="165"/>
      <c r="I279" s="165"/>
      <c r="J279" s="165"/>
      <c r="K279" s="166"/>
      <c r="L279" s="252"/>
      <c r="M279" s="265"/>
      <c r="N279" s="265"/>
      <c r="O279" s="265"/>
      <c r="P279" s="265"/>
    </row>
    <row r="280" spans="1:17" ht="15" customHeight="1">
      <c r="A280" s="451"/>
      <c r="B280" s="454"/>
      <c r="C280" s="259" t="s">
        <v>110</v>
      </c>
      <c r="D280" s="251" t="s">
        <v>332</v>
      </c>
      <c r="E280" s="235" t="str">
        <f t="shared" si="27"/>
        <v>/Cas 3/Digestat ouvert</v>
      </c>
      <c r="F280" s="258">
        <v>0</v>
      </c>
      <c r="G280" s="261">
        <v>0.22</v>
      </c>
      <c r="H280" s="165"/>
      <c r="I280" s="165"/>
      <c r="J280" s="165"/>
      <c r="K280" s="166"/>
      <c r="L280" s="252"/>
      <c r="M280" s="265"/>
      <c r="N280" s="265"/>
      <c r="O280" s="265"/>
      <c r="P280" s="265"/>
    </row>
    <row r="281" spans="1:17" ht="15" customHeight="1" thickBot="1">
      <c r="A281" s="452"/>
      <c r="B281" s="455"/>
      <c r="C281" s="259" t="s">
        <v>110</v>
      </c>
      <c r="D281" s="163" t="s">
        <v>333</v>
      </c>
      <c r="E281" s="235" t="str">
        <f t="shared" si="27"/>
        <v>/Cas 3/Digestat fermé</v>
      </c>
      <c r="F281" s="258">
        <v>0</v>
      </c>
      <c r="G281" s="173">
        <v>0.72</v>
      </c>
      <c r="H281" s="174"/>
      <c r="I281" s="174"/>
      <c r="J281" s="174"/>
      <c r="K281" s="175"/>
      <c r="L281" s="253"/>
      <c r="M281" s="265"/>
      <c r="N281" s="265"/>
      <c r="O281" s="265"/>
      <c r="P281" s="265"/>
      <c r="Q281" s="178"/>
    </row>
    <row r="282" spans="1:17" ht="15.75" thickTop="1"/>
  </sheetData>
  <mergeCells count="63">
    <mergeCell ref="A264:A269"/>
    <mergeCell ref="B264:B269"/>
    <mergeCell ref="A270:A275"/>
    <mergeCell ref="B270:B275"/>
    <mergeCell ref="A276:A281"/>
    <mergeCell ref="B276:B281"/>
    <mergeCell ref="A246:A251"/>
    <mergeCell ref="B246:B251"/>
    <mergeCell ref="A252:A257"/>
    <mergeCell ref="B252:B257"/>
    <mergeCell ref="A258:A263"/>
    <mergeCell ref="B258:B263"/>
    <mergeCell ref="A235:A238"/>
    <mergeCell ref="B235:B238"/>
    <mergeCell ref="A239:A241"/>
    <mergeCell ref="B239:B241"/>
    <mergeCell ref="A242:A243"/>
    <mergeCell ref="B242:B243"/>
    <mergeCell ref="A219:A230"/>
    <mergeCell ref="B219:B222"/>
    <mergeCell ref="B223:B226"/>
    <mergeCell ref="B227:B230"/>
    <mergeCell ref="A231:A234"/>
    <mergeCell ref="B231:B234"/>
    <mergeCell ref="M183:Q183"/>
    <mergeCell ref="A210:A218"/>
    <mergeCell ref="B210:B212"/>
    <mergeCell ref="B213:B215"/>
    <mergeCell ref="B216:B218"/>
    <mergeCell ref="A186:A189"/>
    <mergeCell ref="B187:B189"/>
    <mergeCell ref="A190:A193"/>
    <mergeCell ref="B191:B193"/>
    <mergeCell ref="A194:A197"/>
    <mergeCell ref="B195:B197"/>
    <mergeCell ref="A198:A200"/>
    <mergeCell ref="A201:A209"/>
    <mergeCell ref="B201:B203"/>
    <mergeCell ref="B204:B206"/>
    <mergeCell ref="B207:B209"/>
    <mergeCell ref="A184:B184"/>
    <mergeCell ref="H184:L184"/>
    <mergeCell ref="A123:A134"/>
    <mergeCell ref="A135:A142"/>
    <mergeCell ref="A143:A154"/>
    <mergeCell ref="A155:A178"/>
    <mergeCell ref="B156:B158"/>
    <mergeCell ref="B160:B162"/>
    <mergeCell ref="B164:B166"/>
    <mergeCell ref="B168:B170"/>
    <mergeCell ref="B172:B174"/>
    <mergeCell ref="B176:B178"/>
    <mergeCell ref="A179:A180"/>
    <mergeCell ref="A182:Q182"/>
    <mergeCell ref="F183:G183"/>
    <mergeCell ref="H183:L183"/>
    <mergeCell ref="A119:A122"/>
    <mergeCell ref="B119:B122"/>
    <mergeCell ref="A116:Q116"/>
    <mergeCell ref="F117:G117"/>
    <mergeCell ref="H117:L117"/>
    <mergeCell ref="M117:Q117"/>
    <mergeCell ref="A118:B118"/>
  </mergeCells>
  <conditionalFormatting sqref="F185:G281">
    <cfRule type="cellIs" dxfId="0" priority="1" operator="lessThan">
      <formula>0.7</formula>
    </cfRule>
  </conditionalFormatting>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5">
    <tabColor theme="3" tint="-0.249977111117893"/>
  </sheetPr>
  <dimension ref="A1:E28"/>
  <sheetViews>
    <sheetView workbookViewId="0">
      <selection activeCell="D22" sqref="D22"/>
    </sheetView>
  </sheetViews>
  <sheetFormatPr baseColWidth="10" defaultRowHeight="15"/>
  <cols>
    <col min="1" max="1" width="34.5703125" customWidth="1"/>
    <col min="2" max="2" width="32.85546875" customWidth="1"/>
    <col min="3" max="3" width="14" customWidth="1"/>
    <col min="4" max="4" width="17.7109375" customWidth="1"/>
  </cols>
  <sheetData>
    <row r="1" spans="1:5" ht="27" customHeight="1" thickBot="1">
      <c r="A1" s="29" t="s">
        <v>3</v>
      </c>
      <c r="B1" s="30" t="s">
        <v>67</v>
      </c>
      <c r="C1" s="36" t="s">
        <v>384</v>
      </c>
      <c r="E1" s="1"/>
    </row>
    <row r="2" spans="1:5" ht="19.899999999999999" customHeight="1">
      <c r="A2" s="336" t="e" vm="1">
        <v>#VALUE!</v>
      </c>
      <c r="B2" s="22">
        <v>0.28000000000000003</v>
      </c>
    </row>
    <row r="3" spans="1:5" ht="19.899999999999999" customHeight="1">
      <c r="A3" s="337" t="e" vm="2">
        <v>#VALUE!</v>
      </c>
      <c r="B3" s="23">
        <v>0.41</v>
      </c>
    </row>
    <row r="4" spans="1:5" ht="19.899999999999999" customHeight="1">
      <c r="A4" s="337" t="e" vm="3">
        <v>#VALUE!</v>
      </c>
      <c r="B4" s="23">
        <v>0.18</v>
      </c>
    </row>
    <row r="5" spans="1:5" ht="19.899999999999999" customHeight="1">
      <c r="A5" s="337" t="s">
        <v>378</v>
      </c>
      <c r="B5" s="23">
        <v>0.37</v>
      </c>
    </row>
    <row r="6" spans="1:5" ht="19.899999999999999" customHeight="1">
      <c r="A6" s="339" t="s">
        <v>4</v>
      </c>
      <c r="B6" s="23">
        <v>0.13</v>
      </c>
    </row>
    <row r="7" spans="1:5" ht="19.899999999999999" customHeight="1">
      <c r="A7" s="340" t="s">
        <v>379</v>
      </c>
      <c r="B7" s="23">
        <v>0.57999999999999996</v>
      </c>
      <c r="C7" s="24"/>
      <c r="D7" s="24"/>
    </row>
    <row r="8" spans="1:5" ht="19.899999999999999" customHeight="1">
      <c r="A8" s="340" t="s">
        <v>380</v>
      </c>
      <c r="B8" s="23">
        <v>0.44</v>
      </c>
      <c r="C8" s="24"/>
      <c r="D8" s="24"/>
    </row>
    <row r="9" spans="1:5" ht="19.899999999999999" customHeight="1">
      <c r="A9" s="339" t="s">
        <v>381</v>
      </c>
      <c r="B9" s="23">
        <v>0.43</v>
      </c>
      <c r="C9" s="24"/>
      <c r="D9" s="24"/>
    </row>
    <row r="10" spans="1:5" ht="19.899999999999999" customHeight="1">
      <c r="A10" s="337" t="e" vm="4">
        <v>#VALUE!</v>
      </c>
      <c r="B10" s="23">
        <v>0.42</v>
      </c>
      <c r="C10" s="24"/>
      <c r="D10" s="24"/>
    </row>
    <row r="11" spans="1:5" ht="19.899999999999999" customHeight="1">
      <c r="A11" s="340" t="s">
        <v>382</v>
      </c>
      <c r="B11" s="23">
        <v>0.37</v>
      </c>
      <c r="C11" s="24"/>
      <c r="D11" s="24"/>
    </row>
    <row r="12" spans="1:5" ht="19.899999999999999" customHeight="1">
      <c r="A12" s="337" t="e" vm="5">
        <v>#VALUE!</v>
      </c>
      <c r="B12" s="23">
        <v>0.22</v>
      </c>
      <c r="C12" s="24"/>
      <c r="D12" s="24"/>
    </row>
    <row r="13" spans="1:5" ht="19.899999999999999" customHeight="1">
      <c r="A13" s="340" t="s">
        <v>383</v>
      </c>
      <c r="B13" s="23">
        <v>0.33</v>
      </c>
      <c r="C13" s="24"/>
      <c r="D13" s="24"/>
    </row>
    <row r="14" spans="1:5" ht="19.899999999999999" customHeight="1">
      <c r="A14" s="338" t="s">
        <v>50</v>
      </c>
      <c r="B14" s="23">
        <v>0.34</v>
      </c>
      <c r="C14" s="24"/>
      <c r="D14" s="24"/>
    </row>
    <row r="15" spans="1:5" ht="19.899999999999999" customHeight="1">
      <c r="A15" s="341" t="s">
        <v>5</v>
      </c>
      <c r="B15" s="23">
        <v>1</v>
      </c>
      <c r="C15" s="24"/>
      <c r="D15" s="24"/>
    </row>
    <row r="16" spans="1:5" ht="19.899999999999999" customHeight="1" thickBot="1">
      <c r="A16" s="25"/>
      <c r="B16" s="26"/>
      <c r="C16" s="24"/>
      <c r="D16" s="24"/>
    </row>
    <row r="17" spans="1:4">
      <c r="C17" s="10"/>
      <c r="D17" s="10"/>
    </row>
    <row r="18" spans="1:4">
      <c r="A18" s="14"/>
      <c r="D18" s="10"/>
    </row>
    <row r="19" spans="1:4">
      <c r="D19" s="10"/>
    </row>
    <row r="20" spans="1:4">
      <c r="D20" s="10"/>
    </row>
    <row r="21" spans="1:4">
      <c r="A21" s="12"/>
      <c r="B21" s="12"/>
      <c r="C21" s="12"/>
      <c r="D21" s="10"/>
    </row>
    <row r="22" spans="1:4">
      <c r="D22" s="10"/>
    </row>
    <row r="23" spans="1:4">
      <c r="D23" s="10"/>
    </row>
    <row r="24" spans="1:4">
      <c r="D24" s="10"/>
    </row>
    <row r="28" spans="1:4" s="12" customFormat="1">
      <c r="A28"/>
      <c r="B28"/>
      <c r="C28"/>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1</vt:i4>
      </vt:variant>
    </vt:vector>
  </HeadingPairs>
  <TitlesOfParts>
    <vt:vector size="11" baseType="lpstr">
      <vt:lpstr>Plan d'appro</vt:lpstr>
      <vt:lpstr>Fournisseurs</vt:lpstr>
      <vt:lpstr>Résultats-synthèse</vt:lpstr>
      <vt:lpstr>Engagement Fournisseur</vt:lpstr>
      <vt:lpstr>Déclaration REDII</vt:lpstr>
      <vt:lpstr>Graphique</vt:lpstr>
      <vt:lpstr>Nature combustibles</vt:lpstr>
      <vt:lpstr>Données REDII</vt:lpstr>
      <vt:lpstr>Taux certification régional</vt:lpstr>
      <vt:lpstr>Données appro projet</vt:lpstr>
      <vt:lpstr>choix2</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GAUTHIER Alice</dc:creator>
  <cp:lastModifiedBy>HENRY Laurianne</cp:lastModifiedBy>
  <cp:lastPrinted>2014-08-25T13:53:18Z</cp:lastPrinted>
  <dcterms:created xsi:type="dcterms:W3CDTF">2014-02-05T10:03:27Z</dcterms:created>
  <dcterms:modified xsi:type="dcterms:W3CDTF">2025-01-27T13:06:31Z</dcterms:modified>
</cp:coreProperties>
</file>