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ROJETS\AAP_Grandes_Install_ST\1. Texte AAP et doc téléchargeables\2022\Volets techniques\"/>
    </mc:Choice>
  </mc:AlternateContent>
  <xr:revisionPtr revIDLastSave="0" documentId="13_ncr:1_{5D30BF3F-00A2-4C62-9808-E7087916C5B6}" xr6:coauthVersionLast="47" xr6:coauthVersionMax="47" xr10:uidLastSave="{00000000-0000-0000-0000-000000000000}"/>
  <bookViews>
    <workbookView xWindow="810" yWindow="-120" windowWidth="28110" windowHeight="16440" tabRatio="718" firstSheet="1" activeTab="1" xr2:uid="{00000000-000D-0000-FFFF-FFFF00000000}"/>
  </bookViews>
  <sheets>
    <sheet name="Paramètres" sheetId="20" state="hidden" r:id="rId1"/>
    <sheet name="Accueil" sheetId="14" r:id="rId2"/>
    <sheet name="Tableau 1 Besoins" sheetId="8" r:id="rId3"/>
    <sheet name="Tableau 2 Installation" sheetId="17" r:id="rId4"/>
    <sheet name="Tableau 3 Production" sheetId="10" r:id="rId5"/>
    <sheet name="Tableau 4 CAPEX OPEX" sheetId="3" r:id="rId6"/>
    <sheet name="Tableau 5 Impact subvention" sheetId="9" r:id="rId7"/>
    <sheet name="Tableau 6 Données financières" sheetId="7" r:id="rId8"/>
  </sheets>
  <externalReferences>
    <externalReference r:id="rId9"/>
  </externalReferences>
  <definedNames>
    <definedName name="_xlnm._FilterDatabase" localSheetId="4" hidden="1">'Tableau 3 Production'!$B$3:$G$29</definedName>
    <definedName name="Besoins_utiles_projet">'[1]caractéristiques projet'!$D$12</definedName>
    <definedName name="Liste_Besoins">Paramètres!$A$4:$A$11</definedName>
    <definedName name="Liste_Substitution">Paramètres!$B$5:$B$8</definedName>
    <definedName name="nb_nvle_ss">'[1]caractéristiques projet'!$D$34</definedName>
    <definedName name="Prix_biomasse">'[1]caractéristiques projet'!$D$22</definedName>
    <definedName name="Prod_biomasse">'[1]caractéristiques projet'!$D$18</definedName>
    <definedName name="Prod_chaud_app">'[1]caractéristiques projet'!$D$27</definedName>
    <definedName name="Puiss_appoint">'[1]caractéristiques projet'!$D$26</definedName>
    <definedName name="Puissance_biomasse">'[1]caractéristiques projet'!$D$17</definedName>
    <definedName name="Statut_investisseur">'[1]caractéristiques projet'!$D$10</definedName>
    <definedName name="Type_projet">'[1]caractéristiques projet'!$D$9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6" i="17" l="1"/>
  <c r="R35" i="17"/>
  <c r="E25" i="10"/>
  <c r="F44" i="10"/>
  <c r="G44" i="10" s="1"/>
  <c r="F42" i="10"/>
  <c r="F23" i="10"/>
  <c r="F22" i="10"/>
  <c r="E22" i="10"/>
  <c r="F24" i="10"/>
  <c r="E24" i="10"/>
  <c r="F25" i="10"/>
  <c r="F21" i="10"/>
  <c r="E21" i="10"/>
  <c r="F15" i="10"/>
  <c r="E15" i="10"/>
  <c r="E26" i="10" l="1"/>
  <c r="F26" i="10"/>
  <c r="F45" i="10" s="1"/>
  <c r="F9" i="10" l="1"/>
  <c r="F8" i="10"/>
  <c r="F29" i="10"/>
  <c r="G33" i="10" l="1"/>
  <c r="G39" i="10"/>
  <c r="G41" i="10"/>
  <c r="F27" i="10"/>
  <c r="F28" i="10"/>
  <c r="G37" i="10"/>
  <c r="D49" i="8"/>
  <c r="G37" i="17" s="1"/>
  <c r="E49" i="8"/>
  <c r="H37" i="17" s="1"/>
  <c r="F49" i="8"/>
  <c r="I37" i="17" s="1"/>
  <c r="G49" i="8"/>
  <c r="J37" i="17" s="1"/>
  <c r="H49" i="8"/>
  <c r="K37" i="17" s="1"/>
  <c r="I49" i="8"/>
  <c r="L37" i="17" s="1"/>
  <c r="J49" i="8"/>
  <c r="M37" i="17" s="1"/>
  <c r="K49" i="8"/>
  <c r="N37" i="17" s="1"/>
  <c r="L49" i="8"/>
  <c r="O37" i="17" s="1"/>
  <c r="M49" i="8"/>
  <c r="P37" i="17" s="1"/>
  <c r="N49" i="8"/>
  <c r="Q37" i="17" s="1"/>
  <c r="C49" i="8"/>
  <c r="F37" i="17" s="1"/>
  <c r="O46" i="8"/>
  <c r="O48" i="8"/>
  <c r="O47" i="8"/>
  <c r="C9" i="8"/>
  <c r="F7" i="10" s="1"/>
  <c r="Q38" i="17" l="1"/>
  <c r="Q34" i="17"/>
  <c r="Q33" i="17" s="1"/>
  <c r="Q31" i="17" s="1"/>
  <c r="P38" i="17"/>
  <c r="P34" i="17"/>
  <c r="P33" i="17" s="1"/>
  <c r="P31" i="17" s="1"/>
  <c r="L38" i="17"/>
  <c r="L34" i="17"/>
  <c r="L33" i="17" s="1"/>
  <c r="L31" i="17" s="1"/>
  <c r="H38" i="17"/>
  <c r="H34" i="17"/>
  <c r="H33" i="17" s="1"/>
  <c r="H31" i="17" s="1"/>
  <c r="O38" i="17"/>
  <c r="O34" i="17"/>
  <c r="O33" i="17" s="1"/>
  <c r="O31" i="17" s="1"/>
  <c r="K38" i="17"/>
  <c r="K34" i="17"/>
  <c r="K33" i="17" s="1"/>
  <c r="K31" i="17" s="1"/>
  <c r="G38" i="17"/>
  <c r="G34" i="17"/>
  <c r="G33" i="17" s="1"/>
  <c r="G31" i="17" s="1"/>
  <c r="F38" i="17"/>
  <c r="F34" i="17"/>
  <c r="F33" i="17" s="1"/>
  <c r="R37" i="17"/>
  <c r="N38" i="17"/>
  <c r="N34" i="17"/>
  <c r="N33" i="17" s="1"/>
  <c r="N31" i="17" s="1"/>
  <c r="J38" i="17"/>
  <c r="J34" i="17"/>
  <c r="J33" i="17" s="1"/>
  <c r="J31" i="17" s="1"/>
  <c r="M38" i="17"/>
  <c r="M34" i="17"/>
  <c r="M33" i="17" s="1"/>
  <c r="M31" i="17" s="1"/>
  <c r="I38" i="17"/>
  <c r="I34" i="17"/>
  <c r="I33" i="17" s="1"/>
  <c r="I31" i="17" s="1"/>
  <c r="G42" i="10"/>
  <c r="O49" i="8"/>
  <c r="R38" i="17" l="1"/>
  <c r="S38" i="17" s="1"/>
  <c r="F31" i="17"/>
  <c r="R33" i="17"/>
  <c r="J23" i="17"/>
  <c r="C28" i="8"/>
  <c r="J28" i="8" l="1"/>
  <c r="F16" i="3" l="1"/>
  <c r="J14" i="17"/>
  <c r="F20" i="3" l="1"/>
  <c r="F22" i="3" s="1"/>
  <c r="G3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MORLOT Rodolphe</author>
  </authors>
  <commentList>
    <comment ref="B8" authorId="0" shapeId="0" xr:uid="{00000000-0006-0000-0200-000001000000}">
      <text>
        <r>
          <rPr>
            <sz val="9"/>
            <color indexed="81"/>
            <rFont val="Tahoma"/>
            <family val="2"/>
          </rPr>
          <t>Le cas échéant</t>
        </r>
      </text>
    </comment>
    <comment ref="B26" authorId="0" shapeId="0" xr:uid="{00000000-0006-0000-0200-000002000000}">
      <text>
        <r>
          <rPr>
            <sz val="9"/>
            <color indexed="81"/>
            <rFont val="Tahoma"/>
            <family val="2"/>
          </rPr>
          <t>Rappel :
si Pertes ECS = Besoins ECS,
alors gestes de MDE conformes à l'audit énergétiques obligatoires</t>
        </r>
      </text>
    </comment>
    <comment ref="B27" authorId="0" shapeId="0" xr:uid="{00000000-0006-0000-0200-000003000000}">
      <text>
        <r>
          <rPr>
            <sz val="9"/>
            <color indexed="81"/>
            <rFont val="Tahoma"/>
            <family val="2"/>
          </rPr>
          <t>Le cas échéant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MORLOT Rodolphe</author>
  </authors>
  <commentList>
    <comment ref="C8" authorId="0" shapeId="0" xr:uid="{00000000-0006-0000-0300-000001000000}">
      <text>
        <r>
          <rPr>
            <sz val="9"/>
            <color indexed="81"/>
            <rFont val="Tahoma"/>
            <family val="2"/>
          </rPr>
          <t>Le cas échéant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MORLOT Rodolphe</author>
    <author>BERTHOMIEU Nadine</author>
  </authors>
  <commentList>
    <comment ref="F7" authorId="0" shapeId="0" xr:uid="{00000000-0006-0000-0400-000001000000}">
      <text>
        <r>
          <rPr>
            <sz val="9"/>
            <color indexed="81"/>
            <rFont val="Tahoma"/>
            <charset val="1"/>
          </rPr>
          <t>Prod. Solaire utile /
Consommation Prod. Eau Chaude de l'onglet
"Tableau 1 Besoins" (cellules B9 ou B28)</t>
        </r>
      </text>
    </comment>
    <comment ref="F8" authorId="0" shapeId="0" xr:uid="{00000000-0006-0000-0400-000002000000}">
      <text>
        <r>
          <rPr>
            <sz val="9"/>
            <color indexed="81"/>
            <rFont val="Tahoma"/>
            <charset val="1"/>
          </rPr>
          <t xml:space="preserve">
Fsav = 1 - Conso NRJ_Appoint+Solaire / Conso NRJ_Appoint initial </t>
        </r>
      </text>
    </comment>
    <comment ref="F9" authorId="1" shapeId="0" xr:uid="{00000000-0006-0000-0400-000003000000}">
      <text>
        <r>
          <rPr>
            <sz val="9"/>
            <color indexed="81"/>
            <rFont val="Tahoma"/>
            <family val="2"/>
          </rPr>
          <t>Objectif &gt; 30%</t>
        </r>
      </text>
    </comment>
    <comment ref="E10" authorId="0" shapeId="0" xr:uid="{00000000-0006-0000-0400-000004000000}">
      <text>
        <r>
          <rPr>
            <sz val="9"/>
            <color indexed="81"/>
            <rFont val="Tahoma"/>
            <family val="2"/>
          </rPr>
          <t>Prod. Sortie App_1 +
Prod. Sortie App_2 =
Consommation Prod. Eau Chaude de l'onglet
"Tableau 1 Besoins" (cellules B9 ou B28)</t>
        </r>
      </text>
    </comment>
    <comment ref="F10" authorId="0" shapeId="0" xr:uid="{00000000-0006-0000-0400-000005000000}">
      <text>
        <r>
          <rPr>
            <sz val="9"/>
            <color indexed="81"/>
            <rFont val="Tahoma"/>
            <family val="2"/>
          </rPr>
          <t>Prod. Solaire utile +
Prod. Sortie App_1 +
Prod. Sortie App_2 =
Consommation Prod. Eau Chaude de l'onglet
"Tableau 1 Besoins" (cellules B9 ou B28)</t>
        </r>
      </text>
    </comment>
    <comment ref="D13" authorId="1" shapeId="0" xr:uid="{00000000-0006-0000-0400-000006000000}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</t>
        </r>
      </text>
    </comment>
    <comment ref="E16" authorId="0" shapeId="0" xr:uid="{00000000-0006-0000-0400-000007000000}">
      <text>
        <r>
          <rPr>
            <sz val="9"/>
            <color indexed="81"/>
            <rFont val="Tahoma"/>
            <family val="2"/>
          </rPr>
          <t>Prod. Sortie App_1 + Prod. Sortie App_2 =
Consommation Prod. Eau Chaude de l'onglet
"Tableau 1 Besoins" (cellules B9 ou B28)</t>
        </r>
      </text>
    </comment>
    <comment ref="F16" authorId="0" shapeId="0" xr:uid="{00000000-0006-0000-0400-000008000000}">
      <text>
        <r>
          <rPr>
            <sz val="9"/>
            <color indexed="81"/>
            <rFont val="Tahoma"/>
            <family val="2"/>
          </rPr>
          <t>Prod. Solaire utile +
Prod. Sortie App_1 + Prod. Sortie App_2 =
Consommation Prod. Eau Chaude de l'onglet
"Tableau 1 Besoins" (cellules B9 ou B28)</t>
        </r>
      </text>
    </comment>
    <comment ref="D19" authorId="1" shapeId="0" xr:uid="{00000000-0006-0000-0400-000009000000}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E3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  <comment ref="G3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</commentList>
</comments>
</file>

<file path=xl/sharedStrings.xml><?xml version="1.0" encoding="utf-8"?>
<sst xmlns="http://schemas.openxmlformats.org/spreadsheetml/2006/main" count="328" uniqueCount="276">
  <si>
    <t>Taux d'aide</t>
  </si>
  <si>
    <t>Postes d’investissement</t>
  </si>
  <si>
    <t>Total</t>
  </si>
  <si>
    <t>Type de fluide caloporteur</t>
  </si>
  <si>
    <t>Années</t>
  </si>
  <si>
    <t>(…)</t>
  </si>
  <si>
    <t>Situation actuelle</t>
  </si>
  <si>
    <t>Commentaires</t>
  </si>
  <si>
    <t>Tableau 6 : Coûts d'exploitation</t>
  </si>
  <si>
    <t>P'1 € HTR</t>
  </si>
  <si>
    <t>P3 € HTR</t>
  </si>
  <si>
    <t>P’1 : coût de l’électricité utilisée mécaniquement pour assurer le fonctionnement des installations primaires</t>
  </si>
  <si>
    <t>Charges d’exploitation annuelle (€ HTR)</t>
  </si>
  <si>
    <t>Excédent Brut d'Exploitation (EBE) en k€</t>
  </si>
  <si>
    <r>
      <t>Chiffre d'affaire en milliers en k€</t>
    </r>
    <r>
      <rPr>
        <sz val="11"/>
        <color indexed="8"/>
        <rFont val="Calibri"/>
        <family val="2"/>
      </rPr>
      <t xml:space="preserve"> (à détailler) </t>
    </r>
  </si>
  <si>
    <r>
      <t>Charges d’exploitation en k€</t>
    </r>
    <r>
      <rPr>
        <sz val="11"/>
        <color indexed="8"/>
        <rFont val="Calibri"/>
        <family val="2"/>
      </rPr>
      <t xml:space="preserve"> 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</si>
  <si>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combustibles détaillées (Electricité= coût de P’1 combustible ENR ou fossiles=coûts de P1…)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</si>
  <si>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petits entretien= coûts de P2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</si>
  <si>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gros entretien et renouvellement= Coûts de P3</t>
    </r>
  </si>
  <si>
    <r>
      <t>Charges Diverses</t>
    </r>
    <r>
      <rPr>
        <sz val="11"/>
        <color indexed="8"/>
        <rFont val="Calibri"/>
        <family val="2"/>
      </rPr>
      <t> 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</si>
  <si>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Impôts (hors IS) /Taxes foncières ou redevance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</si>
  <si>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Taxes locales en k€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</si>
  <si>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Assurances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</si>
  <si>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Autres charges (…)</t>
    </r>
  </si>
  <si>
    <t>* les données de production et consommations MWh sont annuelles</t>
  </si>
  <si>
    <t>Caractéristiques du champ de capteur et du schéma d'intégration</t>
  </si>
  <si>
    <t>Simple vitrage</t>
  </si>
  <si>
    <t>Double vitrage</t>
  </si>
  <si>
    <t>Commentaire</t>
  </si>
  <si>
    <t>Mesuré</t>
  </si>
  <si>
    <t>Autovidangeable</t>
  </si>
  <si>
    <t>Situation future
 (projet EnR)</t>
  </si>
  <si>
    <t>Polysun</t>
  </si>
  <si>
    <t>Transol</t>
  </si>
  <si>
    <t>Tsol</t>
  </si>
  <si>
    <t>Autre</t>
  </si>
  <si>
    <t>Fuel</t>
  </si>
  <si>
    <t>Electricité</t>
  </si>
  <si>
    <t>Gaz Naturel</t>
  </si>
  <si>
    <t>Commentaires/Précisions</t>
  </si>
  <si>
    <t>Hydraulique secondaire</t>
  </si>
  <si>
    <t>Biomasse</t>
  </si>
  <si>
    <t>Type de schéma hydraulique ou de raccordement</t>
  </si>
  <si>
    <t>Montant de l'aide (€)</t>
  </si>
  <si>
    <t>TRNSYS</t>
  </si>
  <si>
    <t>Scenocalc</t>
  </si>
  <si>
    <t>Production</t>
  </si>
  <si>
    <t>Taux EnR&amp;R auxiliaires pris en compte</t>
  </si>
  <si>
    <t>Hydraulique primaire</t>
  </si>
  <si>
    <t>Autres (à détailler)</t>
  </si>
  <si>
    <t xml:space="preserve">P2 : coût des prestations de conduite, de l’entretien, montant des redevances et frais divers </t>
  </si>
  <si>
    <t>Détails</t>
  </si>
  <si>
    <t>Précisions : quelles pièces provisionnées, nb de remplacements sur 20 ans</t>
  </si>
  <si>
    <t>Tableau 3 : Description Production</t>
  </si>
  <si>
    <t>P3 : coût gros entretien, renouvellement - indiquer si une part est inclus dans le prix de vente de la centrale ou non</t>
  </si>
  <si>
    <t>P2 préventif (charges salariales comprises) € HTR</t>
  </si>
  <si>
    <t>Précisions : nb d'HJ/mois</t>
  </si>
  <si>
    <t>P2 monitoring € HTR</t>
  </si>
  <si>
    <t>Monitoring, GTC</t>
  </si>
  <si>
    <t>Type de strucure porteuse</t>
  </si>
  <si>
    <t>Frais de gestion, d'assurance</t>
  </si>
  <si>
    <t>Cas échéant : location de terrain</t>
  </si>
  <si>
    <t>Taux EnR&amp;R sur production totale du site</t>
  </si>
  <si>
    <t>Besoins ECS (MWh/an) à 55°C</t>
  </si>
  <si>
    <t>Classe d'isolation de la distribution</t>
  </si>
  <si>
    <t>Taux d'économie (Fsav)</t>
  </si>
  <si>
    <t>Avec un prix de vente de la chaleur correspondant au niveau de  subventions attendues lors de la demande d’aide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</si>
  <si>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Location terrain</t>
    </r>
  </si>
  <si>
    <t>Tableau 2 : Description de l'installation solaire</t>
  </si>
  <si>
    <t>Pour les projets en tiers investissement</t>
  </si>
  <si>
    <t>Tableau 5 : Impact subvention</t>
  </si>
  <si>
    <t>SKID, Station hydraulique de transfert et équipements</t>
  </si>
  <si>
    <t>hypothèses de croissance retenues sur chacun des indicateurs :</t>
  </si>
  <si>
    <t>Coûts totaux (HT)</t>
  </si>
  <si>
    <t>TERRAINS</t>
  </si>
  <si>
    <t>Cas échéant : Acquisition de terrain</t>
  </si>
  <si>
    <t>AMENAGEMENT ET CONSTRUCTIONS</t>
  </si>
  <si>
    <t>EQUIPEMENTS PRODUCTION SOLAIRE THERMIQUE</t>
  </si>
  <si>
    <t>Sous-total Equipement production solaire thermique</t>
  </si>
  <si>
    <t>INGENIERIE</t>
  </si>
  <si>
    <t>AUTRES</t>
  </si>
  <si>
    <t>Sous-total production solaire thermique</t>
  </si>
  <si>
    <t xml:space="preserve">Investissement total projet éligible </t>
  </si>
  <si>
    <t>Supports / fixation</t>
  </si>
  <si>
    <r>
      <rPr>
        <b/>
        <sz val="10"/>
        <rFont val="Arial"/>
        <family val="2"/>
      </rPr>
      <t xml:space="preserve">NOM du projet </t>
    </r>
    <r>
      <rPr>
        <sz val="10"/>
        <rFont val="Arial"/>
        <family val="2"/>
      </rPr>
      <t>:</t>
    </r>
  </si>
  <si>
    <t xml:space="preserve">Maitre d'ouvrage : </t>
  </si>
  <si>
    <t>Paramètres</t>
  </si>
  <si>
    <t>Listes</t>
  </si>
  <si>
    <t>exemple : Limitateurs d'eau</t>
  </si>
  <si>
    <t>exemple : Calorifugeage renforcé</t>
  </si>
  <si>
    <t>Tableau 1 : Besoins</t>
  </si>
  <si>
    <t>Tableau 2 : Installation</t>
  </si>
  <si>
    <t>Tableau 3 : Production</t>
  </si>
  <si>
    <t>Tableau 4 : CAPEX/OPEX</t>
  </si>
  <si>
    <t>Tableau 6 : Données financières</t>
  </si>
  <si>
    <r>
      <t xml:space="preserve">CO2 évité (tonnes) :
</t>
    </r>
    <r>
      <rPr>
        <i/>
        <sz val="8"/>
        <rFont val="Calibri"/>
        <family val="2"/>
      </rPr>
      <t>réf. GN (base carbone ADEME) : 0,187 tCO2/MWh PCI</t>
    </r>
  </si>
  <si>
    <t>-</t>
  </si>
  <si>
    <r>
      <t xml:space="preserve">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prévisionnelle (MWh/an) (1)</t>
    </r>
  </si>
  <si>
    <t>Tableau 5 : Impact de la subvention sur le prix de revient de la chaleur</t>
  </si>
  <si>
    <t>Installation Solaire thermique</t>
  </si>
  <si>
    <t>Besoins Chauffage (MWh/an)</t>
  </si>
  <si>
    <t>Régime température boucle Chauffage (A/R °C)</t>
  </si>
  <si>
    <t>Pertes Chauffage (stockage, boucle distribution (MWh/an))</t>
  </si>
  <si>
    <t>Pertes ECS (stockage, boucle distribution (MWh/an))</t>
  </si>
  <si>
    <t>Selon audit énergétique</t>
  </si>
  <si>
    <t>Mesure</t>
  </si>
  <si>
    <t>Déduit de factures</t>
  </si>
  <si>
    <t>Mesure sur période hivernale</t>
  </si>
  <si>
    <t>Mesure sur période estivale</t>
  </si>
  <si>
    <t>Calcul</t>
  </si>
  <si>
    <t>Selon Règlementation 
Thermique en vigueur</t>
  </si>
  <si>
    <t xml:space="preserve">Cep_max (kWh_ep/m².an) = </t>
  </si>
  <si>
    <r>
      <t xml:space="preserve">TABLEAUX INSTRUCTION DOSSIER FONDS CHALEUR
- opérations SSC dédiées ou groupées -
</t>
    </r>
    <r>
      <rPr>
        <sz val="8"/>
        <rFont val="Arial Black"/>
        <family val="2"/>
      </rPr>
      <t>Installation solaire thermique pour la production de Chauffage et d’Eau Chaude Sanitaire</t>
    </r>
  </si>
  <si>
    <t>Choix…</t>
  </si>
  <si>
    <t>Zone Climatique règlementaire :
Altitude :</t>
  </si>
  <si>
    <t>(1) http://www.rt-batiment.fr/presentation-generale-dispositif-a35.html</t>
  </si>
  <si>
    <t>Consommation de référence (kWh/(m².an)) (1)(2)(3)</t>
  </si>
  <si>
    <t>Cep règlementaire (kWh_ep/(m².an)) (1)</t>
  </si>
  <si>
    <r>
      <t xml:space="preserve">Surface d'entrée </t>
    </r>
    <r>
      <rPr>
        <b/>
        <sz val="8"/>
        <rFont val="Calibri"/>
        <family val="2"/>
      </rPr>
      <t>nette</t>
    </r>
    <r>
      <rPr>
        <sz val="8"/>
        <rFont val="Calibri"/>
        <family val="2"/>
      </rPr>
      <t xml:space="preserve"> des capteurs (en m²)</t>
    </r>
  </si>
  <si>
    <t>Surface cloturée ou d'emprise de la centrale (en m²)</t>
  </si>
  <si>
    <r>
      <t>Volume du/des ballons solaires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</si>
  <si>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Consigne température Chauffage (°C)</t>
  </si>
  <si>
    <t xml:space="preserve">Cep_max (kWh_ep/m².an) (2) = </t>
  </si>
  <si>
    <t>hydro-accumulation</t>
  </si>
  <si>
    <t>solaire direct</t>
  </si>
  <si>
    <t>Selon étude conception BET</t>
  </si>
  <si>
    <t>Situation actuelle
(Cref initiale)</t>
  </si>
  <si>
    <t>(3) Dans les autres cas, les travaux de rénovation doivent aboutir à une diminution de 40% de la consommation d’énergie par rapport à la consommation initiale pour les opérations dédiées, ou une diminution de de 30% pour les installations groupées.</t>
  </si>
  <si>
    <t>Besoins en Froid (MWh/an)</t>
  </si>
  <si>
    <t>Région / Département / Commune :</t>
  </si>
  <si>
    <t>Secteur de l'opération :</t>
  </si>
  <si>
    <t>Type de l'opération :</t>
  </si>
  <si>
    <t xml:space="preserve">Tertiaire (T) </t>
  </si>
  <si>
    <t>Neuf</t>
  </si>
  <si>
    <t>Existant</t>
  </si>
  <si>
    <t>Mixte</t>
  </si>
  <si>
    <t>Groupée</t>
  </si>
  <si>
    <t>Dédiée</t>
  </si>
  <si>
    <t>Résidentiel (LC)</t>
  </si>
  <si>
    <r>
      <t>Volume du/des ballons d'appoint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                                                                                                                            (si ballon bi-énergie, volume consacré à l'appoint)</t>
    </r>
  </si>
  <si>
    <t>Surface de chauffage par émetteurs haute/basse température (m²)</t>
  </si>
  <si>
    <t>NON</t>
  </si>
  <si>
    <t>Production solaire brute prévisionnelle (sortie capteurs solaires) (MWh/an)</t>
  </si>
  <si>
    <r>
      <t xml:space="preserve">Productivité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annuelle (kWh/m²)</t>
    </r>
  </si>
  <si>
    <t>Période de chauffe (dd/mm/N-1 à dd/mm/N)</t>
  </si>
  <si>
    <t>exemple : plancher chauffant</t>
  </si>
  <si>
    <t>exemple : radiateurs HT sans robinets thermostatiques</t>
  </si>
  <si>
    <t>exemple : radiateurs BT avec robinets thermostatiques</t>
  </si>
  <si>
    <r>
      <t>qecs (kWh/m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</si>
  <si>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Orientation par rapport au Sud (entre -45° et +45°)</t>
  </si>
  <si>
    <t>Inclinaison par rapport à l'horizontale (entre 15° et 90°)</t>
  </si>
  <si>
    <t>Type de capteurs solaires</t>
  </si>
  <si>
    <t>Consommation des auxiliaires circuit primaire boucle solaire (MWh/an)</t>
  </si>
  <si>
    <t>Consommation des auxiliaires circuit secondaire boucle solaire (MWh/an)</t>
  </si>
  <si>
    <t>Déperdition boucle Solaire (MWh/an)</t>
  </si>
  <si>
    <t>Déperdition ballon(s) de stockage solaire(s) (MWh/an)</t>
  </si>
  <si>
    <t xml:space="preserve">Logiciel utilisé (version) : </t>
  </si>
  <si>
    <r>
      <t xml:space="preserve">Après démarches 
d'économies d'énergie
</t>
    </r>
    <r>
      <rPr>
        <b/>
        <sz val="8"/>
        <color theme="0"/>
        <rFont val="Calibri"/>
        <family val="2"/>
      </rPr>
      <t>(inscrire les chiffres 
démarche CPE engagée) (4)</t>
    </r>
  </si>
  <si>
    <t>(4) Contrat de Performance Energétique (CPE) obligatoire pour bénéficier de l'aide Fonds Chaleur</t>
  </si>
  <si>
    <t>exemple : eviter les surchauffes estivales</t>
  </si>
  <si>
    <t>exemple : 0° plein Sud</t>
  </si>
  <si>
    <t>Solaire thermique</t>
  </si>
  <si>
    <t>Réseau Chaleur</t>
  </si>
  <si>
    <t>Production d'Appoint_1</t>
  </si>
  <si>
    <t>Production d'Appoint_2</t>
  </si>
  <si>
    <t>RESEAU DE CHALEUR</t>
  </si>
  <si>
    <t>Situation future
(actuel + projet FC)</t>
  </si>
  <si>
    <t>Projet Fonds Chaleur
(et données extension RC)</t>
  </si>
  <si>
    <t>←</t>
  </si>
  <si>
    <t>A compléter uniquement si Réseau de Chaleur</t>
  </si>
  <si>
    <t>Longueur Réseau de chaleur (ml)</t>
  </si>
  <si>
    <t>Longueur Basse Pression (ml)</t>
  </si>
  <si>
    <t>Longueur Haute Pression (ml)</t>
  </si>
  <si>
    <t>Dimaètre nominale maxi</t>
  </si>
  <si>
    <t>Nombre de sous-station</t>
  </si>
  <si>
    <t>Puissance totale souscrite (MW)</t>
  </si>
  <si>
    <t>Nombre d'équivalent logement</t>
  </si>
  <si>
    <t>Valeur mini admissible Fonds Chaleur = 1,5 MWh/ml</t>
  </si>
  <si>
    <t>Rendement Réseau de chaleur</t>
  </si>
  <si>
    <t>Date du schéma directeur</t>
  </si>
  <si>
    <t>Tube sous vide</t>
  </si>
  <si>
    <t>Centrale sol</t>
  </si>
  <si>
    <t>Trackeur sol</t>
  </si>
  <si>
    <t>Ombrière</t>
  </si>
  <si>
    <t>Surimposition toiture</t>
  </si>
  <si>
    <t>Intégration toiture</t>
  </si>
  <si>
    <t>Calculé (factures)</t>
  </si>
  <si>
    <t>Calculé (simulation)</t>
  </si>
  <si>
    <t>Consommation de production d'eau chaude (MWh/an)</t>
  </si>
  <si>
    <t>Visualition de la consommation de production d'eau chaude : exemple</t>
  </si>
  <si>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</si>
  <si>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</si>
  <si>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</si>
  <si>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</si>
  <si>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</si>
  <si>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</si>
  <si>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</si>
  <si>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</si>
  <si>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</si>
  <si>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</si>
  <si>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</si>
  <si>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</si>
  <si>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TOTAL</t>
  </si>
  <si>
    <t>Besoins ECS à 55°C</t>
  </si>
  <si>
    <t>Besoins Chauffage</t>
  </si>
  <si>
    <t>Pertes ECS+Chauffage (stockage, boucle distribution)</t>
  </si>
  <si>
    <t>Consommation de production d'eau chaude (MWh)</t>
  </si>
  <si>
    <t>Faire un tableur par bâtiment, pour chaque installation dédiée ou groupée</t>
  </si>
  <si>
    <t>Puissance Appoint_1  (MW)</t>
  </si>
  <si>
    <r>
      <t xml:space="preserve">Rendement moyen annuel Appoint_1
</t>
    </r>
    <r>
      <rPr>
        <i/>
        <sz val="8"/>
        <rFont val="Calibri"/>
        <family val="2"/>
      </rPr>
      <t>(rendement production ECS+Chauffage)</t>
    </r>
  </si>
  <si>
    <t>Type d'énergie Appoint_1</t>
  </si>
  <si>
    <t>Puissance Appoint_2  (MW)</t>
  </si>
  <si>
    <t>Type d'énergie Appoint_2</t>
  </si>
  <si>
    <r>
      <t xml:space="preserve">Rendement moyen annuel Appoint_2
</t>
    </r>
    <r>
      <rPr>
        <i/>
        <sz val="8"/>
        <rFont val="Calibri"/>
        <family val="2"/>
      </rPr>
      <t>(rendement production ECS+Chauffage)</t>
    </r>
  </si>
  <si>
    <t>Fiche constructeur</t>
  </si>
  <si>
    <t>Faire un tableur par installation solaire</t>
  </si>
  <si>
    <t>Consommation d'énergie entrée Appoint_2 (MWh)</t>
  </si>
  <si>
    <t>Total Consommation énergie d'appoint du site (MWh)</t>
  </si>
  <si>
    <r>
      <t xml:space="preserve">Total Production Solaire </t>
    </r>
    <r>
      <rPr>
        <b/>
        <u/>
        <sz val="8"/>
        <rFont val="Calibri"/>
        <family val="2"/>
      </rPr>
      <t>brute</t>
    </r>
    <r>
      <rPr>
        <b/>
        <sz val="8"/>
        <rFont val="Calibri"/>
        <family val="2"/>
      </rPr>
      <t xml:space="preserve"> (MWh/an)</t>
    </r>
  </si>
  <si>
    <r>
      <t xml:space="preserve">Total 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(MWh/an) </t>
    </r>
  </si>
  <si>
    <t>Cas échéant : Total Décharge boucle solaire (MWh/an)</t>
  </si>
  <si>
    <t>Puissance totale des Appoints (MW)</t>
  </si>
  <si>
    <t>Consommation des auxiliaires circuit Appoint_1 (MWh/an)</t>
  </si>
  <si>
    <t>Production d'eau chaude sortie Appoint_1 (MWh/an)</t>
  </si>
  <si>
    <t>Consommation d'énergie entrée Appoint_1 (MWh/an)</t>
  </si>
  <si>
    <t>Production d'eau chaude sortie Appoint_2 (MWh/an)</t>
  </si>
  <si>
    <t>Consommation des auxiliaires circuit Appoint_2 (MWh/an)</t>
  </si>
  <si>
    <t>Consommation totale des auxiliaires (MWh/an)</t>
  </si>
  <si>
    <t>Cas échéant : Décharge de la boucle solaire (en MWh/an)</t>
  </si>
  <si>
    <t>Chaleur vendue en sous-stations (MWh/an)</t>
  </si>
  <si>
    <t>Chaleur EnR&amp;R vendue en sous-stations (MWh/an)</t>
  </si>
  <si>
    <t>Densité Réseau de chaleur 
(MWh vendu en sous-stations/ml)</t>
  </si>
  <si>
    <t>Densité EnR&amp;R Réseau de chaleur
(MWh EnR&amp;R vendu en sous-stations/ml)</t>
  </si>
  <si>
    <t>Cas échéant : bâtiment chaufferie / sous-station RC</t>
  </si>
  <si>
    <t>Aménagement : Voiries Réseaux Divers (VRD)</t>
  </si>
  <si>
    <t>Tableau 4a : Coûts d'investissement (CAPEX)</t>
  </si>
  <si>
    <t>Capteurs solaires thermiques</t>
  </si>
  <si>
    <t>Stockages</t>
  </si>
  <si>
    <t>Maîtrise d'Œuvre, AMO technique</t>
  </si>
  <si>
    <t>Cas échéant (Bâtiments EXISTANTS) : AMO Contrat de Performance Energétique (CPE)</t>
  </si>
  <si>
    <t>Cas échéant :
RECUPERATION DECHARGE BOUCLE SOLAIRE</t>
  </si>
  <si>
    <t>Sous-total CAPEX décharge boucle solaire 
(investissement dans la solution d'évitement de la surchauffe estivale)</t>
  </si>
  <si>
    <t>Tableau 4b : Coûts d'exploitation (OPEX)</t>
  </si>
  <si>
    <t>Cas échéant : installation d'appoints si renouvellement</t>
  </si>
  <si>
    <r>
      <t xml:space="preserve">Construction : réseau de chauffage </t>
    </r>
    <r>
      <rPr>
        <b/>
        <i/>
        <sz val="8"/>
        <rFont val="Calibri"/>
        <family val="2"/>
        <scheme val="minor"/>
      </rPr>
      <t>régime basse température</t>
    </r>
    <r>
      <rPr>
        <sz val="8"/>
        <rFont val="Calibri"/>
        <family val="2"/>
        <scheme val="minor"/>
      </rPr>
      <t xml:space="preserve"> (radiateurs ou planchers chauffants)</t>
    </r>
  </si>
  <si>
    <t xml:space="preserve">Taux de couverture sur besoins utiles (FECS %) </t>
  </si>
  <si>
    <t>Total Production d'eau chaude (MWh)</t>
  </si>
  <si>
    <t>Si décharge solaire = chaleur injectée dans le RC (MW/an)</t>
  </si>
  <si>
    <t>Production solaire utile</t>
  </si>
  <si>
    <t>Production solaire brute sortie capteurs</t>
  </si>
  <si>
    <t>Pertes boucle solaire (stockage, distribution)</t>
  </si>
  <si>
    <t>Consommation solarisable pour FSC</t>
  </si>
  <si>
    <t>Décharge boucle solaire</t>
  </si>
  <si>
    <t>Taux d'économie étendu, auxiliaires pris en compte (Fsav,ext)</t>
  </si>
  <si>
    <r>
      <t xml:space="preserve">Tarif de l'électricité (€ HT /MWh) - </t>
    </r>
    <r>
      <rPr>
        <i/>
        <sz val="8"/>
        <rFont val="Calibri"/>
        <family val="2"/>
        <scheme val="minor"/>
      </rPr>
      <t>abonnement inclus</t>
    </r>
  </si>
  <si>
    <t>Précisions : fréquence de passage et eq nb HJ/mois, pièces provisionnées, nb de remplacements sur 20 ans</t>
  </si>
  <si>
    <t>calculé sur 15 ans</t>
  </si>
  <si>
    <t>calculé sur 20 ans</t>
  </si>
  <si>
    <t>Coût moyen de revient de la chaleur renouvelable 
€ HT/MWh</t>
  </si>
  <si>
    <r>
      <t xml:space="preserve">Cas échéant : Prix de vente moyen de la chaleur 
</t>
    </r>
    <r>
      <rPr>
        <sz val="8"/>
        <color indexed="8"/>
        <rFont val="Calibri"/>
        <family val="2"/>
      </rPr>
      <t>€ HT/MWh</t>
    </r>
  </si>
  <si>
    <r>
      <t>Cas échéant : Prix de vente moyen de la chaleur</t>
    </r>
    <r>
      <rPr>
        <sz val="8"/>
        <color indexed="8"/>
        <rFont val="Calibri"/>
        <family val="2"/>
      </rPr>
      <t xml:space="preserve"> renouvelable
€ HT/MWh</t>
    </r>
  </si>
  <si>
    <r>
      <t>Prix d'achat actuel (année 1) de la chaleur produite par l'</t>
    </r>
    <r>
      <rPr>
        <u/>
        <sz val="8"/>
        <color indexed="8"/>
        <rFont val="Calibri"/>
        <family val="2"/>
      </rPr>
      <t>Appoint_1</t>
    </r>
    <r>
      <rPr>
        <sz val="8"/>
        <color indexed="8"/>
        <rFont val="Calibri"/>
        <family val="2"/>
      </rPr>
      <t xml:space="preserve"> (€ HT/MWh)
</t>
    </r>
    <r>
      <rPr>
        <i/>
        <sz val="8"/>
        <color indexed="8"/>
        <rFont val="Calibri"/>
        <family val="2"/>
      </rPr>
      <t>(MWh PCI ou MWh élec
avec abonnement)</t>
    </r>
  </si>
  <si>
    <r>
      <t>Prix d'achat actuel (année 1) de la chaleur produite par l'</t>
    </r>
    <r>
      <rPr>
        <u/>
        <sz val="8"/>
        <color indexed="8"/>
        <rFont val="Calibri"/>
        <family val="2"/>
      </rPr>
      <t>Appoint_2</t>
    </r>
    <r>
      <rPr>
        <sz val="8"/>
        <color indexed="8"/>
        <rFont val="Calibri"/>
        <family val="2"/>
      </rPr>
      <t xml:space="preserve"> (€ HT/MWh)
</t>
    </r>
    <r>
      <rPr>
        <i/>
        <sz val="8"/>
        <color indexed="8"/>
        <rFont val="Calibri"/>
        <family val="2"/>
      </rPr>
      <t>(MWh PCI ou MWh
élec avec abonnement)</t>
    </r>
  </si>
  <si>
    <t xml:space="preserve">Cas échéant Tiers investisseur  : </t>
  </si>
  <si>
    <t>(bénéficiaire subvention &lt;&gt; bénéficiaire de chaleur)</t>
  </si>
  <si>
    <r>
      <t xml:space="preserve">Taux d'accroissement annuel moyen du prix de vente
sur </t>
    </r>
    <r>
      <rPr>
        <b/>
        <sz val="8"/>
        <color indexed="8"/>
        <rFont val="Calibri"/>
        <family val="2"/>
      </rPr>
      <t>15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</si>
  <si>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r>
      <t xml:space="preserve">Taux d'accroissement annuel moyen du prix de vente 
sur </t>
    </r>
    <r>
      <rPr>
        <b/>
        <sz val="8"/>
        <color indexed="8"/>
        <rFont val="Calibri"/>
        <family val="2"/>
      </rPr>
      <t>20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</si>
  <si>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t>Pour comparaison avec le forfait</t>
  </si>
  <si>
    <t>Pléiade+COMFIE</t>
  </si>
  <si>
    <t>CASSSC (schéma hydro-accumulation)</t>
  </si>
  <si>
    <t>SOLISCASSSC (schéma solaire direct)</t>
  </si>
  <si>
    <t xml:space="preserve">(1) : Coefficient d'énergie primaire (Cep) = consommation conventionnelle d'énergie primaire du projet, portant sur les consommations de chauffage,
 de refroidissement, d'éclairage, de production d'eau chaude sanitaire et d'auxiliaires (pompes et ventilateurs). </t>
  </si>
  <si>
    <t>(2) Logement soumis à la RT Existante Globale : consommation d’énergie pour le chauffage, le refroidissement et l’eau chaude sanitaire après les travaux devra être inférieure à un maximum, modulé entre 80 et 165 kWh/(m².an) en fonction du type d’installations et du climat.</t>
  </si>
  <si>
    <t>Tableau 1a : Bâtiments NEUFS - Système Solaire Combiné Collectif</t>
  </si>
  <si>
    <t>Tableau 1b : Bâtiments EXISTANTS - Système Solaire Combiné Collectif</t>
  </si>
  <si>
    <t xml:space="preserve">(1) : la production solaire est calculée en valeur d'énergie utile à la sortie du ballon solaire ou aux points de piquage ECS et Chauffage 
(attention à la façon de remonter à l'ESU avec les logiciels utilisés pour le calcul de cette valeur).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</si>
</sst>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&quot; ml d'extension RC&quot;"/>
    <numFmt numFmtId="167" formatCode="0.000"/>
  </numFmts>
  <fonts count="8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entury Gothic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u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u/>
      <sz val="12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Calibri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i/>
      <u/>
      <sz val="9"/>
      <name val="Calibri"/>
      <family val="2"/>
    </font>
    <font>
      <sz val="8"/>
      <name val="Arial Black"/>
      <family val="2"/>
    </font>
    <font>
      <u/>
      <sz val="8"/>
      <color theme="1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26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8"/>
      <color rgb="FFFFC000"/>
      <name val="Calibri"/>
      <family val="2"/>
    </font>
    <font>
      <sz val="11"/>
      <color rgb="FFFFC000"/>
      <name val="Calibri"/>
      <family val="2"/>
      <scheme val="minor"/>
    </font>
    <font>
      <sz val="8"/>
      <color rgb="FFFF33CC"/>
      <name val="Calibri"/>
      <family val="2"/>
    </font>
    <font>
      <sz val="11"/>
      <color rgb="FFFF33CC"/>
      <name val="Calibri"/>
      <family val="2"/>
      <scheme val="minor"/>
    </font>
    <font>
      <sz val="8"/>
      <color rgb="FF990099"/>
      <name val="Calibri"/>
      <family val="2"/>
    </font>
    <font>
      <sz val="11"/>
      <color rgb="FF990099"/>
      <name val="Calibri"/>
      <family val="2"/>
      <scheme val="minor"/>
    </font>
    <font>
      <sz val="8"/>
      <color theme="4"/>
      <name val="Calibri"/>
      <family val="2"/>
    </font>
    <font>
      <sz val="11"/>
      <color theme="4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6"/>
      <name val="Calibri"/>
      <family val="2"/>
    </font>
    <font>
      <sz val="11"/>
      <color theme="6"/>
      <name val="Calibri"/>
      <family val="2"/>
      <scheme val="minor"/>
    </font>
    <font>
      <sz val="8"/>
      <color theme="5" tint="-0.249977111117893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8"/>
      <color theme="9"/>
      <name val="Calibri"/>
      <family val="2"/>
    </font>
    <font>
      <sz val="11"/>
      <color theme="9"/>
      <name val="Calibri"/>
      <family val="2"/>
      <scheme val="minor"/>
    </font>
    <font>
      <u/>
      <sz val="8"/>
      <name val="Calibri"/>
      <family val="2"/>
    </font>
    <font>
      <i/>
      <sz val="9"/>
      <name val="Calibri"/>
      <family val="2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Marianne Light"/>
      <family val="3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11" fillId="0" borderId="0"/>
    <xf numFmtId="0" fontId="2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2">
    <xf numFmtId="0" fontId="0" fillId="0" borderId="0" xfId="0"/>
    <xf numFmtId="0" fontId="2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0" fillId="0" borderId="0" xfId="0" applyAlignment="1"/>
    <xf numFmtId="0" fontId="11" fillId="0" borderId="0" xfId="3" applyFont="1" applyBorder="1"/>
    <xf numFmtId="0" fontId="23" fillId="0" borderId="0" xfId="3"/>
    <xf numFmtId="0" fontId="13" fillId="0" borderId="0" xfId="3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7"/>
    </xf>
    <xf numFmtId="0" fontId="1" fillId="0" borderId="5" xfId="0" applyFont="1" applyBorder="1" applyAlignment="1">
      <alignment horizontal="left" vertical="center" indent="7"/>
    </xf>
    <xf numFmtId="0" fontId="14" fillId="0" borderId="5" xfId="0" applyFont="1" applyBorder="1" applyAlignment="1">
      <alignment horizontal="left" vertical="center" wrapText="1"/>
    </xf>
    <xf numFmtId="0" fontId="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25" fillId="8" borderId="0" xfId="0" applyFont="1" applyFill="1"/>
    <xf numFmtId="0" fontId="15" fillId="0" borderId="7" xfId="0" quotePrefix="1" applyFont="1" applyBorder="1" applyAlignment="1">
      <alignment horizontal="left" vertical="center" indent="7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7" fillId="0" borderId="0" xfId="3" applyFont="1" applyBorder="1" applyAlignment="1">
      <alignment vertical="center"/>
    </xf>
    <xf numFmtId="0" fontId="0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 indent="7"/>
    </xf>
    <xf numFmtId="0" fontId="29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29" fillId="8" borderId="0" xfId="0" applyFont="1" applyFill="1"/>
    <xf numFmtId="164" fontId="28" fillId="5" borderId="16" xfId="4" applyNumberFormat="1" applyFont="1" applyFill="1" applyBorder="1" applyAlignment="1">
      <alignment horizontal="center" vertical="center"/>
    </xf>
    <xf numFmtId="1" fontId="28" fillId="5" borderId="1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3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1" fontId="28" fillId="11" borderId="16" xfId="0" applyNumberFormat="1" applyFont="1" applyFill="1" applyBorder="1" applyAlignment="1">
      <alignment horizontal="center" vertical="center"/>
    </xf>
    <xf numFmtId="164" fontId="28" fillId="7" borderId="16" xfId="4" applyNumberFormat="1" applyFont="1" applyFill="1" applyBorder="1" applyAlignment="1">
      <alignment horizontal="center" vertical="center"/>
    </xf>
    <xf numFmtId="1" fontId="28" fillId="7" borderId="19" xfId="0" applyNumberFormat="1" applyFont="1" applyFill="1" applyBorder="1" applyAlignment="1">
      <alignment horizontal="center" vertical="center"/>
    </xf>
    <xf numFmtId="9" fontId="17" fillId="0" borderId="16" xfId="4" applyFont="1" applyFill="1" applyBorder="1" applyAlignment="1">
      <alignment horizontal="center" vertical="center"/>
    </xf>
    <xf numFmtId="9" fontId="17" fillId="2" borderId="16" xfId="4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9" fontId="17" fillId="0" borderId="20" xfId="4" applyFont="1" applyFill="1" applyBorder="1" applyAlignment="1">
      <alignment horizontal="center" vertical="center"/>
    </xf>
    <xf numFmtId="9" fontId="17" fillId="2" borderId="20" xfId="4" applyFont="1" applyFill="1" applyBorder="1" applyAlignment="1">
      <alignment horizontal="center" vertical="center"/>
    </xf>
    <xf numFmtId="1" fontId="28" fillId="11" borderId="17" xfId="0" applyNumberFormat="1" applyFont="1" applyFill="1" applyBorder="1" applyAlignment="1">
      <alignment horizontal="center" vertical="center"/>
    </xf>
    <xf numFmtId="0" fontId="30" fillId="0" borderId="0" xfId="0" applyFont="1" applyAlignment="1"/>
    <xf numFmtId="0" fontId="10" fillId="0" borderId="0" xfId="3" applyFont="1" applyBorder="1"/>
    <xf numFmtId="0" fontId="42" fillId="0" borderId="0" xfId="3" quotePrefix="1" applyFont="1" applyBorder="1" applyAlignment="1">
      <alignment vertical="center"/>
    </xf>
    <xf numFmtId="0" fontId="45" fillId="0" borderId="0" xfId="0" applyFont="1"/>
    <xf numFmtId="0" fontId="25" fillId="0" borderId="0" xfId="0" applyFont="1" applyAlignment="1">
      <alignment vertical="center"/>
    </xf>
    <xf numFmtId="0" fontId="19" fillId="0" borderId="0" xfId="0" applyFont="1" applyFill="1"/>
    <xf numFmtId="0" fontId="51" fillId="0" borderId="0" xfId="0" applyFont="1" applyFill="1"/>
    <xf numFmtId="0" fontId="25" fillId="0" borderId="0" xfId="3" applyFont="1" applyBorder="1"/>
    <xf numFmtId="0" fontId="52" fillId="0" borderId="0" xfId="0" applyFont="1"/>
    <xf numFmtId="0" fontId="11" fillId="0" borderId="11" xfId="3" applyFont="1" applyBorder="1"/>
    <xf numFmtId="0" fontId="17" fillId="2" borderId="43" xfId="0" applyFont="1" applyFill="1" applyBorder="1" applyAlignment="1">
      <alignment horizontal="left" vertical="center" wrapText="1"/>
    </xf>
    <xf numFmtId="0" fontId="25" fillId="8" borderId="30" xfId="0" applyFont="1" applyFill="1" applyBorder="1"/>
    <xf numFmtId="0" fontId="25" fillId="8" borderId="58" xfId="0" applyFont="1" applyFill="1" applyBorder="1"/>
    <xf numFmtId="0" fontId="25" fillId="8" borderId="59" xfId="0" applyFont="1" applyFill="1" applyBorder="1"/>
    <xf numFmtId="0" fontId="49" fillId="8" borderId="33" xfId="0" applyFont="1" applyFill="1" applyBorder="1" applyAlignment="1">
      <alignment horizontal="left" wrapText="1"/>
    </xf>
    <xf numFmtId="0" fontId="48" fillId="12" borderId="18" xfId="0" applyFont="1" applyFill="1" applyBorder="1" applyAlignment="1">
      <alignment horizontal="center" vertical="center" wrapText="1"/>
    </xf>
    <xf numFmtId="0" fontId="48" fillId="12" borderId="42" xfId="0" applyFont="1" applyFill="1" applyBorder="1" applyAlignment="1">
      <alignment horizontal="center" vertical="center" wrapText="1"/>
    </xf>
    <xf numFmtId="0" fontId="0" fillId="8" borderId="0" xfId="0" applyFill="1"/>
    <xf numFmtId="0" fontId="46" fillId="8" borderId="45" xfId="0" applyFont="1" applyFill="1" applyBorder="1" applyAlignment="1">
      <alignment horizontal="left" vertical="center" wrapText="1"/>
    </xf>
    <xf numFmtId="2" fontId="46" fillId="8" borderId="46" xfId="0" applyNumberFormat="1" applyFont="1" applyFill="1" applyBorder="1" applyAlignment="1">
      <alignment horizontal="center" vertical="center"/>
    </xf>
    <xf numFmtId="0" fontId="46" fillId="8" borderId="34" xfId="0" applyFont="1" applyFill="1" applyBorder="1" applyAlignment="1">
      <alignment horizontal="left" vertical="center"/>
    </xf>
    <xf numFmtId="1" fontId="46" fillId="8" borderId="11" xfId="0" applyNumberFormat="1" applyFont="1" applyFill="1" applyBorder="1" applyAlignment="1">
      <alignment horizontal="center" vertical="center"/>
    </xf>
    <xf numFmtId="0" fontId="49" fillId="8" borderId="34" xfId="0" applyFont="1" applyFill="1" applyBorder="1" applyAlignment="1">
      <alignment horizontal="left" vertical="center" indent="1"/>
    </xf>
    <xf numFmtId="1" fontId="49" fillId="8" borderId="11" xfId="0" applyNumberFormat="1" applyFont="1" applyFill="1" applyBorder="1" applyAlignment="1">
      <alignment horizontal="center" vertical="center"/>
    </xf>
    <xf numFmtId="1" fontId="49" fillId="8" borderId="6" xfId="0" applyNumberFormat="1" applyFont="1" applyFill="1" applyBorder="1" applyAlignment="1">
      <alignment horizontal="center" vertical="center"/>
    </xf>
    <xf numFmtId="1" fontId="46" fillId="8" borderId="11" xfId="0" applyNumberFormat="1" applyFont="1" applyFill="1" applyBorder="1" applyAlignment="1">
      <alignment horizontal="center"/>
    </xf>
    <xf numFmtId="2" fontId="46" fillId="8" borderId="11" xfId="0" applyNumberFormat="1" applyFont="1" applyFill="1" applyBorder="1" applyAlignment="1">
      <alignment horizontal="center" vertical="center"/>
    </xf>
    <xf numFmtId="2" fontId="49" fillId="7" borderId="6" xfId="0" applyNumberFormat="1" applyFont="1" applyFill="1" applyBorder="1" applyAlignment="1">
      <alignment horizontal="center" vertical="center"/>
    </xf>
    <xf numFmtId="0" fontId="46" fillId="8" borderId="34" xfId="0" applyFont="1" applyFill="1" applyBorder="1" applyAlignment="1">
      <alignment horizontal="left" vertical="center" wrapText="1"/>
    </xf>
    <xf numFmtId="9" fontId="46" fillId="8" borderId="11" xfId="5" applyFont="1" applyFill="1" applyBorder="1" applyAlignment="1">
      <alignment horizontal="center"/>
    </xf>
    <xf numFmtId="0" fontId="46" fillId="8" borderId="45" xfId="0" applyFont="1" applyFill="1" applyBorder="1" applyAlignment="1">
      <alignment horizontal="left" vertical="center"/>
    </xf>
    <xf numFmtId="0" fontId="49" fillId="8" borderId="40" xfId="0" applyFont="1" applyFill="1" applyBorder="1" applyAlignment="1">
      <alignment vertical="center" wrapText="1"/>
    </xf>
    <xf numFmtId="167" fontId="28" fillId="0" borderId="16" xfId="0" applyNumberFormat="1" applyFont="1" applyFill="1" applyBorder="1" applyAlignment="1">
      <alignment horizontal="center" vertical="center"/>
    </xf>
    <xf numFmtId="167" fontId="17" fillId="2" borderId="1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/>
    <xf numFmtId="0" fontId="25" fillId="0" borderId="11" xfId="0" applyFont="1" applyBorder="1"/>
    <xf numFmtId="2" fontId="61" fillId="0" borderId="11" xfId="0" applyNumberFormat="1" applyFont="1" applyBorder="1"/>
    <xf numFmtId="2" fontId="57" fillId="0" borderId="11" xfId="0" applyNumberFormat="1" applyFont="1" applyBorder="1"/>
    <xf numFmtId="2" fontId="63" fillId="0" borderId="11" xfId="0" applyNumberFormat="1" applyFont="1" applyBorder="1"/>
    <xf numFmtId="0" fontId="63" fillId="0" borderId="11" xfId="0" applyFont="1" applyBorder="1"/>
    <xf numFmtId="2" fontId="65" fillId="0" borderId="11" xfId="0" applyNumberFormat="1" applyFont="1" applyBorder="1"/>
    <xf numFmtId="0" fontId="65" fillId="0" borderId="11" xfId="0" applyFont="1" applyBorder="1"/>
    <xf numFmtId="9" fontId="46" fillId="8" borderId="11" xfId="5" applyNumberFormat="1" applyFont="1" applyFill="1" applyBorder="1" applyAlignment="1">
      <alignment horizontal="center"/>
    </xf>
    <xf numFmtId="9" fontId="17" fillId="7" borderId="16" xfId="4" applyFont="1" applyFill="1" applyBorder="1" applyAlignment="1">
      <alignment horizontal="center" vertical="center"/>
    </xf>
    <xf numFmtId="167" fontId="28" fillId="0" borderId="20" xfId="0" applyNumberFormat="1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 wrapText="1"/>
    </xf>
    <xf numFmtId="0" fontId="28" fillId="13" borderId="53" xfId="0" applyFont="1" applyFill="1" applyBorder="1" applyAlignment="1">
      <alignment horizontal="left" vertical="center"/>
    </xf>
    <xf numFmtId="0" fontId="28" fillId="9" borderId="53" xfId="0" applyFont="1" applyFill="1" applyBorder="1" applyAlignment="1">
      <alignment horizontal="left" vertical="center"/>
    </xf>
    <xf numFmtId="0" fontId="28" fillId="4" borderId="29" xfId="0" applyFont="1" applyFill="1" applyBorder="1" applyAlignment="1">
      <alignment horizontal="center" vertical="center" wrapText="1"/>
    </xf>
    <xf numFmtId="1" fontId="28" fillId="13" borderId="16" xfId="0" applyNumberFormat="1" applyFont="1" applyFill="1" applyBorder="1" applyAlignment="1">
      <alignment horizontal="center" vertical="center"/>
    </xf>
    <xf numFmtId="1" fontId="28" fillId="9" borderId="16" xfId="0" applyNumberFormat="1" applyFont="1" applyFill="1" applyBorder="1" applyAlignment="1">
      <alignment horizontal="center" vertical="center"/>
    </xf>
    <xf numFmtId="167" fontId="28" fillId="11" borderId="16" xfId="0" applyNumberFormat="1" applyFont="1" applyFill="1" applyBorder="1" applyAlignment="1">
      <alignment horizontal="center" vertical="center"/>
    </xf>
    <xf numFmtId="0" fontId="28" fillId="8" borderId="67" xfId="0" applyFont="1" applyFill="1" applyBorder="1" applyAlignment="1">
      <alignment horizontal="left"/>
    </xf>
    <xf numFmtId="2" fontId="67" fillId="0" borderId="11" xfId="0" applyNumberFormat="1" applyFont="1" applyBorder="1"/>
    <xf numFmtId="0" fontId="67" fillId="0" borderId="11" xfId="0" applyFont="1" applyBorder="1"/>
    <xf numFmtId="0" fontId="25" fillId="8" borderId="66" xfId="0" applyFont="1" applyFill="1" applyBorder="1"/>
    <xf numFmtId="0" fontId="17" fillId="0" borderId="58" xfId="0" applyFont="1" applyBorder="1" applyAlignment="1">
      <alignment vertical="center"/>
    </xf>
    <xf numFmtId="1" fontId="28" fillId="8" borderId="20" xfId="0" applyNumberFormat="1" applyFont="1" applyFill="1" applyBorder="1" applyAlignment="1">
      <alignment horizontal="center" vertical="center"/>
    </xf>
    <xf numFmtId="9" fontId="28" fillId="11" borderId="20" xfId="4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left" vertical="center"/>
    </xf>
    <xf numFmtId="0" fontId="17" fillId="2" borderId="53" xfId="0" applyFont="1" applyFill="1" applyBorder="1" applyAlignment="1">
      <alignment horizontal="left" vertical="center" wrapText="1"/>
    </xf>
    <xf numFmtId="165" fontId="17" fillId="0" borderId="16" xfId="0" applyNumberFormat="1" applyFont="1" applyFill="1" applyBorder="1" applyAlignment="1">
      <alignment horizontal="center" vertical="center"/>
    </xf>
    <xf numFmtId="167" fontId="17" fillId="11" borderId="17" xfId="0" applyNumberFormat="1" applyFont="1" applyFill="1" applyBorder="1" applyAlignment="1">
      <alignment horizontal="center" vertical="center"/>
    </xf>
    <xf numFmtId="165" fontId="17" fillId="2" borderId="16" xfId="0" applyNumberFormat="1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left" vertical="center"/>
    </xf>
    <xf numFmtId="1" fontId="17" fillId="11" borderId="1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58" xfId="0" applyFont="1" applyBorder="1"/>
    <xf numFmtId="0" fontId="65" fillId="0" borderId="0" xfId="0" applyFont="1"/>
    <xf numFmtId="1" fontId="28" fillId="0" borderId="16" xfId="0" applyNumberFormat="1" applyFont="1" applyFill="1" applyBorder="1" applyAlignment="1">
      <alignment horizontal="center" vertical="center"/>
    </xf>
    <xf numFmtId="0" fontId="17" fillId="0" borderId="66" xfId="0" applyFont="1" applyBorder="1" applyAlignment="1">
      <alignment vertical="center"/>
    </xf>
    <xf numFmtId="0" fontId="28" fillId="2" borderId="55" xfId="0" applyFont="1" applyFill="1" applyBorder="1" applyAlignment="1">
      <alignment horizontal="left" vertical="center"/>
    </xf>
    <xf numFmtId="1" fontId="17" fillId="11" borderId="20" xfId="0" applyNumberFormat="1" applyFont="1" applyFill="1" applyBorder="1" applyAlignment="1">
      <alignment horizontal="center" vertical="center"/>
    </xf>
    <xf numFmtId="0" fontId="25" fillId="0" borderId="66" xfId="0" applyFont="1" applyBorder="1"/>
    <xf numFmtId="0" fontId="17" fillId="2" borderId="53" xfId="0" applyFont="1" applyFill="1" applyBorder="1" applyAlignment="1">
      <alignment horizontal="left" wrapText="1"/>
    </xf>
    <xf numFmtId="0" fontId="28" fillId="2" borderId="53" xfId="0" applyFont="1" applyFill="1" applyBorder="1" applyAlignment="1">
      <alignment horizontal="left" vertical="center"/>
    </xf>
    <xf numFmtId="0" fontId="28" fillId="2" borderId="53" xfId="0" applyFont="1" applyFill="1" applyBorder="1" applyAlignment="1">
      <alignment horizontal="left" vertical="center" wrapText="1"/>
    </xf>
    <xf numFmtId="0" fontId="28" fillId="2" borderId="56" xfId="0" applyFont="1" applyFill="1" applyBorder="1" applyAlignment="1">
      <alignment horizontal="left" vertical="center" wrapText="1"/>
    </xf>
    <xf numFmtId="9" fontId="25" fillId="8" borderId="30" xfId="4" applyFont="1" applyFill="1" applyBorder="1"/>
    <xf numFmtId="9" fontId="25" fillId="8" borderId="58" xfId="4" applyFont="1" applyFill="1" applyBorder="1"/>
    <xf numFmtId="0" fontId="25" fillId="8" borderId="58" xfId="0" quotePrefix="1" applyFont="1" applyFill="1" applyBorder="1"/>
    <xf numFmtId="0" fontId="17" fillId="0" borderId="16" xfId="4" applyNumberFormat="1" applyFont="1" applyFill="1" applyBorder="1" applyAlignment="1">
      <alignment horizontal="center" vertical="center"/>
    </xf>
    <xf numFmtId="0" fontId="17" fillId="2" borderId="16" xfId="4" applyNumberFormat="1" applyFont="1" applyFill="1" applyBorder="1" applyAlignment="1">
      <alignment horizontal="center" vertical="center"/>
    </xf>
    <xf numFmtId="2" fontId="49" fillId="8" borderId="47" xfId="0" applyNumberFormat="1" applyFont="1" applyFill="1" applyBorder="1" applyAlignment="1">
      <alignment horizontal="left" vertical="center"/>
    </xf>
    <xf numFmtId="1" fontId="49" fillId="8" borderId="6" xfId="0" applyNumberFormat="1" applyFont="1" applyFill="1" applyBorder="1" applyAlignment="1">
      <alignment horizontal="left" vertical="center"/>
    </xf>
    <xf numFmtId="1" fontId="49" fillId="7" borderId="6" xfId="0" applyNumberFormat="1" applyFont="1" applyFill="1" applyBorder="1" applyAlignment="1">
      <alignment horizontal="left" vertical="center"/>
    </xf>
    <xf numFmtId="1" fontId="49" fillId="7" borderId="6" xfId="0" applyNumberFormat="1" applyFont="1" applyFill="1" applyBorder="1" applyAlignment="1">
      <alignment horizontal="left" vertical="center" wrapText="1"/>
    </xf>
    <xf numFmtId="2" fontId="49" fillId="7" borderId="6" xfId="0" applyNumberFormat="1" applyFont="1" applyFill="1" applyBorder="1" applyAlignment="1">
      <alignment horizontal="left" vertical="center"/>
    </xf>
    <xf numFmtId="166" fontId="49" fillId="0" borderId="6" xfId="0" applyNumberFormat="1" applyFont="1" applyFill="1" applyBorder="1" applyAlignment="1">
      <alignment horizontal="left" vertical="center"/>
    </xf>
    <xf numFmtId="0" fontId="38" fillId="3" borderId="9" xfId="0" applyFont="1" applyFill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 wrapText="1"/>
    </xf>
    <xf numFmtId="0" fontId="38" fillId="11" borderId="13" xfId="0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11" borderId="17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8" fillId="11" borderId="5" xfId="0" applyFont="1" applyFill="1" applyBorder="1" applyAlignment="1">
      <alignment horizontal="left" vertical="center" wrapText="1"/>
    </xf>
    <xf numFmtId="0" fontId="70" fillId="7" borderId="20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67" xfId="0" applyFont="1" applyFill="1" applyBorder="1" applyAlignment="1">
      <alignment horizontal="left" wrapText="1"/>
    </xf>
    <xf numFmtId="1" fontId="28" fillId="0" borderId="20" xfId="0" applyNumberFormat="1" applyFont="1" applyFill="1" applyBorder="1" applyAlignment="1">
      <alignment horizontal="center" vertical="center"/>
    </xf>
    <xf numFmtId="0" fontId="28" fillId="2" borderId="55" xfId="0" applyFont="1" applyFill="1" applyBorder="1" applyAlignment="1">
      <alignment vertical="center" wrapText="1"/>
    </xf>
    <xf numFmtId="0" fontId="17" fillId="2" borderId="53" xfId="0" applyFont="1" applyFill="1" applyBorder="1" applyAlignment="1">
      <alignment vertical="center" wrapText="1"/>
    </xf>
    <xf numFmtId="2" fontId="72" fillId="0" borderId="11" xfId="0" applyNumberFormat="1" applyFont="1" applyBorder="1"/>
    <xf numFmtId="2" fontId="74" fillId="0" borderId="11" xfId="0" applyNumberFormat="1" applyFont="1" applyBorder="1"/>
    <xf numFmtId="2" fontId="75" fillId="0" borderId="11" xfId="0" applyNumberFormat="1" applyFont="1" applyBorder="1"/>
    <xf numFmtId="0" fontId="74" fillId="0" borderId="11" xfId="0" applyFont="1" applyBorder="1"/>
    <xf numFmtId="0" fontId="25" fillId="0" borderId="60" xfId="0" applyFont="1" applyBorder="1" applyAlignment="1"/>
    <xf numFmtId="2" fontId="77" fillId="0" borderId="11" xfId="0" applyNumberFormat="1" applyFont="1" applyBorder="1"/>
    <xf numFmtId="0" fontId="77" fillId="0" borderId="11" xfId="0" applyFont="1" applyBorder="1"/>
    <xf numFmtId="0" fontId="36" fillId="8" borderId="32" xfId="0" applyFont="1" applyFill="1" applyBorder="1" applyAlignment="1">
      <alignment vertical="center" wrapText="1"/>
    </xf>
    <xf numFmtId="0" fontId="78" fillId="0" borderId="11" xfId="0" applyFont="1" applyBorder="1" applyAlignment="1">
      <alignment horizontal="left" vertical="center" wrapText="1"/>
    </xf>
    <xf numFmtId="0" fontId="78" fillId="0" borderId="41" xfId="0" applyFont="1" applyBorder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4" fillId="3" borderId="38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43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9" fontId="4" fillId="0" borderId="40" xfId="0" applyNumberFormat="1" applyFont="1" applyBorder="1" applyAlignment="1">
      <alignment horizontal="center" vertical="center"/>
    </xf>
    <xf numFmtId="2" fontId="81" fillId="0" borderId="11" xfId="0" applyNumberFormat="1" applyFont="1" applyBorder="1"/>
    <xf numFmtId="0" fontId="66" fillId="0" borderId="11" xfId="0" applyFont="1" applyBorder="1" applyAlignment="1">
      <alignment horizontal="right"/>
    </xf>
    <xf numFmtId="0" fontId="64" fillId="0" borderId="11" xfId="0" applyFont="1" applyBorder="1" applyAlignment="1">
      <alignment horizontal="right"/>
    </xf>
    <xf numFmtId="0" fontId="62" fillId="0" borderId="11" xfId="0" applyFont="1" applyBorder="1" applyAlignment="1">
      <alignment horizontal="right"/>
    </xf>
    <xf numFmtId="0" fontId="80" fillId="0" borderId="11" xfId="0" applyFont="1" applyBorder="1" applyAlignment="1">
      <alignment horizontal="right"/>
    </xf>
    <xf numFmtId="0" fontId="0" fillId="8" borderId="12" xfId="0" applyFill="1" applyBorder="1" applyAlignment="1"/>
    <xf numFmtId="0" fontId="26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82" fillId="0" borderId="0" xfId="0" applyFont="1"/>
    <xf numFmtId="0" fontId="83" fillId="0" borderId="0" xfId="0" applyFont="1"/>
    <xf numFmtId="0" fontId="84" fillId="0" borderId="0" xfId="0" applyFont="1"/>
    <xf numFmtId="2" fontId="58" fillId="15" borderId="0" xfId="0" applyNumberFormat="1" applyFont="1" applyFill="1" applyAlignment="1">
      <alignment horizontal="center"/>
    </xf>
    <xf numFmtId="0" fontId="85" fillId="0" borderId="0" xfId="0" applyFont="1"/>
    <xf numFmtId="0" fontId="29" fillId="0" borderId="0" xfId="0" applyFont="1" applyFill="1" applyAlignment="1"/>
    <xf numFmtId="0" fontId="25" fillId="0" borderId="0" xfId="0" applyFont="1" applyFill="1"/>
    <xf numFmtId="0" fontId="17" fillId="0" borderId="0" xfId="0" applyFont="1" applyFill="1"/>
    <xf numFmtId="0" fontId="17" fillId="0" borderId="57" xfId="0" applyFont="1" applyFill="1" applyBorder="1"/>
    <xf numFmtId="0" fontId="17" fillId="0" borderId="63" xfId="0" applyFont="1" applyFill="1" applyBorder="1"/>
    <xf numFmtId="0" fontId="17" fillId="0" borderId="64" xfId="0" applyFont="1" applyFill="1" applyBorder="1"/>
    <xf numFmtId="0" fontId="25" fillId="0" borderId="0" xfId="0" applyFont="1" applyFill="1" applyAlignment="1">
      <alignment vertical="center"/>
    </xf>
    <xf numFmtId="0" fontId="28" fillId="0" borderId="27" xfId="0" applyFont="1" applyFill="1" applyBorder="1" applyAlignment="1">
      <alignment vertical="center"/>
    </xf>
    <xf numFmtId="0" fontId="17" fillId="0" borderId="65" xfId="0" applyFont="1" applyFill="1" applyBorder="1"/>
    <xf numFmtId="0" fontId="44" fillId="0" borderId="26" xfId="0" applyFont="1" applyFill="1" applyBorder="1" applyAlignment="1">
      <alignment vertical="center"/>
    </xf>
    <xf numFmtId="0" fontId="45" fillId="0" borderId="0" xfId="0" applyFont="1" applyFill="1"/>
    <xf numFmtId="0" fontId="45" fillId="0" borderId="0" xfId="0" applyFont="1" applyFill="1" applyAlignment="1"/>
    <xf numFmtId="0" fontId="49" fillId="0" borderId="0" xfId="0" applyFont="1" applyFill="1"/>
    <xf numFmtId="0" fontId="17" fillId="0" borderId="33" xfId="0" applyFont="1" applyFill="1" applyBorder="1"/>
    <xf numFmtId="0" fontId="17" fillId="0" borderId="34" xfId="0" applyFont="1" applyFill="1" applyBorder="1"/>
    <xf numFmtId="0" fontId="17" fillId="0" borderId="40" xfId="0" applyFont="1" applyFill="1" applyBorder="1"/>
    <xf numFmtId="0" fontId="28" fillId="0" borderId="23" xfId="0" applyFont="1" applyFill="1" applyBorder="1" applyAlignment="1">
      <alignment vertical="center"/>
    </xf>
    <xf numFmtId="0" fontId="17" fillId="0" borderId="43" xfId="0" applyFont="1" applyFill="1" applyBorder="1"/>
    <xf numFmtId="0" fontId="44" fillId="0" borderId="23" xfId="0" applyFont="1" applyFill="1" applyBorder="1"/>
    <xf numFmtId="0" fontId="29" fillId="8" borderId="0" xfId="0" applyFont="1" applyFill="1" applyAlignment="1">
      <alignment horizontal="left" vertical="center"/>
    </xf>
    <xf numFmtId="0" fontId="25" fillId="8" borderId="0" xfId="0" applyFont="1" applyFill="1" applyAlignment="1">
      <alignment horizontal="center" vertical="center"/>
    </xf>
    <xf numFmtId="0" fontId="36" fillId="8" borderId="0" xfId="0" applyFont="1" applyFill="1" applyAlignment="1">
      <alignment vertical="center"/>
    </xf>
    <xf numFmtId="0" fontId="43" fillId="8" borderId="0" xfId="0" applyFont="1" applyFill="1"/>
    <xf numFmtId="0" fontId="17" fillId="8" borderId="2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41" fillId="0" borderId="51" xfId="1" applyFont="1" applyBorder="1" applyAlignment="1">
      <alignment horizontal="left" vertical="center"/>
    </xf>
    <xf numFmtId="0" fontId="41" fillId="0" borderId="48" xfId="1" applyFont="1" applyBorder="1" applyAlignment="1">
      <alignment horizontal="left" vertical="center"/>
    </xf>
    <xf numFmtId="0" fontId="41" fillId="0" borderId="52" xfId="1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8" borderId="0" xfId="0" applyFont="1" applyFill="1" applyBorder="1" applyAlignment="1" applyProtection="1">
      <alignment horizontal="left" vertical="center"/>
    </xf>
    <xf numFmtId="0" fontId="12" fillId="10" borderId="0" xfId="3" applyFont="1" applyFill="1" applyBorder="1" applyAlignment="1">
      <alignment horizontal="center" vertical="center" wrapText="1"/>
    </xf>
    <xf numFmtId="0" fontId="41" fillId="0" borderId="53" xfId="1" applyFont="1" applyFill="1" applyBorder="1" applyAlignment="1">
      <alignment horizontal="left" vertical="center"/>
    </xf>
    <xf numFmtId="0" fontId="41" fillId="0" borderId="21" xfId="1" applyFont="1" applyFill="1" applyBorder="1" applyAlignment="1">
      <alignment horizontal="left" vertical="center"/>
    </xf>
    <xf numFmtId="0" fontId="41" fillId="0" borderId="54" xfId="1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 vertical="center" wrapText="1"/>
    </xf>
    <xf numFmtId="0" fontId="28" fillId="12" borderId="6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8" fillId="16" borderId="38" xfId="0" applyFont="1" applyFill="1" applyBorder="1" applyAlignment="1">
      <alignment horizontal="center" vertical="center" wrapText="1"/>
    </xf>
    <xf numFmtId="0" fontId="28" fillId="16" borderId="18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8" fillId="16" borderId="4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7" fillId="16" borderId="24" xfId="0" applyNumberFormat="1" applyFont="1" applyFill="1" applyBorder="1" applyAlignment="1">
      <alignment horizontal="left" vertical="center"/>
    </xf>
    <xf numFmtId="0" fontId="17" fillId="16" borderId="25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left" vertical="center"/>
    </xf>
    <xf numFmtId="0" fontId="38" fillId="0" borderId="50" xfId="0" applyFont="1" applyFill="1" applyBorder="1" applyAlignment="1">
      <alignment horizontal="left" vertical="center"/>
    </xf>
    <xf numFmtId="0" fontId="28" fillId="12" borderId="24" xfId="0" applyFont="1" applyFill="1" applyBorder="1" applyAlignment="1">
      <alignment horizontal="center" vertical="center" wrapText="1"/>
    </xf>
    <xf numFmtId="0" fontId="28" fillId="12" borderId="2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17" fillId="12" borderId="24" xfId="0" applyFont="1" applyFill="1" applyBorder="1" applyAlignment="1">
      <alignment horizontal="left" vertical="center"/>
    </xf>
    <xf numFmtId="0" fontId="17" fillId="12" borderId="25" xfId="0" applyFont="1" applyFill="1" applyBorder="1" applyAlignment="1">
      <alignment horizontal="left" vertical="center"/>
    </xf>
    <xf numFmtId="0" fontId="17" fillId="16" borderId="24" xfId="0" applyFont="1" applyFill="1" applyBorder="1" applyAlignment="1">
      <alignment horizontal="left" vertical="center"/>
    </xf>
    <xf numFmtId="0" fontId="17" fillId="16" borderId="25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wrapText="1"/>
    </xf>
    <xf numFmtId="0" fontId="17" fillId="8" borderId="11" xfId="0" applyFont="1" applyFill="1" applyBorder="1" applyAlignment="1">
      <alignment horizontal="left" vertical="center"/>
    </xf>
    <xf numFmtId="0" fontId="44" fillId="8" borderId="32" xfId="0" applyFont="1" applyFill="1" applyBorder="1" applyAlignment="1">
      <alignment horizontal="left" vertical="center"/>
    </xf>
    <xf numFmtId="0" fontId="36" fillId="8" borderId="11" xfId="0" applyNumberFormat="1" applyFont="1" applyFill="1" applyBorder="1" applyAlignment="1" applyProtection="1">
      <alignment horizontal="left" vertical="center"/>
    </xf>
    <xf numFmtId="0" fontId="17" fillId="8" borderId="11" xfId="0" applyFont="1" applyFill="1" applyBorder="1" applyAlignment="1">
      <alignment horizontal="left" vertical="center" wrapText="1"/>
    </xf>
    <xf numFmtId="0" fontId="31" fillId="8" borderId="38" xfId="0" applyFont="1" applyFill="1" applyBorder="1" applyAlignment="1">
      <alignment horizontal="center" vertical="center" textRotation="90" wrapText="1"/>
    </xf>
    <xf numFmtId="0" fontId="31" fillId="8" borderId="35" xfId="0" applyFont="1" applyFill="1" applyBorder="1" applyAlignment="1">
      <alignment horizontal="center" vertical="center" textRotation="90" wrapText="1"/>
    </xf>
    <xf numFmtId="0" fontId="31" fillId="8" borderId="36" xfId="0" applyFont="1" applyFill="1" applyBorder="1" applyAlignment="1">
      <alignment horizontal="center" vertical="center" textRotation="90" wrapText="1"/>
    </xf>
    <xf numFmtId="0" fontId="28" fillId="16" borderId="68" xfId="0" applyFont="1" applyFill="1" applyBorder="1" applyAlignment="1">
      <alignment horizontal="center" vertical="center" wrapText="1"/>
    </xf>
    <xf numFmtId="0" fontId="28" fillId="16" borderId="24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left" vertical="center"/>
    </xf>
    <xf numFmtId="1" fontId="28" fillId="8" borderId="32" xfId="0" applyNumberFormat="1" applyFont="1" applyFill="1" applyBorder="1" applyAlignment="1">
      <alignment horizontal="center" vertical="center"/>
    </xf>
    <xf numFmtId="1" fontId="17" fillId="8" borderId="11" xfId="0" applyNumberFormat="1" applyFont="1" applyFill="1" applyBorder="1" applyAlignment="1">
      <alignment horizontal="center" vertical="center"/>
    </xf>
    <xf numFmtId="165" fontId="17" fillId="8" borderId="11" xfId="0" applyNumberFormat="1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left" vertical="center" wrapText="1"/>
    </xf>
    <xf numFmtId="0" fontId="17" fillId="8" borderId="46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4" xfId="0" applyFont="1" applyFill="1" applyBorder="1" applyAlignment="1">
      <alignment horizontal="left" vertical="center"/>
    </xf>
    <xf numFmtId="1" fontId="17" fillId="8" borderId="41" xfId="0" applyNumberFormat="1" applyFont="1" applyFill="1" applyBorder="1" applyAlignment="1">
      <alignment horizontal="center" vertical="center"/>
    </xf>
    <xf numFmtId="0" fontId="28" fillId="16" borderId="62" xfId="0" applyFont="1" applyFill="1" applyBorder="1" applyAlignment="1">
      <alignment horizontal="center" vertical="center" wrapText="1"/>
    </xf>
    <xf numFmtId="0" fontId="28" fillId="16" borderId="61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left" vertical="center"/>
    </xf>
    <xf numFmtId="0" fontId="45" fillId="8" borderId="11" xfId="0" applyFont="1" applyFill="1" applyBorder="1" applyAlignment="1">
      <alignment horizontal="left" vertical="center"/>
    </xf>
    <xf numFmtId="0" fontId="45" fillId="8" borderId="6" xfId="0" applyFont="1" applyFill="1" applyBorder="1" applyAlignment="1">
      <alignment horizontal="left" vertical="center"/>
    </xf>
    <xf numFmtId="165" fontId="17" fillId="8" borderId="46" xfId="0" applyNumberFormat="1" applyFont="1" applyFill="1" applyBorder="1" applyAlignment="1">
      <alignment horizontal="center" vertical="center"/>
    </xf>
    <xf numFmtId="165" fontId="17" fillId="8" borderId="32" xfId="0" applyNumberFormat="1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left" vertical="center"/>
    </xf>
    <xf numFmtId="0" fontId="25" fillId="8" borderId="47" xfId="0" applyFont="1" applyFill="1" applyBorder="1" applyAlignment="1">
      <alignment horizontal="left" vertical="center"/>
    </xf>
    <xf numFmtId="0" fontId="58" fillId="15" borderId="0" xfId="0" applyFont="1" applyFill="1" applyAlignment="1">
      <alignment horizontal="right"/>
    </xf>
    <xf numFmtId="0" fontId="58" fillId="15" borderId="60" xfId="0" applyFont="1" applyFill="1" applyBorder="1" applyAlignment="1">
      <alignment horizontal="right"/>
    </xf>
    <xf numFmtId="0" fontId="25" fillId="8" borderId="41" xfId="0" applyFont="1" applyFill="1" applyBorder="1" applyAlignment="1">
      <alignment horizontal="left" vertical="center"/>
    </xf>
    <xf numFmtId="0" fontId="25" fillId="8" borderId="8" xfId="0" applyFont="1" applyFill="1" applyBorder="1" applyAlignment="1">
      <alignment horizontal="left" vertical="center"/>
    </xf>
    <xf numFmtId="0" fontId="17" fillId="8" borderId="6" xfId="0" applyFont="1" applyFill="1" applyBorder="1" applyAlignment="1">
      <alignment horizontal="left" vertical="center"/>
    </xf>
    <xf numFmtId="0" fontId="38" fillId="8" borderId="11" xfId="0" applyFont="1" applyFill="1" applyBorder="1" applyAlignment="1">
      <alignment horizontal="left" vertical="center"/>
    </xf>
    <xf numFmtId="0" fontId="38" fillId="8" borderId="6" xfId="0" applyFont="1" applyFill="1" applyBorder="1" applyAlignment="1">
      <alignment horizontal="left" vertical="center"/>
    </xf>
    <xf numFmtId="0" fontId="28" fillId="8" borderId="41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right"/>
    </xf>
    <xf numFmtId="0" fontId="60" fillId="0" borderId="6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6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6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60" xfId="0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0" fillId="0" borderId="60" xfId="0" applyFont="1" applyBorder="1" applyAlignment="1">
      <alignment horizontal="right"/>
    </xf>
    <xf numFmtId="0" fontId="35" fillId="8" borderId="0" xfId="0" applyFont="1" applyFill="1" applyAlignment="1">
      <alignment horizontal="left" vertical="center" wrapText="1"/>
    </xf>
    <xf numFmtId="0" fontId="35" fillId="8" borderId="0" xfId="0" applyFont="1" applyFill="1" applyAlignment="1">
      <alignment horizontal="left" vertical="center"/>
    </xf>
    <xf numFmtId="0" fontId="55" fillId="8" borderId="11" xfId="0" applyFont="1" applyFill="1" applyBorder="1" applyAlignment="1">
      <alignment horizontal="center" vertical="center" wrapText="1"/>
    </xf>
    <xf numFmtId="0" fontId="46" fillId="8" borderId="45" xfId="0" applyFont="1" applyFill="1" applyBorder="1" applyAlignment="1">
      <alignment horizontal="left" vertical="center" wrapText="1"/>
    </xf>
    <xf numFmtId="0" fontId="46" fillId="8" borderId="43" xfId="0" applyFont="1" applyFill="1" applyBorder="1" applyAlignment="1">
      <alignment horizontal="left" vertical="center" wrapText="1"/>
    </xf>
    <xf numFmtId="2" fontId="49" fillId="7" borderId="53" xfId="0" applyNumberFormat="1" applyFont="1" applyFill="1" applyBorder="1" applyAlignment="1">
      <alignment horizontal="center" vertical="center"/>
    </xf>
    <xf numFmtId="2" fontId="49" fillId="7" borderId="21" xfId="0" applyNumberFormat="1" applyFont="1" applyFill="1" applyBorder="1" applyAlignment="1">
      <alignment horizontal="center" vertical="center"/>
    </xf>
    <xf numFmtId="2" fontId="49" fillId="7" borderId="58" xfId="0" applyNumberFormat="1" applyFont="1" applyFill="1" applyBorder="1" applyAlignment="1">
      <alignment horizontal="center" vertical="center"/>
    </xf>
    <xf numFmtId="1" fontId="47" fillId="8" borderId="53" xfId="0" applyNumberFormat="1" applyFont="1" applyFill="1" applyBorder="1" applyAlignment="1">
      <alignment horizontal="center" vertical="center"/>
    </xf>
    <xf numFmtId="1" fontId="47" fillId="8" borderId="21" xfId="0" applyNumberFormat="1" applyFont="1" applyFill="1" applyBorder="1" applyAlignment="1">
      <alignment horizontal="center" vertical="center"/>
    </xf>
    <xf numFmtId="1" fontId="47" fillId="8" borderId="58" xfId="0" applyNumberFormat="1" applyFont="1" applyFill="1" applyBorder="1" applyAlignment="1">
      <alignment horizontal="center" vertical="center"/>
    </xf>
    <xf numFmtId="2" fontId="49" fillId="8" borderId="56" xfId="0" applyNumberFormat="1" applyFont="1" applyFill="1" applyBorder="1" applyAlignment="1">
      <alignment horizontal="center" vertical="center"/>
    </xf>
    <xf numFmtId="2" fontId="49" fillId="8" borderId="22" xfId="0" applyNumberFormat="1" applyFont="1" applyFill="1" applyBorder="1" applyAlignment="1">
      <alignment horizontal="center" vertical="center"/>
    </xf>
    <xf numFmtId="2" fontId="49" fillId="8" borderId="59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textRotation="90" wrapText="1"/>
    </xf>
    <xf numFmtId="0" fontId="17" fillId="2" borderId="34" xfId="0" applyFont="1" applyFill="1" applyBorder="1" applyAlignment="1">
      <alignment horizontal="center" vertical="center" textRotation="90" wrapText="1"/>
    </xf>
    <xf numFmtId="0" fontId="17" fillId="2" borderId="45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 wrapText="1"/>
    </xf>
    <xf numFmtId="0" fontId="17" fillId="2" borderId="35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/>
    </xf>
    <xf numFmtId="0" fontId="17" fillId="2" borderId="35" xfId="0" applyFont="1" applyFill="1" applyBorder="1" applyAlignment="1">
      <alignment horizontal="center" vertical="center" textRotation="90"/>
    </xf>
    <xf numFmtId="0" fontId="17" fillId="2" borderId="31" xfId="0" applyFont="1" applyFill="1" applyBorder="1" applyAlignment="1">
      <alignment horizontal="center" vertical="center" textRotation="90"/>
    </xf>
    <xf numFmtId="0" fontId="56" fillId="14" borderId="28" xfId="0" applyFont="1" applyFill="1" applyBorder="1" applyAlignment="1">
      <alignment horizontal="center" vertical="center" textRotation="90" wrapText="1"/>
    </xf>
    <xf numFmtId="0" fontId="56" fillId="14" borderId="29" xfId="0" applyFont="1" applyFill="1" applyBorder="1" applyAlignment="1">
      <alignment horizontal="center" vertical="center" textRotation="90" wrapText="1"/>
    </xf>
    <xf numFmtId="0" fontId="56" fillId="14" borderId="31" xfId="0" applyFont="1" applyFill="1" applyBorder="1" applyAlignment="1">
      <alignment horizontal="center" vertical="center" textRotation="90" wrapText="1"/>
    </xf>
    <xf numFmtId="0" fontId="56" fillId="14" borderId="2" xfId="0" applyFont="1" applyFill="1" applyBorder="1" applyAlignment="1">
      <alignment horizontal="center" vertical="center" textRotation="90" wrapText="1"/>
    </xf>
    <xf numFmtId="0" fontId="56" fillId="14" borderId="26" xfId="0" applyFont="1" applyFill="1" applyBorder="1" applyAlignment="1">
      <alignment horizontal="center" vertical="center" textRotation="90" wrapText="1"/>
    </xf>
    <xf numFmtId="0" fontId="56" fillId="14" borderId="1" xfId="0" applyFont="1" applyFill="1" applyBorder="1" applyAlignment="1">
      <alignment horizontal="center" vertical="center" textRotation="90" wrapText="1"/>
    </xf>
    <xf numFmtId="0" fontId="54" fillId="8" borderId="31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textRotation="90"/>
    </xf>
    <xf numFmtId="0" fontId="17" fillId="2" borderId="34" xfId="0" applyFont="1" applyFill="1" applyBorder="1" applyAlignment="1">
      <alignment horizontal="center" vertical="center" textRotation="90"/>
    </xf>
    <xf numFmtId="0" fontId="17" fillId="2" borderId="40" xfId="0" applyFont="1" applyFill="1" applyBorder="1" applyAlignment="1">
      <alignment horizontal="center" vertical="center" textRotation="90"/>
    </xf>
    <xf numFmtId="0" fontId="33" fillId="0" borderId="15" xfId="0" applyFont="1" applyFill="1" applyBorder="1" applyAlignment="1">
      <alignment horizontal="center" vertical="center" textRotation="90"/>
    </xf>
    <xf numFmtId="0" fontId="33" fillId="0" borderId="7" xfId="0" applyFont="1" applyFill="1" applyBorder="1" applyAlignment="1">
      <alignment horizontal="center" vertical="center" textRotation="90"/>
    </xf>
    <xf numFmtId="0" fontId="33" fillId="0" borderId="5" xfId="0" applyFont="1" applyFill="1" applyBorder="1" applyAlignment="1">
      <alignment horizontal="center" vertical="center" textRotation="90"/>
    </xf>
    <xf numFmtId="0" fontId="69" fillId="3" borderId="27" xfId="0" applyFont="1" applyFill="1" applyBorder="1" applyAlignment="1">
      <alignment horizontal="left" vertical="center" wrapText="1"/>
    </xf>
    <xf numFmtId="0" fontId="69" fillId="3" borderId="12" xfId="0" applyFont="1" applyFill="1" applyBorder="1" applyAlignment="1">
      <alignment horizontal="left" vertical="center" wrapText="1"/>
    </xf>
    <xf numFmtId="0" fontId="38" fillId="8" borderId="27" xfId="0" applyFont="1" applyFill="1" applyBorder="1" applyAlignment="1">
      <alignment horizontal="left" vertical="center" wrapText="1"/>
    </xf>
    <xf numFmtId="0" fontId="38" fillId="8" borderId="61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61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8" fillId="8" borderId="10" xfId="0" applyFont="1" applyFill="1" applyBorder="1" applyAlignment="1">
      <alignment horizontal="left" vertical="center" wrapText="1"/>
    </xf>
    <xf numFmtId="0" fontId="38" fillId="8" borderId="28" xfId="0" applyFont="1" applyFill="1" applyBorder="1" applyAlignment="1">
      <alignment horizontal="left" vertical="center" wrapText="1"/>
    </xf>
    <xf numFmtId="0" fontId="38" fillId="8" borderId="12" xfId="0" applyFont="1" applyFill="1" applyBorder="1" applyAlignment="1">
      <alignment horizontal="left" vertical="center" wrapText="1"/>
    </xf>
    <xf numFmtId="0" fontId="38" fillId="8" borderId="31" xfId="0" applyFont="1" applyFill="1" applyBorder="1" applyAlignment="1">
      <alignment horizontal="left" vertical="center" wrapText="1"/>
    </xf>
    <xf numFmtId="0" fontId="38" fillId="8" borderId="0" xfId="0" applyFont="1" applyFill="1" applyBorder="1" applyAlignment="1">
      <alignment horizontal="left" vertical="center" wrapText="1"/>
    </xf>
    <xf numFmtId="0" fontId="38" fillId="8" borderId="26" xfId="0" applyFont="1" applyFill="1" applyBorder="1" applyAlignment="1">
      <alignment horizontal="left" vertical="center" wrapText="1"/>
    </xf>
    <xf numFmtId="0" fontId="38" fillId="8" borderId="3" xfId="0" applyFont="1" applyFill="1" applyBorder="1" applyAlignment="1">
      <alignment horizontal="left" vertical="center" wrapText="1"/>
    </xf>
    <xf numFmtId="0" fontId="68" fillId="9" borderId="27" xfId="0" applyFont="1" applyFill="1" applyBorder="1" applyAlignment="1">
      <alignment horizontal="left" vertical="center" wrapText="1"/>
    </xf>
    <xf numFmtId="0" fontId="68" fillId="9" borderId="10" xfId="0" applyFont="1" applyFill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wrapText="1"/>
    </xf>
    <xf numFmtId="0" fontId="36" fillId="0" borderId="55" xfId="0" applyFont="1" applyBorder="1" applyAlignment="1">
      <alignment horizontal="left" wrapText="1"/>
    </xf>
    <xf numFmtId="0" fontId="36" fillId="0" borderId="28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53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27" fillId="3" borderId="27" xfId="0" applyFont="1" applyFill="1" applyBorder="1" applyAlignment="1">
      <alignment horizontal="left" vertical="center" wrapText="1"/>
    </xf>
    <xf numFmtId="0" fontId="27" fillId="3" borderId="61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horizontal="left" wrapText="1"/>
    </xf>
    <xf numFmtId="0" fontId="36" fillId="0" borderId="53" xfId="0" applyFont="1" applyBorder="1" applyAlignment="1">
      <alignment horizontal="left" wrapText="1"/>
    </xf>
    <xf numFmtId="0" fontId="70" fillId="7" borderId="45" xfId="0" applyFont="1" applyFill="1" applyBorder="1" applyAlignment="1">
      <alignment horizontal="left" wrapText="1"/>
    </xf>
    <xf numFmtId="0" fontId="70" fillId="7" borderId="67" xfId="0" applyFont="1" applyFill="1" applyBorder="1" applyAlignment="1">
      <alignment horizontal="left" wrapText="1"/>
    </xf>
    <xf numFmtId="0" fontId="36" fillId="8" borderId="33" xfId="0" applyFont="1" applyFill="1" applyBorder="1" applyAlignment="1">
      <alignment horizontal="left" vertical="center" wrapText="1"/>
    </xf>
    <xf numFmtId="0" fontId="36" fillId="8" borderId="32" xfId="0" applyFont="1" applyFill="1" applyBorder="1" applyAlignment="1">
      <alignment horizontal="left" vertical="center" wrapText="1"/>
    </xf>
    <xf numFmtId="0" fontId="37" fillId="3" borderId="62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left"/>
    </xf>
    <xf numFmtId="0" fontId="36" fillId="0" borderId="4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6" fillId="6" borderId="15" xfId="0" applyFont="1" applyFill="1" applyBorder="1" applyAlignment="1">
      <alignment horizontal="left" vertical="center" wrapText="1"/>
    </xf>
    <xf numFmtId="0" fontId="26" fillId="6" borderId="7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0" fillId="8" borderId="1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left" vertical="center" wrapText="1"/>
    </xf>
    <xf numFmtId="0" fontId="26" fillId="7" borderId="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7" borderId="7" xfId="0" applyFont="1" applyFill="1" applyBorder="1" applyAlignment="1">
      <alignment horizontal="left" vertical="center" wrapText="1"/>
    </xf>
  </cellXfs>
  <cellStyles count="7">
    <cellStyle name="Lien hypertexte" xfId="1" builtinId="8"/>
    <cellStyle name="Normal" xfId="0" builtinId="0"/>
    <cellStyle name="Normal 2" xfId="2" xr:uid="{00000000-0005-0000-0000-000002000000}"/>
    <cellStyle name="Normal 5" xfId="3" xr:uid="{00000000-0005-0000-0000-000003000000}"/>
    <cellStyle name="Pourcentage" xfId="4" builtinId="5"/>
    <cellStyle name="Pourcentage 2" xfId="5" xr:uid="{00000000-0005-0000-0000-000005000000}"/>
    <cellStyle name="Pourcentage 3" xfId="6" xr:uid="{00000000-0005-0000-0000-000006000000}"/>
  </cellStyles>
  <dxfs count="0"/>
  <tableStyles count="0" defaultTableStyle="TableStyleMedium2" defaultPivotStyle="PivotStyleLight16"/>
  <colors>
    <mruColors>
      <color rgb="FFFFFF99"/>
      <color rgb="FFFF33CC"/>
      <color rgb="FF990099"/>
      <color rgb="FFCC0000"/>
      <color rgb="FFCC0099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54331109782198E-2"/>
          <c:y val="8.6030284835167212E-2"/>
          <c:w val="0.82679326848849777"/>
          <c:h val="0.61435191394961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1 Besoins'!$B$46</c:f>
              <c:strCache>
                <c:ptCount val="1"/>
                <c:pt idx="0">
                  <c:v>Besoins ECS à 55°C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Besoins'!$C$46:$N$46</c:f>
              <c:numCache>
                <c:formatCode>0.00</c:formatCode>
                <c:ptCount val="12"/>
                <c:pt idx="0">
                  <c:v>6.37</c:v>
                </c:pt>
                <c:pt idx="1">
                  <c:v>5.93</c:v>
                </c:pt>
                <c:pt idx="2">
                  <c:v>6.28</c:v>
                </c:pt>
                <c:pt idx="3" formatCode="General">
                  <c:v>5.87</c:v>
                </c:pt>
                <c:pt idx="4">
                  <c:v>5.81</c:v>
                </c:pt>
                <c:pt idx="5" formatCode="General">
                  <c:v>5.51</c:v>
                </c:pt>
                <c:pt idx="6" formatCode="General">
                  <c:v>5.53</c:v>
                </c:pt>
                <c:pt idx="7" formatCode="General">
                  <c:v>5.07</c:v>
                </c:pt>
                <c:pt idx="8" formatCode="General">
                  <c:v>5.71</c:v>
                </c:pt>
                <c:pt idx="9" formatCode="General">
                  <c:v>5.81</c:v>
                </c:pt>
                <c:pt idx="10" formatCode="General">
                  <c:v>5.87</c:v>
                </c:pt>
                <c:pt idx="11" formatCode="General">
                  <c:v>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2-4E1E-A907-84C89BB4C4AD}"/>
            </c:ext>
          </c:extLst>
        </c:ser>
        <c:ser>
          <c:idx val="1"/>
          <c:order val="1"/>
          <c:tx>
            <c:strRef>
              <c:f>'Tableau 1 Besoins'!$B$47</c:f>
              <c:strCache>
                <c:ptCount val="1"/>
                <c:pt idx="0">
                  <c:v>Besoins Chauffage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Besoins'!$C$47:$N$47</c:f>
              <c:numCache>
                <c:formatCode>0.00</c:formatCode>
                <c:ptCount val="12"/>
                <c:pt idx="0">
                  <c:v>18.5</c:v>
                </c:pt>
                <c:pt idx="1">
                  <c:v>11.93</c:v>
                </c:pt>
                <c:pt idx="2">
                  <c:v>6.1</c:v>
                </c:pt>
                <c:pt idx="3" formatCode="General">
                  <c:v>3.45</c:v>
                </c:pt>
                <c:pt idx="4">
                  <c:v>0.72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3.42</c:v>
                </c:pt>
                <c:pt idx="10" formatCode="General">
                  <c:v>11.53</c:v>
                </c:pt>
                <c:pt idx="11" formatCode="General">
                  <c:v>18.04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2-4E1E-A907-84C89BB4C4AD}"/>
            </c:ext>
          </c:extLst>
        </c:ser>
        <c:ser>
          <c:idx val="2"/>
          <c:order val="2"/>
          <c:tx>
            <c:strRef>
              <c:f>'Tableau 1 Besoins'!$B$48</c:f>
              <c:strCache>
                <c:ptCount val="1"/>
                <c:pt idx="0">
                  <c:v>Pertes ECS+Chauffage (stockage, boucle distribution)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Besoins'!$C$48:$N$48</c:f>
              <c:numCache>
                <c:formatCode>0.00</c:formatCode>
                <c:ptCount val="12"/>
                <c:pt idx="0">
                  <c:v>4.68</c:v>
                </c:pt>
                <c:pt idx="1">
                  <c:v>3.38</c:v>
                </c:pt>
                <c:pt idx="2">
                  <c:v>2.4700000000000002</c:v>
                </c:pt>
                <c:pt idx="3" formatCode="General">
                  <c:v>1.91</c:v>
                </c:pt>
                <c:pt idx="4">
                  <c:v>1.44</c:v>
                </c:pt>
                <c:pt idx="5" formatCode="General">
                  <c:v>1.25</c:v>
                </c:pt>
                <c:pt idx="6" formatCode="General">
                  <c:v>1.36</c:v>
                </c:pt>
                <c:pt idx="7" formatCode="General">
                  <c:v>1.19</c:v>
                </c:pt>
                <c:pt idx="8" formatCode="General">
                  <c:v>1.67</c:v>
                </c:pt>
                <c:pt idx="9" formatCode="General">
                  <c:v>1.92</c:v>
                </c:pt>
                <c:pt idx="10" formatCode="General">
                  <c:v>3.34</c:v>
                </c:pt>
                <c:pt idx="11" formatCode="General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152688"/>
        <c:axId val="467153016"/>
      </c:barChart>
      <c:lineChart>
        <c:grouping val="stacked"/>
        <c:varyColors val="0"/>
        <c:ser>
          <c:idx val="3"/>
          <c:order val="3"/>
          <c:tx>
            <c:strRef>
              <c:f>'Tableau 1 Besoins'!$B$49</c:f>
              <c:strCache>
                <c:ptCount val="1"/>
                <c:pt idx="0">
                  <c:v>Consommation de production d'eau chaude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Besoins'!$C$49:$N$49</c:f>
              <c:numCache>
                <c:formatCode>0.00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09360"/>
        <c:axId val="446009032"/>
      </c:lineChart>
      <c:catAx>
        <c:axId val="46715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3016"/>
        <c:crosses val="autoZero"/>
        <c:auto val="1"/>
        <c:lblAlgn val="ctr"/>
        <c:lblOffset val="100"/>
        <c:noMultiLvlLbl val="0"/>
      </c:catAx>
      <c:valAx>
        <c:axId val="46715301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2688"/>
        <c:crosses val="autoZero"/>
        <c:crossBetween val="between"/>
      </c:valAx>
      <c:valAx>
        <c:axId val="446009032"/>
        <c:scaling>
          <c:orientation val="minMax"/>
          <c:max val="3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9360"/>
        <c:crosses val="max"/>
        <c:crossBetween val="between"/>
      </c:valAx>
      <c:catAx>
        <c:axId val="446009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600903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95275590551181E-2"/>
          <c:y val="0.79976502785796966"/>
          <c:w val="0.59872317430909372"/>
          <c:h val="0.16872339660047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00740740740739E-2"/>
          <c:y val="3.8805555555555558E-2"/>
          <c:w val="0.83379851851851849"/>
          <c:h val="0.61406638888888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2 Installation'!$B$33</c:f>
              <c:strCache>
                <c:ptCount val="1"/>
                <c:pt idx="0">
                  <c:v>Production solaire utile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Installation'!$F$33:$Q$33</c:f>
              <c:numCache>
                <c:formatCode>0.00</c:formatCode>
                <c:ptCount val="12"/>
                <c:pt idx="0">
                  <c:v>4.6099999999999994</c:v>
                </c:pt>
                <c:pt idx="1">
                  <c:v>7.89</c:v>
                </c:pt>
                <c:pt idx="2">
                  <c:v>13.549999999999999</c:v>
                </c:pt>
                <c:pt idx="3">
                  <c:v>11.23</c:v>
                </c:pt>
                <c:pt idx="4">
                  <c:v>7.9699999999999971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7.3800000000000008</c:v>
                </c:pt>
                <c:pt idx="9">
                  <c:v>11.15</c:v>
                </c:pt>
                <c:pt idx="10">
                  <c:v>5.45</c:v>
                </c:pt>
                <c:pt idx="11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9-4305-9960-3D1E4E772EAD}"/>
            </c:ext>
          </c:extLst>
        </c:ser>
        <c:ser>
          <c:idx val="1"/>
          <c:order val="1"/>
          <c:tx>
            <c:strRef>
              <c:f>'Tableau 2 Installation'!$B$34</c:f>
              <c:strCache>
                <c:ptCount val="1"/>
                <c:pt idx="0">
                  <c:v>Décharge boucle solaire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Installation'!$F$34:$Q$34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5.5399999999999991</c:v>
                </c:pt>
                <c:pt idx="4">
                  <c:v>12.450000000000001</c:v>
                </c:pt>
                <c:pt idx="5">
                  <c:v>13.840000000000002</c:v>
                </c:pt>
                <c:pt idx="6">
                  <c:v>15.620000000000001</c:v>
                </c:pt>
                <c:pt idx="7">
                  <c:v>15.06</c:v>
                </c:pt>
                <c:pt idx="8">
                  <c:v>9.1800000000000015</c:v>
                </c:pt>
                <c:pt idx="9">
                  <c:v>0.61999999999999922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9-4305-9960-3D1E4E772EAD}"/>
            </c:ext>
          </c:extLst>
        </c:ser>
        <c:ser>
          <c:idx val="2"/>
          <c:order val="2"/>
          <c:tx>
            <c:strRef>
              <c:f>'Tableau 2 Installation'!$B$35</c:f>
              <c:strCache>
                <c:ptCount val="1"/>
                <c:pt idx="0">
                  <c:v>Pertes boucle solaire (stockage, distribution)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Installation'!$F$35:$Q$35</c:f>
              <c:numCache>
                <c:formatCode>0.00</c:formatCode>
                <c:ptCount val="12"/>
                <c:pt idx="0">
                  <c:v>2.68</c:v>
                </c:pt>
                <c:pt idx="1">
                  <c:v>2.38</c:v>
                </c:pt>
                <c:pt idx="2">
                  <c:v>2.4700000000000002</c:v>
                </c:pt>
                <c:pt idx="3" formatCode="General">
                  <c:v>1.91</c:v>
                </c:pt>
                <c:pt idx="4">
                  <c:v>1.44</c:v>
                </c:pt>
                <c:pt idx="5" formatCode="General">
                  <c:v>1.25</c:v>
                </c:pt>
                <c:pt idx="6" formatCode="General">
                  <c:v>1.36</c:v>
                </c:pt>
                <c:pt idx="7" formatCode="General">
                  <c:v>1.19</c:v>
                </c:pt>
                <c:pt idx="8" formatCode="General">
                  <c:v>1.67</c:v>
                </c:pt>
                <c:pt idx="9" formatCode="General">
                  <c:v>1.92</c:v>
                </c:pt>
                <c:pt idx="10" formatCode="General">
                  <c:v>2.34</c:v>
                </c:pt>
                <c:pt idx="11" formatCode="General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2616024"/>
        <c:axId val="462610448"/>
      </c:barChart>
      <c:lineChart>
        <c:grouping val="standard"/>
        <c:varyColors val="0"/>
        <c:ser>
          <c:idx val="3"/>
          <c:order val="3"/>
          <c:tx>
            <c:strRef>
              <c:f>'Tableau 2 Installation'!$B$36</c:f>
              <c:strCache>
                <c:ptCount val="1"/>
                <c:pt idx="0">
                  <c:v>Production solaire brute sortie capteurs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Installation'!$F$36:$Q$36</c:f>
              <c:numCache>
                <c:formatCode>0.00</c:formatCode>
                <c:ptCount val="12"/>
                <c:pt idx="0">
                  <c:v>7.29</c:v>
                </c:pt>
                <c:pt idx="1">
                  <c:v>10.27</c:v>
                </c:pt>
                <c:pt idx="2">
                  <c:v>16.02</c:v>
                </c:pt>
                <c:pt idx="3" formatCode="General">
                  <c:v>18.68</c:v>
                </c:pt>
                <c:pt idx="4">
                  <c:v>21.86</c:v>
                </c:pt>
                <c:pt idx="5" formatCode="General">
                  <c:v>21.85</c:v>
                </c:pt>
                <c:pt idx="6" formatCode="General">
                  <c:v>23.87</c:v>
                </c:pt>
                <c:pt idx="7" formatCode="General">
                  <c:v>22.51</c:v>
                </c:pt>
                <c:pt idx="8" formatCode="General">
                  <c:v>18.23</c:v>
                </c:pt>
                <c:pt idx="9" formatCode="General">
                  <c:v>13.69</c:v>
                </c:pt>
                <c:pt idx="10" formatCode="General">
                  <c:v>7.79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9-4305-9960-3D1E4E772EAD}"/>
            </c:ext>
          </c:extLst>
        </c:ser>
        <c:ser>
          <c:idx val="4"/>
          <c:order val="4"/>
          <c:tx>
            <c:strRef>
              <c:f>'Tableau 2 Installation'!$B$37</c:f>
              <c:strCache>
                <c:ptCount val="1"/>
                <c:pt idx="0">
                  <c:v>Consommation de production d'eau chaude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Installation'!$F$37:$Q$37</c:f>
              <c:numCache>
                <c:formatCode>0.00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10824"/>
        <c:axId val="462606840"/>
      </c:lineChart>
      <c:catAx>
        <c:axId val="46261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0448"/>
        <c:crosses val="autoZero"/>
        <c:auto val="1"/>
        <c:lblAlgn val="ctr"/>
        <c:lblOffset val="100"/>
        <c:noMultiLvlLbl val="0"/>
      </c:catAx>
      <c:valAx>
        <c:axId val="46261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6024"/>
        <c:crosses val="autoZero"/>
        <c:crossBetween val="between"/>
      </c:valAx>
      <c:valAx>
        <c:axId val="462606840"/>
        <c:scaling>
          <c:orientation val="minMax"/>
          <c:max val="3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010824"/>
        <c:crosses val="max"/>
        <c:crossBetween val="between"/>
      </c:valAx>
      <c:catAx>
        <c:axId val="54601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60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038703703703709E-2"/>
          <c:y val="0.8183125"/>
          <c:w val="0.48857074074074081"/>
          <c:h val="0.1605208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171450</xdr:colOff>
      <xdr:row>2</xdr:row>
      <xdr:rowOff>38100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560" name="Picture 3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7810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2219325</xdr:colOff>
      <xdr:row>0</xdr:row>
      <xdr:rowOff>0</xdr:rowOff>
    </xdr:from>
    <xdr:ext cx="0" cy="60007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0</xdr:row>
      <xdr:rowOff>0</xdr:rowOff>
    </xdr:from>
    <xdr:ext cx="0" cy="285750"/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2219325</xdr:colOff>
      <xdr:row>3</xdr:row>
      <xdr:rowOff>57150</xdr:rowOff>
    </xdr:from>
    <xdr:ext cx="0" cy="600075"/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838200</xdr:colOff>
      <xdr:row>4</xdr:row>
      <xdr:rowOff>123825</xdr:rowOff>
    </xdr:from>
    <xdr:ext cx="0" cy="285750"/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590550</xdr:colOff>
      <xdr:row>0</xdr:row>
      <xdr:rowOff>0</xdr:rowOff>
    </xdr:from>
    <xdr:to>
      <xdr:col>6</xdr:col>
      <xdr:colOff>1476375</xdr:colOff>
      <xdr:row>4</xdr:row>
      <xdr:rowOff>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707"/>
        <a:stretch/>
      </xdr:blipFill>
      <xdr:spPr bwMode="auto">
        <a:xfrm>
          <a:off x="590550" y="0"/>
          <a:ext cx="631507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50</xdr:row>
      <xdr:rowOff>188118</xdr:rowOff>
    </xdr:from>
    <xdr:to>
      <xdr:col>9</xdr:col>
      <xdr:colOff>32382</xdr:colOff>
      <xdr:row>69</xdr:row>
      <xdr:rowOff>168618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242455</xdr:colOff>
      <xdr:row>39</xdr:row>
      <xdr:rowOff>52821</xdr:rowOff>
    </xdr:from>
    <xdr:to>
      <xdr:col>14</xdr:col>
      <xdr:colOff>421023</xdr:colOff>
      <xdr:row>58</xdr:row>
      <xdr:rowOff>33321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eme.fr/Users/thouins/Desktop/BUREAU/Tableur/Tableur_biomasse_fc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ractéristiques projet"/>
      <sheetName val="Résultats"/>
      <sheetName val="solution biomasse"/>
      <sheetName val="solution de reference"/>
      <sheetName val="grilles FC"/>
      <sheetName val="TEC Production"/>
      <sheetName val="TEC Réseau (2)"/>
      <sheetName val="evolution des couts"/>
      <sheetName val="TEC Réseau"/>
      <sheetName val="Evolution couts"/>
      <sheetName val="Détails sous-stations"/>
      <sheetName val="menu deroulant"/>
      <sheetName val="Feuil1"/>
    </sheetNames>
    <sheetDataSet>
      <sheetData sheetId="0"/>
      <sheetData sheetId="1">
        <row r="9">
          <cell r="D9">
            <v>2</v>
          </cell>
        </row>
        <row r="10">
          <cell r="D10">
            <v>1</v>
          </cell>
        </row>
        <row r="12">
          <cell r="D12">
            <v>40000</v>
          </cell>
        </row>
        <row r="17">
          <cell r="D17">
            <v>8000</v>
          </cell>
        </row>
        <row r="18">
          <cell r="D18">
            <v>35000</v>
          </cell>
        </row>
        <row r="22">
          <cell r="D22">
            <v>24</v>
          </cell>
        </row>
        <row r="26">
          <cell r="D26">
            <v>15000</v>
          </cell>
        </row>
        <row r="27">
          <cell r="D27">
            <v>7000</v>
          </cell>
        </row>
        <row r="34">
          <cell r="D34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E15" sqref="E15"/>
    </sheetView>
  </sheetViews>
  <sheetFormatPr baseColWidth="10" defaultRowHeight="15" x14ac:dyDescent="0.25"/>
  <cols>
    <col min="1" max="1" width="30" customWidth="1"/>
    <col min="2" max="2" width="18.7109375" customWidth="1"/>
    <col min="3" max="3" width="24.85546875" customWidth="1"/>
    <col min="4" max="4" width="20.42578125" customWidth="1"/>
    <col min="5" max="5" width="23" customWidth="1"/>
    <col min="6" max="6" width="23.85546875" bestFit="1" customWidth="1"/>
    <col min="8" max="8" width="14" bestFit="1" customWidth="1"/>
  </cols>
  <sheetData>
    <row r="1" spans="1:7" ht="15.75" x14ac:dyDescent="0.25">
      <c r="A1" s="5" t="s">
        <v>86</v>
      </c>
    </row>
    <row r="3" spans="1:7" x14ac:dyDescent="0.25">
      <c r="A3" t="s">
        <v>87</v>
      </c>
    </row>
    <row r="4" spans="1:7" x14ac:dyDescent="0.25">
      <c r="F4" t="s">
        <v>156</v>
      </c>
    </row>
    <row r="5" spans="1:7" x14ac:dyDescent="0.25">
      <c r="A5" s="18" t="s">
        <v>109</v>
      </c>
      <c r="B5" s="17" t="s">
        <v>38</v>
      </c>
      <c r="C5" s="15" t="s">
        <v>181</v>
      </c>
      <c r="D5" s="18" t="s">
        <v>26</v>
      </c>
      <c r="E5" s="58" t="s">
        <v>123</v>
      </c>
      <c r="F5" s="15" t="s">
        <v>32</v>
      </c>
      <c r="G5" s="15" t="s">
        <v>29</v>
      </c>
    </row>
    <row r="6" spans="1:7" x14ac:dyDescent="0.25">
      <c r="A6" s="18" t="s">
        <v>104</v>
      </c>
      <c r="B6" s="17" t="s">
        <v>36</v>
      </c>
      <c r="C6" s="15" t="s">
        <v>182</v>
      </c>
      <c r="D6" s="18" t="s">
        <v>27</v>
      </c>
      <c r="E6" s="59" t="s">
        <v>124</v>
      </c>
      <c r="F6" s="15" t="s">
        <v>33</v>
      </c>
      <c r="G6" s="15" t="s">
        <v>186</v>
      </c>
    </row>
    <row r="7" spans="1:7" x14ac:dyDescent="0.25">
      <c r="A7" s="18" t="s">
        <v>125</v>
      </c>
      <c r="B7" s="17" t="s">
        <v>37</v>
      </c>
      <c r="C7" s="15" t="s">
        <v>183</v>
      </c>
      <c r="D7" s="15" t="s">
        <v>180</v>
      </c>
      <c r="E7" s="58"/>
      <c r="F7" s="15" t="s">
        <v>34</v>
      </c>
      <c r="G7" s="15" t="s">
        <v>187</v>
      </c>
    </row>
    <row r="8" spans="1:7" x14ac:dyDescent="0.25">
      <c r="A8" s="18" t="s">
        <v>105</v>
      </c>
      <c r="B8" s="17" t="s">
        <v>41</v>
      </c>
      <c r="C8" s="15" t="s">
        <v>184</v>
      </c>
      <c r="D8" s="15" t="s">
        <v>35</v>
      </c>
      <c r="E8" s="58"/>
      <c r="F8" s="18" t="s">
        <v>44</v>
      </c>
      <c r="G8" s="15" t="s">
        <v>214</v>
      </c>
    </row>
    <row r="9" spans="1:7" x14ac:dyDescent="0.25">
      <c r="A9" s="18" t="s">
        <v>106</v>
      </c>
      <c r="B9" s="17" t="s">
        <v>162</v>
      </c>
      <c r="C9" s="15" t="s">
        <v>185</v>
      </c>
      <c r="E9" s="58"/>
      <c r="F9" s="204" t="s">
        <v>268</v>
      </c>
      <c r="G9" s="15" t="s">
        <v>35</v>
      </c>
    </row>
    <row r="10" spans="1:7" x14ac:dyDescent="0.25">
      <c r="A10" s="18" t="s">
        <v>108</v>
      </c>
      <c r="E10" s="58"/>
      <c r="F10" s="204" t="s">
        <v>269</v>
      </c>
    </row>
    <row r="11" spans="1:7" x14ac:dyDescent="0.25">
      <c r="A11" s="18" t="s">
        <v>107</v>
      </c>
      <c r="E11" s="58"/>
      <c r="F11" s="204" t="s">
        <v>270</v>
      </c>
    </row>
    <row r="12" spans="1:7" x14ac:dyDescent="0.25">
      <c r="F12" s="18" t="s">
        <v>45</v>
      </c>
    </row>
    <row r="13" spans="1:7" x14ac:dyDescent="0.25">
      <c r="A13" s="61" t="s">
        <v>113</v>
      </c>
      <c r="B13" s="61" t="s">
        <v>113</v>
      </c>
      <c r="C13" s="61" t="s">
        <v>113</v>
      </c>
      <c r="F13" s="18" t="s">
        <v>35</v>
      </c>
    </row>
    <row r="14" spans="1:7" x14ac:dyDescent="0.25">
      <c r="A14" s="60" t="s">
        <v>138</v>
      </c>
      <c r="B14" s="60" t="s">
        <v>133</v>
      </c>
      <c r="C14" s="60" t="s">
        <v>137</v>
      </c>
    </row>
    <row r="15" spans="1:7" x14ac:dyDescent="0.25">
      <c r="A15" s="26" t="s">
        <v>132</v>
      </c>
      <c r="B15" s="26" t="s">
        <v>134</v>
      </c>
      <c r="C15" s="26" t="s">
        <v>136</v>
      </c>
    </row>
    <row r="16" spans="1:7" x14ac:dyDescent="0.25">
      <c r="A16" s="26"/>
      <c r="B16" s="26" t="s">
        <v>135</v>
      </c>
      <c r="C1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tabColor rgb="FF0000FF"/>
  </sheetPr>
  <dimension ref="A1:G51"/>
  <sheetViews>
    <sheetView showGridLines="0" tabSelected="1" topLeftCell="B1" workbookViewId="0">
      <selection activeCell="C7" sqref="C7:F7"/>
    </sheetView>
  </sheetViews>
  <sheetFormatPr baseColWidth="10" defaultColWidth="0" defaultRowHeight="12.75" customHeight="1" zeroHeight="1" x14ac:dyDescent="0.2"/>
  <cols>
    <col min="1" max="1" width="9.28515625" style="7" hidden="1" customWidth="1"/>
    <col min="2" max="2" width="11.5703125" style="7" customWidth="1"/>
    <col min="3" max="3" width="35.7109375" style="7" customWidth="1"/>
    <col min="4" max="4" width="15.7109375" style="7" customWidth="1"/>
    <col min="5" max="5" width="2.7109375" style="7" customWidth="1"/>
    <col min="6" max="6" width="15.7109375" style="7" customWidth="1"/>
    <col min="7" max="7" width="35.7109375" style="7" customWidth="1"/>
    <col min="8" max="16384" width="11.42578125" style="7" hidden="1"/>
  </cols>
  <sheetData>
    <row r="1" spans="2:7" ht="21" customHeight="1" x14ac:dyDescent="0.2"/>
    <row r="2" spans="2:7" ht="21" customHeight="1" x14ac:dyDescent="0.2"/>
    <row r="3" spans="2:7" ht="21" customHeight="1" x14ac:dyDescent="0.2"/>
    <row r="4" spans="2:7" ht="21" customHeight="1" x14ac:dyDescent="0.2">
      <c r="B4" s="8"/>
    </row>
    <row r="5" spans="2:7" ht="21" customHeight="1" x14ac:dyDescent="0.2"/>
    <row r="6" spans="2:7" ht="25.5" customHeight="1" x14ac:dyDescent="0.2">
      <c r="D6" s="9"/>
      <c r="E6" s="9"/>
      <c r="F6" s="9">
        <v>2022</v>
      </c>
    </row>
    <row r="7" spans="2:7" ht="65.099999999999994" customHeight="1" x14ac:dyDescent="0.2">
      <c r="C7" s="235" t="s">
        <v>112</v>
      </c>
      <c r="D7" s="235"/>
      <c r="E7" s="235"/>
      <c r="F7" s="235"/>
    </row>
    <row r="8" spans="2:7" ht="19.5" customHeight="1" x14ac:dyDescent="0.2"/>
    <row r="9" spans="2:7" s="54" customFormat="1" ht="15" customHeight="1" x14ac:dyDescent="0.2">
      <c r="C9" s="236" t="s">
        <v>90</v>
      </c>
      <c r="D9" s="237"/>
      <c r="E9" s="237"/>
      <c r="F9" s="238"/>
    </row>
    <row r="10" spans="2:7" s="54" customFormat="1" ht="15" customHeight="1" x14ac:dyDescent="0.2">
      <c r="C10" s="230" t="s">
        <v>91</v>
      </c>
      <c r="D10" s="231"/>
      <c r="E10" s="231"/>
      <c r="F10" s="232"/>
    </row>
    <row r="11" spans="2:7" s="54" customFormat="1" ht="15" customHeight="1" x14ac:dyDescent="0.2">
      <c r="C11" s="230" t="s">
        <v>92</v>
      </c>
      <c r="D11" s="231"/>
      <c r="E11" s="231"/>
      <c r="F11" s="232"/>
    </row>
    <row r="12" spans="2:7" s="54" customFormat="1" ht="15" customHeight="1" x14ac:dyDescent="0.2">
      <c r="C12" s="230" t="s">
        <v>93</v>
      </c>
      <c r="D12" s="231"/>
      <c r="E12" s="231"/>
      <c r="F12" s="232"/>
      <c r="G12" s="55"/>
    </row>
    <row r="13" spans="2:7" s="54" customFormat="1" ht="15" customHeight="1" x14ac:dyDescent="0.2">
      <c r="C13" s="230" t="s">
        <v>70</v>
      </c>
      <c r="D13" s="231"/>
      <c r="E13" s="231"/>
      <c r="F13" s="232"/>
      <c r="G13" s="202" t="s">
        <v>267</v>
      </c>
    </row>
    <row r="14" spans="2:7" s="54" customFormat="1" ht="15" customHeight="1" x14ac:dyDescent="0.2">
      <c r="C14" s="230" t="s">
        <v>94</v>
      </c>
      <c r="D14" s="231"/>
      <c r="E14" s="231"/>
      <c r="F14" s="232"/>
      <c r="G14" s="202" t="s">
        <v>69</v>
      </c>
    </row>
    <row r="15" spans="2:7" ht="19.5" customHeight="1" x14ac:dyDescent="0.2"/>
    <row r="16" spans="2:7" ht="19.5" customHeight="1" x14ac:dyDescent="0.2">
      <c r="C16" s="233" t="s">
        <v>84</v>
      </c>
      <c r="D16" s="233"/>
      <c r="E16" s="233"/>
      <c r="F16" s="233"/>
    </row>
    <row r="17" spans="3:6" ht="19.5" customHeight="1" x14ac:dyDescent="0.2"/>
    <row r="18" spans="3:6" x14ac:dyDescent="0.2">
      <c r="C18" s="234" t="s">
        <v>129</v>
      </c>
      <c r="D18" s="234"/>
      <c r="E18" s="234"/>
      <c r="F18" s="234"/>
    </row>
    <row r="19" spans="3:6" x14ac:dyDescent="0.2">
      <c r="C19" s="7" t="s">
        <v>130</v>
      </c>
      <c r="D19" s="62" t="s">
        <v>113</v>
      </c>
      <c r="F19" s="62" t="s">
        <v>113</v>
      </c>
    </row>
    <row r="20" spans="3:6" x14ac:dyDescent="0.2">
      <c r="C20" s="7" t="s">
        <v>131</v>
      </c>
      <c r="D20" s="62" t="s">
        <v>113</v>
      </c>
    </row>
    <row r="21" spans="3:6" ht="19.5" customHeight="1" x14ac:dyDescent="0.2"/>
    <row r="22" spans="3:6" ht="19.5" customHeight="1" x14ac:dyDescent="0.2">
      <c r="C22" s="25" t="s">
        <v>85</v>
      </c>
      <c r="D22" s="25"/>
      <c r="E22" s="25"/>
      <c r="F22" s="25"/>
    </row>
    <row r="23" spans="3:6" ht="19.5" customHeight="1" x14ac:dyDescent="0.2"/>
    <row r="24" spans="3:6" ht="19.5" customHeight="1" x14ac:dyDescent="0.2"/>
    <row r="25" spans="3:6" ht="12.75" customHeight="1" x14ac:dyDescent="0.2"/>
    <row r="26" spans="3:6" ht="12.75" customHeight="1" x14ac:dyDescent="0.2"/>
    <row r="27" spans="3:6" ht="12.75" customHeight="1" x14ac:dyDescent="0.2"/>
    <row r="28" spans="3:6" ht="12.75" customHeight="1" x14ac:dyDescent="0.2"/>
    <row r="29" spans="3:6" ht="12.75" customHeight="1" x14ac:dyDescent="0.2"/>
    <row r="30" spans="3:6" ht="12.75" customHeight="1" x14ac:dyDescent="0.2"/>
    <row r="31" spans="3:6" ht="12.75" customHeight="1" x14ac:dyDescent="0.2"/>
    <row r="32" spans="3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mergeCells count="9">
    <mergeCell ref="C14:F14"/>
    <mergeCell ref="C16:F16"/>
    <mergeCell ref="C18:F18"/>
    <mergeCell ref="C7:F7"/>
    <mergeCell ref="C9:F9"/>
    <mergeCell ref="C10:F10"/>
    <mergeCell ref="C11:F11"/>
    <mergeCell ref="C12:F12"/>
    <mergeCell ref="C13:F13"/>
  </mergeCells>
  <phoneticPr fontId="17" type="noConversion"/>
  <hyperlinks>
    <hyperlink ref="C9" location="'Tableau 1 Besoins'!A1" display="Tableau 1 : Besoins" xr:uid="{00000000-0004-0000-0100-000000000000}"/>
    <hyperlink ref="C10" location="'Tableau 2 Installation'!A1" display="Tableau 2 : Installation" xr:uid="{00000000-0004-0000-0100-000001000000}"/>
    <hyperlink ref="C11" location="'Tableau 3 Production'!A1" display="Tableau 3 : Production" xr:uid="{00000000-0004-0000-0100-000002000000}"/>
    <hyperlink ref="C12" location="'Tableau 4 CAPEX OPEX'!A1" display="Tableau 4 : CAPEX/OPEX" xr:uid="{00000000-0004-0000-0100-000003000000}"/>
    <hyperlink ref="C13" location="'Tableau 5 Impact subvention'!A1" display="Tableau 5 : Impact Subvention" xr:uid="{00000000-0004-0000-0100-000004000000}"/>
    <hyperlink ref="C14" location="'Tableau 6 Données financières'!A1" display="Tableau 6 : Données financières" xr:uid="{00000000-0004-0000-0100-000005000000}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Paramètres!$A$13:$A$15</xm:f>
          </x14:formula1>
          <xm:sqref>D19:E19</xm:sqref>
        </x14:dataValidation>
        <x14:dataValidation type="list" allowBlank="1" showInputMessage="1" showErrorMessage="1" xr:uid="{00000000-0002-0000-0100-000001000000}">
          <x14:formula1>
            <xm:f>Paramètres!$B$13:$B$16</xm:f>
          </x14:formula1>
          <xm:sqref>F19</xm:sqref>
        </x14:dataValidation>
        <x14:dataValidation type="list" allowBlank="1" showInputMessage="1" showErrorMessage="1" xr:uid="{00000000-0002-0000-0100-000002000000}">
          <x14:formula1>
            <xm:f>Paramètres!$C$13:$C$15</xm:f>
          </x14:formula1>
          <xm:sqref>D20:E20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theme="5" tint="-0.249977111117893"/>
  </sheetPr>
  <dimension ref="A1:T49"/>
  <sheetViews>
    <sheetView topLeftCell="A19" zoomScale="85" zoomScaleNormal="85" workbookViewId="0">
      <selection activeCell="C23" sqref="C23:D23"/>
    </sheetView>
  </sheetViews>
  <sheetFormatPr baseColWidth="10" defaultRowHeight="15" x14ac:dyDescent="0.25"/>
  <cols>
    <col min="1" max="1" width="3.7109375" style="15" customWidth="1"/>
    <col min="2" max="2" width="48" style="15" customWidth="1"/>
    <col min="3" max="8" width="8.7109375" style="15" customWidth="1"/>
    <col min="9" max="9" width="8.5703125" style="15" customWidth="1"/>
    <col min="10" max="10" width="7.5703125" style="15" customWidth="1"/>
    <col min="11" max="11" width="8" style="15" customWidth="1"/>
    <col min="12" max="18" width="8.7109375" style="15" customWidth="1"/>
    <col min="19" max="16384" width="11.42578125" style="15"/>
  </cols>
  <sheetData>
    <row r="1" spans="1:11" ht="15.75" x14ac:dyDescent="0.25">
      <c r="A1" s="205" t="s">
        <v>273</v>
      </c>
      <c r="B1" s="206"/>
      <c r="C1" s="207"/>
      <c r="D1" s="207"/>
      <c r="E1" s="207"/>
      <c r="F1" s="207"/>
      <c r="G1" s="207"/>
      <c r="H1" s="206"/>
      <c r="I1" s="206"/>
      <c r="J1" s="206"/>
      <c r="K1" s="206"/>
    </row>
    <row r="2" spans="1:11" ht="15.75" thickBot="1" x14ac:dyDescent="0.3">
      <c r="A2" s="207" t="s">
        <v>207</v>
      </c>
      <c r="B2" s="206"/>
      <c r="C2" s="206"/>
      <c r="D2" s="207"/>
      <c r="E2" s="207"/>
      <c r="F2" s="207"/>
      <c r="G2" s="207"/>
      <c r="H2" s="206"/>
      <c r="I2" s="206"/>
      <c r="J2" s="206"/>
      <c r="K2" s="206"/>
    </row>
    <row r="3" spans="1:11" ht="57.75" customHeight="1" thickBot="1" x14ac:dyDescent="0.3">
      <c r="A3" s="206"/>
      <c r="B3" s="206"/>
      <c r="C3" s="244" t="s">
        <v>110</v>
      </c>
      <c r="D3" s="245"/>
      <c r="E3" s="275" t="s">
        <v>28</v>
      </c>
      <c r="F3" s="275"/>
      <c r="G3" s="275"/>
      <c r="H3" s="275"/>
      <c r="I3" s="275"/>
      <c r="J3" s="276"/>
      <c r="K3" s="206"/>
    </row>
    <row r="4" spans="1:11" x14ac:dyDescent="0.25">
      <c r="A4" s="206"/>
      <c r="B4" s="218" t="s">
        <v>100</v>
      </c>
      <c r="C4" s="246"/>
      <c r="D4" s="246"/>
      <c r="E4" s="277"/>
      <c r="F4" s="277"/>
      <c r="G4" s="277"/>
      <c r="H4" s="277"/>
      <c r="I4" s="277"/>
      <c r="J4" s="278"/>
      <c r="K4" s="206"/>
    </row>
    <row r="5" spans="1:11" x14ac:dyDescent="0.25">
      <c r="A5" s="206"/>
      <c r="B5" s="219" t="s">
        <v>102</v>
      </c>
      <c r="C5" s="241"/>
      <c r="D5" s="241"/>
      <c r="E5" s="261"/>
      <c r="F5" s="261"/>
      <c r="G5" s="261"/>
      <c r="H5" s="261"/>
      <c r="I5" s="261"/>
      <c r="J5" s="262"/>
      <c r="K5" s="206"/>
    </row>
    <row r="6" spans="1:11" x14ac:dyDescent="0.25">
      <c r="A6" s="206"/>
      <c r="B6" s="219" t="s">
        <v>63</v>
      </c>
      <c r="C6" s="241"/>
      <c r="D6" s="241"/>
      <c r="E6" s="261" t="s">
        <v>88</v>
      </c>
      <c r="F6" s="261"/>
      <c r="G6" s="261"/>
      <c r="H6" s="261"/>
      <c r="I6" s="261"/>
      <c r="J6" s="262"/>
      <c r="K6" s="206"/>
    </row>
    <row r="7" spans="1:11" x14ac:dyDescent="0.25">
      <c r="A7" s="206"/>
      <c r="B7" s="219" t="s">
        <v>103</v>
      </c>
      <c r="C7" s="241"/>
      <c r="D7" s="241"/>
      <c r="E7" s="261" t="s">
        <v>89</v>
      </c>
      <c r="F7" s="261"/>
      <c r="G7" s="261"/>
      <c r="H7" s="261"/>
      <c r="I7" s="261"/>
      <c r="J7" s="262"/>
      <c r="K7" s="206"/>
    </row>
    <row r="8" spans="1:11" ht="15.75" thickBot="1" x14ac:dyDescent="0.3">
      <c r="A8" s="206"/>
      <c r="B8" s="220" t="s">
        <v>128</v>
      </c>
      <c r="C8" s="242"/>
      <c r="D8" s="242"/>
      <c r="E8" s="279"/>
      <c r="F8" s="279"/>
      <c r="G8" s="279"/>
      <c r="H8" s="279"/>
      <c r="I8" s="279"/>
      <c r="J8" s="280"/>
      <c r="K8" s="206"/>
    </row>
    <row r="9" spans="1:11" ht="24.95" customHeight="1" thickBot="1" x14ac:dyDescent="0.3">
      <c r="A9" s="206"/>
      <c r="B9" s="221" t="s">
        <v>188</v>
      </c>
      <c r="C9" s="247">
        <f>SUM(C4:C7)</f>
        <v>0</v>
      </c>
      <c r="D9" s="247"/>
      <c r="E9" s="281"/>
      <c r="F9" s="281"/>
      <c r="G9" s="281"/>
      <c r="H9" s="281"/>
      <c r="I9" s="281"/>
      <c r="J9" s="282"/>
      <c r="K9" s="206"/>
    </row>
    <row r="10" spans="1:11" x14ac:dyDescent="0.25">
      <c r="A10" s="206"/>
      <c r="B10" s="218" t="s">
        <v>121</v>
      </c>
      <c r="C10" s="246"/>
      <c r="D10" s="246"/>
      <c r="E10" s="253"/>
      <c r="F10" s="253"/>
      <c r="G10" s="253"/>
      <c r="H10" s="253"/>
      <c r="I10" s="253"/>
      <c r="J10" s="254"/>
      <c r="K10" s="206"/>
    </row>
    <row r="11" spans="1:11" x14ac:dyDescent="0.25">
      <c r="A11" s="206"/>
      <c r="B11" s="222" t="s">
        <v>144</v>
      </c>
      <c r="C11" s="241"/>
      <c r="D11" s="241"/>
      <c r="E11" s="255"/>
      <c r="F11" s="255"/>
      <c r="G11" s="255"/>
      <c r="H11" s="255"/>
      <c r="I11" s="255"/>
      <c r="J11" s="256"/>
      <c r="K11" s="206"/>
    </row>
    <row r="12" spans="1:11" x14ac:dyDescent="0.25">
      <c r="A12" s="206"/>
      <c r="B12" s="219" t="s">
        <v>101</v>
      </c>
      <c r="C12" s="241"/>
      <c r="D12" s="241"/>
      <c r="E12" s="261"/>
      <c r="F12" s="261"/>
      <c r="G12" s="261"/>
      <c r="H12" s="261"/>
      <c r="I12" s="261"/>
      <c r="J12" s="262"/>
      <c r="K12" s="206"/>
    </row>
    <row r="13" spans="1:11" x14ac:dyDescent="0.25">
      <c r="A13" s="206"/>
      <c r="B13" s="219" t="s">
        <v>140</v>
      </c>
      <c r="C13" s="241"/>
      <c r="D13" s="241"/>
      <c r="E13" s="261" t="s">
        <v>145</v>
      </c>
      <c r="F13" s="261"/>
      <c r="G13" s="261"/>
      <c r="H13" s="261"/>
      <c r="I13" s="261"/>
      <c r="J13" s="262"/>
      <c r="K13" s="206"/>
    </row>
    <row r="14" spans="1:11" x14ac:dyDescent="0.25">
      <c r="A14" s="206"/>
      <c r="B14" s="219" t="s">
        <v>64</v>
      </c>
      <c r="C14" s="241"/>
      <c r="D14" s="241"/>
      <c r="E14" s="255"/>
      <c r="F14" s="255"/>
      <c r="G14" s="255"/>
      <c r="H14" s="255"/>
      <c r="I14" s="255"/>
      <c r="J14" s="256"/>
      <c r="K14" s="206"/>
    </row>
    <row r="15" spans="1:11" ht="15.75" thickBot="1" x14ac:dyDescent="0.3">
      <c r="A15" s="206"/>
      <c r="B15" s="220" t="s">
        <v>148</v>
      </c>
      <c r="C15" s="242"/>
      <c r="D15" s="242"/>
      <c r="E15" s="239"/>
      <c r="F15" s="239"/>
      <c r="G15" s="239"/>
      <c r="H15" s="239"/>
      <c r="I15" s="239"/>
      <c r="J15" s="240"/>
      <c r="K15" s="206"/>
    </row>
    <row r="16" spans="1:11" ht="15.75" thickBot="1" x14ac:dyDescent="0.3">
      <c r="A16" s="206"/>
      <c r="B16" s="223" t="s">
        <v>117</v>
      </c>
      <c r="C16" s="243"/>
      <c r="D16" s="243"/>
      <c r="E16" s="285" t="s">
        <v>111</v>
      </c>
      <c r="F16" s="285"/>
      <c r="G16" s="285"/>
      <c r="H16" s="285"/>
      <c r="I16" s="285"/>
      <c r="J16" s="286"/>
      <c r="K16" s="206"/>
    </row>
    <row r="17" spans="1:20" ht="31.5" customHeight="1" x14ac:dyDescent="0.25">
      <c r="A17" s="206"/>
      <c r="B17" s="287" t="s">
        <v>271</v>
      </c>
      <c r="C17" s="287"/>
      <c r="D17" s="287"/>
      <c r="E17" s="287"/>
      <c r="F17" s="287"/>
      <c r="G17" s="287"/>
      <c r="H17" s="287"/>
      <c r="I17" s="287"/>
      <c r="J17" s="287"/>
      <c r="K17" s="206"/>
    </row>
    <row r="18" spans="1:20" x14ac:dyDescent="0.25">
      <c r="B18" s="53"/>
      <c r="C18" s="53"/>
      <c r="D18" s="53"/>
      <c r="E18" s="53"/>
      <c r="F18" s="53"/>
      <c r="T18" s="206"/>
    </row>
    <row r="19" spans="1:20" x14ac:dyDescent="0.25">
      <c r="T19" s="206"/>
    </row>
    <row r="20" spans="1:20" ht="15.75" x14ac:dyDescent="0.25">
      <c r="A20" s="205" t="s">
        <v>274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</row>
    <row r="21" spans="1:20" ht="13.5" customHeight="1" thickBot="1" x14ac:dyDescent="0.3">
      <c r="A21" s="207" t="s">
        <v>207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</row>
    <row r="22" spans="1:20" ht="57.75" customHeight="1" thickBot="1" x14ac:dyDescent="0.3">
      <c r="A22" s="206"/>
      <c r="B22" s="206"/>
      <c r="C22" s="248" t="s">
        <v>126</v>
      </c>
      <c r="D22" s="249"/>
      <c r="E22" s="249" t="s">
        <v>28</v>
      </c>
      <c r="F22" s="249"/>
      <c r="G22" s="249"/>
      <c r="H22" s="249"/>
      <c r="I22" s="252"/>
      <c r="J22" s="248" t="s">
        <v>157</v>
      </c>
      <c r="K22" s="249"/>
      <c r="L22" s="249"/>
      <c r="M22" s="249" t="s">
        <v>28</v>
      </c>
      <c r="N22" s="249"/>
      <c r="O22" s="249"/>
      <c r="P22" s="249"/>
      <c r="Q22" s="249"/>
      <c r="R22" s="252"/>
      <c r="S22" s="206"/>
      <c r="T22" s="206"/>
    </row>
    <row r="23" spans="1:20" x14ac:dyDescent="0.25">
      <c r="A23" s="206"/>
      <c r="B23" s="208" t="s">
        <v>100</v>
      </c>
      <c r="C23" s="250"/>
      <c r="D23" s="246"/>
      <c r="E23" s="253"/>
      <c r="F23" s="253"/>
      <c r="G23" s="253"/>
      <c r="H23" s="253"/>
      <c r="I23" s="254"/>
      <c r="J23" s="250"/>
      <c r="K23" s="246"/>
      <c r="L23" s="246"/>
      <c r="M23" s="277"/>
      <c r="N23" s="277"/>
      <c r="O23" s="277"/>
      <c r="P23" s="277"/>
      <c r="Q23" s="277"/>
      <c r="R23" s="278"/>
      <c r="S23" s="206"/>
      <c r="T23" s="206"/>
    </row>
    <row r="24" spans="1:20" x14ac:dyDescent="0.25">
      <c r="A24" s="206"/>
      <c r="B24" s="209" t="s">
        <v>102</v>
      </c>
      <c r="C24" s="251"/>
      <c r="D24" s="241"/>
      <c r="E24" s="255"/>
      <c r="F24" s="255"/>
      <c r="G24" s="255"/>
      <c r="H24" s="255"/>
      <c r="I24" s="256"/>
      <c r="J24" s="251"/>
      <c r="K24" s="241"/>
      <c r="L24" s="241"/>
      <c r="M24" s="261"/>
      <c r="N24" s="261"/>
      <c r="O24" s="261"/>
      <c r="P24" s="261"/>
      <c r="Q24" s="261"/>
      <c r="R24" s="262"/>
      <c r="S24" s="206"/>
      <c r="T24" s="206"/>
    </row>
    <row r="25" spans="1:20" x14ac:dyDescent="0.25">
      <c r="A25" s="206"/>
      <c r="B25" s="209" t="s">
        <v>63</v>
      </c>
      <c r="C25" s="251"/>
      <c r="D25" s="241"/>
      <c r="E25" s="255"/>
      <c r="F25" s="255"/>
      <c r="G25" s="255"/>
      <c r="H25" s="255"/>
      <c r="I25" s="256"/>
      <c r="J25" s="251"/>
      <c r="K25" s="241"/>
      <c r="L25" s="241"/>
      <c r="M25" s="261" t="s">
        <v>88</v>
      </c>
      <c r="N25" s="261"/>
      <c r="O25" s="261"/>
      <c r="P25" s="261"/>
      <c r="Q25" s="261"/>
      <c r="R25" s="262"/>
      <c r="S25" s="206"/>
      <c r="T25" s="206"/>
    </row>
    <row r="26" spans="1:20" x14ac:dyDescent="0.25">
      <c r="A26" s="206"/>
      <c r="B26" s="209" t="s">
        <v>103</v>
      </c>
      <c r="C26" s="251"/>
      <c r="D26" s="241"/>
      <c r="E26" s="255"/>
      <c r="F26" s="255"/>
      <c r="G26" s="255"/>
      <c r="H26" s="255"/>
      <c r="I26" s="256"/>
      <c r="J26" s="251"/>
      <c r="K26" s="241"/>
      <c r="L26" s="241"/>
      <c r="M26" s="261" t="s">
        <v>89</v>
      </c>
      <c r="N26" s="261"/>
      <c r="O26" s="261"/>
      <c r="P26" s="261"/>
      <c r="Q26" s="261"/>
      <c r="R26" s="262"/>
      <c r="S26" s="206"/>
      <c r="T26" s="206"/>
    </row>
    <row r="27" spans="1:20" ht="15.75" thickBot="1" x14ac:dyDescent="0.3">
      <c r="A27" s="206"/>
      <c r="B27" s="210" t="s">
        <v>128</v>
      </c>
      <c r="C27" s="257"/>
      <c r="D27" s="242"/>
      <c r="E27" s="239"/>
      <c r="F27" s="239"/>
      <c r="G27" s="239"/>
      <c r="H27" s="239"/>
      <c r="I27" s="240"/>
      <c r="J27" s="257"/>
      <c r="K27" s="242"/>
      <c r="L27" s="242"/>
      <c r="M27" s="279"/>
      <c r="N27" s="279"/>
      <c r="O27" s="279"/>
      <c r="P27" s="279"/>
      <c r="Q27" s="279"/>
      <c r="R27" s="280"/>
      <c r="S27" s="206"/>
      <c r="T27" s="206"/>
    </row>
    <row r="28" spans="1:20" s="57" customFormat="1" ht="24.95" customHeight="1" thickBot="1" x14ac:dyDescent="0.3">
      <c r="A28" s="211"/>
      <c r="B28" s="212" t="s">
        <v>188</v>
      </c>
      <c r="C28" s="258">
        <f>SUM(C23:C26)</f>
        <v>0</v>
      </c>
      <c r="D28" s="247"/>
      <c r="E28" s="265"/>
      <c r="F28" s="265"/>
      <c r="G28" s="265"/>
      <c r="H28" s="265"/>
      <c r="I28" s="266"/>
      <c r="J28" s="258">
        <f>SUM(J23:J26)</f>
        <v>0</v>
      </c>
      <c r="K28" s="247"/>
      <c r="L28" s="247"/>
      <c r="M28" s="283"/>
      <c r="N28" s="283"/>
      <c r="O28" s="283"/>
      <c r="P28" s="283"/>
      <c r="Q28" s="283"/>
      <c r="R28" s="284"/>
      <c r="S28" s="211"/>
      <c r="T28" s="211"/>
    </row>
    <row r="29" spans="1:20" x14ac:dyDescent="0.25">
      <c r="A29" s="206"/>
      <c r="B29" s="208" t="s">
        <v>121</v>
      </c>
      <c r="C29" s="250"/>
      <c r="D29" s="246"/>
      <c r="E29" s="267"/>
      <c r="F29" s="267"/>
      <c r="G29" s="267"/>
      <c r="H29" s="267"/>
      <c r="I29" s="268"/>
      <c r="J29" s="250"/>
      <c r="K29" s="246"/>
      <c r="L29" s="246"/>
      <c r="M29" s="253"/>
      <c r="N29" s="253"/>
      <c r="O29" s="253"/>
      <c r="P29" s="253"/>
      <c r="Q29" s="253"/>
      <c r="R29" s="254"/>
      <c r="S29" s="206"/>
      <c r="T29" s="206"/>
    </row>
    <row r="30" spans="1:20" x14ac:dyDescent="0.25">
      <c r="A30" s="206"/>
      <c r="B30" s="213" t="s">
        <v>144</v>
      </c>
      <c r="C30" s="251"/>
      <c r="D30" s="241"/>
      <c r="E30" s="269"/>
      <c r="F30" s="269"/>
      <c r="G30" s="269"/>
      <c r="H30" s="269"/>
      <c r="I30" s="270"/>
      <c r="J30" s="251"/>
      <c r="K30" s="241"/>
      <c r="L30" s="241"/>
      <c r="M30" s="255"/>
      <c r="N30" s="255"/>
      <c r="O30" s="255"/>
      <c r="P30" s="255"/>
      <c r="Q30" s="255"/>
      <c r="R30" s="256"/>
      <c r="S30" s="206"/>
      <c r="T30" s="206"/>
    </row>
    <row r="31" spans="1:20" x14ac:dyDescent="0.25">
      <c r="A31" s="206"/>
      <c r="B31" s="209" t="s">
        <v>101</v>
      </c>
      <c r="C31" s="251"/>
      <c r="D31" s="241"/>
      <c r="E31" s="255"/>
      <c r="F31" s="255"/>
      <c r="G31" s="255"/>
      <c r="H31" s="255"/>
      <c r="I31" s="256"/>
      <c r="J31" s="251"/>
      <c r="K31" s="241"/>
      <c r="L31" s="241"/>
      <c r="M31" s="261"/>
      <c r="N31" s="261"/>
      <c r="O31" s="261"/>
      <c r="P31" s="261"/>
      <c r="Q31" s="261"/>
      <c r="R31" s="262"/>
      <c r="S31" s="206"/>
      <c r="T31" s="206"/>
    </row>
    <row r="32" spans="1:20" x14ac:dyDescent="0.25">
      <c r="A32" s="206"/>
      <c r="B32" s="209" t="s">
        <v>140</v>
      </c>
      <c r="C32" s="251"/>
      <c r="D32" s="241"/>
      <c r="E32" s="261" t="s">
        <v>146</v>
      </c>
      <c r="F32" s="261"/>
      <c r="G32" s="261"/>
      <c r="H32" s="261"/>
      <c r="I32" s="262"/>
      <c r="J32" s="251"/>
      <c r="K32" s="241"/>
      <c r="L32" s="241"/>
      <c r="M32" s="261" t="s">
        <v>147</v>
      </c>
      <c r="N32" s="261"/>
      <c r="O32" s="261"/>
      <c r="P32" s="261"/>
      <c r="Q32" s="261"/>
      <c r="R32" s="262"/>
      <c r="S32" s="206"/>
      <c r="T32" s="206"/>
    </row>
    <row r="33" spans="1:20" x14ac:dyDescent="0.25">
      <c r="A33" s="206"/>
      <c r="B33" s="209" t="s">
        <v>64</v>
      </c>
      <c r="C33" s="251"/>
      <c r="D33" s="241"/>
      <c r="E33" s="255"/>
      <c r="F33" s="255"/>
      <c r="G33" s="255"/>
      <c r="H33" s="255"/>
      <c r="I33" s="256"/>
      <c r="J33" s="251"/>
      <c r="K33" s="241"/>
      <c r="L33" s="241"/>
      <c r="M33" s="255"/>
      <c r="N33" s="255"/>
      <c r="O33" s="255"/>
      <c r="P33" s="255"/>
      <c r="Q33" s="255"/>
      <c r="R33" s="256"/>
      <c r="S33" s="206"/>
      <c r="T33" s="206"/>
    </row>
    <row r="34" spans="1:20" ht="15.75" thickBot="1" x14ac:dyDescent="0.3">
      <c r="A34" s="206"/>
      <c r="B34" s="210" t="s">
        <v>148</v>
      </c>
      <c r="C34" s="257"/>
      <c r="D34" s="242"/>
      <c r="E34" s="239"/>
      <c r="F34" s="239"/>
      <c r="G34" s="239"/>
      <c r="H34" s="239"/>
      <c r="I34" s="240"/>
      <c r="J34" s="257"/>
      <c r="K34" s="242"/>
      <c r="L34" s="242"/>
      <c r="M34" s="239"/>
      <c r="N34" s="239"/>
      <c r="O34" s="239"/>
      <c r="P34" s="239"/>
      <c r="Q34" s="239"/>
      <c r="R34" s="240"/>
      <c r="S34" s="206"/>
      <c r="T34" s="206"/>
    </row>
    <row r="35" spans="1:20" ht="24.95" customHeight="1" thickBot="1" x14ac:dyDescent="0.3">
      <c r="A35" s="206"/>
      <c r="B35" s="214" t="s">
        <v>116</v>
      </c>
      <c r="C35" s="259"/>
      <c r="D35" s="260"/>
      <c r="E35" s="263" t="s">
        <v>114</v>
      </c>
      <c r="F35" s="263"/>
      <c r="G35" s="263"/>
      <c r="H35" s="263"/>
      <c r="I35" s="264"/>
      <c r="J35" s="271"/>
      <c r="K35" s="272"/>
      <c r="L35" s="272"/>
      <c r="M35" s="273" t="s">
        <v>122</v>
      </c>
      <c r="N35" s="273"/>
      <c r="O35" s="273"/>
      <c r="P35" s="273"/>
      <c r="Q35" s="273"/>
      <c r="R35" s="274"/>
      <c r="S35" s="206"/>
      <c r="T35" s="206"/>
    </row>
    <row r="36" spans="1:20" s="56" customFormat="1" ht="11.25" x14ac:dyDescent="0.2">
      <c r="A36" s="215"/>
      <c r="B36" s="215" t="s">
        <v>115</v>
      </c>
      <c r="C36" s="216"/>
      <c r="D36" s="216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</row>
    <row r="37" spans="1:20" s="56" customFormat="1" ht="11.25" x14ac:dyDescent="0.2">
      <c r="A37" s="215"/>
      <c r="B37" s="217" t="s">
        <v>272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</row>
    <row r="38" spans="1:20" s="56" customFormat="1" ht="11.25" x14ac:dyDescent="0.2">
      <c r="A38" s="215"/>
      <c r="B38" s="217" t="s">
        <v>127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</row>
    <row r="39" spans="1:20" ht="11.25" customHeight="1" x14ac:dyDescent="0.25">
      <c r="A39" s="206"/>
      <c r="B39" s="217" t="s">
        <v>158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3" spans="1:20" x14ac:dyDescent="0.25">
      <c r="B43" s="15" t="s">
        <v>189</v>
      </c>
    </row>
    <row r="45" spans="1:20" x14ac:dyDescent="0.25">
      <c r="C45" s="92" t="s">
        <v>190</v>
      </c>
      <c r="D45" s="92" t="s">
        <v>191</v>
      </c>
      <c r="E45" s="92" t="s">
        <v>192</v>
      </c>
      <c r="F45" s="92" t="s">
        <v>193</v>
      </c>
      <c r="G45" s="92" t="s">
        <v>194</v>
      </c>
      <c r="H45" s="92" t="s">
        <v>195</v>
      </c>
      <c r="I45" s="92" t="s">
        <v>196</v>
      </c>
      <c r="J45" s="92" t="s">
        <v>197</v>
      </c>
      <c r="K45" s="92" t="s">
        <v>198</v>
      </c>
      <c r="L45" s="92" t="s">
        <v>199</v>
      </c>
      <c r="M45" s="92" t="s">
        <v>200</v>
      </c>
      <c r="N45" s="92" t="s">
        <v>201</v>
      </c>
      <c r="O45" s="92" t="s">
        <v>202</v>
      </c>
    </row>
    <row r="46" spans="1:20" x14ac:dyDescent="0.25">
      <c r="B46" s="192" t="s">
        <v>203</v>
      </c>
      <c r="C46" s="110">
        <v>6.37</v>
      </c>
      <c r="D46" s="110">
        <v>5.93</v>
      </c>
      <c r="E46" s="110">
        <v>6.28</v>
      </c>
      <c r="F46" s="111">
        <v>5.87</v>
      </c>
      <c r="G46" s="110">
        <v>5.81</v>
      </c>
      <c r="H46" s="111">
        <v>5.51</v>
      </c>
      <c r="I46" s="111">
        <v>5.53</v>
      </c>
      <c r="J46" s="111">
        <v>5.07</v>
      </c>
      <c r="K46" s="111">
        <v>5.71</v>
      </c>
      <c r="L46" s="111">
        <v>5.81</v>
      </c>
      <c r="M46" s="111">
        <v>5.87</v>
      </c>
      <c r="N46" s="111">
        <v>6.28</v>
      </c>
      <c r="O46" s="110">
        <f>SUM(C46:N46)</f>
        <v>70.040000000000006</v>
      </c>
    </row>
    <row r="47" spans="1:20" x14ac:dyDescent="0.25">
      <c r="B47" s="193" t="s">
        <v>204</v>
      </c>
      <c r="C47" s="97">
        <v>18.5</v>
      </c>
      <c r="D47" s="97">
        <v>11.93</v>
      </c>
      <c r="E47" s="97">
        <v>6.1</v>
      </c>
      <c r="F47" s="98">
        <v>3.45</v>
      </c>
      <c r="G47" s="97">
        <v>0.72</v>
      </c>
      <c r="H47" s="98">
        <v>0</v>
      </c>
      <c r="I47" s="98">
        <v>0</v>
      </c>
      <c r="J47" s="98">
        <v>0</v>
      </c>
      <c r="K47" s="98">
        <v>0</v>
      </c>
      <c r="L47" s="98">
        <v>3.42</v>
      </c>
      <c r="M47" s="98">
        <v>11.53</v>
      </c>
      <c r="N47" s="98">
        <v>18.04</v>
      </c>
      <c r="O47" s="97">
        <f>SUM(C47:N47)</f>
        <v>73.69</v>
      </c>
    </row>
    <row r="48" spans="1:20" x14ac:dyDescent="0.25">
      <c r="B48" s="194" t="s">
        <v>205</v>
      </c>
      <c r="C48" s="95">
        <v>4.68</v>
      </c>
      <c r="D48" s="95">
        <v>3.38</v>
      </c>
      <c r="E48" s="95">
        <v>2.4700000000000002</v>
      </c>
      <c r="F48" s="96">
        <v>1.91</v>
      </c>
      <c r="G48" s="95">
        <v>1.44</v>
      </c>
      <c r="H48" s="96">
        <v>1.25</v>
      </c>
      <c r="I48" s="96">
        <v>1.36</v>
      </c>
      <c r="J48" s="96">
        <v>1.19</v>
      </c>
      <c r="K48" s="96">
        <v>1.67</v>
      </c>
      <c r="L48" s="96">
        <v>1.92</v>
      </c>
      <c r="M48" s="96">
        <v>3.34</v>
      </c>
      <c r="N48" s="96">
        <v>4.58</v>
      </c>
      <c r="O48" s="95">
        <f t="shared" ref="O48:O49" si="0">SUM(C48:N48)</f>
        <v>29.190000000000005</v>
      </c>
    </row>
    <row r="49" spans="2:15" x14ac:dyDescent="0.25">
      <c r="B49" s="195" t="s">
        <v>206</v>
      </c>
      <c r="C49" s="94">
        <f>SUM(C46:C48)</f>
        <v>29.55</v>
      </c>
      <c r="D49" s="94">
        <f t="shared" ref="D49:N49" si="1">SUM(D46:D48)</f>
        <v>21.24</v>
      </c>
      <c r="E49" s="94">
        <f t="shared" si="1"/>
        <v>14.85</v>
      </c>
      <c r="F49" s="94">
        <f t="shared" si="1"/>
        <v>11.23</v>
      </c>
      <c r="G49" s="94">
        <f t="shared" si="1"/>
        <v>7.9699999999999989</v>
      </c>
      <c r="H49" s="94">
        <f t="shared" si="1"/>
        <v>6.76</v>
      </c>
      <c r="I49" s="94">
        <f t="shared" si="1"/>
        <v>6.8900000000000006</v>
      </c>
      <c r="J49" s="94">
        <f t="shared" si="1"/>
        <v>6.26</v>
      </c>
      <c r="K49" s="94">
        <f t="shared" si="1"/>
        <v>7.38</v>
      </c>
      <c r="L49" s="94">
        <f t="shared" si="1"/>
        <v>11.15</v>
      </c>
      <c r="M49" s="94">
        <f t="shared" si="1"/>
        <v>20.74</v>
      </c>
      <c r="N49" s="94">
        <f t="shared" si="1"/>
        <v>28.9</v>
      </c>
      <c r="O49" s="191">
        <f t="shared" si="0"/>
        <v>172.92000000000002</v>
      </c>
    </row>
  </sheetData>
  <mergeCells count="85">
    <mergeCell ref="B17:J17"/>
    <mergeCell ref="M22:R22"/>
    <mergeCell ref="M23:R23"/>
    <mergeCell ref="M24:R24"/>
    <mergeCell ref="M25:R25"/>
    <mergeCell ref="M26:R26"/>
    <mergeCell ref="M32:R32"/>
    <mergeCell ref="M33:R33"/>
    <mergeCell ref="M34:R34"/>
    <mergeCell ref="M30:R30"/>
    <mergeCell ref="M31:R31"/>
    <mergeCell ref="M35:R35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M27:R27"/>
    <mergeCell ref="M28:R28"/>
    <mergeCell ref="M29:R29"/>
    <mergeCell ref="J35:L3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22:L22"/>
    <mergeCell ref="J23:L23"/>
    <mergeCell ref="J24:L24"/>
    <mergeCell ref="J25:L25"/>
    <mergeCell ref="E31:I31"/>
    <mergeCell ref="E32:I32"/>
    <mergeCell ref="E33:I33"/>
    <mergeCell ref="E34:I34"/>
    <mergeCell ref="E35:I35"/>
    <mergeCell ref="E26:I26"/>
    <mergeCell ref="E27:I27"/>
    <mergeCell ref="E28:I28"/>
    <mergeCell ref="E29:I29"/>
    <mergeCell ref="E30:I3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2:D22"/>
    <mergeCell ref="C23:D23"/>
    <mergeCell ref="C24:D24"/>
    <mergeCell ref="C25:D25"/>
    <mergeCell ref="E22:I22"/>
    <mergeCell ref="E23:I23"/>
    <mergeCell ref="E24:I24"/>
    <mergeCell ref="E25:I25"/>
    <mergeCell ref="E15:J15"/>
    <mergeCell ref="C14:D14"/>
    <mergeCell ref="C15:D15"/>
    <mergeCell ref="C16:D16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E16:J16"/>
  </mergeCells>
  <phoneticPr fontId="17" type="noConversion"/>
  <dataValidations count="2">
    <dataValidation type="list" allowBlank="1" showInputMessage="1" showErrorMessage="1" sqref="E15 E34 M34" xr:uid="{00000000-0002-0000-0200-000000000000}">
      <formula1>#REF!</formula1>
    </dataValidation>
    <dataValidation type="list" allowBlank="1" showInputMessage="1" showErrorMessage="1" sqref="E23:E27" xr:uid="{00000000-0002-0000-0200-000001000000}">
      <formula1>Liste_Besoins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tabColor theme="5" tint="-0.249977111117893"/>
  </sheetPr>
  <dimension ref="A1:S38"/>
  <sheetViews>
    <sheetView zoomScale="85" zoomScaleNormal="85" workbookViewId="0">
      <selection activeCell="J5" sqref="J5:L5"/>
    </sheetView>
  </sheetViews>
  <sheetFormatPr baseColWidth="10" defaultRowHeight="15" x14ac:dyDescent="0.25"/>
  <cols>
    <col min="1" max="1" width="3.7109375" style="31" customWidth="1"/>
    <col min="2" max="2" width="11.42578125" style="31"/>
    <col min="3" max="17" width="8.7109375" style="31" customWidth="1"/>
    <col min="18" max="16384" width="11.42578125" style="31"/>
  </cols>
  <sheetData>
    <row r="1" spans="1:19" ht="15.75" x14ac:dyDescent="0.25">
      <c r="A1" s="224" t="s">
        <v>68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x14ac:dyDescent="0.25">
      <c r="A2" s="226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19" ht="15.75" thickBot="1" x14ac:dyDescent="0.25">
      <c r="A3" s="225"/>
      <c r="B3" s="225"/>
      <c r="C3" s="227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19" ht="79.5" customHeight="1" thickBot="1" x14ac:dyDescent="0.3">
      <c r="A4" s="225"/>
      <c r="B4" s="228"/>
      <c r="C4" s="295" t="s">
        <v>25</v>
      </c>
      <c r="D4" s="296"/>
      <c r="E4" s="296"/>
      <c r="F4" s="296"/>
      <c r="G4" s="296"/>
      <c r="H4" s="296"/>
      <c r="I4" s="296"/>
      <c r="J4" s="296" t="s">
        <v>6</v>
      </c>
      <c r="K4" s="296"/>
      <c r="L4" s="296"/>
      <c r="M4" s="307" t="s">
        <v>39</v>
      </c>
      <c r="N4" s="308"/>
      <c r="O4" s="308"/>
      <c r="P4" s="308"/>
      <c r="Q4" s="308"/>
      <c r="R4" s="309"/>
      <c r="S4" s="225"/>
    </row>
    <row r="5" spans="1:19" ht="16.350000000000001" customHeight="1" x14ac:dyDescent="0.25">
      <c r="A5" s="225"/>
      <c r="B5" s="292" t="s">
        <v>99</v>
      </c>
      <c r="C5" s="297" t="s">
        <v>42</v>
      </c>
      <c r="D5" s="297"/>
      <c r="E5" s="297"/>
      <c r="F5" s="297"/>
      <c r="G5" s="297"/>
      <c r="H5" s="297"/>
      <c r="I5" s="297"/>
      <c r="J5" s="298"/>
      <c r="K5" s="298"/>
      <c r="L5" s="298"/>
      <c r="M5" s="304"/>
      <c r="N5" s="304"/>
      <c r="O5" s="304"/>
      <c r="P5" s="304"/>
      <c r="Q5" s="304"/>
      <c r="R5" s="305"/>
      <c r="S5" s="225"/>
    </row>
    <row r="6" spans="1:19" x14ac:dyDescent="0.25">
      <c r="A6" s="225"/>
      <c r="B6" s="293"/>
      <c r="C6" s="288" t="s">
        <v>151</v>
      </c>
      <c r="D6" s="288"/>
      <c r="E6" s="288"/>
      <c r="F6" s="288"/>
      <c r="G6" s="288"/>
      <c r="H6" s="288"/>
      <c r="I6" s="288"/>
      <c r="J6" s="299"/>
      <c r="K6" s="299"/>
      <c r="L6" s="299"/>
      <c r="M6" s="310"/>
      <c r="N6" s="310"/>
      <c r="O6" s="310"/>
      <c r="P6" s="310"/>
      <c r="Q6" s="310"/>
      <c r="R6" s="311"/>
      <c r="S6" s="225"/>
    </row>
    <row r="7" spans="1:19" x14ac:dyDescent="0.25">
      <c r="A7" s="225"/>
      <c r="B7" s="293"/>
      <c r="C7" s="288" t="s">
        <v>118</v>
      </c>
      <c r="D7" s="288"/>
      <c r="E7" s="288"/>
      <c r="F7" s="288"/>
      <c r="G7" s="288"/>
      <c r="H7" s="288"/>
      <c r="I7" s="288"/>
      <c r="J7" s="299"/>
      <c r="K7" s="299"/>
      <c r="L7" s="299"/>
      <c r="M7" s="310"/>
      <c r="N7" s="310"/>
      <c r="O7" s="310"/>
      <c r="P7" s="310"/>
      <c r="Q7" s="310"/>
      <c r="R7" s="311"/>
      <c r="S7" s="225"/>
    </row>
    <row r="8" spans="1:19" x14ac:dyDescent="0.25">
      <c r="A8" s="225"/>
      <c r="B8" s="293"/>
      <c r="C8" s="288" t="s">
        <v>119</v>
      </c>
      <c r="D8" s="288"/>
      <c r="E8" s="288"/>
      <c r="F8" s="288"/>
      <c r="G8" s="288"/>
      <c r="H8" s="288"/>
      <c r="I8" s="288"/>
      <c r="J8" s="299"/>
      <c r="K8" s="299"/>
      <c r="L8" s="299"/>
      <c r="M8" s="310"/>
      <c r="N8" s="310"/>
      <c r="O8" s="310"/>
      <c r="P8" s="310"/>
      <c r="Q8" s="310"/>
      <c r="R8" s="311"/>
      <c r="S8" s="225"/>
    </row>
    <row r="9" spans="1:19" x14ac:dyDescent="0.25">
      <c r="A9" s="225"/>
      <c r="B9" s="293"/>
      <c r="C9" s="288" t="s">
        <v>59</v>
      </c>
      <c r="D9" s="288"/>
      <c r="E9" s="288"/>
      <c r="F9" s="288"/>
      <c r="G9" s="288"/>
      <c r="H9" s="288"/>
      <c r="I9" s="288"/>
      <c r="J9" s="299" t="s">
        <v>184</v>
      </c>
      <c r="K9" s="299"/>
      <c r="L9" s="299"/>
      <c r="M9" s="310"/>
      <c r="N9" s="310"/>
      <c r="O9" s="310"/>
      <c r="P9" s="310"/>
      <c r="Q9" s="310"/>
      <c r="R9" s="311"/>
      <c r="S9" s="225"/>
    </row>
    <row r="10" spans="1:19" x14ac:dyDescent="0.25">
      <c r="A10" s="225"/>
      <c r="B10" s="293"/>
      <c r="C10" s="288" t="s">
        <v>149</v>
      </c>
      <c r="D10" s="288"/>
      <c r="E10" s="288"/>
      <c r="F10" s="288"/>
      <c r="G10" s="288"/>
      <c r="H10" s="288"/>
      <c r="I10" s="288"/>
      <c r="J10" s="299">
        <v>0</v>
      </c>
      <c r="K10" s="299"/>
      <c r="L10" s="299"/>
      <c r="M10" s="312" t="s">
        <v>160</v>
      </c>
      <c r="N10" s="312"/>
      <c r="O10" s="312"/>
      <c r="P10" s="312"/>
      <c r="Q10" s="312"/>
      <c r="R10" s="313"/>
      <c r="S10" s="225"/>
    </row>
    <row r="11" spans="1:19" x14ac:dyDescent="0.25">
      <c r="A11" s="225"/>
      <c r="B11" s="293"/>
      <c r="C11" s="288" t="s">
        <v>150</v>
      </c>
      <c r="D11" s="288"/>
      <c r="E11" s="288"/>
      <c r="F11" s="288"/>
      <c r="G11" s="288"/>
      <c r="H11" s="288"/>
      <c r="I11" s="288"/>
      <c r="J11" s="299">
        <v>45</v>
      </c>
      <c r="K11" s="299"/>
      <c r="L11" s="299"/>
      <c r="M11" s="310"/>
      <c r="N11" s="310"/>
      <c r="O11" s="310"/>
      <c r="P11" s="310"/>
      <c r="Q11" s="310"/>
      <c r="R11" s="311"/>
      <c r="S11" s="225"/>
    </row>
    <row r="12" spans="1:19" x14ac:dyDescent="0.25">
      <c r="A12" s="225"/>
      <c r="B12" s="293"/>
      <c r="C12" s="288" t="s">
        <v>3</v>
      </c>
      <c r="D12" s="288"/>
      <c r="E12" s="288"/>
      <c r="F12" s="288"/>
      <c r="G12" s="288"/>
      <c r="H12" s="288"/>
      <c r="I12" s="288"/>
      <c r="J12" s="303"/>
      <c r="K12" s="303"/>
      <c r="L12" s="303"/>
      <c r="M12" s="310"/>
      <c r="N12" s="310"/>
      <c r="O12" s="310"/>
      <c r="P12" s="310"/>
      <c r="Q12" s="310"/>
      <c r="R12" s="311"/>
      <c r="S12" s="225"/>
    </row>
    <row r="13" spans="1:19" x14ac:dyDescent="0.25">
      <c r="A13" s="225"/>
      <c r="B13" s="293"/>
      <c r="C13" s="288" t="s">
        <v>30</v>
      </c>
      <c r="D13" s="288"/>
      <c r="E13" s="288"/>
      <c r="F13" s="288"/>
      <c r="G13" s="288"/>
      <c r="H13" s="288"/>
      <c r="I13" s="288"/>
      <c r="J13" s="299" t="s">
        <v>141</v>
      </c>
      <c r="K13" s="299"/>
      <c r="L13" s="299"/>
      <c r="M13" s="310"/>
      <c r="N13" s="310"/>
      <c r="O13" s="310"/>
      <c r="P13" s="310"/>
      <c r="Q13" s="310"/>
      <c r="R13" s="311"/>
      <c r="S13" s="225"/>
    </row>
    <row r="14" spans="1:19" ht="19.5" customHeight="1" x14ac:dyDescent="0.25">
      <c r="A14" s="225"/>
      <c r="B14" s="293"/>
      <c r="C14" s="288" t="s">
        <v>120</v>
      </c>
      <c r="D14" s="288"/>
      <c r="E14" s="288"/>
      <c r="F14" s="288"/>
      <c r="G14" s="288"/>
      <c r="H14" s="288"/>
      <c r="I14" s="288"/>
      <c r="J14" s="300">
        <f>J7*60/1000</f>
        <v>0</v>
      </c>
      <c r="K14" s="300"/>
      <c r="L14" s="300"/>
      <c r="M14" s="310"/>
      <c r="N14" s="310"/>
      <c r="O14" s="310"/>
      <c r="P14" s="310"/>
      <c r="Q14" s="310"/>
      <c r="R14" s="311"/>
      <c r="S14" s="225"/>
    </row>
    <row r="15" spans="1:19" ht="27.75" customHeight="1" thickBot="1" x14ac:dyDescent="0.3">
      <c r="A15" s="225"/>
      <c r="B15" s="293"/>
      <c r="C15" s="302" t="s">
        <v>139</v>
      </c>
      <c r="D15" s="302"/>
      <c r="E15" s="302"/>
      <c r="F15" s="302"/>
      <c r="G15" s="302"/>
      <c r="H15" s="302"/>
      <c r="I15" s="302"/>
      <c r="J15" s="314"/>
      <c r="K15" s="314"/>
      <c r="L15" s="314"/>
      <c r="M15" s="316"/>
      <c r="N15" s="316"/>
      <c r="O15" s="316"/>
      <c r="P15" s="316"/>
      <c r="Q15" s="316"/>
      <c r="R15" s="317"/>
      <c r="S15" s="225"/>
    </row>
    <row r="16" spans="1:19" x14ac:dyDescent="0.25">
      <c r="A16" s="225"/>
      <c r="B16" s="293"/>
      <c r="C16" s="289" t="s">
        <v>142</v>
      </c>
      <c r="D16" s="289"/>
      <c r="E16" s="289"/>
      <c r="F16" s="289"/>
      <c r="G16" s="289"/>
      <c r="H16" s="289"/>
      <c r="I16" s="289"/>
      <c r="J16" s="315"/>
      <c r="K16" s="315"/>
      <c r="L16" s="315"/>
      <c r="M16" s="304"/>
      <c r="N16" s="304"/>
      <c r="O16" s="304"/>
      <c r="P16" s="304"/>
      <c r="Q16" s="304"/>
      <c r="R16" s="305"/>
      <c r="S16" s="225"/>
    </row>
    <row r="17" spans="1:19" x14ac:dyDescent="0.25">
      <c r="A17" s="225"/>
      <c r="B17" s="293"/>
      <c r="C17" s="290" t="s">
        <v>154</v>
      </c>
      <c r="D17" s="290"/>
      <c r="E17" s="290"/>
      <c r="F17" s="290"/>
      <c r="G17" s="290"/>
      <c r="H17" s="290"/>
      <c r="I17" s="290"/>
      <c r="J17" s="300"/>
      <c r="K17" s="300"/>
      <c r="L17" s="300"/>
      <c r="M17" s="310"/>
      <c r="N17" s="310"/>
      <c r="O17" s="310"/>
      <c r="P17" s="310"/>
      <c r="Q17" s="310"/>
      <c r="R17" s="311"/>
      <c r="S17" s="225"/>
    </row>
    <row r="18" spans="1:19" ht="15.75" customHeight="1" x14ac:dyDescent="0.25">
      <c r="A18" s="225"/>
      <c r="B18" s="293"/>
      <c r="C18" s="291" t="s">
        <v>152</v>
      </c>
      <c r="D18" s="291"/>
      <c r="E18" s="291"/>
      <c r="F18" s="291"/>
      <c r="G18" s="291"/>
      <c r="H18" s="291"/>
      <c r="I18" s="291"/>
      <c r="J18" s="299"/>
      <c r="K18" s="299"/>
      <c r="L18" s="299"/>
      <c r="M18" s="288"/>
      <c r="N18" s="288"/>
      <c r="O18" s="288"/>
      <c r="P18" s="288"/>
      <c r="Q18" s="288"/>
      <c r="R18" s="322"/>
      <c r="S18" s="225"/>
    </row>
    <row r="19" spans="1:19" ht="15.75" customHeight="1" x14ac:dyDescent="0.25">
      <c r="A19" s="225"/>
      <c r="B19" s="293"/>
      <c r="C19" s="291" t="s">
        <v>153</v>
      </c>
      <c r="D19" s="291"/>
      <c r="E19" s="291"/>
      <c r="F19" s="291"/>
      <c r="G19" s="291"/>
      <c r="H19" s="291"/>
      <c r="I19" s="291"/>
      <c r="J19" s="299"/>
      <c r="K19" s="299"/>
      <c r="L19" s="299"/>
      <c r="M19" s="288"/>
      <c r="N19" s="288"/>
      <c r="O19" s="288"/>
      <c r="P19" s="288"/>
      <c r="Q19" s="288"/>
      <c r="R19" s="322"/>
      <c r="S19" s="225"/>
    </row>
    <row r="20" spans="1:19" x14ac:dyDescent="0.25">
      <c r="A20" s="225"/>
      <c r="B20" s="293"/>
      <c r="C20" s="290" t="s">
        <v>155</v>
      </c>
      <c r="D20" s="290"/>
      <c r="E20" s="290"/>
      <c r="F20" s="290"/>
      <c r="G20" s="290"/>
      <c r="H20" s="290"/>
      <c r="I20" s="290"/>
      <c r="J20" s="300"/>
      <c r="K20" s="300"/>
      <c r="L20" s="300"/>
      <c r="M20" s="310"/>
      <c r="N20" s="310"/>
      <c r="O20" s="310"/>
      <c r="P20" s="310"/>
      <c r="Q20" s="310"/>
      <c r="R20" s="311"/>
      <c r="S20" s="225"/>
    </row>
    <row r="21" spans="1:19" ht="15.75" customHeight="1" x14ac:dyDescent="0.25">
      <c r="A21" s="225"/>
      <c r="B21" s="293"/>
      <c r="C21" s="301" t="s">
        <v>97</v>
      </c>
      <c r="D21" s="301"/>
      <c r="E21" s="301"/>
      <c r="F21" s="301"/>
      <c r="G21" s="301"/>
      <c r="H21" s="301"/>
      <c r="I21" s="301"/>
      <c r="J21" s="299"/>
      <c r="K21" s="299"/>
      <c r="L21" s="299"/>
      <c r="M21" s="323" t="s">
        <v>156</v>
      </c>
      <c r="N21" s="323"/>
      <c r="O21" s="323"/>
      <c r="P21" s="323"/>
      <c r="Q21" s="323"/>
      <c r="R21" s="324"/>
      <c r="S21" s="225"/>
    </row>
    <row r="22" spans="1:19" ht="15.75" customHeight="1" x14ac:dyDescent="0.25">
      <c r="A22" s="225"/>
      <c r="B22" s="293"/>
      <c r="C22" s="291" t="s">
        <v>228</v>
      </c>
      <c r="D22" s="291"/>
      <c r="E22" s="291"/>
      <c r="F22" s="291"/>
      <c r="G22" s="291"/>
      <c r="H22" s="291"/>
      <c r="I22" s="291"/>
      <c r="J22" s="299">
        <v>0</v>
      </c>
      <c r="K22" s="299"/>
      <c r="L22" s="299"/>
      <c r="M22" s="312" t="s">
        <v>159</v>
      </c>
      <c r="N22" s="312"/>
      <c r="O22" s="312"/>
      <c r="P22" s="312"/>
      <c r="Q22" s="312"/>
      <c r="R22" s="313"/>
      <c r="S22" s="225"/>
    </row>
    <row r="23" spans="1:19" ht="15.75" customHeight="1" thickBot="1" x14ac:dyDescent="0.3">
      <c r="A23" s="225"/>
      <c r="B23" s="294"/>
      <c r="C23" s="325" t="s">
        <v>143</v>
      </c>
      <c r="D23" s="325"/>
      <c r="E23" s="325"/>
      <c r="F23" s="325"/>
      <c r="G23" s="325"/>
      <c r="H23" s="325"/>
      <c r="I23" s="325"/>
      <c r="J23" s="306" t="str">
        <f>IFERROR(J21/J7*1000,"")</f>
        <v/>
      </c>
      <c r="K23" s="306"/>
      <c r="L23" s="306"/>
      <c r="M23" s="320"/>
      <c r="N23" s="320"/>
      <c r="O23" s="320"/>
      <c r="P23" s="320"/>
      <c r="Q23" s="320"/>
      <c r="R23" s="321"/>
      <c r="S23" s="225"/>
    </row>
    <row r="24" spans="1:19" ht="11.1" customHeight="1" x14ac:dyDescent="0.25">
      <c r="A24" s="225"/>
      <c r="B24" s="225"/>
      <c r="C24" s="229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</row>
    <row r="25" spans="1:19" ht="28.5" customHeight="1" x14ac:dyDescent="0.25">
      <c r="A25" s="225"/>
      <c r="B25" s="336" t="s">
        <v>275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225"/>
    </row>
    <row r="26" spans="1:19" ht="17.100000000000001" customHeight="1" x14ac:dyDescent="0.25">
      <c r="C26" s="36"/>
    </row>
    <row r="27" spans="1:19" x14ac:dyDescent="0.25">
      <c r="C27" s="36"/>
    </row>
    <row r="29" spans="1:19" s="15" customFormat="1" x14ac:dyDescent="0.25">
      <c r="B29" s="15" t="s">
        <v>189</v>
      </c>
    </row>
    <row r="30" spans="1:19" s="15" customFormat="1" x14ac:dyDescent="0.25"/>
    <row r="31" spans="1:19" s="15" customFormat="1" x14ac:dyDescent="0.25">
      <c r="F31" s="91">
        <f>F33+F35-F36</f>
        <v>0</v>
      </c>
      <c r="G31" s="91">
        <f t="shared" ref="G31:Q31" si="0">G33+G35-G36</f>
        <v>0</v>
      </c>
      <c r="H31" s="91">
        <f t="shared" si="0"/>
        <v>0</v>
      </c>
      <c r="I31" s="91">
        <f t="shared" si="0"/>
        <v>-5.5399999999999991</v>
      </c>
      <c r="J31" s="91">
        <f t="shared" si="0"/>
        <v>-12.450000000000003</v>
      </c>
      <c r="K31" s="91">
        <f t="shared" si="0"/>
        <v>-13.840000000000002</v>
      </c>
      <c r="L31" s="91">
        <f t="shared" si="0"/>
        <v>-15.620000000000001</v>
      </c>
      <c r="M31" s="91">
        <f t="shared" si="0"/>
        <v>-15.060000000000002</v>
      </c>
      <c r="N31" s="91">
        <f t="shared" si="0"/>
        <v>-9.18</v>
      </c>
      <c r="O31" s="91">
        <f t="shared" si="0"/>
        <v>-0.61999999999999922</v>
      </c>
      <c r="P31" s="91">
        <f t="shared" si="0"/>
        <v>0</v>
      </c>
      <c r="Q31" s="91">
        <f t="shared" si="0"/>
        <v>0</v>
      </c>
    </row>
    <row r="32" spans="1:19" s="15" customFormat="1" x14ac:dyDescent="0.25">
      <c r="B32" s="32"/>
      <c r="C32" s="32"/>
      <c r="D32" s="32"/>
      <c r="E32" s="168"/>
      <c r="F32" s="92" t="s">
        <v>190</v>
      </c>
      <c r="G32" s="92" t="s">
        <v>191</v>
      </c>
      <c r="H32" s="92" t="s">
        <v>192</v>
      </c>
      <c r="I32" s="92" t="s">
        <v>193</v>
      </c>
      <c r="J32" s="92" t="s">
        <v>194</v>
      </c>
      <c r="K32" s="92" t="s">
        <v>195</v>
      </c>
      <c r="L32" s="92" t="s">
        <v>196</v>
      </c>
      <c r="M32" s="92" t="s">
        <v>197</v>
      </c>
      <c r="N32" s="92" t="s">
        <v>198</v>
      </c>
      <c r="O32" s="92" t="s">
        <v>199</v>
      </c>
      <c r="P32" s="92" t="s">
        <v>200</v>
      </c>
      <c r="Q32" s="92" t="s">
        <v>201</v>
      </c>
      <c r="R32" s="92" t="s">
        <v>202</v>
      </c>
    </row>
    <row r="33" spans="2:19" s="15" customFormat="1" x14ac:dyDescent="0.25">
      <c r="B33" s="326" t="s">
        <v>248</v>
      </c>
      <c r="C33" s="326"/>
      <c r="D33" s="326"/>
      <c r="E33" s="327"/>
      <c r="F33" s="93">
        <f>F36-F35-F34</f>
        <v>4.6099999999999994</v>
      </c>
      <c r="G33" s="93">
        <f t="shared" ref="G33:Q33" si="1">G36-G35-G34</f>
        <v>7.89</v>
      </c>
      <c r="H33" s="93">
        <f t="shared" si="1"/>
        <v>13.549999999999999</v>
      </c>
      <c r="I33" s="93">
        <f t="shared" si="1"/>
        <v>11.23</v>
      </c>
      <c r="J33" s="93">
        <f t="shared" si="1"/>
        <v>7.9699999999999971</v>
      </c>
      <c r="K33" s="93">
        <f t="shared" si="1"/>
        <v>6.76</v>
      </c>
      <c r="L33" s="93">
        <f t="shared" si="1"/>
        <v>6.8900000000000006</v>
      </c>
      <c r="M33" s="93">
        <f t="shared" si="1"/>
        <v>6.26</v>
      </c>
      <c r="N33" s="93">
        <f t="shared" si="1"/>
        <v>7.3800000000000008</v>
      </c>
      <c r="O33" s="93">
        <f t="shared" si="1"/>
        <v>11.15</v>
      </c>
      <c r="P33" s="93">
        <f t="shared" si="1"/>
        <v>5.45</v>
      </c>
      <c r="Q33" s="93">
        <f t="shared" si="1"/>
        <v>3.42</v>
      </c>
      <c r="R33" s="93">
        <f>SUM(F33:Q33)</f>
        <v>92.56</v>
      </c>
    </row>
    <row r="34" spans="2:19" s="15" customFormat="1" x14ac:dyDescent="0.25">
      <c r="B34" s="328" t="s">
        <v>252</v>
      </c>
      <c r="C34" s="328"/>
      <c r="D34" s="328"/>
      <c r="E34" s="329"/>
      <c r="F34" s="164">
        <f>IF(F36-F37-F35&lt;0,0,F36-F37-F35)</f>
        <v>0</v>
      </c>
      <c r="G34" s="164">
        <f t="shared" ref="G34:Q34" si="2">IF(G36-G37-G35&lt;0,0,G36-G37-G35)</f>
        <v>0</v>
      </c>
      <c r="H34" s="164">
        <f t="shared" si="2"/>
        <v>0</v>
      </c>
      <c r="I34" s="164">
        <f t="shared" si="2"/>
        <v>5.5399999999999991</v>
      </c>
      <c r="J34" s="164">
        <f t="shared" si="2"/>
        <v>12.450000000000001</v>
      </c>
      <c r="K34" s="164">
        <f t="shared" si="2"/>
        <v>13.840000000000002</v>
      </c>
      <c r="L34" s="164">
        <f t="shared" si="2"/>
        <v>15.620000000000001</v>
      </c>
      <c r="M34" s="164">
        <f t="shared" si="2"/>
        <v>15.06</v>
      </c>
      <c r="N34" s="164">
        <f t="shared" si="2"/>
        <v>9.1800000000000015</v>
      </c>
      <c r="O34" s="164">
        <f t="shared" si="2"/>
        <v>0.61999999999999922</v>
      </c>
      <c r="P34" s="164">
        <f t="shared" si="2"/>
        <v>0</v>
      </c>
      <c r="Q34" s="164">
        <f t="shared" si="2"/>
        <v>0</v>
      </c>
      <c r="R34" s="164"/>
    </row>
    <row r="35" spans="2:19" s="15" customFormat="1" x14ac:dyDescent="0.25">
      <c r="B35" s="330" t="s">
        <v>250</v>
      </c>
      <c r="C35" s="330"/>
      <c r="D35" s="330"/>
      <c r="E35" s="331"/>
      <c r="F35" s="169">
        <v>2.68</v>
      </c>
      <c r="G35" s="169">
        <v>2.38</v>
      </c>
      <c r="H35" s="169">
        <v>2.4700000000000002</v>
      </c>
      <c r="I35" s="170">
        <v>1.91</v>
      </c>
      <c r="J35" s="169">
        <v>1.44</v>
      </c>
      <c r="K35" s="170">
        <v>1.25</v>
      </c>
      <c r="L35" s="170">
        <v>1.36</v>
      </c>
      <c r="M35" s="170">
        <v>1.19</v>
      </c>
      <c r="N35" s="170">
        <v>1.67</v>
      </c>
      <c r="O35" s="170">
        <v>1.92</v>
      </c>
      <c r="P35" s="170">
        <v>2.34</v>
      </c>
      <c r="Q35" s="170">
        <v>2.58</v>
      </c>
      <c r="R35" s="169">
        <f>SUM(F35:Q35)</f>
        <v>23.190000000000005</v>
      </c>
    </row>
    <row r="36" spans="2:19" s="15" customFormat="1" x14ac:dyDescent="0.25">
      <c r="B36" s="332" t="s">
        <v>249</v>
      </c>
      <c r="C36" s="332"/>
      <c r="D36" s="332"/>
      <c r="E36" s="333"/>
      <c r="F36" s="165">
        <v>7.29</v>
      </c>
      <c r="G36" s="165">
        <v>10.27</v>
      </c>
      <c r="H36" s="165">
        <v>16.02</v>
      </c>
      <c r="I36" s="167">
        <v>18.68</v>
      </c>
      <c r="J36" s="165">
        <v>21.86</v>
      </c>
      <c r="K36" s="167">
        <v>21.85</v>
      </c>
      <c r="L36" s="167">
        <v>23.87</v>
      </c>
      <c r="M36" s="167">
        <v>22.51</v>
      </c>
      <c r="N36" s="167">
        <v>18.23</v>
      </c>
      <c r="O36" s="167">
        <v>13.69</v>
      </c>
      <c r="P36" s="167">
        <v>7.79</v>
      </c>
      <c r="Q36" s="165">
        <v>6</v>
      </c>
      <c r="R36" s="165">
        <f>SUM(F36:Q36)</f>
        <v>188.05999999999997</v>
      </c>
    </row>
    <row r="37" spans="2:19" s="15" customFormat="1" x14ac:dyDescent="0.25">
      <c r="B37" s="334" t="s">
        <v>206</v>
      </c>
      <c r="C37" s="334"/>
      <c r="D37" s="334"/>
      <c r="E37" s="335"/>
      <c r="F37" s="94">
        <f>'Tableau 1 Besoins'!C49</f>
        <v>29.55</v>
      </c>
      <c r="G37" s="94">
        <f>'Tableau 1 Besoins'!D49</f>
        <v>21.24</v>
      </c>
      <c r="H37" s="94">
        <f>'Tableau 1 Besoins'!E49</f>
        <v>14.85</v>
      </c>
      <c r="I37" s="94">
        <f>'Tableau 1 Besoins'!F49</f>
        <v>11.23</v>
      </c>
      <c r="J37" s="94">
        <f>'Tableau 1 Besoins'!G49</f>
        <v>7.9699999999999989</v>
      </c>
      <c r="K37" s="94">
        <f>'Tableau 1 Besoins'!H49</f>
        <v>6.76</v>
      </c>
      <c r="L37" s="94">
        <f>'Tableau 1 Besoins'!I49</f>
        <v>6.8900000000000006</v>
      </c>
      <c r="M37" s="94">
        <f>'Tableau 1 Besoins'!J49</f>
        <v>6.26</v>
      </c>
      <c r="N37" s="94">
        <f>'Tableau 1 Besoins'!K49</f>
        <v>7.38</v>
      </c>
      <c r="O37" s="94">
        <f>'Tableau 1 Besoins'!L49</f>
        <v>11.15</v>
      </c>
      <c r="P37" s="94">
        <f>'Tableau 1 Besoins'!M49</f>
        <v>20.74</v>
      </c>
      <c r="Q37" s="94">
        <f>'Tableau 1 Besoins'!N49</f>
        <v>28.9</v>
      </c>
      <c r="R37" s="191">
        <f>SUM(F37:Q37)</f>
        <v>172.92000000000002</v>
      </c>
    </row>
    <row r="38" spans="2:19" s="15" customFormat="1" x14ac:dyDescent="0.25">
      <c r="B38" s="318" t="s">
        <v>251</v>
      </c>
      <c r="C38" s="318"/>
      <c r="D38" s="318"/>
      <c r="E38" s="319"/>
      <c r="F38" s="93">
        <f t="shared" ref="F38:Q38" si="3">MIN(F36,F37)</f>
        <v>7.29</v>
      </c>
      <c r="G38" s="93">
        <f t="shared" si="3"/>
        <v>10.27</v>
      </c>
      <c r="H38" s="93">
        <f t="shared" si="3"/>
        <v>14.85</v>
      </c>
      <c r="I38" s="93">
        <f t="shared" si="3"/>
        <v>11.23</v>
      </c>
      <c r="J38" s="93">
        <f t="shared" si="3"/>
        <v>7.9699999999999989</v>
      </c>
      <c r="K38" s="93">
        <f t="shared" si="3"/>
        <v>6.76</v>
      </c>
      <c r="L38" s="93">
        <f t="shared" si="3"/>
        <v>6.8900000000000006</v>
      </c>
      <c r="M38" s="93">
        <f t="shared" si="3"/>
        <v>6.26</v>
      </c>
      <c r="N38" s="93">
        <f t="shared" si="3"/>
        <v>7.38</v>
      </c>
      <c r="O38" s="93">
        <f t="shared" si="3"/>
        <v>11.15</v>
      </c>
      <c r="P38" s="93">
        <f t="shared" si="3"/>
        <v>7.79</v>
      </c>
      <c r="Q38" s="93">
        <f t="shared" si="3"/>
        <v>6</v>
      </c>
      <c r="R38" s="166">
        <f>SUM(F38:Q38)</f>
        <v>103.84</v>
      </c>
      <c r="S38" s="203">
        <f>R38/R37</f>
        <v>0.60050890585241723</v>
      </c>
    </row>
  </sheetData>
  <mergeCells count="68">
    <mergeCell ref="B38:E38"/>
    <mergeCell ref="M23:R23"/>
    <mergeCell ref="M17:R17"/>
    <mergeCell ref="M18:R18"/>
    <mergeCell ref="M19:R19"/>
    <mergeCell ref="M20:R20"/>
    <mergeCell ref="M21:R21"/>
    <mergeCell ref="M22:R22"/>
    <mergeCell ref="J20:L20"/>
    <mergeCell ref="C23:I23"/>
    <mergeCell ref="B33:E33"/>
    <mergeCell ref="B34:E34"/>
    <mergeCell ref="B35:E35"/>
    <mergeCell ref="B36:E36"/>
    <mergeCell ref="B37:E37"/>
    <mergeCell ref="B25:R25"/>
    <mergeCell ref="M11:R11"/>
    <mergeCell ref="M12:R12"/>
    <mergeCell ref="M13:R13"/>
    <mergeCell ref="M14:R14"/>
    <mergeCell ref="M15:R15"/>
    <mergeCell ref="M16:R16"/>
    <mergeCell ref="J21:L21"/>
    <mergeCell ref="J22:L22"/>
    <mergeCell ref="J23:L23"/>
    <mergeCell ref="M4:R4"/>
    <mergeCell ref="M5:R5"/>
    <mergeCell ref="M6:R6"/>
    <mergeCell ref="M7:R7"/>
    <mergeCell ref="M8:R8"/>
    <mergeCell ref="M9:R9"/>
    <mergeCell ref="M10:R10"/>
    <mergeCell ref="J15:L15"/>
    <mergeCell ref="J16:L16"/>
    <mergeCell ref="J17:L17"/>
    <mergeCell ref="J18:L18"/>
    <mergeCell ref="J19:L19"/>
    <mergeCell ref="J9:L9"/>
    <mergeCell ref="J10:L10"/>
    <mergeCell ref="J11:L11"/>
    <mergeCell ref="J12:L12"/>
    <mergeCell ref="J13:L13"/>
    <mergeCell ref="J14:L14"/>
    <mergeCell ref="C19:I19"/>
    <mergeCell ref="C20:I20"/>
    <mergeCell ref="C21:I21"/>
    <mergeCell ref="C22:I22"/>
    <mergeCell ref="C15:I15"/>
    <mergeCell ref="J4:L4"/>
    <mergeCell ref="J5:L5"/>
    <mergeCell ref="J6:L6"/>
    <mergeCell ref="J7:L7"/>
    <mergeCell ref="J8:L8"/>
    <mergeCell ref="C4:I4"/>
    <mergeCell ref="C5:I5"/>
    <mergeCell ref="C6:I6"/>
    <mergeCell ref="C7:I7"/>
    <mergeCell ref="C8:I8"/>
    <mergeCell ref="C9:I9"/>
    <mergeCell ref="C16:I16"/>
    <mergeCell ref="C17:I17"/>
    <mergeCell ref="C18:I18"/>
    <mergeCell ref="B5:B23"/>
    <mergeCell ref="C10:I10"/>
    <mergeCell ref="C11:I11"/>
    <mergeCell ref="C12:I12"/>
    <mergeCell ref="C13:I13"/>
    <mergeCell ref="C14:I14"/>
  </mergeCells>
  <phoneticPr fontId="17" type="noConversion"/>
  <dataValidations count="2">
    <dataValidation type="list" allowBlank="1" showInputMessage="1" showErrorMessage="1" sqref="J13" xr:uid="{00000000-0002-0000-0300-000000000000}">
      <formula1>"OUI,NON"</formula1>
    </dataValidation>
    <dataValidation type="list" allowBlank="1" showInputMessage="1" showErrorMessage="1" sqref="M18:M19" xr:uid="{00000000-0002-0000-0300-000001000000}">
      <formula1>#REF!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Paramètres!$C$4:$C$9</xm:f>
          </x14:formula1>
          <xm:sqref>J9</xm:sqref>
        </x14:dataValidation>
        <x14:dataValidation type="list" allowBlank="1" showInputMessage="1" showErrorMessage="1" xr:uid="{00000000-0002-0000-0300-000003000000}">
          <x14:formula1>
            <xm:f>Paramètres!$D$4:$D$8</xm:f>
          </x14:formula1>
          <xm:sqref>J6</xm:sqref>
        </x14:dataValidation>
        <x14:dataValidation type="list" allowBlank="1" showInputMessage="1" showErrorMessage="1" xr:uid="{00000000-0002-0000-0300-000004000000}">
          <x14:formula1>
            <xm:f>Paramètres!$E$4:$E$6</xm:f>
          </x14:formula1>
          <xm:sqref>J5</xm:sqref>
        </x14:dataValidation>
        <x14:dataValidation type="list" allowBlank="1" showInputMessage="1" showErrorMessage="1" xr:uid="{00000000-0002-0000-0300-000005000000}">
          <x14:formula1>
            <xm:f>Paramètres!$F$4:$F$13</xm:f>
          </x14:formula1>
          <xm:sqref>M21:R21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tabColor theme="5" tint="-0.249977111117893"/>
  </sheetPr>
  <dimension ref="A1:IW47"/>
  <sheetViews>
    <sheetView zoomScale="85" zoomScaleNormal="85" workbookViewId="0">
      <selection activeCell="F4" sqref="F4"/>
    </sheetView>
  </sheetViews>
  <sheetFormatPr baseColWidth="10" defaultRowHeight="15" x14ac:dyDescent="0.25"/>
  <cols>
    <col min="1" max="1" width="3.7109375" style="15" customWidth="1"/>
    <col min="2" max="2" width="5.28515625" style="15" customWidth="1"/>
    <col min="3" max="3" width="4.5703125" style="15" customWidth="1"/>
    <col min="4" max="4" width="55.140625" style="15" bestFit="1" customWidth="1"/>
    <col min="5" max="5" width="14.5703125" style="15" customWidth="1"/>
    <col min="6" max="6" width="15.5703125" style="15" customWidth="1"/>
    <col min="7" max="7" width="42.140625" style="15" bestFit="1" customWidth="1"/>
    <col min="8" max="8" width="11.42578125" style="15"/>
    <col min="9" max="9" width="18.140625" style="15" customWidth="1"/>
    <col min="10" max="16384" width="11.42578125" style="15"/>
  </cols>
  <sheetData>
    <row r="1" spans="1:257" s="21" customFormat="1" ht="15.75" x14ac:dyDescent="0.25">
      <c r="A1" s="33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spans="1:257" s="21" customFormat="1" ht="15.75" thickBo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</row>
    <row r="3" spans="1:257" ht="23.25" customHeight="1" x14ac:dyDescent="0.25">
      <c r="B3" s="368" t="s">
        <v>46</v>
      </c>
      <c r="C3" s="355" t="s">
        <v>161</v>
      </c>
      <c r="D3" s="102" t="s">
        <v>24</v>
      </c>
      <c r="E3" s="37" t="s">
        <v>6</v>
      </c>
      <c r="F3" s="37" t="s">
        <v>31</v>
      </c>
      <c r="G3" s="105" t="s">
        <v>7</v>
      </c>
    </row>
    <row r="4" spans="1:257" x14ac:dyDescent="0.25">
      <c r="B4" s="369"/>
      <c r="C4" s="356"/>
      <c r="D4" s="103" t="s">
        <v>218</v>
      </c>
      <c r="E4" s="106" t="s">
        <v>96</v>
      </c>
      <c r="F4" s="85"/>
      <c r="G4" s="65"/>
    </row>
    <row r="5" spans="1:257" x14ac:dyDescent="0.25">
      <c r="B5" s="369"/>
      <c r="C5" s="356"/>
      <c r="D5" s="104" t="s">
        <v>219</v>
      </c>
      <c r="E5" s="107" t="s">
        <v>96</v>
      </c>
      <c r="F5" s="108"/>
      <c r="G5" s="65"/>
      <c r="H5" s="125"/>
    </row>
    <row r="6" spans="1:257" x14ac:dyDescent="0.25">
      <c r="B6" s="369"/>
      <c r="C6" s="356"/>
      <c r="D6" s="104" t="s">
        <v>220</v>
      </c>
      <c r="E6" s="107" t="s">
        <v>96</v>
      </c>
      <c r="F6" s="85"/>
      <c r="G6" s="65"/>
      <c r="H6" s="125"/>
    </row>
    <row r="7" spans="1:257" x14ac:dyDescent="0.25">
      <c r="B7" s="369"/>
      <c r="C7" s="357"/>
      <c r="D7" s="159" t="s">
        <v>245</v>
      </c>
      <c r="E7" s="126" t="s">
        <v>96</v>
      </c>
      <c r="F7" s="101" t="str">
        <f>IFERROR(F5/'Tableau 1 Besoins'!C9,"")</f>
        <v/>
      </c>
      <c r="G7" s="112"/>
      <c r="H7" s="125"/>
    </row>
    <row r="8" spans="1:257" x14ac:dyDescent="0.25">
      <c r="B8" s="369"/>
      <c r="C8" s="357"/>
      <c r="D8" s="160" t="s">
        <v>65</v>
      </c>
      <c r="E8" s="161"/>
      <c r="F8" s="101" t="str">
        <f>IFERROR(1-F26/E26,"")</f>
        <v/>
      </c>
      <c r="G8" s="112"/>
      <c r="H8" s="125"/>
    </row>
    <row r="9" spans="1:257" ht="15.75" thickBot="1" x14ac:dyDescent="0.3">
      <c r="B9" s="369"/>
      <c r="C9" s="356"/>
      <c r="D9" s="109" t="s">
        <v>253</v>
      </c>
      <c r="E9" s="114" t="s">
        <v>96</v>
      </c>
      <c r="F9" s="115" t="str">
        <f>IFERROR((E26+E25-(F26+F25+'Tableau 2 Installation'!J18+'Tableau 2 Installation'!J19))/(E26+E25),"")</f>
        <v/>
      </c>
      <c r="G9" s="112"/>
      <c r="H9" s="125"/>
    </row>
    <row r="10" spans="1:257" ht="15" customHeight="1" x14ac:dyDescent="0.25">
      <c r="B10" s="369"/>
      <c r="C10" s="353" t="s">
        <v>163</v>
      </c>
      <c r="D10" s="128" t="s">
        <v>223</v>
      </c>
      <c r="E10" s="86"/>
      <c r="F10" s="119"/>
      <c r="G10" s="64"/>
      <c r="H10" s="125"/>
    </row>
    <row r="11" spans="1:257" x14ac:dyDescent="0.25">
      <c r="B11" s="369"/>
      <c r="C11" s="354"/>
      <c r="D11" s="116" t="s">
        <v>208</v>
      </c>
      <c r="E11" s="118"/>
      <c r="F11" s="120"/>
      <c r="G11" s="112"/>
    </row>
    <row r="12" spans="1:257" x14ac:dyDescent="0.25">
      <c r="B12" s="369"/>
      <c r="C12" s="354"/>
      <c r="D12" s="116" t="s">
        <v>210</v>
      </c>
      <c r="E12" s="100"/>
      <c r="F12" s="100"/>
      <c r="G12" s="65"/>
    </row>
    <row r="13" spans="1:257" ht="22.5" x14ac:dyDescent="0.25">
      <c r="B13" s="369"/>
      <c r="C13" s="354"/>
      <c r="D13" s="117" t="s">
        <v>209</v>
      </c>
      <c r="E13" s="47"/>
      <c r="F13" s="48"/>
      <c r="G13" s="113"/>
    </row>
    <row r="14" spans="1:257" x14ac:dyDescent="0.25">
      <c r="B14" s="369"/>
      <c r="C14" s="354"/>
      <c r="D14" s="63" t="s">
        <v>222</v>
      </c>
      <c r="E14" s="50"/>
      <c r="F14" s="51"/>
      <c r="G14" s="127"/>
    </row>
    <row r="15" spans="1:257" ht="15.75" thickBot="1" x14ac:dyDescent="0.3">
      <c r="B15" s="369"/>
      <c r="C15" s="354"/>
      <c r="D15" s="121" t="s">
        <v>224</v>
      </c>
      <c r="E15" s="122" t="str">
        <f>IFERROR(E10/E13,"")</f>
        <v/>
      </c>
      <c r="F15" s="122" t="str">
        <f>IFERROR(F16/F19,"")</f>
        <v/>
      </c>
      <c r="G15" s="112"/>
    </row>
    <row r="16" spans="1:257" ht="15" customHeight="1" x14ac:dyDescent="0.25">
      <c r="B16" s="369"/>
      <c r="C16" s="350" t="s">
        <v>164</v>
      </c>
      <c r="D16" s="128" t="s">
        <v>225</v>
      </c>
      <c r="E16" s="86"/>
      <c r="F16" s="119"/>
      <c r="G16" s="123"/>
    </row>
    <row r="17" spans="2:10" x14ac:dyDescent="0.25">
      <c r="B17" s="369"/>
      <c r="C17" s="351"/>
      <c r="D17" s="116" t="s">
        <v>211</v>
      </c>
      <c r="E17" s="118"/>
      <c r="F17" s="120"/>
      <c r="G17" s="124"/>
    </row>
    <row r="18" spans="2:10" x14ac:dyDescent="0.25">
      <c r="B18" s="369"/>
      <c r="C18" s="351"/>
      <c r="D18" s="116" t="s">
        <v>212</v>
      </c>
      <c r="E18" s="100"/>
      <c r="F18" s="100"/>
      <c r="G18" s="124"/>
    </row>
    <row r="19" spans="2:10" ht="22.5" x14ac:dyDescent="0.25">
      <c r="B19" s="369"/>
      <c r="C19" s="351"/>
      <c r="D19" s="117" t="s">
        <v>213</v>
      </c>
      <c r="E19" s="47"/>
      <c r="F19" s="48"/>
      <c r="G19" s="113"/>
    </row>
    <row r="20" spans="2:10" x14ac:dyDescent="0.25">
      <c r="B20" s="369"/>
      <c r="C20" s="352"/>
      <c r="D20" s="63" t="s">
        <v>226</v>
      </c>
      <c r="E20" s="50"/>
      <c r="F20" s="51"/>
      <c r="G20" s="127"/>
    </row>
    <row r="21" spans="2:10" ht="15.75" thickBot="1" x14ac:dyDescent="0.3">
      <c r="B21" s="369"/>
      <c r="C21" s="352"/>
      <c r="D21" s="121" t="s">
        <v>216</v>
      </c>
      <c r="E21" s="129" t="str">
        <f>IFERROR(E16/E19,"")</f>
        <v/>
      </c>
      <c r="F21" s="129" t="str">
        <f>IFERROR(F16/F19,"")</f>
        <v/>
      </c>
      <c r="G21" s="130"/>
    </row>
    <row r="22" spans="2:10" ht="23.25" customHeight="1" x14ac:dyDescent="0.25">
      <c r="B22" s="369"/>
      <c r="C22" s="365" t="s">
        <v>2</v>
      </c>
      <c r="D22" s="162" t="s">
        <v>246</v>
      </c>
      <c r="E22" s="52">
        <f>IFERROR(E10+E16,"")</f>
        <v>0</v>
      </c>
      <c r="F22" s="52">
        <f>IFERROR(F5+F10+F16,"")</f>
        <v>0</v>
      </c>
      <c r="G22" s="135"/>
    </row>
    <row r="23" spans="2:10" x14ac:dyDescent="0.25">
      <c r="B23" s="369"/>
      <c r="C23" s="366"/>
      <c r="D23" s="163" t="s">
        <v>247</v>
      </c>
      <c r="E23" s="126" t="s">
        <v>96</v>
      </c>
      <c r="F23" s="44">
        <f>IFERROR(F6,"")</f>
        <v>0</v>
      </c>
      <c r="G23" s="65"/>
    </row>
    <row r="24" spans="2:10" x14ac:dyDescent="0.25">
      <c r="B24" s="369"/>
      <c r="C24" s="366"/>
      <c r="D24" s="131" t="s">
        <v>221</v>
      </c>
      <c r="E24" s="49">
        <f>IFERROR(E11+E17,"")</f>
        <v>0</v>
      </c>
      <c r="F24" s="49">
        <f>IFERROR(F11+F17,"")</f>
        <v>0</v>
      </c>
      <c r="G24" s="65"/>
    </row>
    <row r="25" spans="2:10" x14ac:dyDescent="0.25">
      <c r="B25" s="369"/>
      <c r="C25" s="366"/>
      <c r="D25" s="117" t="s">
        <v>227</v>
      </c>
      <c r="E25" s="138">
        <f>IFERROR(E14+E20,"")</f>
        <v>0</v>
      </c>
      <c r="F25" s="139">
        <f>IFERROR('Tableau 2 Installation'!J18+'Tableau 2 Installation'!J19+'Tableau 3 Production'!F14+'Tableau 3 Production'!F20,"")</f>
        <v>0</v>
      </c>
      <c r="G25" s="113"/>
    </row>
    <row r="26" spans="2:10" ht="15" customHeight="1" x14ac:dyDescent="0.25">
      <c r="B26" s="369"/>
      <c r="C26" s="366"/>
      <c r="D26" s="132" t="s">
        <v>217</v>
      </c>
      <c r="E26" s="44" t="str">
        <f>IFERROR(E15+E21,"")</f>
        <v/>
      </c>
      <c r="F26" s="44" t="str">
        <f>IFERROR(F15+F21,"")</f>
        <v/>
      </c>
      <c r="G26" s="136"/>
    </row>
    <row r="27" spans="2:10" x14ac:dyDescent="0.25">
      <c r="B27" s="369"/>
      <c r="C27" s="366"/>
      <c r="D27" s="133" t="s">
        <v>62</v>
      </c>
      <c r="E27" s="45">
        <v>0</v>
      </c>
      <c r="F27" s="34" t="str">
        <f>IFERROR((F5+F6)/(F22+F23),"")</f>
        <v/>
      </c>
      <c r="G27" s="65"/>
    </row>
    <row r="28" spans="2:10" x14ac:dyDescent="0.25">
      <c r="B28" s="369"/>
      <c r="C28" s="366"/>
      <c r="D28" s="133" t="s">
        <v>47</v>
      </c>
      <c r="E28" s="45">
        <v>0</v>
      </c>
      <c r="F28" s="34" t="str">
        <f>IFERROR((F5+F6-F25*2.58)/(F22+F23),"")</f>
        <v/>
      </c>
      <c r="G28" s="137"/>
    </row>
    <row r="29" spans="2:10" ht="23.25" thickBot="1" x14ac:dyDescent="0.3">
      <c r="B29" s="370"/>
      <c r="C29" s="367"/>
      <c r="D29" s="134" t="s">
        <v>95</v>
      </c>
      <c r="E29" s="46">
        <v>0</v>
      </c>
      <c r="F29" s="35" t="str">
        <f>IFERROR((F26-E26)*0.187,"")</f>
        <v/>
      </c>
      <c r="G29" s="66"/>
    </row>
    <row r="30" spans="2:10" s="38" customFormat="1" ht="15.75" thickBot="1" x14ac:dyDescent="0.3">
      <c r="B30" s="87"/>
      <c r="C30" s="88"/>
      <c r="D30" s="89"/>
      <c r="E30" s="90"/>
      <c r="F30" s="90"/>
    </row>
    <row r="31" spans="2:10" ht="22.5" x14ac:dyDescent="0.25">
      <c r="B31" s="358" t="s">
        <v>165</v>
      </c>
      <c r="C31" s="359"/>
      <c r="D31" s="67"/>
      <c r="E31" s="68" t="s">
        <v>6</v>
      </c>
      <c r="F31" s="68" t="s">
        <v>166</v>
      </c>
      <c r="G31" s="69" t="s">
        <v>167</v>
      </c>
      <c r="H31" s="364" t="s">
        <v>168</v>
      </c>
      <c r="I31" s="338" t="s">
        <v>169</v>
      </c>
      <c r="J31" s="70"/>
    </row>
    <row r="32" spans="2:10" x14ac:dyDescent="0.25">
      <c r="B32" s="360"/>
      <c r="C32" s="361"/>
      <c r="D32" s="71" t="s">
        <v>3</v>
      </c>
      <c r="E32" s="72"/>
      <c r="F32" s="72"/>
      <c r="G32" s="140"/>
      <c r="H32" s="364"/>
      <c r="I32" s="338"/>
      <c r="J32" s="70"/>
    </row>
    <row r="33" spans="2:10" x14ac:dyDescent="0.25">
      <c r="B33" s="360"/>
      <c r="C33" s="361"/>
      <c r="D33" s="73" t="s">
        <v>170</v>
      </c>
      <c r="E33" s="74"/>
      <c r="F33" s="74"/>
      <c r="G33" s="145" t="str">
        <f>"exemple : ml d'extension du RC, soit "&amp;(F33-E33)</f>
        <v>exemple : ml d'extension du RC, soit 0</v>
      </c>
      <c r="H33" s="364"/>
      <c r="I33" s="338"/>
      <c r="J33" s="70"/>
    </row>
    <row r="34" spans="2:10" x14ac:dyDescent="0.25">
      <c r="B34" s="360"/>
      <c r="C34" s="361"/>
      <c r="D34" s="75" t="s">
        <v>171</v>
      </c>
      <c r="E34" s="76"/>
      <c r="F34" s="76"/>
      <c r="G34" s="141"/>
      <c r="H34" s="364"/>
      <c r="I34" s="338"/>
      <c r="J34" s="70"/>
    </row>
    <row r="35" spans="2:10" x14ac:dyDescent="0.25">
      <c r="B35" s="360"/>
      <c r="C35" s="361"/>
      <c r="D35" s="75" t="s">
        <v>172</v>
      </c>
      <c r="E35" s="76"/>
      <c r="F35" s="76"/>
      <c r="G35" s="141"/>
      <c r="H35" s="364"/>
      <c r="I35" s="338"/>
      <c r="J35" s="70"/>
    </row>
    <row r="36" spans="2:10" x14ac:dyDescent="0.25">
      <c r="B36" s="360"/>
      <c r="C36" s="361"/>
      <c r="D36" s="75" t="s">
        <v>173</v>
      </c>
      <c r="E36" s="76"/>
      <c r="F36" s="76"/>
      <c r="G36" s="141"/>
      <c r="H36" s="364"/>
      <c r="I36" s="338"/>
      <c r="J36" s="70"/>
    </row>
    <row r="37" spans="2:10" x14ac:dyDescent="0.25">
      <c r="B37" s="360"/>
      <c r="C37" s="361"/>
      <c r="D37" s="73" t="s">
        <v>229</v>
      </c>
      <c r="E37" s="78"/>
      <c r="F37" s="78"/>
      <c r="G37" s="142">
        <f>F37-E37</f>
        <v>0</v>
      </c>
      <c r="H37" s="364"/>
      <c r="I37" s="338"/>
      <c r="J37" s="70"/>
    </row>
    <row r="38" spans="2:10" x14ac:dyDescent="0.25">
      <c r="B38" s="360"/>
      <c r="C38" s="361"/>
      <c r="D38" s="73" t="s">
        <v>230</v>
      </c>
      <c r="E38" s="78"/>
      <c r="F38" s="78"/>
      <c r="G38" s="142">
        <f>F38-E38</f>
        <v>0</v>
      </c>
      <c r="H38" s="364"/>
      <c r="I38" s="338"/>
      <c r="J38" s="70"/>
    </row>
    <row r="39" spans="2:10" x14ac:dyDescent="0.25">
      <c r="B39" s="360"/>
      <c r="C39" s="361"/>
      <c r="D39" s="73" t="s">
        <v>174</v>
      </c>
      <c r="E39" s="74"/>
      <c r="F39" s="74"/>
      <c r="G39" s="143" t="str">
        <f>"exemple : nombre de sous stations supplémentaires, soit "&amp;(F39-E39)</f>
        <v>exemple : nombre de sous stations supplémentaires, soit 0</v>
      </c>
      <c r="H39" s="364"/>
      <c r="I39" s="338"/>
      <c r="J39" s="70"/>
    </row>
    <row r="40" spans="2:10" x14ac:dyDescent="0.25">
      <c r="B40" s="360"/>
      <c r="C40" s="361"/>
      <c r="D40" s="73" t="s">
        <v>175</v>
      </c>
      <c r="E40" s="76"/>
      <c r="F40" s="76"/>
      <c r="G40" s="141"/>
      <c r="H40" s="364"/>
      <c r="I40" s="338"/>
      <c r="J40" s="70"/>
    </row>
    <row r="41" spans="2:10" x14ac:dyDescent="0.25">
      <c r="B41" s="360"/>
      <c r="C41" s="361"/>
      <c r="D41" s="73" t="s">
        <v>176</v>
      </c>
      <c r="E41" s="76"/>
      <c r="F41" s="76"/>
      <c r="G41" s="142" t="str">
        <f>"exemple : nombre equivalent de logts supplémentaires, soit "&amp;(F41-E41)</f>
        <v>exemple : nombre equivalent de logts supplémentaires, soit 0</v>
      </c>
      <c r="H41" s="364"/>
      <c r="I41" s="338"/>
      <c r="J41" s="70"/>
    </row>
    <row r="42" spans="2:10" x14ac:dyDescent="0.25">
      <c r="B42" s="360"/>
      <c r="C42" s="361"/>
      <c r="D42" s="339" t="s">
        <v>231</v>
      </c>
      <c r="E42" s="79"/>
      <c r="F42" s="79" t="str">
        <f>IFERROR(F37/F33,"")</f>
        <v/>
      </c>
      <c r="G42" s="144" t="str">
        <f>IFERROR(G37/G33,"")</f>
        <v/>
      </c>
      <c r="H42" s="364"/>
      <c r="I42" s="338"/>
      <c r="J42" s="70"/>
    </row>
    <row r="43" spans="2:10" x14ac:dyDescent="0.25">
      <c r="B43" s="360"/>
      <c r="C43" s="361"/>
      <c r="D43" s="340"/>
      <c r="E43" s="341" t="s">
        <v>177</v>
      </c>
      <c r="F43" s="342"/>
      <c r="G43" s="343"/>
      <c r="H43" s="364"/>
      <c r="I43" s="338"/>
      <c r="J43" s="70"/>
    </row>
    <row r="44" spans="2:10" ht="22.5" x14ac:dyDescent="0.25">
      <c r="B44" s="360"/>
      <c r="C44" s="361"/>
      <c r="D44" s="81" t="s">
        <v>232</v>
      </c>
      <c r="E44" s="79"/>
      <c r="F44" s="79" t="str">
        <f>IFERROR(F38/F33,"")</f>
        <v/>
      </c>
      <c r="G44" s="80" t="str">
        <f>IFERROR(F44-E44,"")</f>
        <v/>
      </c>
      <c r="H44" s="364"/>
      <c r="I44" s="338"/>
      <c r="J44" s="70"/>
    </row>
    <row r="45" spans="2:10" x14ac:dyDescent="0.25">
      <c r="B45" s="360"/>
      <c r="C45" s="361"/>
      <c r="D45" s="73" t="s">
        <v>178</v>
      </c>
      <c r="E45" s="82"/>
      <c r="F45" s="99" t="str">
        <f>IFERROR(F37/F26,"")</f>
        <v/>
      </c>
      <c r="G45" s="77"/>
      <c r="H45" s="364"/>
      <c r="I45" s="338"/>
      <c r="J45" s="70"/>
    </row>
    <row r="46" spans="2:10" x14ac:dyDescent="0.25">
      <c r="B46" s="360"/>
      <c r="C46" s="361"/>
      <c r="D46" s="83" t="s">
        <v>179</v>
      </c>
      <c r="E46" s="344">
        <v>2016</v>
      </c>
      <c r="F46" s="345"/>
      <c r="G46" s="346"/>
      <c r="H46" s="364"/>
      <c r="I46" s="338"/>
      <c r="J46" s="70"/>
    </row>
    <row r="47" spans="2:10" ht="15.75" thickBot="1" x14ac:dyDescent="0.3">
      <c r="B47" s="362"/>
      <c r="C47" s="363"/>
      <c r="D47" s="84" t="s">
        <v>7</v>
      </c>
      <c r="E47" s="347"/>
      <c r="F47" s="348"/>
      <c r="G47" s="349"/>
      <c r="H47" s="364"/>
      <c r="I47" s="338"/>
      <c r="J47" s="70"/>
    </row>
  </sheetData>
  <mergeCells count="12">
    <mergeCell ref="C16:C21"/>
    <mergeCell ref="C10:C15"/>
    <mergeCell ref="C3:C9"/>
    <mergeCell ref="B31:C47"/>
    <mergeCell ref="H31:H47"/>
    <mergeCell ref="C22:C29"/>
    <mergeCell ref="B3:B29"/>
    <mergeCell ref="I31:I47"/>
    <mergeCell ref="D42:D43"/>
    <mergeCell ref="E43:G43"/>
    <mergeCell ref="E46:G46"/>
    <mergeCell ref="E47:G47"/>
  </mergeCells>
  <phoneticPr fontId="17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Paramètres!$G$4:$G$9</xm:f>
          </x14:formula1>
          <xm:sqref>G19:G20 G13:G14 G25</xm:sqref>
        </x14:dataValidation>
        <x14:dataValidation type="list" allowBlank="1" showInputMessage="1" showErrorMessage="1" xr:uid="{00000000-0002-0000-0400-000001000000}">
          <x14:formula1>
            <xm:f>Paramètres!$B$4:$B$9</xm:f>
          </x14:formula1>
          <xm:sqref>E18:F18 E12:F12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FF5050"/>
  </sheetPr>
  <dimension ref="A1:G38"/>
  <sheetViews>
    <sheetView zoomScaleNormal="100" workbookViewId="0">
      <selection activeCell="F4" sqref="F4"/>
    </sheetView>
  </sheetViews>
  <sheetFormatPr baseColWidth="10" defaultRowHeight="15" x14ac:dyDescent="0.25"/>
  <cols>
    <col min="1" max="1" width="3.7109375" style="15" customWidth="1"/>
    <col min="2" max="4" width="18.7109375" style="15" customWidth="1"/>
    <col min="5" max="5" width="55.7109375" style="15" customWidth="1"/>
    <col min="6" max="6" width="19.28515625" style="15" customWidth="1"/>
    <col min="7" max="7" width="93.5703125" style="15" bestFit="1" customWidth="1"/>
    <col min="8" max="16384" width="11.42578125" style="15"/>
  </cols>
  <sheetData>
    <row r="1" spans="1:7" ht="15.75" x14ac:dyDescent="0.25">
      <c r="A1" s="30" t="s">
        <v>235</v>
      </c>
    </row>
    <row r="2" spans="1:7" ht="15.75" thickBot="1" x14ac:dyDescent="0.3">
      <c r="G2" s="38"/>
    </row>
    <row r="3" spans="1:7" ht="16.5" thickBot="1" x14ac:dyDescent="0.3">
      <c r="B3" s="371" t="s">
        <v>1</v>
      </c>
      <c r="C3" s="372"/>
      <c r="D3" s="372"/>
      <c r="E3" s="372"/>
      <c r="F3" s="146" t="s">
        <v>73</v>
      </c>
      <c r="G3" s="39"/>
    </row>
    <row r="4" spans="1:7" ht="15.75" thickBot="1" x14ac:dyDescent="0.3">
      <c r="B4" s="373" t="s">
        <v>74</v>
      </c>
      <c r="C4" s="378"/>
      <c r="D4" s="395" t="s">
        <v>75</v>
      </c>
      <c r="E4" s="396"/>
      <c r="F4" s="154"/>
      <c r="G4" s="40"/>
    </row>
    <row r="5" spans="1:7" ht="15" customHeight="1" x14ac:dyDescent="0.25">
      <c r="B5" s="379" t="s">
        <v>76</v>
      </c>
      <c r="C5" s="380"/>
      <c r="D5" s="397" t="s">
        <v>233</v>
      </c>
      <c r="E5" s="398"/>
      <c r="F5" s="155"/>
      <c r="G5" s="40"/>
    </row>
    <row r="6" spans="1:7" x14ac:dyDescent="0.25">
      <c r="B6" s="381"/>
      <c r="C6" s="382"/>
      <c r="D6" s="399" t="s">
        <v>234</v>
      </c>
      <c r="E6" s="400"/>
      <c r="F6" s="158"/>
      <c r="G6" s="40"/>
    </row>
    <row r="7" spans="1:7" ht="15.75" thickBot="1" x14ac:dyDescent="0.3">
      <c r="B7" s="383"/>
      <c r="C7" s="384"/>
      <c r="D7" s="387" t="s">
        <v>244</v>
      </c>
      <c r="E7" s="388"/>
      <c r="F7" s="147"/>
      <c r="G7" s="40"/>
    </row>
    <row r="8" spans="1:7" ht="15" customHeight="1" x14ac:dyDescent="0.25">
      <c r="B8" s="379" t="s">
        <v>77</v>
      </c>
      <c r="C8" s="380"/>
      <c r="D8" s="401" t="s">
        <v>236</v>
      </c>
      <c r="E8" s="402"/>
      <c r="F8" s="148"/>
      <c r="G8" s="40"/>
    </row>
    <row r="9" spans="1:7" x14ac:dyDescent="0.25">
      <c r="B9" s="381"/>
      <c r="C9" s="382"/>
      <c r="D9" s="399" t="s">
        <v>83</v>
      </c>
      <c r="E9" s="400"/>
      <c r="F9" s="149"/>
      <c r="G9" s="40"/>
    </row>
    <row r="10" spans="1:7" x14ac:dyDescent="0.25">
      <c r="B10" s="381"/>
      <c r="C10" s="382"/>
      <c r="D10" s="399" t="s">
        <v>237</v>
      </c>
      <c r="E10" s="400"/>
      <c r="F10" s="149"/>
      <c r="G10" s="40"/>
    </row>
    <row r="11" spans="1:7" x14ac:dyDescent="0.25">
      <c r="B11" s="381"/>
      <c r="C11" s="382"/>
      <c r="D11" s="399" t="s">
        <v>48</v>
      </c>
      <c r="E11" s="400"/>
      <c r="F11" s="149"/>
      <c r="G11" s="40"/>
    </row>
    <row r="12" spans="1:7" x14ac:dyDescent="0.25">
      <c r="B12" s="381"/>
      <c r="C12" s="382"/>
      <c r="D12" s="399" t="s">
        <v>40</v>
      </c>
      <c r="E12" s="400"/>
      <c r="F12" s="149"/>
      <c r="G12" s="40"/>
    </row>
    <row r="13" spans="1:7" x14ac:dyDescent="0.25">
      <c r="B13" s="381"/>
      <c r="C13" s="382"/>
      <c r="D13" s="399" t="s">
        <v>71</v>
      </c>
      <c r="E13" s="400"/>
      <c r="F13" s="149"/>
      <c r="G13" s="40"/>
    </row>
    <row r="14" spans="1:7" x14ac:dyDescent="0.25">
      <c r="B14" s="381"/>
      <c r="C14" s="382"/>
      <c r="D14" s="399" t="s">
        <v>58</v>
      </c>
      <c r="E14" s="400"/>
      <c r="F14" s="149"/>
      <c r="G14" s="40"/>
    </row>
    <row r="15" spans="1:7" x14ac:dyDescent="0.25">
      <c r="B15" s="381"/>
      <c r="C15" s="382"/>
      <c r="D15" s="409" t="s">
        <v>243</v>
      </c>
      <c r="E15" s="410"/>
      <c r="F15" s="149"/>
      <c r="G15" s="40"/>
    </row>
    <row r="16" spans="1:7" ht="15.75" thickBot="1" x14ac:dyDescent="0.3">
      <c r="B16" s="383"/>
      <c r="C16" s="384"/>
      <c r="D16" s="411" t="s">
        <v>78</v>
      </c>
      <c r="E16" s="412"/>
      <c r="F16" s="157">
        <f>SUM(F8:F15)</f>
        <v>0</v>
      </c>
      <c r="G16" s="40"/>
    </row>
    <row r="17" spans="1:7" x14ac:dyDescent="0.25">
      <c r="B17" s="379" t="s">
        <v>79</v>
      </c>
      <c r="C17" s="380"/>
      <c r="D17" s="393" t="s">
        <v>238</v>
      </c>
      <c r="E17" s="394"/>
      <c r="F17" s="153"/>
      <c r="G17" s="40"/>
    </row>
    <row r="18" spans="1:7" ht="15.75" thickBot="1" x14ac:dyDescent="0.3">
      <c r="B18" s="383"/>
      <c r="C18" s="384"/>
      <c r="D18" s="387" t="s">
        <v>239</v>
      </c>
      <c r="E18" s="388"/>
      <c r="F18" s="147"/>
      <c r="G18" s="40"/>
    </row>
    <row r="19" spans="1:7" ht="24.6" customHeight="1" thickBot="1" x14ac:dyDescent="0.3">
      <c r="B19" s="373" t="s">
        <v>80</v>
      </c>
      <c r="C19" s="378"/>
      <c r="D19" s="389" t="s">
        <v>49</v>
      </c>
      <c r="E19" s="390"/>
      <c r="F19" s="152"/>
      <c r="G19" s="40"/>
    </row>
    <row r="20" spans="1:7" ht="24.6" customHeight="1" thickBot="1" x14ac:dyDescent="0.3">
      <c r="B20" s="373" t="s">
        <v>81</v>
      </c>
      <c r="C20" s="374"/>
      <c r="D20" s="374"/>
      <c r="E20" s="374"/>
      <c r="F20" s="156">
        <f>F4+F5+F6+F7+F16+F17+F18+F19</f>
        <v>0</v>
      </c>
      <c r="G20" s="40"/>
    </row>
    <row r="21" spans="1:7" ht="34.5" customHeight="1" thickBot="1" x14ac:dyDescent="0.3">
      <c r="B21" s="385" t="s">
        <v>240</v>
      </c>
      <c r="C21" s="386"/>
      <c r="D21" s="391" t="s">
        <v>241</v>
      </c>
      <c r="E21" s="392"/>
      <c r="F21" s="150"/>
      <c r="G21" s="40"/>
    </row>
    <row r="22" spans="1:7" ht="24.6" customHeight="1" thickBot="1" x14ac:dyDescent="0.3">
      <c r="B22" s="375" t="s">
        <v>82</v>
      </c>
      <c r="C22" s="376"/>
      <c r="D22" s="376"/>
      <c r="E22" s="377"/>
      <c r="F22" s="151">
        <f>F20+F21</f>
        <v>0</v>
      </c>
      <c r="G22" s="40"/>
    </row>
    <row r="23" spans="1:7" x14ac:dyDescent="0.25">
      <c r="B23" s="41"/>
      <c r="C23" s="41"/>
      <c r="D23" s="41"/>
      <c r="E23" s="41"/>
      <c r="F23" s="42"/>
      <c r="G23" s="40"/>
    </row>
    <row r="25" spans="1:7" ht="15.75" x14ac:dyDescent="0.25">
      <c r="A25" s="30" t="s">
        <v>242</v>
      </c>
    </row>
    <row r="26" spans="1:7" ht="16.5" thickBot="1" x14ac:dyDescent="0.3">
      <c r="A26" s="30"/>
    </row>
    <row r="27" spans="1:7" ht="15.75" customHeight="1" thickBot="1" x14ac:dyDescent="0.3">
      <c r="B27" s="407" t="s">
        <v>12</v>
      </c>
      <c r="C27" s="408"/>
      <c r="D27" s="408"/>
      <c r="E27" s="415" t="s">
        <v>51</v>
      </c>
      <c r="F27" s="416"/>
    </row>
    <row r="28" spans="1:7" x14ac:dyDescent="0.25">
      <c r="B28" s="413" t="s">
        <v>254</v>
      </c>
      <c r="C28" s="414"/>
      <c r="D28" s="171"/>
      <c r="E28" s="417"/>
      <c r="F28" s="418"/>
    </row>
    <row r="29" spans="1:7" x14ac:dyDescent="0.25">
      <c r="B29" s="403" t="s">
        <v>9</v>
      </c>
      <c r="C29" s="404"/>
      <c r="D29" s="172"/>
      <c r="E29" s="419"/>
      <c r="F29" s="420"/>
    </row>
    <row r="30" spans="1:7" x14ac:dyDescent="0.25">
      <c r="B30" s="403" t="s">
        <v>60</v>
      </c>
      <c r="C30" s="404"/>
      <c r="D30" s="172"/>
      <c r="E30" s="419"/>
      <c r="F30" s="420"/>
    </row>
    <row r="31" spans="1:7" x14ac:dyDescent="0.25">
      <c r="B31" s="403" t="s">
        <v>61</v>
      </c>
      <c r="C31" s="404"/>
      <c r="D31" s="172"/>
      <c r="E31" s="419"/>
      <c r="F31" s="420"/>
    </row>
    <row r="32" spans="1:7" x14ac:dyDescent="0.25">
      <c r="B32" s="403" t="s">
        <v>57</v>
      </c>
      <c r="C32" s="404"/>
      <c r="D32" s="172"/>
      <c r="E32" s="419" t="s">
        <v>56</v>
      </c>
      <c r="F32" s="420"/>
    </row>
    <row r="33" spans="2:6" x14ac:dyDescent="0.25">
      <c r="B33" s="403" t="s">
        <v>55</v>
      </c>
      <c r="C33" s="404"/>
      <c r="D33" s="172"/>
      <c r="E33" s="419" t="s">
        <v>255</v>
      </c>
      <c r="F33" s="420"/>
    </row>
    <row r="34" spans="2:6" ht="15.75" thickBot="1" x14ac:dyDescent="0.3">
      <c r="B34" s="405" t="s">
        <v>10</v>
      </c>
      <c r="C34" s="406"/>
      <c r="D34" s="173"/>
      <c r="E34" s="421" t="s">
        <v>52</v>
      </c>
      <c r="F34" s="422"/>
    </row>
    <row r="35" spans="2:6" x14ac:dyDescent="0.25">
      <c r="C35" s="43"/>
      <c r="D35" s="43"/>
      <c r="E35" s="32"/>
    </row>
    <row r="36" spans="2:6" x14ac:dyDescent="0.25">
      <c r="B36" s="174" t="s">
        <v>11</v>
      </c>
      <c r="C36" s="43"/>
      <c r="D36" s="43"/>
      <c r="E36" s="32"/>
    </row>
    <row r="37" spans="2:6" x14ac:dyDescent="0.25">
      <c r="B37" s="174" t="s">
        <v>50</v>
      </c>
      <c r="C37" s="43"/>
      <c r="D37" s="43"/>
      <c r="E37" s="32"/>
    </row>
    <row r="38" spans="2:6" x14ac:dyDescent="0.25">
      <c r="B38" s="174" t="s">
        <v>54</v>
      </c>
    </row>
  </sheetData>
  <mergeCells count="42">
    <mergeCell ref="E29:F29"/>
    <mergeCell ref="E30:F30"/>
    <mergeCell ref="E31:F31"/>
    <mergeCell ref="B5:C7"/>
    <mergeCell ref="D7:E7"/>
    <mergeCell ref="B28:C28"/>
    <mergeCell ref="E27:F27"/>
    <mergeCell ref="E28:F28"/>
    <mergeCell ref="D11:E11"/>
    <mergeCell ref="D9:E9"/>
    <mergeCell ref="B33:C33"/>
    <mergeCell ref="B34:C34"/>
    <mergeCell ref="B27:D27"/>
    <mergeCell ref="D10:E10"/>
    <mergeCell ref="B29:C29"/>
    <mergeCell ref="B30:C30"/>
    <mergeCell ref="B31:C31"/>
    <mergeCell ref="B32:C32"/>
    <mergeCell ref="D12:E12"/>
    <mergeCell ref="D13:E13"/>
    <mergeCell ref="D14:E14"/>
    <mergeCell ref="D15:E15"/>
    <mergeCell ref="D16:E16"/>
    <mergeCell ref="E32:F32"/>
    <mergeCell ref="E33:F33"/>
    <mergeCell ref="E34:F34"/>
    <mergeCell ref="B3:E3"/>
    <mergeCell ref="B20:E20"/>
    <mergeCell ref="B22:E22"/>
    <mergeCell ref="B4:C4"/>
    <mergeCell ref="B8:C16"/>
    <mergeCell ref="B17:C18"/>
    <mergeCell ref="B19:C19"/>
    <mergeCell ref="B21:C21"/>
    <mergeCell ref="D18:E18"/>
    <mergeCell ref="D19:E19"/>
    <mergeCell ref="D21:E21"/>
    <mergeCell ref="D17:E17"/>
    <mergeCell ref="D4:E4"/>
    <mergeCell ref="D5:E5"/>
    <mergeCell ref="D6:E6"/>
    <mergeCell ref="D8:E8"/>
  </mergeCells>
  <phoneticPr fontId="1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tabColor rgb="FFFF5050"/>
  </sheetPr>
  <dimension ref="A1:O26"/>
  <sheetViews>
    <sheetView zoomScale="110" zoomScaleNormal="110" workbookViewId="0">
      <selection activeCell="E9" sqref="E9"/>
    </sheetView>
  </sheetViews>
  <sheetFormatPr baseColWidth="10" defaultRowHeight="15" x14ac:dyDescent="0.25"/>
  <cols>
    <col min="1" max="1" width="3.7109375" style="17" customWidth="1"/>
    <col min="2" max="2" width="7.5703125" style="4" customWidth="1"/>
    <col min="3" max="3" width="20.7109375" style="4" customWidth="1"/>
    <col min="4" max="4" width="10.42578125" style="4" customWidth="1"/>
    <col min="5" max="5" width="11.42578125" style="4" customWidth="1"/>
    <col min="6" max="6" width="11.5703125" style="4" customWidth="1"/>
    <col min="7" max="7" width="13" customWidth="1"/>
    <col min="9" max="9" width="22.28515625" bestFit="1" customWidth="1"/>
    <col min="11" max="11" width="3.5703125" customWidth="1"/>
    <col min="12" max="12" width="14.42578125" customWidth="1"/>
  </cols>
  <sheetData>
    <row r="1" spans="1:15" ht="15.75" x14ac:dyDescent="0.25">
      <c r="A1" s="5" t="s">
        <v>98</v>
      </c>
    </row>
    <row r="2" spans="1:15" ht="15.75" thickBot="1" x14ac:dyDescent="0.3"/>
    <row r="3" spans="1:15" ht="56.25" x14ac:dyDescent="0.25">
      <c r="B3" s="177" t="s">
        <v>0</v>
      </c>
      <c r="C3" s="185" t="s">
        <v>43</v>
      </c>
      <c r="D3" s="177" t="s">
        <v>258</v>
      </c>
      <c r="E3" s="178" t="s">
        <v>259</v>
      </c>
      <c r="F3" s="177" t="s">
        <v>258</v>
      </c>
      <c r="G3" s="178" t="s">
        <v>260</v>
      </c>
      <c r="I3" s="437" t="s">
        <v>261</v>
      </c>
      <c r="J3" s="439"/>
    </row>
    <row r="4" spans="1:15" s="17" customFormat="1" ht="17.45" customHeight="1" thickBot="1" x14ac:dyDescent="0.3">
      <c r="B4" s="186"/>
      <c r="C4" s="187"/>
      <c r="D4" s="435" t="s">
        <v>256</v>
      </c>
      <c r="E4" s="436"/>
      <c r="F4" s="435" t="s">
        <v>257</v>
      </c>
      <c r="G4" s="436"/>
      <c r="I4" s="438"/>
      <c r="J4" s="440"/>
      <c r="K4" s="176"/>
    </row>
    <row r="5" spans="1:15" ht="14.85" customHeight="1" thickBot="1" x14ac:dyDescent="0.3">
      <c r="B5" s="188">
        <v>0</v>
      </c>
      <c r="C5" s="180"/>
      <c r="D5" s="179"/>
      <c r="E5" s="180"/>
      <c r="F5" s="179"/>
      <c r="G5" s="180"/>
      <c r="I5" s="17"/>
      <c r="K5" s="19"/>
      <c r="N5" s="19"/>
      <c r="O5" s="19"/>
    </row>
    <row r="6" spans="1:15" ht="15" customHeight="1" x14ac:dyDescent="0.25">
      <c r="B6" s="189">
        <v>0.05</v>
      </c>
      <c r="C6" s="182"/>
      <c r="D6" s="181"/>
      <c r="E6" s="182"/>
      <c r="F6" s="181"/>
      <c r="G6" s="182"/>
      <c r="I6" s="437" t="s">
        <v>262</v>
      </c>
      <c r="J6" s="432"/>
      <c r="K6" s="23"/>
      <c r="N6" s="20"/>
      <c r="O6" s="19"/>
    </row>
    <row r="7" spans="1:15" x14ac:dyDescent="0.25">
      <c r="B7" s="189">
        <v>0.1</v>
      </c>
      <c r="C7" s="182"/>
      <c r="D7" s="181"/>
      <c r="E7" s="182"/>
      <c r="F7" s="181"/>
      <c r="G7" s="182"/>
      <c r="I7" s="441"/>
      <c r="J7" s="433"/>
      <c r="K7" s="19"/>
      <c r="N7" s="19"/>
      <c r="O7" s="19"/>
    </row>
    <row r="8" spans="1:15" x14ac:dyDescent="0.25">
      <c r="B8" s="189">
        <v>0.15</v>
      </c>
      <c r="C8" s="182"/>
      <c r="D8" s="181"/>
      <c r="E8" s="182"/>
      <c r="F8" s="181"/>
      <c r="G8" s="182"/>
      <c r="I8" s="441"/>
      <c r="J8" s="433"/>
      <c r="K8" s="19"/>
      <c r="N8" s="19"/>
      <c r="O8" s="19"/>
    </row>
    <row r="9" spans="1:15" x14ac:dyDescent="0.25">
      <c r="B9" s="189">
        <v>0.2</v>
      </c>
      <c r="C9" s="182"/>
      <c r="D9" s="181"/>
      <c r="E9" s="182"/>
      <c r="F9" s="181"/>
      <c r="G9" s="182"/>
      <c r="I9" s="441"/>
      <c r="J9" s="433"/>
    </row>
    <row r="10" spans="1:15" ht="15.75" thickBot="1" x14ac:dyDescent="0.3">
      <c r="B10" s="189">
        <v>0.25</v>
      </c>
      <c r="C10" s="182"/>
      <c r="D10" s="181"/>
      <c r="E10" s="182"/>
      <c r="F10" s="181"/>
      <c r="G10" s="182"/>
      <c r="I10" s="438"/>
      <c r="J10" s="434"/>
    </row>
    <row r="11" spans="1:15" x14ac:dyDescent="0.25">
      <c r="B11" s="189">
        <v>0.3</v>
      </c>
      <c r="C11" s="182"/>
      <c r="D11" s="181"/>
      <c r="E11" s="182"/>
      <c r="F11" s="181"/>
      <c r="G11" s="182"/>
      <c r="I11" s="197"/>
      <c r="J11" s="196"/>
    </row>
    <row r="12" spans="1:15" x14ac:dyDescent="0.25">
      <c r="B12" s="189">
        <v>0.35</v>
      </c>
      <c r="C12" s="182"/>
      <c r="D12" s="181"/>
      <c r="E12" s="182"/>
      <c r="F12" s="181"/>
      <c r="G12" s="182"/>
      <c r="I12" s="200" t="s">
        <v>263</v>
      </c>
      <c r="J12" s="175"/>
    </row>
    <row r="13" spans="1:15" ht="15.75" thickBot="1" x14ac:dyDescent="0.3">
      <c r="B13" s="189">
        <v>0.4</v>
      </c>
      <c r="C13" s="182"/>
      <c r="D13" s="181"/>
      <c r="E13" s="182"/>
      <c r="F13" s="181"/>
      <c r="G13" s="182"/>
      <c r="I13" s="201" t="s">
        <v>264</v>
      </c>
    </row>
    <row r="14" spans="1:15" ht="15" customHeight="1" x14ac:dyDescent="0.25">
      <c r="B14" s="189">
        <v>0.45</v>
      </c>
      <c r="C14" s="182"/>
      <c r="D14" s="181"/>
      <c r="E14" s="182"/>
      <c r="F14" s="181"/>
      <c r="G14" s="182"/>
      <c r="I14" s="423" t="s">
        <v>265</v>
      </c>
      <c r="J14" s="426"/>
    </row>
    <row r="15" spans="1:15" x14ac:dyDescent="0.25">
      <c r="B15" s="189">
        <v>0.5</v>
      </c>
      <c r="C15" s="182"/>
      <c r="D15" s="181"/>
      <c r="E15" s="182"/>
      <c r="F15" s="181"/>
      <c r="G15" s="182"/>
      <c r="I15" s="424"/>
      <c r="J15" s="427"/>
    </row>
    <row r="16" spans="1:15" x14ac:dyDescent="0.25">
      <c r="B16" s="189">
        <v>0.55000000000000004</v>
      </c>
      <c r="C16" s="182"/>
      <c r="D16" s="181"/>
      <c r="E16" s="182"/>
      <c r="F16" s="181"/>
      <c r="G16" s="182"/>
      <c r="I16" s="424"/>
      <c r="J16" s="427"/>
    </row>
    <row r="17" spans="1:10" s="16" customFormat="1" ht="15.75" thickBot="1" x14ac:dyDescent="0.3">
      <c r="A17" s="17"/>
      <c r="B17" s="189">
        <v>0.6</v>
      </c>
      <c r="C17" s="182"/>
      <c r="D17" s="181"/>
      <c r="E17" s="182"/>
      <c r="F17" s="181"/>
      <c r="G17" s="182"/>
      <c r="I17" s="425"/>
      <c r="J17" s="428"/>
    </row>
    <row r="18" spans="1:10" ht="15.75" thickBot="1" x14ac:dyDescent="0.3">
      <c r="B18" s="190">
        <v>0.65</v>
      </c>
      <c r="C18" s="184"/>
      <c r="D18" s="183"/>
      <c r="E18" s="184"/>
      <c r="F18" s="183"/>
      <c r="G18" s="184"/>
      <c r="I18" s="198"/>
      <c r="J18" s="199"/>
    </row>
    <row r="19" spans="1:10" ht="14.1" customHeight="1" x14ac:dyDescent="0.25">
      <c r="B19" s="14"/>
      <c r="I19" s="429" t="s">
        <v>266</v>
      </c>
      <c r="J19" s="432"/>
    </row>
    <row r="20" spans="1:10" x14ac:dyDescent="0.25">
      <c r="I20" s="430"/>
      <c r="J20" s="433"/>
    </row>
    <row r="21" spans="1:10" x14ac:dyDescent="0.25">
      <c r="I21" s="430"/>
      <c r="J21" s="433"/>
    </row>
    <row r="22" spans="1:10" ht="15.75" thickBot="1" x14ac:dyDescent="0.3">
      <c r="I22" s="431"/>
      <c r="J22" s="434"/>
    </row>
    <row r="23" spans="1:10" x14ac:dyDescent="0.25">
      <c r="I23" s="24" t="s">
        <v>72</v>
      </c>
    </row>
    <row r="26" spans="1:10" ht="15" customHeight="1" x14ac:dyDescent="0.25"/>
  </sheetData>
  <mergeCells count="10">
    <mergeCell ref="I14:I17"/>
    <mergeCell ref="J14:J17"/>
    <mergeCell ref="I19:I22"/>
    <mergeCell ref="J19:J22"/>
    <mergeCell ref="D4:E4"/>
    <mergeCell ref="F4:G4"/>
    <mergeCell ref="I3:I4"/>
    <mergeCell ref="J3:J4"/>
    <mergeCell ref="I6:I10"/>
    <mergeCell ref="J6:J10"/>
  </mergeCells>
  <phoneticPr fontId="17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tabColor rgb="FFFF5050"/>
  </sheetPr>
  <dimension ref="A1:F19"/>
  <sheetViews>
    <sheetView zoomScale="110" zoomScaleNormal="110" workbookViewId="0">
      <selection activeCell="D28" sqref="D28"/>
    </sheetView>
  </sheetViews>
  <sheetFormatPr baseColWidth="10" defaultRowHeight="15" x14ac:dyDescent="0.25"/>
  <cols>
    <col min="1" max="1" width="3.7109375" style="17" customWidth="1"/>
    <col min="2" max="2" width="78.28515625" customWidth="1"/>
    <col min="3" max="6" width="20.5703125" customWidth="1"/>
  </cols>
  <sheetData>
    <row r="1" spans="1:6" ht="15.75" x14ac:dyDescent="0.25">
      <c r="A1" s="5" t="s">
        <v>8</v>
      </c>
      <c r="C1" s="6"/>
    </row>
    <row r="2" spans="1:6" x14ac:dyDescent="0.25">
      <c r="A2" s="26" t="s">
        <v>69</v>
      </c>
    </row>
    <row r="3" spans="1:6" ht="15.75" thickBot="1" x14ac:dyDescent="0.3"/>
    <row r="4" spans="1:6" ht="15.75" thickBot="1" x14ac:dyDescent="0.3">
      <c r="B4" s="1" t="s">
        <v>4</v>
      </c>
      <c r="C4" s="27">
        <v>1</v>
      </c>
      <c r="D4" s="27">
        <v>2</v>
      </c>
      <c r="E4" s="27" t="s">
        <v>5</v>
      </c>
      <c r="F4" s="27">
        <v>20</v>
      </c>
    </row>
    <row r="5" spans="1:6" x14ac:dyDescent="0.25">
      <c r="B5" s="10" t="s">
        <v>14</v>
      </c>
      <c r="C5" s="10"/>
      <c r="D5" s="10"/>
      <c r="E5" s="10"/>
      <c r="F5" s="10"/>
    </row>
    <row r="6" spans="1:6" ht="30.75" thickBot="1" x14ac:dyDescent="0.3">
      <c r="B6" s="13" t="s">
        <v>66</v>
      </c>
      <c r="C6" s="13"/>
      <c r="D6" s="13"/>
      <c r="E6" s="13"/>
      <c r="F6" s="13"/>
    </row>
    <row r="7" spans="1:6" x14ac:dyDescent="0.25">
      <c r="B7" s="10" t="s">
        <v>15</v>
      </c>
      <c r="C7" s="10"/>
      <c r="D7" s="10"/>
      <c r="E7" s="10"/>
      <c r="F7" s="10"/>
    </row>
    <row r="8" spans="1:6" ht="30" x14ac:dyDescent="0.25">
      <c r="B8" s="29" t="s">
        <v>16</v>
      </c>
      <c r="C8" s="11"/>
      <c r="D8" s="11"/>
      <c r="E8" s="11"/>
      <c r="F8" s="11"/>
    </row>
    <row r="9" spans="1:6" x14ac:dyDescent="0.25">
      <c r="B9" s="11" t="s">
        <v>17</v>
      </c>
      <c r="C9" s="11"/>
      <c r="D9" s="11"/>
      <c r="E9" s="11"/>
      <c r="F9" s="11"/>
    </row>
    <row r="10" spans="1:6" x14ac:dyDescent="0.25">
      <c r="B10" s="11" t="s">
        <v>18</v>
      </c>
      <c r="C10" s="11"/>
      <c r="D10" s="11"/>
      <c r="E10" s="11"/>
      <c r="F10" s="11"/>
    </row>
    <row r="11" spans="1:6" ht="15.75" thickBot="1" x14ac:dyDescent="0.3">
      <c r="B11" s="2"/>
      <c r="C11" s="2"/>
      <c r="D11" s="2"/>
      <c r="E11" s="2"/>
      <c r="F11" s="2"/>
    </row>
    <row r="12" spans="1:6" x14ac:dyDescent="0.25">
      <c r="B12" s="10" t="s">
        <v>19</v>
      </c>
      <c r="C12" s="10"/>
      <c r="D12" s="10"/>
      <c r="E12" s="10"/>
      <c r="F12" s="10"/>
    </row>
    <row r="13" spans="1:6" x14ac:dyDescent="0.25">
      <c r="B13" s="11" t="s">
        <v>20</v>
      </c>
      <c r="C13" s="11"/>
      <c r="D13" s="11"/>
      <c r="E13" s="11"/>
      <c r="F13" s="11"/>
    </row>
    <row r="14" spans="1:6" s="17" customFormat="1" x14ac:dyDescent="0.25">
      <c r="B14" s="22" t="s">
        <v>67</v>
      </c>
      <c r="C14" s="22"/>
      <c r="D14" s="22"/>
      <c r="E14" s="22"/>
      <c r="F14" s="22"/>
    </row>
    <row r="15" spans="1:6" x14ac:dyDescent="0.25">
      <c r="B15" s="11" t="s">
        <v>21</v>
      </c>
      <c r="C15" s="11"/>
      <c r="D15" s="11"/>
      <c r="E15" s="11"/>
      <c r="F15" s="11"/>
    </row>
    <row r="16" spans="1:6" x14ac:dyDescent="0.25">
      <c r="B16" s="11" t="s">
        <v>22</v>
      </c>
      <c r="C16" s="11"/>
      <c r="D16" s="11"/>
      <c r="E16" s="11"/>
      <c r="F16" s="11"/>
    </row>
    <row r="17" spans="2:6" x14ac:dyDescent="0.25">
      <c r="B17" s="11" t="s">
        <v>23</v>
      </c>
      <c r="C17" s="11"/>
      <c r="D17" s="11"/>
      <c r="E17" s="11"/>
      <c r="F17" s="11"/>
    </row>
    <row r="18" spans="2:6" ht="15.75" thickBot="1" x14ac:dyDescent="0.3">
      <c r="B18" s="12"/>
      <c r="C18" s="12"/>
      <c r="D18" s="12"/>
      <c r="E18" s="12"/>
      <c r="F18" s="12"/>
    </row>
    <row r="19" spans="2:6" ht="15.75" thickBot="1" x14ac:dyDescent="0.3">
      <c r="B19" s="3" t="s">
        <v>13</v>
      </c>
      <c r="C19" s="28">
        <v>0</v>
      </c>
      <c r="D19" s="28">
        <v>0</v>
      </c>
      <c r="E19" s="28">
        <v>0</v>
      </c>
      <c r="F19" s="28">
        <v>0</v>
      </c>
    </row>
  </sheetData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Paramètres</vt:lpstr>
      <vt:lpstr>Accueil</vt:lpstr>
      <vt:lpstr>Tableau 1 Besoins</vt:lpstr>
      <vt:lpstr>Tableau 2 Installation</vt:lpstr>
      <vt:lpstr>Tableau 3 Production</vt:lpstr>
      <vt:lpstr>Tableau 4 CAPEX OPEX</vt:lpstr>
      <vt:lpstr>Tableau 5 Impact subvention</vt:lpstr>
      <vt:lpstr>Tableau 6 Données financières</vt:lpstr>
      <vt:lpstr>Liste_Besoins</vt:lpstr>
      <vt:lpstr>Liste_Substitution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THOUIN Simon</dc:creator>
  <cp:lastModifiedBy>MACAIRE Michaël</cp:lastModifiedBy>
  <cp:lastPrinted>2020-12-21T14:28:27Z</cp:lastPrinted>
  <dcterms:created xsi:type="dcterms:W3CDTF">2016-10-17T15:51:36Z</dcterms:created>
  <dcterms:modified xsi:type="dcterms:W3CDTF">2022-03-25T11:10:35Z</dcterms:modified>
</cp:coreProperties>
</file>