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PROJETS\FRANCE_2030\1-STRATEGIES\SA_VILLE\02 - AAP MIXITE\DOCUMENTS REFERENCE\1. Dossier candidature\"/>
    </mc:Choice>
  </mc:AlternateContent>
  <xr:revisionPtr revIDLastSave="0" documentId="13_ncr:1_{4A0CAE70-E3A4-4013-AEF1-80A69121690D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Accueil" sheetId="2" r:id="rId1"/>
    <sheet name="Marché et emplois" sheetId="12" r:id="rId2"/>
    <sheet name="Compte de Résultat" sheetId="4" r:id="rId3"/>
    <sheet name="Bilan" sheetId="7" r:id="rId4"/>
    <sheet name="Plan de financement" sheetId="10" r:id="rId5"/>
    <sheet name="Analyses" sheetId="8" state="hidden" r:id="rId6"/>
    <sheet name="Liste" sheetId="11" state="hidden" r:id="rId7"/>
  </sheets>
  <definedNames>
    <definedName name="_xlnm.Print_Area" localSheetId="5">Analyses!$A$1:$N$52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0" l="1"/>
  <c r="E27" i="10" s="1"/>
  <c r="F27" i="10" s="1"/>
  <c r="G27" i="10" s="1"/>
  <c r="H27" i="10" s="1"/>
  <c r="D20" i="10"/>
  <c r="E20" i="10"/>
  <c r="F20" i="10"/>
  <c r="G20" i="10"/>
  <c r="H20" i="10"/>
  <c r="C27" i="10"/>
  <c r="C20" i="10"/>
  <c r="C10" i="10"/>
  <c r="P78" i="4" l="1"/>
  <c r="Q78" i="4"/>
  <c r="R78" i="4"/>
  <c r="S78" i="4"/>
  <c r="T78" i="4"/>
  <c r="U78" i="4"/>
  <c r="V78" i="4"/>
  <c r="W78" i="4"/>
  <c r="X78" i="4"/>
  <c r="N78" i="4"/>
  <c r="D24" i="10" l="1"/>
  <c r="E24" i="10"/>
  <c r="F24" i="10"/>
  <c r="G24" i="10"/>
  <c r="H24" i="10"/>
  <c r="C24" i="10"/>
  <c r="D23" i="10"/>
  <c r="E23" i="10"/>
  <c r="F23" i="10"/>
  <c r="G23" i="10"/>
  <c r="H23" i="10"/>
  <c r="C23" i="10"/>
  <c r="D91" i="8"/>
  <c r="D93" i="8" s="1"/>
  <c r="D94" i="8" s="1"/>
  <c r="T65" i="8"/>
  <c r="U65" i="8"/>
  <c r="V65" i="8"/>
  <c r="W65" i="8"/>
  <c r="X65" i="8"/>
  <c r="Y65" i="8"/>
  <c r="Z65" i="8"/>
  <c r="AA65" i="8"/>
  <c r="AB65" i="8"/>
  <c r="O50" i="8"/>
  <c r="P50" i="8"/>
  <c r="O47" i="8"/>
  <c r="P47" i="8"/>
  <c r="Q16" i="2"/>
  <c r="C25" i="10" l="1"/>
  <c r="AF66" i="8"/>
  <c r="D78" i="8"/>
  <c r="D79" i="8"/>
  <c r="D80" i="8"/>
  <c r="E78" i="8"/>
  <c r="F78" i="8"/>
  <c r="G78" i="8"/>
  <c r="H78" i="8"/>
  <c r="I78" i="8"/>
  <c r="E79" i="8"/>
  <c r="F79" i="8"/>
  <c r="G79" i="8"/>
  <c r="H79" i="8"/>
  <c r="I79" i="8"/>
  <c r="E80" i="8"/>
  <c r="F80" i="8"/>
  <c r="G80" i="8"/>
  <c r="H80" i="8"/>
  <c r="I80" i="8"/>
  <c r="D74" i="8"/>
  <c r="D75" i="8"/>
  <c r="E74" i="8"/>
  <c r="F74" i="8"/>
  <c r="G74" i="8"/>
  <c r="H74" i="8"/>
  <c r="I74" i="8"/>
  <c r="H75" i="8"/>
  <c r="F75" i="8"/>
  <c r="N50" i="7"/>
  <c r="N18" i="7"/>
  <c r="O18" i="7"/>
  <c r="P18" i="7"/>
  <c r="Q18" i="7"/>
  <c r="N64" i="4"/>
  <c r="N54" i="4"/>
  <c r="N38" i="4"/>
  <c r="Q31" i="12"/>
  <c r="R31" i="12"/>
  <c r="Q27" i="12"/>
  <c r="R27" i="12"/>
  <c r="Q23" i="12"/>
  <c r="R23" i="12"/>
  <c r="Q19" i="12"/>
  <c r="R19" i="12"/>
  <c r="R34" i="12" s="1"/>
  <c r="R36" i="12" s="1"/>
  <c r="Q15" i="12"/>
  <c r="R15" i="12"/>
  <c r="H15" i="12"/>
  <c r="I15" i="12"/>
  <c r="J15" i="12"/>
  <c r="K15" i="12"/>
  <c r="L15" i="12"/>
  <c r="M15" i="12"/>
  <c r="N15" i="12"/>
  <c r="O15" i="12"/>
  <c r="P15" i="12"/>
  <c r="H19" i="12"/>
  <c r="I19" i="12"/>
  <c r="J19" i="12"/>
  <c r="K19" i="12"/>
  <c r="L19" i="12"/>
  <c r="M19" i="12"/>
  <c r="N19" i="12"/>
  <c r="O19" i="12"/>
  <c r="P19" i="12"/>
  <c r="H23" i="12"/>
  <c r="I23" i="12"/>
  <c r="J23" i="12"/>
  <c r="K23" i="12"/>
  <c r="L23" i="12"/>
  <c r="M23" i="12"/>
  <c r="N23" i="12"/>
  <c r="O23" i="12"/>
  <c r="P23" i="12"/>
  <c r="H27" i="12"/>
  <c r="I27" i="12"/>
  <c r="J27" i="12"/>
  <c r="K27" i="12"/>
  <c r="L27" i="12"/>
  <c r="M27" i="12"/>
  <c r="N27" i="12"/>
  <c r="O27" i="12"/>
  <c r="P27" i="12"/>
  <c r="H31" i="12"/>
  <c r="I31" i="12"/>
  <c r="J31" i="12"/>
  <c r="K31" i="12"/>
  <c r="L31" i="12"/>
  <c r="M31" i="12"/>
  <c r="N31" i="12"/>
  <c r="O31" i="12"/>
  <c r="P31" i="12"/>
  <c r="H10" i="12"/>
  <c r="Q34" i="12" l="1"/>
  <c r="Q36" i="12" s="1"/>
  <c r="I10" i="12"/>
  <c r="J10" i="12" s="1"/>
  <c r="K10" i="12" s="1"/>
  <c r="L10" i="12" s="1"/>
  <c r="M10" i="12" s="1"/>
  <c r="N10" i="12" s="1"/>
  <c r="O10" i="12" s="1"/>
  <c r="P10" i="12" s="1"/>
  <c r="Q10" i="12" s="1"/>
  <c r="R10" i="12" s="1"/>
  <c r="I34" i="12"/>
  <c r="I36" i="12" s="1"/>
  <c r="P34" i="12"/>
  <c r="P36" i="12" s="1"/>
  <c r="H34" i="12"/>
  <c r="L34" i="12"/>
  <c r="L36" i="12" s="1"/>
  <c r="K34" i="12"/>
  <c r="K36" i="12" s="1"/>
  <c r="J34" i="12"/>
  <c r="J36" i="12" s="1"/>
  <c r="N34" i="12"/>
  <c r="N36" i="12" s="1"/>
  <c r="O34" i="12"/>
  <c r="O36" i="12" s="1"/>
  <c r="M34" i="12"/>
  <c r="M36" i="12" s="1"/>
  <c r="H36" i="12" l="1"/>
  <c r="O78" i="4"/>
  <c r="G104" i="8"/>
  <c r="H104" i="8"/>
  <c r="I104" i="8"/>
  <c r="J104" i="8"/>
  <c r="K104" i="8"/>
  <c r="L104" i="8"/>
  <c r="M104" i="8"/>
  <c r="N104" i="8"/>
  <c r="O104" i="8"/>
  <c r="F107" i="8"/>
  <c r="G107" i="8"/>
  <c r="H107" i="8"/>
  <c r="G103" i="8" l="1"/>
  <c r="C14" i="10" s="1"/>
  <c r="C17" i="10" s="1"/>
  <c r="C26" i="10" s="1"/>
  <c r="H103" i="8"/>
  <c r="D14" i="10" s="1"/>
  <c r="D17" i="10" s="1"/>
  <c r="S45" i="8" l="1"/>
  <c r="S46" i="8"/>
  <c r="S47" i="8"/>
  <c r="S18" i="7"/>
  <c r="O59" i="7"/>
  <c r="W38" i="4"/>
  <c r="X38" i="4"/>
  <c r="AD75" i="8" l="1"/>
  <c r="AG67" i="8"/>
  <c r="AG68" i="8" s="1"/>
  <c r="AG69" i="8" s="1"/>
  <c r="AG70" i="8" s="1"/>
  <c r="AG71" i="8" s="1"/>
  <c r="AG72" i="8" s="1"/>
  <c r="AG73" i="8" s="1"/>
  <c r="AG74" i="8" s="1"/>
  <c r="S98" i="4"/>
  <c r="T98" i="4"/>
  <c r="L52" i="8" l="1"/>
  <c r="G96" i="8"/>
  <c r="J96" i="8"/>
  <c r="I96" i="8"/>
  <c r="H96" i="8"/>
  <c r="F96" i="8"/>
  <c r="E96" i="8"/>
  <c r="D96" i="8"/>
  <c r="J88" i="8"/>
  <c r="I88" i="8"/>
  <c r="H88" i="8"/>
  <c r="G88" i="8"/>
  <c r="F88" i="8"/>
  <c r="E88" i="8"/>
  <c r="J87" i="8"/>
  <c r="I87" i="8"/>
  <c r="H87" i="8"/>
  <c r="G87" i="8"/>
  <c r="F87" i="8"/>
  <c r="E87" i="8"/>
  <c r="D87" i="8"/>
  <c r="D88" i="8"/>
  <c r="B46" i="8"/>
  <c r="B44" i="8"/>
  <c r="F92" i="8"/>
  <c r="E92" i="8"/>
  <c r="D92" i="8"/>
  <c r="V25" i="2"/>
  <c r="U25" i="2"/>
  <c r="T25" i="2"/>
  <c r="S25" i="2"/>
  <c r="J85" i="8"/>
  <c r="I85" i="8"/>
  <c r="H85" i="8"/>
  <c r="G85" i="8"/>
  <c r="F85" i="8"/>
  <c r="E85" i="8"/>
  <c r="J84" i="8"/>
  <c r="I84" i="8"/>
  <c r="H84" i="8"/>
  <c r="G84" i="8"/>
  <c r="F84" i="8"/>
  <c r="E84" i="8"/>
  <c r="F82" i="8"/>
  <c r="E82" i="8"/>
  <c r="D85" i="8"/>
  <c r="D84" i="8"/>
  <c r="D82" i="8"/>
  <c r="F71" i="8"/>
  <c r="E71" i="8"/>
  <c r="D71" i="8"/>
  <c r="C71" i="8"/>
  <c r="F67" i="8"/>
  <c r="E67" i="8"/>
  <c r="D67" i="8"/>
  <c r="I75" i="8"/>
  <c r="G75" i="8"/>
  <c r="E75" i="8"/>
  <c r="E86" i="8" l="1"/>
  <c r="F86" i="8"/>
  <c r="G86" i="8"/>
  <c r="H86" i="8"/>
  <c r="D83" i="8"/>
  <c r="F83" i="8"/>
  <c r="E83" i="8"/>
  <c r="AD66" i="8" l="1"/>
  <c r="AF71" i="8"/>
  <c r="AF70" i="8"/>
  <c r="AF69" i="8"/>
  <c r="AF68" i="8"/>
  <c r="AF67" i="8"/>
  <c r="AF74" i="8"/>
  <c r="AF73" i="8"/>
  <c r="AF72" i="8"/>
  <c r="AE67" i="8"/>
  <c r="AD67" i="8" s="1"/>
  <c r="AE68" i="8" l="1"/>
  <c r="X74" i="7"/>
  <c r="U30" i="2"/>
  <c r="V30" i="2"/>
  <c r="T30" i="2"/>
  <c r="S30" i="2"/>
  <c r="R30" i="2"/>
  <c r="R25" i="2"/>
  <c r="Q30" i="2"/>
  <c r="Q25" i="2"/>
  <c r="X62" i="7"/>
  <c r="W62" i="7"/>
  <c r="V62" i="7"/>
  <c r="U62" i="7"/>
  <c r="T62" i="7"/>
  <c r="S62" i="7"/>
  <c r="X59" i="7"/>
  <c r="W59" i="7"/>
  <c r="V59" i="7"/>
  <c r="U59" i="7"/>
  <c r="T59" i="7"/>
  <c r="S59" i="7"/>
  <c r="X18" i="7"/>
  <c r="W18" i="7"/>
  <c r="V18" i="7"/>
  <c r="U18" i="7"/>
  <c r="X124" i="4"/>
  <c r="W124" i="4"/>
  <c r="V124" i="4"/>
  <c r="U124" i="4"/>
  <c r="T124" i="4"/>
  <c r="S124" i="4"/>
  <c r="X114" i="4"/>
  <c r="W114" i="4"/>
  <c r="V114" i="4"/>
  <c r="U114" i="4"/>
  <c r="T114" i="4"/>
  <c r="S114" i="4"/>
  <c r="X98" i="4"/>
  <c r="W98" i="4"/>
  <c r="V98" i="4"/>
  <c r="U98" i="4"/>
  <c r="X64" i="4"/>
  <c r="W64" i="4"/>
  <c r="V64" i="4"/>
  <c r="U64" i="4"/>
  <c r="T64" i="4"/>
  <c r="S64" i="4"/>
  <c r="X54" i="4"/>
  <c r="W54" i="4"/>
  <c r="V54" i="4"/>
  <c r="U54" i="4"/>
  <c r="T54" i="4"/>
  <c r="S54" i="4"/>
  <c r="U74" i="7" l="1"/>
  <c r="V74" i="7"/>
  <c r="W74" i="7"/>
  <c r="J107" i="8"/>
  <c r="I107" i="8"/>
  <c r="AE69" i="8"/>
  <c r="AD68" i="8"/>
  <c r="T18" i="7"/>
  <c r="K107" i="8" l="1"/>
  <c r="K103" i="8" s="1"/>
  <c r="G14" i="10" s="1"/>
  <c r="G17" i="10" s="1"/>
  <c r="J103" i="8"/>
  <c r="F14" i="10" s="1"/>
  <c r="F17" i="10" s="1"/>
  <c r="I103" i="8"/>
  <c r="E14" i="10" s="1"/>
  <c r="E17" i="10" s="1"/>
  <c r="AE70" i="8"/>
  <c r="AD69" i="8"/>
  <c r="S74" i="7"/>
  <c r="L107" i="8" l="1"/>
  <c r="AE71" i="8"/>
  <c r="AD71" i="8" s="1"/>
  <c r="AD70" i="8"/>
  <c r="T74" i="7"/>
  <c r="M107" i="8" l="1"/>
  <c r="L103" i="8"/>
  <c r="H14" i="10" s="1"/>
  <c r="H17" i="10" s="1"/>
  <c r="AE72" i="8"/>
  <c r="M103" i="8" l="1"/>
  <c r="N107" i="8"/>
  <c r="AE73" i="8"/>
  <c r="AD72" i="8"/>
  <c r="O107" i="8" l="1"/>
  <c r="O103" i="8" s="1"/>
  <c r="N103" i="8"/>
  <c r="AE74" i="8"/>
  <c r="AD74" i="8" s="1"/>
  <c r="AD73" i="8"/>
  <c r="AD65" i="8" l="1"/>
  <c r="AG65" i="8"/>
  <c r="F109" i="8"/>
  <c r="M78" i="8" l="1"/>
  <c r="J79" i="8"/>
  <c r="O80" i="8"/>
  <c r="J74" i="8"/>
  <c r="N78" i="8"/>
  <c r="K79" i="8"/>
  <c r="K74" i="8"/>
  <c r="O78" i="8"/>
  <c r="L79" i="8"/>
  <c r="L74" i="8"/>
  <c r="M79" i="8"/>
  <c r="J80" i="8"/>
  <c r="M74" i="8"/>
  <c r="N79" i="8"/>
  <c r="K80" i="8"/>
  <c r="N74" i="8"/>
  <c r="J78" i="8"/>
  <c r="O79" i="8"/>
  <c r="L80" i="8"/>
  <c r="M75" i="8"/>
  <c r="K78" i="8"/>
  <c r="M80" i="8"/>
  <c r="L78" i="8"/>
  <c r="N80" i="8"/>
  <c r="O88" i="8"/>
  <c r="M87" i="8"/>
  <c r="L75" i="8"/>
  <c r="N84" i="8"/>
  <c r="J75" i="8"/>
  <c r="L100" i="8"/>
  <c r="L96" i="8" s="1"/>
  <c r="K87" i="8"/>
  <c r="L84" i="8"/>
  <c r="O75" i="8"/>
  <c r="J100" i="8"/>
  <c r="O87" i="8"/>
  <c r="N85" i="8"/>
  <c r="L88" i="8"/>
  <c r="M85" i="8"/>
  <c r="K75" i="8"/>
  <c r="K100" i="8"/>
  <c r="K96" i="8" s="1"/>
  <c r="L87" i="8"/>
  <c r="M84" i="8"/>
  <c r="N88" i="8"/>
  <c r="N100" i="8"/>
  <c r="N96" i="8" s="1"/>
  <c r="O85" i="8"/>
  <c r="O74" i="8"/>
  <c r="O100" i="8"/>
  <c r="O96" i="8" s="1"/>
  <c r="O84" i="8"/>
  <c r="K88" i="8"/>
  <c r="L85" i="8"/>
  <c r="M100" i="8"/>
  <c r="M96" i="8" s="1"/>
  <c r="K85" i="8"/>
  <c r="N87" i="8"/>
  <c r="K84" i="8"/>
  <c r="M88" i="8"/>
  <c r="N75" i="8"/>
  <c r="J30" i="2" l="1"/>
  <c r="K30" i="2"/>
  <c r="L30" i="2"/>
  <c r="M30" i="2"/>
  <c r="N30" i="2"/>
  <c r="O30" i="2"/>
  <c r="P30" i="2"/>
  <c r="I30" i="2"/>
  <c r="J25" i="2"/>
  <c r="K25" i="2"/>
  <c r="L25" i="2"/>
  <c r="M25" i="2"/>
  <c r="N25" i="2"/>
  <c r="O25" i="2"/>
  <c r="P25" i="2"/>
  <c r="I25" i="2"/>
  <c r="J23" i="2" l="1"/>
  <c r="K23" i="2"/>
  <c r="I23" i="2"/>
  <c r="R62" i="7" l="1"/>
  <c r="Q62" i="7"/>
  <c r="P62" i="7"/>
  <c r="O62" i="7"/>
  <c r="N62" i="7"/>
  <c r="R59" i="7"/>
  <c r="Q59" i="7"/>
  <c r="P59" i="7"/>
  <c r="N74" i="7"/>
  <c r="N59" i="7"/>
  <c r="R74" i="7"/>
  <c r="Q74" i="7"/>
  <c r="P74" i="7"/>
  <c r="O74" i="7"/>
  <c r="R18" i="7"/>
  <c r="O13" i="2" l="1"/>
  <c r="K18" i="2"/>
  <c r="L18" i="2" l="1"/>
  <c r="M12" i="7"/>
  <c r="E39" i="8"/>
  <c r="F65" i="8" s="1"/>
  <c r="J18" i="2"/>
  <c r="R124" i="4"/>
  <c r="Q124" i="4"/>
  <c r="P124" i="4"/>
  <c r="O124" i="4"/>
  <c r="N124" i="4"/>
  <c r="R114" i="4"/>
  <c r="Q114" i="4"/>
  <c r="P114" i="4"/>
  <c r="O114" i="4"/>
  <c r="N114" i="4"/>
  <c r="N98" i="4"/>
  <c r="R64" i="4"/>
  <c r="Q64" i="4"/>
  <c r="P64" i="4"/>
  <c r="O64" i="4"/>
  <c r="R54" i="4"/>
  <c r="Q54" i="4"/>
  <c r="P54" i="4"/>
  <c r="O54" i="4"/>
  <c r="F39" i="8" l="1"/>
  <c r="N12" i="7"/>
  <c r="I18" i="2"/>
  <c r="L12" i="7"/>
  <c r="D39" i="8"/>
  <c r="E65" i="8" s="1"/>
  <c r="L19" i="2"/>
  <c r="M18" i="2"/>
  <c r="M19" i="2" s="1"/>
  <c r="N18" i="2"/>
  <c r="D66" i="8"/>
  <c r="M11" i="4"/>
  <c r="P38" i="4"/>
  <c r="G65" i="8" l="1"/>
  <c r="D10" i="10"/>
  <c r="E10" i="10" s="1"/>
  <c r="F10" i="10" s="1"/>
  <c r="G10" i="10" s="1"/>
  <c r="H10" i="10" s="1"/>
  <c r="G39" i="8"/>
  <c r="H65" i="8" s="1"/>
  <c r="O12" i="7"/>
  <c r="C39" i="8"/>
  <c r="K12" i="7"/>
  <c r="K11" i="4"/>
  <c r="H39" i="8"/>
  <c r="I65" i="8" s="1"/>
  <c r="P12" i="7"/>
  <c r="O18" i="2"/>
  <c r="N19" i="2"/>
  <c r="F66" i="8"/>
  <c r="E66" i="8"/>
  <c r="M40" i="7"/>
  <c r="F69" i="8"/>
  <c r="F77" i="8" s="1"/>
  <c r="M72" i="4"/>
  <c r="K72" i="4"/>
  <c r="N11" i="4"/>
  <c r="O38" i="4"/>
  <c r="L11" i="4"/>
  <c r="N18" i="4"/>
  <c r="G66" i="8" s="1"/>
  <c r="Q38" i="4"/>
  <c r="K12" i="4" l="1"/>
  <c r="K73" i="4" s="1"/>
  <c r="K13" i="7"/>
  <c r="K41" i="7" s="1"/>
  <c r="C40" i="8"/>
  <c r="D65" i="8"/>
  <c r="I39" i="8"/>
  <c r="J65" i="8" s="1"/>
  <c r="Q12" i="7"/>
  <c r="H11" i="12"/>
  <c r="P18" i="2"/>
  <c r="O19" i="2"/>
  <c r="F91" i="8"/>
  <c r="F70" i="8"/>
  <c r="I29" i="2"/>
  <c r="D70" i="8"/>
  <c r="G69" i="8"/>
  <c r="F90" i="8"/>
  <c r="F73" i="8"/>
  <c r="L40" i="7"/>
  <c r="E69" i="8"/>
  <c r="S38" i="4"/>
  <c r="L72" i="4"/>
  <c r="T38" i="4"/>
  <c r="N72" i="4"/>
  <c r="O18" i="4"/>
  <c r="H66" i="8" s="1"/>
  <c r="N24" i="4"/>
  <c r="N39" i="4" s="1"/>
  <c r="N55" i="4" s="1"/>
  <c r="N66" i="4" s="1"/>
  <c r="N69" i="4" s="1"/>
  <c r="R38" i="4"/>
  <c r="O11" i="4"/>
  <c r="F93" i="8" l="1"/>
  <c r="E25" i="10"/>
  <c r="E26" i="10" s="1"/>
  <c r="J39" i="8"/>
  <c r="K65" i="8" s="1"/>
  <c r="R12" i="7"/>
  <c r="D40" i="8"/>
  <c r="L13" i="7"/>
  <c r="L41" i="7" s="1"/>
  <c r="L12" i="4"/>
  <c r="L73" i="4" s="1"/>
  <c r="P19" i="2"/>
  <c r="Q18" i="2"/>
  <c r="I21" i="2"/>
  <c r="E41" i="8"/>
  <c r="F97" i="8"/>
  <c r="K26" i="2"/>
  <c r="K27" i="2" s="1"/>
  <c r="E43" i="8" s="1"/>
  <c r="E91" i="8"/>
  <c r="E70" i="8"/>
  <c r="F94" i="8"/>
  <c r="E47" i="8" s="1"/>
  <c r="C47" i="8"/>
  <c r="K29" i="2"/>
  <c r="K31" i="2" s="1"/>
  <c r="E45" i="8" s="1"/>
  <c r="G67" i="8"/>
  <c r="H69" i="8"/>
  <c r="E77" i="8"/>
  <c r="E90" i="8" s="1"/>
  <c r="E73" i="8"/>
  <c r="G77" i="8"/>
  <c r="G90" i="8" s="1"/>
  <c r="G73" i="8"/>
  <c r="D69" i="8"/>
  <c r="G70" i="8"/>
  <c r="N84" i="4"/>
  <c r="N99" i="4" s="1"/>
  <c r="N115" i="4" s="1"/>
  <c r="N129" i="4" s="1"/>
  <c r="G102" i="8" s="1"/>
  <c r="G105" i="8" s="1"/>
  <c r="N40" i="7"/>
  <c r="U38" i="4"/>
  <c r="O72" i="4"/>
  <c r="I31" i="2"/>
  <c r="C45" i="8" s="1"/>
  <c r="P18" i="4"/>
  <c r="I66" i="8" s="1"/>
  <c r="P11" i="4"/>
  <c r="O24" i="4"/>
  <c r="O39" i="4" s="1"/>
  <c r="O55" i="4" s="1"/>
  <c r="F98" i="8" l="1"/>
  <c r="E50" i="8" s="1"/>
  <c r="E93" i="8"/>
  <c r="D25" i="10"/>
  <c r="D26" i="10" s="1"/>
  <c r="S12" i="7"/>
  <c r="K39" i="8"/>
  <c r="L65" i="8" s="1"/>
  <c r="R18" i="2"/>
  <c r="Q19" i="2"/>
  <c r="S11" i="4"/>
  <c r="C41" i="8"/>
  <c r="D97" i="8"/>
  <c r="I26" i="2"/>
  <c r="K21" i="2"/>
  <c r="J29" i="2"/>
  <c r="J31" i="2" s="1"/>
  <c r="D45" i="8" s="1"/>
  <c r="E94" i="8"/>
  <c r="D47" i="8" s="1"/>
  <c r="N52" i="7"/>
  <c r="G71" i="8"/>
  <c r="G91" i="8"/>
  <c r="F25" i="10" s="1"/>
  <c r="F26" i="10" s="1"/>
  <c r="O84" i="4"/>
  <c r="O98" i="4" s="1"/>
  <c r="O99" i="4" s="1"/>
  <c r="O115" i="4" s="1"/>
  <c r="O129" i="4" s="1"/>
  <c r="H102" i="8" s="1"/>
  <c r="H105" i="8" s="1"/>
  <c r="H67" i="8"/>
  <c r="H73" i="8"/>
  <c r="H77" i="8"/>
  <c r="H90" i="8" s="1"/>
  <c r="D77" i="8"/>
  <c r="D90" i="8" s="1"/>
  <c r="D73" i="8"/>
  <c r="I69" i="8"/>
  <c r="O66" i="4"/>
  <c r="O69" i="4" s="1"/>
  <c r="H70" i="8" s="1"/>
  <c r="K40" i="7"/>
  <c r="O40" i="7"/>
  <c r="V38" i="4"/>
  <c r="P72" i="4"/>
  <c r="Q18" i="4"/>
  <c r="J66" i="8" s="1"/>
  <c r="Q11" i="4"/>
  <c r="P24" i="4"/>
  <c r="P39" i="4" s="1"/>
  <c r="P55" i="4" s="1"/>
  <c r="D98" i="8" l="1"/>
  <c r="C50" i="8" s="1"/>
  <c r="T12" i="7"/>
  <c r="L39" i="8"/>
  <c r="M65" i="8" s="1"/>
  <c r="F40" i="8"/>
  <c r="N13" i="7"/>
  <c r="N12" i="4"/>
  <c r="I27" i="2"/>
  <c r="C43" i="8" s="1"/>
  <c r="L69" i="8"/>
  <c r="S40" i="7"/>
  <c r="S72" i="4"/>
  <c r="S18" i="2"/>
  <c r="S12" i="4" s="1"/>
  <c r="R19" i="2"/>
  <c r="T11" i="4"/>
  <c r="O50" i="7"/>
  <c r="O52" i="7"/>
  <c r="J26" i="2"/>
  <c r="J27" i="2" s="1"/>
  <c r="D43" i="8" s="1"/>
  <c r="E97" i="8"/>
  <c r="I77" i="8"/>
  <c r="I90" i="8" s="1"/>
  <c r="I73" i="8"/>
  <c r="P84" i="4"/>
  <c r="I67" i="8"/>
  <c r="I86" i="8" s="1"/>
  <c r="H71" i="8"/>
  <c r="H91" i="8"/>
  <c r="G25" i="10" s="1"/>
  <c r="G26" i="10" s="1"/>
  <c r="J69" i="8"/>
  <c r="P66" i="4"/>
  <c r="P69" i="4" s="1"/>
  <c r="I70" i="8" s="1"/>
  <c r="P40" i="7"/>
  <c r="L29" i="2"/>
  <c r="L31" i="2" s="1"/>
  <c r="F45" i="8" s="1"/>
  <c r="N56" i="7"/>
  <c r="L67" i="8"/>
  <c r="J67" i="8"/>
  <c r="S18" i="4"/>
  <c r="L66" i="8" s="1"/>
  <c r="Q72" i="4"/>
  <c r="R18" i="4"/>
  <c r="K66" i="8" s="1"/>
  <c r="Q24" i="4"/>
  <c r="Q39" i="4" s="1"/>
  <c r="Q55" i="4" s="1"/>
  <c r="R11" i="4"/>
  <c r="E98" i="8" l="1"/>
  <c r="D50" i="8" s="1"/>
  <c r="K40" i="8"/>
  <c r="U12" i="7"/>
  <c r="M39" i="8"/>
  <c r="N65" i="8" s="1"/>
  <c r="G40" i="8"/>
  <c r="O13" i="7"/>
  <c r="O12" i="4"/>
  <c r="S13" i="7"/>
  <c r="T40" i="7"/>
  <c r="M69" i="8"/>
  <c r="T72" i="4"/>
  <c r="T18" i="2"/>
  <c r="L40" i="8" s="1"/>
  <c r="S19" i="2"/>
  <c r="U11" i="4"/>
  <c r="M67" i="8"/>
  <c r="L77" i="8"/>
  <c r="L90" i="8" s="1"/>
  <c r="L73" i="8"/>
  <c r="P50" i="7"/>
  <c r="O56" i="7"/>
  <c r="M29" i="2"/>
  <c r="M31" i="2" s="1"/>
  <c r="G45" i="8" s="1"/>
  <c r="L86" i="8"/>
  <c r="S24" i="4"/>
  <c r="S39" i="4" s="1"/>
  <c r="S55" i="4" s="1"/>
  <c r="S66" i="4" s="1"/>
  <c r="S69" i="4" s="1"/>
  <c r="L70" i="8" s="1"/>
  <c r="J21" i="2"/>
  <c r="D41" i="8"/>
  <c r="Q84" i="4"/>
  <c r="J86" i="8"/>
  <c r="K69" i="8"/>
  <c r="J77" i="8"/>
  <c r="J90" i="8" s="1"/>
  <c r="J73" i="8"/>
  <c r="S84" i="4"/>
  <c r="N76" i="7"/>
  <c r="N35" i="7" s="1"/>
  <c r="N31" i="7" s="1"/>
  <c r="N29" i="7" s="1"/>
  <c r="L26" i="2"/>
  <c r="L27" i="2" s="1"/>
  <c r="F43" i="8" s="1"/>
  <c r="G97" i="8"/>
  <c r="Q40" i="7"/>
  <c r="Q66" i="4"/>
  <c r="Q69" i="4" s="1"/>
  <c r="J70" i="8" s="1"/>
  <c r="P98" i="4"/>
  <c r="P99" i="4" s="1"/>
  <c r="P115" i="4" s="1"/>
  <c r="P129" i="4" s="1"/>
  <c r="K67" i="8"/>
  <c r="K86" i="8" s="1"/>
  <c r="R40" i="7"/>
  <c r="T18" i="4"/>
  <c r="M66" i="8" s="1"/>
  <c r="R72" i="4"/>
  <c r="R24" i="4"/>
  <c r="R39" i="4" s="1"/>
  <c r="R55" i="4" s="1"/>
  <c r="G98" i="8" l="1"/>
  <c r="F50" i="8" s="1"/>
  <c r="N39" i="8"/>
  <c r="O65" i="8" s="1"/>
  <c r="V12" i="7"/>
  <c r="P13" i="7"/>
  <c r="H40" i="8"/>
  <c r="P12" i="4"/>
  <c r="M40" i="8"/>
  <c r="T12" i="4"/>
  <c r="T13" i="7"/>
  <c r="N69" i="8"/>
  <c r="U40" i="7"/>
  <c r="U72" i="4"/>
  <c r="U18" i="2"/>
  <c r="U12" i="4" s="1"/>
  <c r="T19" i="2"/>
  <c r="V11" i="4"/>
  <c r="N67" i="8"/>
  <c r="M77" i="8"/>
  <c r="M90" i="8" s="1"/>
  <c r="M73" i="8"/>
  <c r="T84" i="4"/>
  <c r="G92" i="8"/>
  <c r="G93" i="8" s="1"/>
  <c r="O76" i="7"/>
  <c r="O35" i="7" s="1"/>
  <c r="M21" i="2" s="1"/>
  <c r="M26" i="2"/>
  <c r="M27" i="2" s="1"/>
  <c r="G43" i="8" s="1"/>
  <c r="H97" i="8"/>
  <c r="P52" i="7"/>
  <c r="I102" i="8"/>
  <c r="I105" i="8" s="1"/>
  <c r="F41" i="8"/>
  <c r="T24" i="4"/>
  <c r="T39" i="4" s="1"/>
  <c r="T55" i="4" s="1"/>
  <c r="T66" i="4" s="1"/>
  <c r="T69" i="4" s="1"/>
  <c r="M70" i="8" s="1"/>
  <c r="M86" i="8"/>
  <c r="L21" i="2"/>
  <c r="K77" i="8"/>
  <c r="K90" i="8" s="1"/>
  <c r="K73" i="8"/>
  <c r="I71" i="8"/>
  <c r="I91" i="8"/>
  <c r="H25" i="10" s="1"/>
  <c r="H26" i="10" s="1"/>
  <c r="R84" i="4"/>
  <c r="R66" i="4"/>
  <c r="R69" i="4" s="1"/>
  <c r="K70" i="8" s="1"/>
  <c r="Q98" i="4"/>
  <c r="Q99" i="4" s="1"/>
  <c r="Q115" i="4" s="1"/>
  <c r="Q129" i="4" s="1"/>
  <c r="U18" i="4"/>
  <c r="N66" i="8" s="1"/>
  <c r="H98" i="8" l="1"/>
  <c r="G50" i="8" s="1"/>
  <c r="O39" i="8"/>
  <c r="W12" i="7"/>
  <c r="I40" i="8"/>
  <c r="Q13" i="7"/>
  <c r="Q12" i="4"/>
  <c r="U13" i="7"/>
  <c r="U84" i="4"/>
  <c r="U99" i="4" s="1"/>
  <c r="U115" i="4" s="1"/>
  <c r="U129" i="4" s="1"/>
  <c r="N102" i="8" s="1"/>
  <c r="N105" i="8" s="1"/>
  <c r="V40" i="7"/>
  <c r="O69" i="8"/>
  <c r="W11" i="4"/>
  <c r="V72" i="4"/>
  <c r="U19" i="2"/>
  <c r="V18" i="2"/>
  <c r="V12" i="4" s="1"/>
  <c r="N73" i="8"/>
  <c r="N77" i="8"/>
  <c r="N90" i="8" s="1"/>
  <c r="N86" i="8"/>
  <c r="O31" i="7"/>
  <c r="O29" i="7" s="1"/>
  <c r="G41" i="8"/>
  <c r="Q50" i="7"/>
  <c r="N29" i="2"/>
  <c r="N31" i="2" s="1"/>
  <c r="H45" i="8" s="1"/>
  <c r="Q52" i="7"/>
  <c r="J102" i="8"/>
  <c r="J105" i="8" s="1"/>
  <c r="P56" i="7"/>
  <c r="G94" i="8"/>
  <c r="F47" i="8" s="1"/>
  <c r="G82" i="8"/>
  <c r="G83" i="8" s="1"/>
  <c r="U24" i="4"/>
  <c r="U39" i="4" s="1"/>
  <c r="U55" i="4" s="1"/>
  <c r="J71" i="8"/>
  <c r="J91" i="8"/>
  <c r="R98" i="4"/>
  <c r="R99" i="4" s="1"/>
  <c r="R115" i="4" s="1"/>
  <c r="R129" i="4" s="1"/>
  <c r="K102" i="8" s="1"/>
  <c r="K105" i="8" s="1"/>
  <c r="O67" i="8"/>
  <c r="V18" i="4"/>
  <c r="O66" i="8" s="1"/>
  <c r="W12" i="4" l="1"/>
  <c r="W13" i="7"/>
  <c r="O40" i="8"/>
  <c r="V13" i="7"/>
  <c r="N40" i="8"/>
  <c r="P39" i="8"/>
  <c r="X12" i="7"/>
  <c r="R13" i="7"/>
  <c r="J40" i="8"/>
  <c r="R12" i="4"/>
  <c r="W84" i="4"/>
  <c r="W99" i="4" s="1"/>
  <c r="W115" i="4" s="1"/>
  <c r="W129" i="4" s="1"/>
  <c r="N71" i="8"/>
  <c r="V19" i="2"/>
  <c r="W40" i="7"/>
  <c r="X11" i="4"/>
  <c r="W72" i="4"/>
  <c r="O77" i="8"/>
  <c r="O90" i="8" s="1"/>
  <c r="O73" i="8"/>
  <c r="R50" i="7"/>
  <c r="I97" i="8"/>
  <c r="H92" i="8"/>
  <c r="H93" i="8" s="1"/>
  <c r="H94" i="8" s="1"/>
  <c r="G47" i="8" s="1"/>
  <c r="U66" i="4"/>
  <c r="U69" i="4" s="1"/>
  <c r="O29" i="2"/>
  <c r="O31" i="2" s="1"/>
  <c r="I45" i="8" s="1"/>
  <c r="Q56" i="7"/>
  <c r="P76" i="7"/>
  <c r="P35" i="7" s="1"/>
  <c r="N26" i="2"/>
  <c r="N27" i="2" s="1"/>
  <c r="H43" i="8" s="1"/>
  <c r="O86" i="8"/>
  <c r="H82" i="8"/>
  <c r="H83" i="8" s="1"/>
  <c r="M23" i="2"/>
  <c r="R52" i="7"/>
  <c r="K91" i="8"/>
  <c r="K71" i="8"/>
  <c r="V24" i="4"/>
  <c r="V39" i="4" s="1"/>
  <c r="V55" i="4" s="1"/>
  <c r="V84" i="4"/>
  <c r="V99" i="4" s="1"/>
  <c r="V115" i="4" s="1"/>
  <c r="V129" i="4" s="1"/>
  <c r="O102" i="8" s="1"/>
  <c r="O105" i="8" s="1"/>
  <c r="T99" i="4"/>
  <c r="T115" i="4" s="1"/>
  <c r="T129" i="4" s="1"/>
  <c r="M102" i="8" s="1"/>
  <c r="M105" i="8" s="1"/>
  <c r="S99" i="4"/>
  <c r="S115" i="4" s="1"/>
  <c r="S129" i="4" s="1"/>
  <c r="L102" i="8" s="1"/>
  <c r="L105" i="8" s="1"/>
  <c r="X18" i="4"/>
  <c r="X24" i="4" s="1"/>
  <c r="W18" i="4"/>
  <c r="W24" i="4" s="1"/>
  <c r="F108" i="8" l="1"/>
  <c r="I98" i="8"/>
  <c r="H50" i="8" s="1"/>
  <c r="X12" i="4"/>
  <c r="X73" i="4" s="1"/>
  <c r="X13" i="7"/>
  <c r="X41" i="7" s="1"/>
  <c r="P40" i="8"/>
  <c r="M13" i="7"/>
  <c r="M41" i="7" s="1"/>
  <c r="M12" i="4"/>
  <c r="M73" i="4" s="1"/>
  <c r="E40" i="8"/>
  <c r="I11" i="12"/>
  <c r="J11" i="12"/>
  <c r="K11" i="12"/>
  <c r="L11" i="12"/>
  <c r="M11" i="12"/>
  <c r="N11" i="12"/>
  <c r="P11" i="12"/>
  <c r="O11" i="12"/>
  <c r="Q11" i="12"/>
  <c r="R11" i="12"/>
  <c r="X72" i="4"/>
  <c r="X40" i="7"/>
  <c r="X84" i="4"/>
  <c r="X99" i="4" s="1"/>
  <c r="X115" i="4" s="1"/>
  <c r="X129" i="4" s="1"/>
  <c r="W73" i="4"/>
  <c r="W41" i="7"/>
  <c r="S50" i="7"/>
  <c r="H41" i="8"/>
  <c r="O26" i="2"/>
  <c r="O27" i="2" s="1"/>
  <c r="I43" i="8" s="1"/>
  <c r="J97" i="8"/>
  <c r="N70" i="8"/>
  <c r="U52" i="7"/>
  <c r="N91" i="8"/>
  <c r="N93" i="8" s="1"/>
  <c r="V66" i="4"/>
  <c r="V69" i="4" s="1"/>
  <c r="Q76" i="7"/>
  <c r="Q35" i="7" s="1"/>
  <c r="N21" i="2"/>
  <c r="P31" i="7"/>
  <c r="P29" i="7" s="1"/>
  <c r="X39" i="4"/>
  <c r="X55" i="4" s="1"/>
  <c r="W39" i="4"/>
  <c r="W55" i="4" s="1"/>
  <c r="R56" i="7"/>
  <c r="P29" i="2"/>
  <c r="P31" i="2" s="1"/>
  <c r="J45" i="8" s="1"/>
  <c r="O71" i="8"/>
  <c r="S52" i="7"/>
  <c r="Q29" i="2" s="1"/>
  <c r="Q31" i="2" s="1"/>
  <c r="K45" i="8" s="1"/>
  <c r="L91" i="8"/>
  <c r="L71" i="8"/>
  <c r="T52" i="7"/>
  <c r="M91" i="8"/>
  <c r="M71" i="8"/>
  <c r="L23" i="2"/>
  <c r="J98" i="8" l="1"/>
  <c r="I50" i="8" s="1"/>
  <c r="D57" i="8"/>
  <c r="D58" i="8" s="1"/>
  <c r="I57" i="8"/>
  <c r="I58" i="8" s="1"/>
  <c r="N73" i="4"/>
  <c r="N41" i="7"/>
  <c r="I92" i="8"/>
  <c r="I93" i="8" s="1"/>
  <c r="I94" i="8" s="1"/>
  <c r="H47" i="8" s="1"/>
  <c r="I41" i="8"/>
  <c r="R76" i="7"/>
  <c r="R35" i="7" s="1"/>
  <c r="O70" i="8"/>
  <c r="O91" i="8"/>
  <c r="O93" i="8" s="1"/>
  <c r="V52" i="7"/>
  <c r="Q31" i="7"/>
  <c r="Q29" i="7" s="1"/>
  <c r="W66" i="4"/>
  <c r="W69" i="4" s="1"/>
  <c r="W52" i="7" s="1"/>
  <c r="O21" i="2"/>
  <c r="X66" i="4"/>
  <c r="X69" i="4" s="1"/>
  <c r="X52" i="7" s="1"/>
  <c r="T50" i="7"/>
  <c r="D52" i="8"/>
  <c r="N23" i="2"/>
  <c r="I82" i="8"/>
  <c r="I83" i="8" s="1"/>
  <c r="P26" i="2"/>
  <c r="P27" i="2" s="1"/>
  <c r="J43" i="8" s="1"/>
  <c r="K97" i="8"/>
  <c r="K98" i="8" s="1"/>
  <c r="J50" i="8" s="1"/>
  <c r="S56" i="7"/>
  <c r="J92" i="8" l="1"/>
  <c r="J93" i="8" s="1"/>
  <c r="J94" i="8" s="1"/>
  <c r="I47" i="8" s="1"/>
  <c r="R31" i="7"/>
  <c r="R29" i="7" s="1"/>
  <c r="K92" i="8" s="1"/>
  <c r="K93" i="8" s="1"/>
  <c r="K94" i="8" s="1"/>
  <c r="J47" i="8" s="1"/>
  <c r="P21" i="2"/>
  <c r="J41" i="8"/>
  <c r="L97" i="8"/>
  <c r="L98" i="8" s="1"/>
  <c r="K50" i="8" s="1"/>
  <c r="U50" i="7"/>
  <c r="V50" i="7" s="1"/>
  <c r="R29" i="2"/>
  <c r="R31" i="2" s="1"/>
  <c r="L45" i="8" s="1"/>
  <c r="T56" i="7"/>
  <c r="O23" i="2"/>
  <c r="Q26" i="2"/>
  <c r="Q27" i="2" s="1"/>
  <c r="K43" i="8" s="1"/>
  <c r="J82" i="8"/>
  <c r="J83" i="8" s="1"/>
  <c r="S76" i="7"/>
  <c r="S35" i="7" s="1"/>
  <c r="P23" i="2" l="1"/>
  <c r="S29" i="2"/>
  <c r="S31" i="2" s="1"/>
  <c r="M45" i="8" s="1"/>
  <c r="U56" i="7"/>
  <c r="S26" i="2" s="1"/>
  <c r="S27" i="2" s="1"/>
  <c r="M43" i="8" s="1"/>
  <c r="W50" i="7"/>
  <c r="X50" i="7" s="1"/>
  <c r="K82" i="8"/>
  <c r="K83" i="8" s="1"/>
  <c r="S31" i="7"/>
  <c r="S29" i="7" s="1"/>
  <c r="L92" i="8" s="1"/>
  <c r="L93" i="8" s="1"/>
  <c r="M97" i="8"/>
  <c r="M98" i="8" s="1"/>
  <c r="L50" i="8" s="1"/>
  <c r="R26" i="2"/>
  <c r="R27" i="2" s="1"/>
  <c r="L43" i="8" s="1"/>
  <c r="T76" i="7"/>
  <c r="T35" i="7" s="1"/>
  <c r="T29" i="2"/>
  <c r="T31" i="2" s="1"/>
  <c r="N45" i="8" s="1"/>
  <c r="V56" i="7"/>
  <c r="K41" i="8"/>
  <c r="Q21" i="2"/>
  <c r="U76" i="7" l="1"/>
  <c r="U35" i="7" s="1"/>
  <c r="M41" i="8" s="1"/>
  <c r="N97" i="8"/>
  <c r="N98" i="8" s="1"/>
  <c r="M50" i="8" s="1"/>
  <c r="U29" i="2"/>
  <c r="U31" i="2" s="1"/>
  <c r="O45" i="8" s="1"/>
  <c r="W56" i="7"/>
  <c r="U26" i="2" s="1"/>
  <c r="U27" i="2" s="1"/>
  <c r="O43" i="8" s="1"/>
  <c r="Q23" i="2"/>
  <c r="L82" i="8"/>
  <c r="L83" i="8" s="1"/>
  <c r="X56" i="7"/>
  <c r="V29" i="2"/>
  <c r="V31" i="2" s="1"/>
  <c r="P45" i="8" s="1"/>
  <c r="R21" i="2"/>
  <c r="T31" i="7"/>
  <c r="T29" i="7" s="1"/>
  <c r="L41" i="8"/>
  <c r="O97" i="8"/>
  <c r="O98" i="8" s="1"/>
  <c r="N50" i="8" s="1"/>
  <c r="V76" i="7"/>
  <c r="V35" i="7" s="1"/>
  <c r="T26" i="2"/>
  <c r="T27" i="2" s="1"/>
  <c r="N43" i="8" s="1"/>
  <c r="N94" i="8"/>
  <c r="M47" i="8" s="1"/>
  <c r="L94" i="8"/>
  <c r="K47" i="8" s="1"/>
  <c r="U31" i="7" l="1"/>
  <c r="U29" i="7" s="1"/>
  <c r="S23" i="2" s="1"/>
  <c r="S21" i="2"/>
  <c r="W76" i="7"/>
  <c r="W35" i="7" s="1"/>
  <c r="O41" i="8" s="1"/>
  <c r="X76" i="7"/>
  <c r="X35" i="7" s="1"/>
  <c r="P41" i="8" s="1"/>
  <c r="V26" i="2"/>
  <c r="V27" i="2" s="1"/>
  <c r="P43" i="8" s="1"/>
  <c r="M92" i="8"/>
  <c r="M93" i="8" s="1"/>
  <c r="M94" i="8" s="1"/>
  <c r="L47" i="8" s="1"/>
  <c r="R23" i="2"/>
  <c r="M82" i="8"/>
  <c r="M83" i="8" s="1"/>
  <c r="N82" i="8"/>
  <c r="N83" i="8" s="1"/>
  <c r="N92" i="8"/>
  <c r="N41" i="8"/>
  <c r="V31" i="7"/>
  <c r="V29" i="7" s="1"/>
  <c r="T21" i="2"/>
  <c r="O94" i="8"/>
  <c r="N47" i="8" s="1"/>
  <c r="U21" i="2" l="1"/>
  <c r="W31" i="7"/>
  <c r="W29" i="7" s="1"/>
  <c r="U23" i="2" s="1"/>
  <c r="V21" i="2"/>
  <c r="X31" i="7"/>
  <c r="X29" i="7" s="1"/>
  <c r="T23" i="2"/>
  <c r="O92" i="8"/>
  <c r="O82" i="8"/>
  <c r="O83" i="8" s="1"/>
  <c r="V23" i="2" l="1"/>
  <c r="Q73" i="4" l="1"/>
  <c r="Q41" i="7"/>
  <c r="O41" i="7" l="1"/>
  <c r="O73" i="4"/>
  <c r="P73" i="4"/>
  <c r="P41" i="7"/>
  <c r="R73" i="4" l="1"/>
  <c r="R41" i="7"/>
  <c r="S41" i="7"/>
  <c r="S73" i="4"/>
  <c r="V73" i="4"/>
  <c r="V41" i="7"/>
  <c r="U41" i="7"/>
  <c r="U73" i="4"/>
  <c r="T73" i="4"/>
  <c r="T41" i="7"/>
</calcChain>
</file>

<file path=xl/sharedStrings.xml><?xml version="1.0" encoding="utf-8"?>
<sst xmlns="http://schemas.openxmlformats.org/spreadsheetml/2006/main" count="570" uniqueCount="427">
  <si>
    <t>Année de début du projet</t>
  </si>
  <si>
    <t>Trésorerie cumulée</t>
  </si>
  <si>
    <t>Capital social</t>
  </si>
  <si>
    <t>Fonds propres</t>
  </si>
  <si>
    <t>Aide</t>
  </si>
  <si>
    <t>Les montants sont en euros</t>
  </si>
  <si>
    <t>Prévisions</t>
  </si>
  <si>
    <t>Projet</t>
  </si>
  <si>
    <t>Prix unitaire</t>
  </si>
  <si>
    <t>Quantités vendues</t>
  </si>
  <si>
    <t>CA - sous total</t>
  </si>
  <si>
    <t>Réel - Liasse</t>
  </si>
  <si>
    <t>PRODUITS D'EXPLOITATION</t>
  </si>
  <si>
    <t>Ventes de marchandises*</t>
  </si>
  <si>
    <t>FC</t>
  </si>
  <si>
    <t>Production vendue         biens*</t>
  </si>
  <si>
    <t>FF</t>
  </si>
  <si>
    <t>Production vendue         services*</t>
  </si>
  <si>
    <t>FI</t>
  </si>
  <si>
    <t>Chiffre d'affaires nets*</t>
  </si>
  <si>
    <t>FL</t>
  </si>
  <si>
    <t>Production stockée*</t>
  </si>
  <si>
    <t>FM</t>
  </si>
  <si>
    <t>Production immobilisée*</t>
  </si>
  <si>
    <t>FN</t>
  </si>
  <si>
    <t>Subvention d'exploitation</t>
  </si>
  <si>
    <t>FO</t>
  </si>
  <si>
    <t>Reprises sur amortissements et provisions, transfert de charges* (9)</t>
  </si>
  <si>
    <t>FP</t>
  </si>
  <si>
    <t>Autres produits (1) (11)</t>
  </si>
  <si>
    <t>FQ</t>
  </si>
  <si>
    <t xml:space="preserve">Total des produits d'exploitation (2) (I)   </t>
  </si>
  <si>
    <t>FR</t>
  </si>
  <si>
    <t>CHARGES D'EXPLOITATION</t>
  </si>
  <si>
    <t>FS</t>
  </si>
  <si>
    <t>Variation de stock (marchandises)*</t>
  </si>
  <si>
    <t>FT</t>
  </si>
  <si>
    <t>FU</t>
  </si>
  <si>
    <t>Variation de stock (matières premières et approvisionnements)*</t>
  </si>
  <si>
    <t>FV</t>
  </si>
  <si>
    <t>Autres achats et charges externes (3) (6bis)*</t>
  </si>
  <si>
    <t>FW</t>
  </si>
  <si>
    <t>Impôts, taxes, versements assimilés*</t>
  </si>
  <si>
    <t>FX</t>
  </si>
  <si>
    <t>Salaires et traitements*</t>
  </si>
  <si>
    <t>FY</t>
  </si>
  <si>
    <t>Charges sociales (10)</t>
  </si>
  <si>
    <t>FZ</t>
  </si>
  <si>
    <t>DOTATIONS D'EXPLOITATION</t>
  </si>
  <si>
    <t>- dotations aux amortissements*</t>
  </si>
  <si>
    <t>GA</t>
  </si>
  <si>
    <t>- dotations aux provisions *</t>
  </si>
  <si>
    <t>GB</t>
  </si>
  <si>
    <t xml:space="preserve"> - sur actif circulant : dotations aux provisions</t>
  </si>
  <si>
    <t>GC</t>
  </si>
  <si>
    <t xml:space="preserve"> - Pour risques et charges : dotations aux provisions</t>
  </si>
  <si>
    <t>GD</t>
  </si>
  <si>
    <t>Autres charges (12)</t>
  </si>
  <si>
    <t>GE</t>
  </si>
  <si>
    <t xml:space="preserve">Total des charges d'exploitation (4) (II)    </t>
  </si>
  <si>
    <t>GF</t>
  </si>
  <si>
    <t xml:space="preserve">       1 - RÉSULTAT D'EXPLOITATION (I - II)</t>
  </si>
  <si>
    <t>GG</t>
  </si>
  <si>
    <t>Opérations en commun</t>
  </si>
  <si>
    <t>Bénéfice attribué ou perte transférée*                                                                        (III)</t>
  </si>
  <si>
    <t>GH</t>
  </si>
  <si>
    <t>GI</t>
  </si>
  <si>
    <t>PRODUITS FINANCIERS</t>
  </si>
  <si>
    <t>Produits financiers de participations (5)</t>
  </si>
  <si>
    <t>GJ</t>
  </si>
  <si>
    <t>Produits des autres valeurs mobilières et créances de l'actif immobilisé</t>
  </si>
  <si>
    <t>GK</t>
  </si>
  <si>
    <t>Autres intérêts et produits assimilés (5)</t>
  </si>
  <si>
    <t>GL</t>
  </si>
  <si>
    <t>Reprises sur provisions et transfert de charges</t>
  </si>
  <si>
    <t>GM</t>
  </si>
  <si>
    <t>Différences positives de change</t>
  </si>
  <si>
    <t>GN</t>
  </si>
  <si>
    <t>Produits nets sur cessions de valeurs mobilières de placement</t>
  </si>
  <si>
    <t>GO</t>
  </si>
  <si>
    <t>Total des produits financiers (V)</t>
  </si>
  <si>
    <t>GP</t>
  </si>
  <si>
    <t>CHARGES FINANCIERES</t>
  </si>
  <si>
    <t>Dotations financières aux amortissements et provisions*</t>
  </si>
  <si>
    <t>GQ</t>
  </si>
  <si>
    <t>Intérêts et charges assimilées (6)</t>
  </si>
  <si>
    <t>GR</t>
  </si>
  <si>
    <t>Différence négative de change</t>
  </si>
  <si>
    <t>GS</t>
  </si>
  <si>
    <t>Charges nettes sur cession de valeurs mobilières de placement</t>
  </si>
  <si>
    <t>GT</t>
  </si>
  <si>
    <t>Total des charges financières (VI)</t>
  </si>
  <si>
    <t>GU</t>
  </si>
  <si>
    <t xml:space="preserve"> 2 - RÉSULTAT FINANCIER (V - VI)</t>
  </si>
  <si>
    <t>GV</t>
  </si>
  <si>
    <t xml:space="preserve"> 3 - RÉSULTAT COURANT AVANT IMPÔTS (I-II+III-IV +V - VI)</t>
  </si>
  <si>
    <t>GW</t>
  </si>
  <si>
    <t>PRODUITS EXCEPTIONNELS</t>
  </si>
  <si>
    <t>Produits exceptionnels sur opérations de gestion</t>
  </si>
  <si>
    <t>HA</t>
  </si>
  <si>
    <t>Produits exceptionnels sur opérations en capital*</t>
  </si>
  <si>
    <t>HB</t>
  </si>
  <si>
    <t>HC</t>
  </si>
  <si>
    <t>Total des produits exceptionnels (7)        (VII)</t>
  </si>
  <si>
    <t>HD</t>
  </si>
  <si>
    <t>CHARGES EXCEPTIONNELLES</t>
  </si>
  <si>
    <t>Charges exceptionnelles sur opérations de gestion (6bis)</t>
  </si>
  <si>
    <t>HE</t>
  </si>
  <si>
    <t>Charges exceptionnelles sur opérations en capital*</t>
  </si>
  <si>
    <t>HF</t>
  </si>
  <si>
    <t>Dotations exceptionnelles aux amortissements et provisions</t>
  </si>
  <si>
    <t>HG</t>
  </si>
  <si>
    <t>Total des charges exceptionnelles (7)       (VIII)</t>
  </si>
  <si>
    <t>HH</t>
  </si>
  <si>
    <t xml:space="preserve"> 4  -  RÉSULTAT EXCEPTIONNEL (VII - VIII)</t>
  </si>
  <si>
    <t>HI</t>
  </si>
  <si>
    <t xml:space="preserve">  Participation des salariés aux résultats de l'entreprise                                            (IX)</t>
  </si>
  <si>
    <t>HJ</t>
  </si>
  <si>
    <t xml:space="preserve">  Impôts sur les bénéfices*                                                                                     (X)</t>
  </si>
  <si>
    <t>HK</t>
  </si>
  <si>
    <t xml:space="preserve">                                                                         TOTAL DES PRODUITS (I+III+V+VII)</t>
  </si>
  <si>
    <t>HL</t>
  </si>
  <si>
    <t xml:space="preserve">                                                                         TOTAL DES CHARGES (II+IV+VI+VIII+IX+X)</t>
  </si>
  <si>
    <t>HM</t>
  </si>
  <si>
    <t>5 - BÉNÉFICE OU PERTE (Total des produits - total des charges)</t>
  </si>
  <si>
    <t>HN</t>
  </si>
  <si>
    <t xml:space="preserve">Total des produits d'exploitation (2) (I)    </t>
  </si>
  <si>
    <t xml:space="preserve">Total des charges d'exploitation (4) (II)      </t>
  </si>
  <si>
    <t>Augmentation de capital</t>
  </si>
  <si>
    <t xml:space="preserve">                  Capital souscrit non appelé (I)                                      </t>
  </si>
  <si>
    <t>AA</t>
  </si>
  <si>
    <t>ACTIF IMMOBILISE</t>
  </si>
  <si>
    <t xml:space="preserve">TOTAL (II)     </t>
  </si>
  <si>
    <t>BJ</t>
  </si>
  <si>
    <t>BK</t>
  </si>
  <si>
    <t>ACTIF CIRCULANT</t>
  </si>
  <si>
    <t>STOCKS*</t>
  </si>
  <si>
    <t>Matières premières, approvisionnements</t>
  </si>
  <si>
    <t>BL</t>
  </si>
  <si>
    <t>BM</t>
  </si>
  <si>
    <t>En cours de production de biens</t>
  </si>
  <si>
    <t>BN</t>
  </si>
  <si>
    <t>BO</t>
  </si>
  <si>
    <t>En cours de production de services</t>
  </si>
  <si>
    <t>BP</t>
  </si>
  <si>
    <t>BQ</t>
  </si>
  <si>
    <t>Produits intermédiaires et finis</t>
  </si>
  <si>
    <t>BR</t>
  </si>
  <si>
    <t>BS</t>
  </si>
  <si>
    <t>Marchandises</t>
  </si>
  <si>
    <t>BT</t>
  </si>
  <si>
    <t>BU</t>
  </si>
  <si>
    <t>Avances et acomptes versés sur commandes</t>
  </si>
  <si>
    <t>BV</t>
  </si>
  <si>
    <t>BW</t>
  </si>
  <si>
    <t>CREANCES</t>
  </si>
  <si>
    <t>Clients et comptes rattachés* (3)</t>
  </si>
  <si>
    <t>BX</t>
  </si>
  <si>
    <t>BY</t>
  </si>
  <si>
    <t>Autres créances (3)</t>
  </si>
  <si>
    <t>BZ</t>
  </si>
  <si>
    <t>CA</t>
  </si>
  <si>
    <t>Capital souscrit et appelé, non versé</t>
  </si>
  <si>
    <t>CB</t>
  </si>
  <si>
    <t>CC</t>
  </si>
  <si>
    <t>DIVERS</t>
  </si>
  <si>
    <t>Valeurs mobilières de placement (dont actions propres)</t>
  </si>
  <si>
    <t>CD</t>
  </si>
  <si>
    <t>CE</t>
  </si>
  <si>
    <t>Disponibilités</t>
  </si>
  <si>
    <t>CF</t>
  </si>
  <si>
    <t>CG</t>
  </si>
  <si>
    <t>COMPTES DE REGULARISATION</t>
  </si>
  <si>
    <t>Charges constatées d'avance* (3) (E)</t>
  </si>
  <si>
    <t>CH</t>
  </si>
  <si>
    <t>CI</t>
  </si>
  <si>
    <t xml:space="preserve">TOTAL (III)     </t>
  </si>
  <si>
    <t>CJ</t>
  </si>
  <si>
    <t>CK</t>
  </si>
  <si>
    <t>CL</t>
  </si>
  <si>
    <t>CM</t>
  </si>
  <si>
    <t>CN</t>
  </si>
  <si>
    <t xml:space="preserve">TOTAL GÉNÉRAL (I à VI)     </t>
  </si>
  <si>
    <t>CO</t>
  </si>
  <si>
    <t>1A</t>
  </si>
  <si>
    <t>BILAN - PASSIF</t>
  </si>
  <si>
    <t>CAPITAUX PROPRES</t>
  </si>
  <si>
    <t>Capital social ou individuel (1)* (dont versé………………………………………..)</t>
  </si>
  <si>
    <t>DA</t>
  </si>
  <si>
    <t>Primes d'émission, de fusion, d'apports, ……</t>
  </si>
  <si>
    <t>DB</t>
  </si>
  <si>
    <t xml:space="preserve">Ecarts de réévaluation (2)*               (dont écart d'équivalence </t>
  </si>
  <si>
    <t>EK</t>
  </si>
  <si>
    <t>DC</t>
  </si>
  <si>
    <t>Réserve légale (3)</t>
  </si>
  <si>
    <t>DD</t>
  </si>
  <si>
    <t>Réserves statutaires ou contractuelles</t>
  </si>
  <si>
    <t>DE</t>
  </si>
  <si>
    <t>Réserves réglementées (3)*</t>
  </si>
  <si>
    <t>(Dont réserve spéciale des provisions pour fluctuations des cours)</t>
  </si>
  <si>
    <t>B1</t>
  </si>
  <si>
    <t>DF</t>
  </si>
  <si>
    <t>Autres réserves</t>
  </si>
  <si>
    <t>Report à nouveau</t>
  </si>
  <si>
    <t>DH</t>
  </si>
  <si>
    <t>RÉSULTAT DE L'EXERCICE (bénéfice ou perte)</t>
  </si>
  <si>
    <t>DI</t>
  </si>
  <si>
    <t>Subvention d'investissement</t>
  </si>
  <si>
    <t>DJ</t>
  </si>
  <si>
    <t>Provisions réglementées*</t>
  </si>
  <si>
    <t>DK</t>
  </si>
  <si>
    <t>TOTAL (I)</t>
  </si>
  <si>
    <t>DL</t>
  </si>
  <si>
    <t>Produits des émissions de titres participatifs</t>
  </si>
  <si>
    <t>DM</t>
  </si>
  <si>
    <t>Avances conditionnées</t>
  </si>
  <si>
    <t>DN</t>
  </si>
  <si>
    <t>DO</t>
  </si>
  <si>
    <t>Provisions pour risques</t>
  </si>
  <si>
    <t>DP</t>
  </si>
  <si>
    <t>Provisions pour charges</t>
  </si>
  <si>
    <t>DQ</t>
  </si>
  <si>
    <t>DR</t>
  </si>
  <si>
    <t>DETTES (4)</t>
  </si>
  <si>
    <t>Emprunts obligataires convertibles</t>
  </si>
  <si>
    <t>DS</t>
  </si>
  <si>
    <t>Autres emprunts obligataires</t>
  </si>
  <si>
    <t>DT</t>
  </si>
  <si>
    <t>Emprunts et dettes auprès des établissements de crédit (5)</t>
  </si>
  <si>
    <t>DU</t>
  </si>
  <si>
    <t>Emprunts et dettes financières diverses</t>
  </si>
  <si>
    <t>(Dont emprunts participatifs)</t>
  </si>
  <si>
    <t>EI</t>
  </si>
  <si>
    <t>DV</t>
  </si>
  <si>
    <t>Avances et acomptes reçus sur commandes en cours</t>
  </si>
  <si>
    <t>DW</t>
  </si>
  <si>
    <t>Dettes fournisseurs et comptes rattachés</t>
  </si>
  <si>
    <t>DX</t>
  </si>
  <si>
    <t>Dettes fiscales et sociales dont IS 19N =                                 IS 19N-1 =</t>
  </si>
  <si>
    <t>DY</t>
  </si>
  <si>
    <t>Dettes sur immobilisations et comptes rattachés</t>
  </si>
  <si>
    <t>DZ</t>
  </si>
  <si>
    <t>Autres dettes</t>
  </si>
  <si>
    <t>EA</t>
  </si>
  <si>
    <t>Compte régul.</t>
  </si>
  <si>
    <t>Produits constatés d'avance (4)</t>
  </si>
  <si>
    <t>EB</t>
  </si>
  <si>
    <t>TOTAL (IV)</t>
  </si>
  <si>
    <t>EC</t>
  </si>
  <si>
    <t>ED</t>
  </si>
  <si>
    <t>TOTAL GÉNÉRAL (I à V)</t>
  </si>
  <si>
    <t>EE</t>
  </si>
  <si>
    <t>RENVOIS</t>
  </si>
  <si>
    <t>(1)</t>
  </si>
  <si>
    <t>Ecart de réévaluation incorporé au capital</t>
  </si>
  <si>
    <t>1B</t>
  </si>
  <si>
    <t>(2)</t>
  </si>
  <si>
    <t>Réserve spéciale de réévaluation (1959)</t>
  </si>
  <si>
    <t>1C</t>
  </si>
  <si>
    <t>Dont</t>
  </si>
  <si>
    <t>Ecart de réévaluation libre</t>
  </si>
  <si>
    <t>1D</t>
  </si>
  <si>
    <t>Réserve de réévaluation (1976)</t>
  </si>
  <si>
    <t>1E</t>
  </si>
  <si>
    <t>(5)</t>
  </si>
  <si>
    <t>Dont concours bancaires courants et soldes créditeurs de banques et CCP</t>
  </si>
  <si>
    <t>EH</t>
  </si>
  <si>
    <t>Nom de la société</t>
  </si>
  <si>
    <t>ANNEXE 6</t>
  </si>
  <si>
    <t>→</t>
  </si>
  <si>
    <t>Le résultat du Bilan (passif) est celui que vous avez saisi dans l'onglet "Compte de résultat"</t>
  </si>
  <si>
    <t>Munissez vous de vos liasses fiscales (page 1 à 4) et saisissez les montants des cellules en vert dans les onglets "Compte de résultat" et "Bilan"</t>
  </si>
  <si>
    <t>AUTRES FONDS PROPRES                                         TOTAL (II)</t>
  </si>
  <si>
    <r>
      <t xml:space="preserve">Ecarts de conversion passif*                                                                                               </t>
    </r>
    <r>
      <rPr>
        <b/>
        <sz val="9"/>
        <color indexed="8"/>
        <rFont val="Arial"/>
        <family val="2"/>
      </rPr>
      <t>(V)</t>
    </r>
  </si>
  <si>
    <t>PROVISIONS POUR RISQUES ET CHARGES          TOTAL (III)</t>
  </si>
  <si>
    <r>
      <t xml:space="preserve">Charges à répartir sur plusieurs exercices*                                                       </t>
    </r>
    <r>
      <rPr>
        <b/>
        <sz val="9"/>
        <color indexed="8"/>
        <rFont val="Arial"/>
        <family val="2"/>
      </rPr>
      <t>(IV)</t>
    </r>
  </si>
  <si>
    <r>
      <t xml:space="preserve">Primes de remboursement des obligations                                                      </t>
    </r>
    <r>
      <rPr>
        <b/>
        <sz val="9"/>
        <color indexed="8"/>
        <rFont val="Arial"/>
        <family val="2"/>
      </rPr>
      <t>(V)</t>
    </r>
  </si>
  <si>
    <r>
      <t xml:space="preserve">Ecarts de conversion actif*         </t>
    </r>
    <r>
      <rPr>
        <b/>
        <sz val="9"/>
        <color indexed="8"/>
        <rFont val="Arial"/>
        <family val="2"/>
      </rPr>
      <t xml:space="preserve">                                                   (VI)</t>
    </r>
  </si>
  <si>
    <t>Année de fin du projet</t>
  </si>
  <si>
    <t>VOTRE COMPTE DE RESULTAT HORS PROJET</t>
  </si>
  <si>
    <t>VOTRE BILAN</t>
  </si>
  <si>
    <t>Comptes courants bloqués</t>
  </si>
  <si>
    <t>Fonds propres + CC bloqué</t>
  </si>
  <si>
    <t>V2 : Saisie du bilan sans formules</t>
  </si>
  <si>
    <t>Veuillez noter ci après les informations</t>
  </si>
  <si>
    <t>qui vous semblerez pertinentes de notifier</t>
  </si>
  <si>
    <t>Statut d'Entreprise en difficulté</t>
  </si>
  <si>
    <t>Case rouge si le montant demandé est supérieur au montant des fonds propres de l'année en cours</t>
  </si>
  <si>
    <t>Compte de résultat et bilan</t>
  </si>
  <si>
    <t>Vérifiez que le total du bilan actif est égal au total du bilan passif dans l'onglet "Bilan"</t>
  </si>
  <si>
    <t>Années projet et post projet</t>
  </si>
  <si>
    <t>Année de la dernière liasse fiscale disponible</t>
  </si>
  <si>
    <t>2020</t>
  </si>
  <si>
    <t>Variation de BFR</t>
  </si>
  <si>
    <t>CAPEX</t>
  </si>
  <si>
    <t>Free cash flow</t>
  </si>
  <si>
    <t>TRI Projet sur la durée + 5ans</t>
  </si>
  <si>
    <t>Profit</t>
  </si>
  <si>
    <t>Subvention</t>
  </si>
  <si>
    <t>Autre</t>
  </si>
  <si>
    <t>Trésorerie</t>
  </si>
  <si>
    <t>Subventions</t>
  </si>
  <si>
    <t>Endettement</t>
  </si>
  <si>
    <t>CAF/dette nette</t>
  </si>
  <si>
    <t>Solvabilité</t>
  </si>
  <si>
    <t>Subvention ADEME</t>
  </si>
  <si>
    <t>Voir bilan ligne 51</t>
  </si>
  <si>
    <t>Voir bilan lignes 64+67</t>
  </si>
  <si>
    <t>Aide sur fonds propres</t>
  </si>
  <si>
    <t>Dette nette</t>
  </si>
  <si>
    <t>CAF consolidée</t>
  </si>
  <si>
    <t>Plus de</t>
  </si>
  <si>
    <t>Dotations</t>
  </si>
  <si>
    <t>Investissements</t>
  </si>
  <si>
    <t>Dette</t>
  </si>
  <si>
    <t>Capitaux actionnaire</t>
  </si>
  <si>
    <t>BFR total</t>
  </si>
  <si>
    <t>Solidité</t>
  </si>
  <si>
    <t>CAF projet</t>
  </si>
  <si>
    <t>Mise à jour des fourchettes</t>
  </si>
  <si>
    <t xml:space="preserve">Financement demandé : </t>
  </si>
  <si>
    <t>Euros</t>
  </si>
  <si>
    <t xml:space="preserve">    Estimation du TRI projet (avec la variation du BFR imputée au projet)</t>
  </si>
  <si>
    <t>Rentabilité du projet</t>
  </si>
  <si>
    <t>Investissement</t>
  </si>
  <si>
    <t>Validation graphe</t>
  </si>
  <si>
    <t>Y</t>
  </si>
  <si>
    <t>Ratio aide/fonds propres</t>
  </si>
  <si>
    <t>Voir bilan lignes 51 à 60, 67</t>
  </si>
  <si>
    <t>Voir bilan ligne 62</t>
  </si>
  <si>
    <t>Nb ETP activité historique</t>
  </si>
  <si>
    <t>Nb ETP projet</t>
  </si>
  <si>
    <t>Activité  historique</t>
  </si>
  <si>
    <t>ADEME</t>
  </si>
  <si>
    <t>Immobilisation</t>
  </si>
  <si>
    <t>de solvabilité :</t>
  </si>
  <si>
    <t>Dette / capitaux propres</t>
  </si>
  <si>
    <t>Total actif (Bilan ligne 43) = Total passif (Bilan ligne 84)</t>
  </si>
  <si>
    <t>Equilibre  bilan et résultat</t>
  </si>
  <si>
    <t>Entreprise en difficulté</t>
  </si>
  <si>
    <t>En difficulté si le capital social et la prime d'émission sont supérieur à la moitié des capitaux propres</t>
  </si>
  <si>
    <t>Règles :</t>
  </si>
  <si>
    <t xml:space="preserve"> - sur immobilisations :</t>
  </si>
  <si>
    <t>Réserves et report à nouveau</t>
  </si>
  <si>
    <t>pour chaque année (budgets, chiffres clés projet…)</t>
  </si>
  <si>
    <t>Si inférieur à</t>
  </si>
  <si>
    <t>Légende</t>
  </si>
  <si>
    <r>
      <t xml:space="preserve">Achats de marchandises </t>
    </r>
    <r>
      <rPr>
        <sz val="7"/>
        <color indexed="8"/>
        <rFont val="Arial"/>
        <family val="2"/>
      </rPr>
      <t>(y compris droits de douane)</t>
    </r>
    <r>
      <rPr>
        <sz val="8"/>
        <color indexed="8"/>
        <rFont val="Arial"/>
        <family val="2"/>
      </rPr>
      <t>*</t>
    </r>
  </si>
  <si>
    <r>
      <t xml:space="preserve">Achats de matières premières et autres approvisionnements </t>
    </r>
    <r>
      <rPr>
        <sz val="7"/>
        <color indexed="8"/>
        <rFont val="Arial"/>
        <family val="2"/>
      </rPr>
      <t>( y compris droits de douane)</t>
    </r>
    <r>
      <rPr>
        <sz val="8"/>
        <color indexed="8"/>
        <rFont val="Arial"/>
        <family val="2"/>
      </rPr>
      <t>*</t>
    </r>
  </si>
  <si>
    <r>
      <t xml:space="preserve">Perte supportée ou bénéfice transféré*                                                                    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(IV)</t>
    </r>
  </si>
  <si>
    <t>Dont créés</t>
  </si>
  <si>
    <t>Remboursement de crédit</t>
  </si>
  <si>
    <t>Divers (dont distribution de dividendes)</t>
  </si>
  <si>
    <t>TOTAL DES BESOINS</t>
  </si>
  <si>
    <t>Apports en comptes courants</t>
  </si>
  <si>
    <t>Capacité d'autofinancement</t>
  </si>
  <si>
    <t xml:space="preserve">Emprunts </t>
  </si>
  <si>
    <t>Déjà négociés</t>
  </si>
  <si>
    <t>Restant à négocier</t>
  </si>
  <si>
    <t>Autres aides publiques prévues</t>
  </si>
  <si>
    <t>TOTAL DES RESSOURCES</t>
  </si>
  <si>
    <t>SOLDE DE TRESORERIE</t>
  </si>
  <si>
    <t>Aide envisagée</t>
  </si>
  <si>
    <r>
      <rPr>
        <b/>
        <i/>
        <sz val="10"/>
        <color indexed="8"/>
        <rFont val="Arial"/>
        <family val="2"/>
      </rPr>
      <t>Solution commercialisée 1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</si>
  <si>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Définition des solutions commercialisées</t>
  </si>
  <si>
    <t>Bien matériel – produits, équipements, matériaux</t>
  </si>
  <si>
    <t>Bien matériel – déploiement de systèmes de production (ligne, usines complètes)</t>
  </si>
  <si>
    <t>Bien matériel – unité de production d’énergie</t>
  </si>
  <si>
    <t>Bien matériel – autre</t>
  </si>
  <si>
    <t>Bien immatériel – offre de service</t>
  </si>
  <si>
    <t>Bien immatériel – méthodologie</t>
  </si>
  <si>
    <t>Bien immatériel – algorythme</t>
  </si>
  <si>
    <t>Bien immatériel – logiciel</t>
  </si>
  <si>
    <t>Bien immatériel – outil juridique</t>
  </si>
  <si>
    <t>Bien immatériel – procédé industriel</t>
  </si>
  <si>
    <t>Bien immatériel – autre</t>
  </si>
  <si>
    <t>Part de marché</t>
  </si>
  <si>
    <r>
      <rPr>
        <b/>
        <i/>
        <sz val="10"/>
        <color indexed="8"/>
        <rFont val="Arial"/>
        <family val="2"/>
      </rPr>
      <t>Solution commercialisée 2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</si>
  <si>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3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</si>
  <si>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4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</si>
  <si>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5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</si>
  <si>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Nom du projet</t>
  </si>
  <si>
    <t>Montant de la demande d'aide</t>
  </si>
  <si>
    <t>Equilibre bilan (Passif = Actif)</t>
  </si>
  <si>
    <t>Prévisions grâce au projet</t>
  </si>
  <si>
    <t>Total CA :</t>
  </si>
  <si>
    <t>Total CA cumulé :</t>
  </si>
  <si>
    <t>ANNEXE 6
Compte de résultat hors projet et projet</t>
  </si>
  <si>
    <t>TOTAL DES PRODUITS (I+III+V+VII)</t>
  </si>
  <si>
    <t>TOTAL DES CHARGES (II+IV+VI+VIII+IX+X)</t>
  </si>
  <si>
    <t xml:space="preserve">  Impôts sur les bénéfices* (X)</t>
  </si>
  <si>
    <t xml:space="preserve">  Participation des salariés aux résultats de l'entreprise (IX)</t>
  </si>
  <si>
    <t>ANNEXE 6
Bilan</t>
  </si>
  <si>
    <t>Pour information : Factoring (Montant de créances cédées)</t>
  </si>
  <si>
    <t>Subvention d'investissement - Aide ADEME de ce dossier</t>
  </si>
  <si>
    <t>ANNEXE 6
Données</t>
  </si>
  <si>
    <t>Données détaillées</t>
  </si>
  <si>
    <t>ANNEXE 6
Onglet d'analyse</t>
  </si>
  <si>
    <t>Résumé</t>
  </si>
  <si>
    <t>Cinq ans post-projet</t>
  </si>
  <si>
    <t>Nombre de salariés de l'entreprise hors projet (en équivalent temps plein : ETP)</t>
  </si>
  <si>
    <t>Nombre de salaires projet (emplois crées en équivalent temps plein : ETP)</t>
  </si>
  <si>
    <t>ANNEXE 6
Prévisions marché et emplois</t>
  </si>
  <si>
    <t xml:space="preserve">Emplois crées ou maintenus par le projet et ses suites : en Equivalent Temps Plein (ETP) </t>
  </si>
  <si>
    <t>Dont emplois créés (en ETP)</t>
  </si>
  <si>
    <t xml:space="preserve">Emplois crées ou maintenus par le projet et ses suites  (ETP) </t>
  </si>
  <si>
    <t>ETP crées ou maintenus par le projet et ses suites</t>
  </si>
  <si>
    <t>Dont crées</t>
  </si>
  <si>
    <t>TOTAL ETP Cumulés crées ou maintenus pendant le projet :</t>
  </si>
  <si>
    <t>TOTAL ETP crées pendant le projet :</t>
  </si>
  <si>
    <t>TOTAL ETP Cumulés crées ou maintenus cumulés au terme du projet et de 5 années d'exploitation :</t>
  </si>
  <si>
    <t>TOTAL ETP crées au terme du projet et de 5 années d'exploitation :</t>
  </si>
  <si>
    <t xml:space="preserve">GRAPHIQUE CA en k€ </t>
  </si>
  <si>
    <t>GRAPHIQUE Résultat</t>
  </si>
  <si>
    <t>GRAPHIQUE Salariés</t>
  </si>
  <si>
    <t>GRAPHIQUE Trésorerie</t>
  </si>
  <si>
    <t>Investissements liés au lancement industriel et commercial 
des résultats du projet conduit</t>
  </si>
  <si>
    <t>ANNEXE 6
Plan de financement</t>
  </si>
  <si>
    <t>Munissez vous de votre business plan et saisissez les montants des cellules en bleu</t>
  </si>
  <si>
    <t>Il y a deux parties : La partie de la société sans le projet et la partie concernant le projet seul</t>
  </si>
  <si>
    <t>Type de solution</t>
  </si>
  <si>
    <t>Description</t>
  </si>
  <si>
    <r>
      <t>CUMUL DE TRESORERIE</t>
    </r>
    <r>
      <rPr>
        <sz val="9"/>
        <rFont val="Arial"/>
        <family val="2"/>
      </rPr>
      <t xml:space="preserve"> </t>
    </r>
  </si>
  <si>
    <t>Immobilisation des dépenses du projet proposé (investissement dans des équipements ou immobilisation de tout autre dépense)</t>
  </si>
  <si>
    <t>Investissements courants (autres investissements non liés au projet)</t>
  </si>
  <si>
    <t>Variation de besoin en fond de roulement</t>
  </si>
  <si>
    <t>VOTRE COMPTE DE RESULTAT PROJET (ce qui s'ajoute au compte-de résultat de l'entreprise grâce au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</si>
</sst>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)_ ;_ * \(#,##0.00\)_ ;_ * &quot;-&quot;??_)_ ;_ @_ "/>
    <numFmt numFmtId="165" formatCode="dd/mm/yy"/>
    <numFmt numFmtId="166" formatCode="_ * #,##0_)_ ;_ * \(#,##0\)_ ;_ * &quot;-&quot;??_)_ ;_ @_ "/>
    <numFmt numFmtId="167" formatCode="_-* #,##0\ _F_-;\-* #,##0\ _F_-;_-* &quot;-&quot;??\ _F_-;_-@_-"/>
  </numFmts>
  <fonts count="73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22"/>
      <name val="Arial"/>
      <family val="2"/>
    </font>
    <font>
      <i/>
      <sz val="10"/>
      <color indexed="2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4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indexed="12"/>
      <name val="Arial"/>
      <family val="2"/>
    </font>
    <font>
      <sz val="18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indexed="12"/>
      <name val="Arial"/>
      <family val="2"/>
    </font>
    <font>
      <sz val="12"/>
      <color theme="0"/>
      <name val="Arial"/>
      <family val="2"/>
    </font>
    <font>
      <sz val="10"/>
      <color rgb="FF273476"/>
      <name val="Arial"/>
      <family val="2"/>
    </font>
    <font>
      <sz val="11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273476"/>
      <name val="Arial"/>
      <family val="2"/>
    </font>
    <font>
      <b/>
      <sz val="10"/>
      <color rgb="FF273476"/>
      <name val="Arial"/>
      <family val="2"/>
    </font>
    <font>
      <sz val="8"/>
      <color rgb="FF273476"/>
      <name val="Arial"/>
      <family val="2"/>
    </font>
    <font>
      <b/>
      <sz val="8"/>
      <color rgb="FF273476"/>
      <name val="Arial"/>
      <family val="2"/>
    </font>
    <font>
      <b/>
      <sz val="9"/>
      <color rgb="FF273476"/>
      <name val="Arial"/>
      <family val="2"/>
    </font>
    <font>
      <sz val="9"/>
      <color rgb="FF273476"/>
      <name val="Arial"/>
      <family val="2"/>
    </font>
    <font>
      <b/>
      <sz val="7"/>
      <color rgb="FF273476"/>
      <name val="Arial"/>
      <family val="2"/>
    </font>
    <font>
      <sz val="12"/>
      <color indexed="8"/>
      <name val="Calibri"/>
      <family val="2"/>
    </font>
    <font>
      <sz val="12"/>
      <color rgb="FF273476"/>
      <name val="Arial"/>
      <family val="2"/>
    </font>
    <font>
      <b/>
      <sz val="18"/>
      <color rgb="FFFF0613"/>
      <name val="Arial"/>
      <family val="2"/>
    </font>
    <font>
      <b/>
      <sz val="16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u/>
      <sz val="14"/>
      <color rgb="FF273476"/>
      <name val="Arial"/>
      <family val="2"/>
    </font>
    <font>
      <sz val="12"/>
      <color rgb="FFFF0000"/>
      <name val="Arial"/>
      <family val="2"/>
    </font>
    <font>
      <b/>
      <sz val="12"/>
      <color rgb="FF27347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5"/>
      <color indexed="12"/>
      <name val="Arial"/>
      <family val="2"/>
    </font>
    <font>
      <i/>
      <sz val="8"/>
      <color indexed="8"/>
      <name val="Arial"/>
      <family val="2"/>
    </font>
    <font>
      <sz val="1"/>
      <color indexed="8"/>
      <name val="Arial"/>
      <family val="2"/>
    </font>
    <font>
      <sz val="11"/>
      <color rgb="FF000000"/>
      <name val="Arial1"/>
    </font>
    <font>
      <sz val="10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18"/>
      <name val="Book Antiqua"/>
      <family val="1"/>
    </font>
    <font>
      <sz val="10"/>
      <color indexed="18"/>
      <name val="Book Antiqua"/>
      <family val="1"/>
    </font>
    <font>
      <b/>
      <u/>
      <sz val="12"/>
      <color theme="0"/>
      <name val="Calibri"/>
      <family val="2"/>
    </font>
    <font>
      <b/>
      <u/>
      <sz val="18"/>
      <color rgb="FF273476"/>
      <name val="Arial"/>
      <family val="2"/>
    </font>
    <font>
      <b/>
      <u/>
      <sz val="16"/>
      <color rgb="FF273476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3"/>
        <bgColor auto="1"/>
      </patternFill>
    </fill>
    <fill>
      <patternFill patternType="lightUp"/>
    </fill>
    <fill>
      <patternFill patternType="solid">
        <fgColor rgb="FF2734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1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164" fontId="39" fillId="0" borderId="0" applyFont="0" applyFill="0" applyBorder="0" applyAlignment="0" applyProtection="0"/>
    <xf numFmtId="0" fontId="56" fillId="0" borderId="1"/>
    <xf numFmtId="0" fontId="57" fillId="0" borderId="1"/>
    <xf numFmtId="0" fontId="2" fillId="0" borderId="1"/>
    <xf numFmtId="43" fontId="2" fillId="0" borderId="1" applyFont="0" applyFill="0" applyBorder="0" applyAlignment="0" applyProtection="0"/>
    <xf numFmtId="0" fontId="39" fillId="0" borderId="1" applyNumberFormat="0" applyFill="0" applyBorder="0" applyProtection="0"/>
  </cellStyleXfs>
  <cellXfs count="409">
    <xf numFmtId="0" fontId="0" fillId="0" borderId="0" xfId="0" applyFont="1" applyAlignment="1"/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vertical="center"/>
    </xf>
    <xf numFmtId="0" fontId="18" fillId="8" borderId="1" xfId="0" applyFont="1" applyFill="1" applyBorder="1" applyAlignment="1"/>
    <xf numFmtId="3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0" borderId="1" xfId="0" applyFont="1" applyBorder="1" applyAlignment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9" fillId="8" borderId="1" xfId="0" applyFont="1" applyFill="1" applyBorder="1" applyAlignment="1"/>
    <xf numFmtId="0" fontId="16" fillId="8" borderId="1" xfId="0" applyFont="1" applyFill="1" applyBorder="1" applyAlignment="1"/>
    <xf numFmtId="3" fontId="13" fillId="8" borderId="1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/>
    <xf numFmtId="49" fontId="4" fillId="8" borderId="2" xfId="0" applyNumberFormat="1" applyFont="1" applyFill="1" applyBorder="1" applyAlignment="1" applyProtection="1">
      <alignment horizontal="right" vertical="center"/>
      <protection locked="0"/>
    </xf>
    <xf numFmtId="0" fontId="30" fillId="15" borderId="8" xfId="0" applyNumberFormat="1" applyFont="1" applyFill="1" applyBorder="1" applyAlignment="1">
      <alignment horizontal="left" vertical="center"/>
    </xf>
    <xf numFmtId="0" fontId="30" fillId="15" borderId="1" xfId="0" applyNumberFormat="1" applyFont="1" applyFill="1" applyBorder="1" applyAlignment="1">
      <alignment horizontal="left" vertical="center"/>
    </xf>
    <xf numFmtId="0" fontId="29" fillId="15" borderId="7" xfId="0" applyFont="1" applyFill="1" applyBorder="1" applyAlignment="1">
      <alignment horizontal="left" vertical="center"/>
    </xf>
    <xf numFmtId="0" fontId="29" fillId="15" borderId="9" xfId="0" applyFont="1" applyFill="1" applyBorder="1" applyAlignment="1">
      <alignment horizontal="left" vertical="center"/>
    </xf>
    <xf numFmtId="0" fontId="29" fillId="15" borderId="11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vertical="center"/>
    </xf>
    <xf numFmtId="3" fontId="36" fillId="2" borderId="2" xfId="0" applyNumberFormat="1" applyFont="1" applyFill="1" applyBorder="1" applyAlignment="1">
      <alignment vertical="center"/>
    </xf>
    <xf numFmtId="3" fontId="34" fillId="5" borderId="2" xfId="0" applyNumberFormat="1" applyFont="1" applyFill="1" applyBorder="1" applyAlignment="1" applyProtection="1">
      <protection locked="0"/>
    </xf>
    <xf numFmtId="3" fontId="35" fillId="0" borderId="2" xfId="0" applyNumberFormat="1" applyFont="1" applyBorder="1" applyAlignment="1"/>
    <xf numFmtId="3" fontId="36" fillId="0" borderId="2" xfId="0" applyNumberFormat="1" applyFont="1" applyBorder="1" applyAlignment="1"/>
    <xf numFmtId="0" fontId="34" fillId="5" borderId="2" xfId="0" applyNumberFormat="1" applyFont="1" applyFill="1" applyBorder="1" applyAlignment="1">
      <alignment horizontal="center" vertical="center"/>
    </xf>
    <xf numFmtId="49" fontId="35" fillId="5" borderId="2" xfId="0" applyNumberFormat="1" applyFont="1" applyFill="1" applyBorder="1" applyAlignment="1">
      <alignment horizontal="center" vertical="center"/>
    </xf>
    <xf numFmtId="3" fontId="34" fillId="5" borderId="2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Border="1" applyAlignment="1"/>
    <xf numFmtId="3" fontId="35" fillId="2" borderId="2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/>
    <xf numFmtId="3" fontId="34" fillId="8" borderId="1" xfId="0" applyNumberFormat="1" applyFont="1" applyFill="1" applyBorder="1" applyAlignment="1"/>
    <xf numFmtId="3" fontId="34" fillId="5" borderId="2" xfId="0" applyNumberFormat="1" applyFont="1" applyFill="1" applyBorder="1" applyAlignment="1">
      <alignment vertical="center"/>
    </xf>
    <xf numFmtId="0" fontId="34" fillId="8" borderId="1" xfId="0" applyFont="1" applyFill="1" applyBorder="1" applyAlignment="1"/>
    <xf numFmtId="49" fontId="26" fillId="8" borderId="1" xfId="0" applyNumberFormat="1" applyFont="1" applyFill="1" applyBorder="1" applyAlignment="1">
      <alignment horizontal="center"/>
    </xf>
    <xf numFmtId="49" fontId="38" fillId="5" borderId="2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vertical="center"/>
    </xf>
    <xf numFmtId="3" fontId="37" fillId="8" borderId="2" xfId="0" applyNumberFormat="1" applyFont="1" applyFill="1" applyBorder="1" applyAlignment="1" applyProtection="1">
      <alignment vertical="center"/>
      <protection locked="0"/>
    </xf>
    <xf numFmtId="3" fontId="36" fillId="8" borderId="2" xfId="0" applyNumberFormat="1" applyFont="1" applyFill="1" applyBorder="1" applyAlignment="1">
      <alignment vertical="center"/>
    </xf>
    <xf numFmtId="3" fontId="34" fillId="8" borderId="2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3" fontId="34" fillId="11" borderId="2" xfId="0" applyNumberFormat="1" applyFont="1" applyFill="1" applyBorder="1" applyAlignment="1" applyProtection="1">
      <protection locked="0"/>
    </xf>
    <xf numFmtId="3" fontId="35" fillId="11" borderId="2" xfId="0" applyNumberFormat="1" applyFont="1" applyFill="1" applyBorder="1" applyAlignment="1"/>
    <xf numFmtId="0" fontId="4" fillId="8" borderId="1" xfId="0" applyFont="1" applyFill="1" applyBorder="1" applyAlignment="1"/>
    <xf numFmtId="0" fontId="4" fillId="8" borderId="1" xfId="0" applyNumberFormat="1" applyFont="1" applyFill="1" applyBorder="1" applyAlignment="1"/>
    <xf numFmtId="0" fontId="41" fillId="8" borderId="1" xfId="0" applyFont="1" applyFill="1" applyBorder="1" applyAlignment="1">
      <alignment horizontal="center" vertical="center"/>
    </xf>
    <xf numFmtId="49" fontId="42" fillId="8" borderId="1" xfId="0" applyNumberFormat="1" applyFont="1" applyFill="1" applyBorder="1" applyAlignment="1">
      <alignment vertical="center"/>
    </xf>
    <xf numFmtId="0" fontId="43" fillId="8" borderId="1" xfId="0" applyFont="1" applyFill="1" applyBorder="1" applyAlignment="1"/>
    <xf numFmtId="0" fontId="24" fillId="8" borderId="1" xfId="0" applyNumberFormat="1" applyFont="1" applyFill="1" applyBorder="1" applyAlignment="1">
      <alignment vertical="center"/>
    </xf>
    <xf numFmtId="0" fontId="24" fillId="8" borderId="1" xfId="0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left"/>
    </xf>
    <xf numFmtId="0" fontId="28" fillId="8" borderId="1" xfId="0" applyNumberFormat="1" applyFont="1" applyFill="1" applyBorder="1" applyAlignment="1"/>
    <xf numFmtId="14" fontId="44" fillId="8" borderId="1" xfId="0" applyNumberFormat="1" applyFont="1" applyFill="1" applyBorder="1" applyAlignment="1"/>
    <xf numFmtId="0" fontId="45" fillId="8" borderId="1" xfId="0" applyFont="1" applyFill="1" applyBorder="1" applyAlignment="1"/>
    <xf numFmtId="0" fontId="40" fillId="8" borderId="1" xfId="0" applyFont="1" applyFill="1" applyBorder="1" applyAlignment="1"/>
    <xf numFmtId="0" fontId="44" fillId="8" borderId="1" xfId="0" applyFont="1" applyFill="1" applyBorder="1" applyAlignment="1"/>
    <xf numFmtId="0" fontId="44" fillId="8" borderId="1" xfId="0" applyNumberFormat="1" applyFont="1" applyFill="1" applyBorder="1" applyAlignment="1"/>
    <xf numFmtId="49" fontId="4" fillId="8" borderId="2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0" fontId="40" fillId="8" borderId="2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/>
    <xf numFmtId="1" fontId="18" fillId="8" borderId="2" xfId="0" applyNumberFormat="1" applyFont="1" applyFill="1" applyBorder="1" applyAlignment="1">
      <alignment horizontal="center" vertical="center"/>
    </xf>
    <xf numFmtId="1" fontId="33" fillId="8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/>
    <xf numFmtId="0" fontId="40" fillId="8" borderId="1" xfId="0" applyNumberFormat="1" applyFont="1" applyFill="1" applyBorder="1" applyAlignment="1"/>
    <xf numFmtId="0" fontId="40" fillId="10" borderId="2" xfId="0" applyNumberFormat="1" applyFont="1" applyFill="1" applyBorder="1" applyAlignment="1"/>
    <xf numFmtId="49" fontId="40" fillId="8" borderId="1" xfId="0" applyNumberFormat="1" applyFont="1" applyFill="1" applyBorder="1" applyAlignment="1"/>
    <xf numFmtId="3" fontId="46" fillId="8" borderId="2" xfId="0" applyNumberFormat="1" applyFont="1" applyFill="1" applyBorder="1" applyAlignment="1"/>
    <xf numFmtId="3" fontId="40" fillId="8" borderId="2" xfId="0" applyNumberFormat="1" applyFont="1" applyFill="1" applyBorder="1" applyAlignment="1"/>
    <xf numFmtId="3" fontId="4" fillId="8" borderId="2" xfId="0" applyNumberFormat="1" applyFont="1" applyFill="1" applyBorder="1" applyAlignment="1"/>
    <xf numFmtId="49" fontId="40" fillId="12" borderId="1" xfId="0" applyNumberFormat="1" applyFont="1" applyFill="1" applyBorder="1" applyAlignment="1"/>
    <xf numFmtId="0" fontId="4" fillId="12" borderId="1" xfId="0" applyNumberFormat="1" applyFont="1" applyFill="1" applyBorder="1" applyAlignment="1"/>
    <xf numFmtId="0" fontId="16" fillId="8" borderId="2" xfId="0" applyNumberFormat="1" applyFont="1" applyFill="1" applyBorder="1" applyAlignment="1">
      <alignment horizontal="center" vertical="center"/>
    </xf>
    <xf numFmtId="0" fontId="37" fillId="8" borderId="2" xfId="0" applyNumberFormat="1" applyFont="1" applyFill="1" applyBorder="1" applyAlignment="1">
      <alignment horizontal="center" vertical="center"/>
    </xf>
    <xf numFmtId="49" fontId="48" fillId="12" borderId="1" xfId="0" applyNumberFormat="1" applyFont="1" applyFill="1" applyBorder="1" applyAlignment="1"/>
    <xf numFmtId="0" fontId="47" fillId="12" borderId="13" xfId="0" applyFont="1" applyFill="1" applyBorder="1" applyAlignment="1">
      <alignment horizontal="left"/>
    </xf>
    <xf numFmtId="0" fontId="4" fillId="12" borderId="14" xfId="0" applyFont="1" applyFill="1" applyBorder="1" applyAlignment="1"/>
    <xf numFmtId="0" fontId="22" fillId="12" borderId="14" xfId="0" applyFont="1" applyFill="1" applyBorder="1" applyAlignment="1"/>
    <xf numFmtId="0" fontId="4" fillId="12" borderId="15" xfId="0" applyNumberFormat="1" applyFont="1" applyFill="1" applyBorder="1" applyAlignment="1"/>
    <xf numFmtId="0" fontId="4" fillId="12" borderId="16" xfId="0" applyFont="1" applyFill="1" applyBorder="1" applyAlignment="1"/>
    <xf numFmtId="0" fontId="4" fillId="12" borderId="1" xfId="0" applyFont="1" applyFill="1" applyBorder="1" applyAlignment="1"/>
    <xf numFmtId="0" fontId="4" fillId="12" borderId="17" xfId="0" applyNumberFormat="1" applyFont="1" applyFill="1" applyBorder="1" applyAlignment="1"/>
    <xf numFmtId="0" fontId="40" fillId="12" borderId="1" xfId="0" applyFont="1" applyFill="1" applyBorder="1" applyAlignment="1"/>
    <xf numFmtId="0" fontId="4" fillId="12" borderId="19" xfId="0" applyFont="1" applyFill="1" applyBorder="1" applyAlignment="1"/>
    <xf numFmtId="0" fontId="4" fillId="12" borderId="20" xfId="0" applyFont="1" applyFill="1" applyBorder="1" applyAlignment="1"/>
    <xf numFmtId="49" fontId="40" fillId="12" borderId="20" xfId="0" applyNumberFormat="1" applyFont="1" applyFill="1" applyBorder="1" applyAlignment="1"/>
    <xf numFmtId="0" fontId="4" fillId="12" borderId="21" xfId="0" applyNumberFormat="1" applyFont="1" applyFill="1" applyBorder="1" applyAlignment="1"/>
    <xf numFmtId="49" fontId="51" fillId="8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 applyAlignment="1"/>
    <xf numFmtId="0" fontId="40" fillId="8" borderId="1" xfId="0" applyNumberFormat="1" applyFont="1" applyFill="1" applyBorder="1" applyAlignment="1" applyProtection="1"/>
    <xf numFmtId="0" fontId="4" fillId="8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" xfId="0" applyNumberFormat="1" applyFont="1" applyBorder="1" applyAlignment="1"/>
    <xf numFmtId="0" fontId="12" fillId="0" borderId="1" xfId="0" applyFont="1" applyBorder="1" applyAlignment="1"/>
    <xf numFmtId="0" fontId="12" fillId="0" borderId="1" xfId="0" applyNumberFormat="1" applyFont="1" applyBorder="1" applyAlignment="1"/>
    <xf numFmtId="0" fontId="40" fillId="0" borderId="1" xfId="0" applyFont="1" applyBorder="1" applyAlignment="1"/>
    <xf numFmtId="0" fontId="40" fillId="0" borderId="1" xfId="0" applyNumberFormat="1" applyFont="1" applyBorder="1" applyAlignment="1"/>
    <xf numFmtId="0" fontId="4" fillId="2" borderId="1" xfId="0" applyFont="1" applyFill="1" applyBorder="1" applyAlignment="1">
      <alignment horizontal="center" vertical="center"/>
    </xf>
    <xf numFmtId="3" fontId="40" fillId="0" borderId="1" xfId="0" applyNumberFormat="1" applyFont="1" applyBorder="1" applyAlignment="1"/>
    <xf numFmtId="3" fontId="4" fillId="6" borderId="2" xfId="0" applyNumberFormat="1" applyFont="1" applyFill="1" applyBorder="1"/>
    <xf numFmtId="3" fontId="40" fillId="6" borderId="2" xfId="0" applyNumberFormat="1" applyFont="1" applyFill="1" applyBorder="1"/>
    <xf numFmtId="3" fontId="37" fillId="0" borderId="2" xfId="0" applyNumberFormat="1" applyFont="1" applyBorder="1" applyAlignment="1"/>
    <xf numFmtId="3" fontId="37" fillId="5" borderId="2" xfId="0" applyNumberFormat="1" applyFont="1" applyFill="1" applyBorder="1" applyAlignment="1" applyProtection="1">
      <protection locked="0"/>
    </xf>
    <xf numFmtId="0" fontId="40" fillId="5" borderId="2" xfId="0" applyFont="1" applyFill="1" applyBorder="1" applyAlignment="1" applyProtection="1">
      <protection locked="0"/>
    </xf>
    <xf numFmtId="3" fontId="4" fillId="8" borderId="1" xfId="0" applyNumberFormat="1" applyFont="1" applyFill="1" applyBorder="1" applyAlignment="1"/>
    <xf numFmtId="0" fontId="4" fillId="15" borderId="8" xfId="0" applyFont="1" applyFill="1" applyBorder="1" applyAlignment="1">
      <alignment horizontal="left" vertical="center"/>
    </xf>
    <xf numFmtId="0" fontId="4" fillId="15" borderId="8" xfId="0" applyFont="1" applyFill="1" applyBorder="1" applyAlignment="1"/>
    <xf numFmtId="0" fontId="15" fillId="2" borderId="1" xfId="0" applyFont="1" applyFill="1" applyBorder="1" applyAlignment="1">
      <alignment horizontal="left" wrapText="1"/>
    </xf>
    <xf numFmtId="0" fontId="4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/>
    <xf numFmtId="0" fontId="4" fillId="15" borderId="12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left" vertical="center"/>
    </xf>
    <xf numFmtId="0" fontId="4" fillId="15" borderId="12" xfId="0" applyFont="1" applyFill="1" applyBorder="1" applyAlignment="1"/>
    <xf numFmtId="0" fontId="12" fillId="8" borderId="1" xfId="0" applyFont="1" applyFill="1" applyBorder="1" applyAlignment="1"/>
    <xf numFmtId="0" fontId="12" fillId="8" borderId="1" xfId="0" applyNumberFormat="1" applyFont="1" applyFill="1" applyBorder="1" applyAlignment="1"/>
    <xf numFmtId="0" fontId="40" fillId="14" borderId="1" xfId="0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3" fontId="40" fillId="5" borderId="2" xfId="0" applyNumberFormat="1" applyFont="1" applyFill="1" applyBorder="1" applyAlignment="1" applyProtection="1">
      <protection locked="0"/>
    </xf>
    <xf numFmtId="3" fontId="37" fillId="11" borderId="2" xfId="0" applyNumberFormat="1" applyFont="1" applyFill="1" applyBorder="1" applyAlignment="1" applyProtection="1">
      <protection locked="0"/>
    </xf>
    <xf numFmtId="0" fontId="1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8" borderId="0" xfId="0" applyFont="1" applyFill="1" applyAlignment="1">
      <alignment horizontal="right"/>
    </xf>
    <xf numFmtId="0" fontId="4" fillId="8" borderId="0" xfId="0" applyFont="1" applyFill="1" applyAlignment="1"/>
    <xf numFmtId="0" fontId="54" fillId="8" borderId="0" xfId="0" applyFont="1" applyFill="1" applyAlignment="1"/>
    <xf numFmtId="0" fontId="6" fillId="8" borderId="0" xfId="0" applyFont="1" applyFill="1" applyAlignment="1"/>
    <xf numFmtId="49" fontId="6" fillId="8" borderId="0" xfId="0" applyNumberFormat="1" applyFont="1" applyFill="1" applyAlignment="1"/>
    <xf numFmtId="0" fontId="6" fillId="16" borderId="2" xfId="0" applyFont="1" applyFill="1" applyBorder="1" applyAlignment="1"/>
    <xf numFmtId="0" fontId="6" fillId="17" borderId="2" xfId="0" applyFont="1" applyFill="1" applyBorder="1" applyAlignment="1"/>
    <xf numFmtId="0" fontId="55" fillId="0" borderId="2" xfId="0" applyFont="1" applyFill="1" applyBorder="1" applyAlignment="1"/>
    <xf numFmtId="0" fontId="6" fillId="18" borderId="2" xfId="0" applyFont="1" applyFill="1" applyBorder="1" applyAlignment="1"/>
    <xf numFmtId="0" fontId="6" fillId="8" borderId="0" xfId="0" applyFont="1" applyFill="1" applyAlignment="1">
      <alignment horizontal="right"/>
    </xf>
    <xf numFmtId="0" fontId="55" fillId="8" borderId="2" xfId="0" applyFont="1" applyFill="1" applyBorder="1" applyAlignment="1">
      <alignment horizontal="right"/>
    </xf>
    <xf numFmtId="0" fontId="28" fillId="7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6" fontId="4" fillId="8" borderId="2" xfId="1" applyNumberFormat="1" applyFont="1" applyFill="1" applyBorder="1" applyAlignment="1">
      <alignment horizontal="right"/>
    </xf>
    <xf numFmtId="166" fontId="4" fillId="8" borderId="0" xfId="1" applyNumberFormat="1" applyFont="1" applyFill="1" applyAlignment="1">
      <alignment horizontal="right"/>
    </xf>
    <xf numFmtId="0" fontId="4" fillId="8" borderId="0" xfId="0" applyFont="1" applyFill="1" applyAlignment="1">
      <alignment horizontal="center" vertical="center"/>
    </xf>
    <xf numFmtId="3" fontId="4" fillId="8" borderId="2" xfId="0" applyNumberFormat="1" applyFont="1" applyFill="1" applyBorder="1" applyAlignment="1">
      <alignment horizontal="right"/>
    </xf>
    <xf numFmtId="3" fontId="4" fillId="8" borderId="0" xfId="0" applyNumberFormat="1" applyFont="1" applyFill="1" applyAlignment="1"/>
    <xf numFmtId="9" fontId="4" fillId="8" borderId="0" xfId="0" applyNumberFormat="1" applyFont="1" applyFill="1" applyAlignment="1"/>
    <xf numFmtId="0" fontId="4" fillId="8" borderId="2" xfId="0" applyFont="1" applyFill="1" applyBorder="1" applyAlignment="1"/>
    <xf numFmtId="2" fontId="4" fillId="8" borderId="2" xfId="0" applyNumberFormat="1" applyFont="1" applyFill="1" applyBorder="1" applyAlignment="1"/>
    <xf numFmtId="9" fontId="4" fillId="19" borderId="2" xfId="0" applyNumberFormat="1" applyFont="1" applyFill="1" applyBorder="1" applyAlignment="1"/>
    <xf numFmtId="0" fontId="28" fillId="20" borderId="2" xfId="0" applyFont="1" applyFill="1" applyBorder="1" applyAlignment="1"/>
    <xf numFmtId="0" fontId="4" fillId="16" borderId="2" xfId="0" applyFont="1" applyFill="1" applyBorder="1" applyAlignment="1"/>
    <xf numFmtId="164" fontId="51" fillId="20" borderId="2" xfId="1" applyFont="1" applyFill="1" applyBorder="1" applyAlignment="1"/>
    <xf numFmtId="0" fontId="4" fillId="17" borderId="2" xfId="0" applyFont="1" applyFill="1" applyBorder="1" applyAlignment="1"/>
    <xf numFmtId="0" fontId="4" fillId="18" borderId="2" xfId="0" applyFont="1" applyFill="1" applyBorder="1" applyAlignment="1"/>
    <xf numFmtId="164" fontId="4" fillId="0" borderId="2" xfId="1" applyFont="1" applyFill="1" applyBorder="1" applyAlignment="1"/>
    <xf numFmtId="164" fontId="4" fillId="0" borderId="0" xfId="1" applyFont="1" applyFill="1" applyAlignment="1"/>
    <xf numFmtId="0" fontId="4" fillId="0" borderId="2" xfId="0" applyFont="1" applyFill="1" applyBorder="1" applyAlignment="1"/>
    <xf numFmtId="0" fontId="4" fillId="8" borderId="2" xfId="0" applyFont="1" applyFill="1" applyBorder="1" applyAlignment="1">
      <alignment horizontal="right"/>
    </xf>
    <xf numFmtId="49" fontId="28" fillId="7" borderId="26" xfId="0" applyNumberFormat="1" applyFont="1" applyFill="1" applyBorder="1" applyAlignment="1"/>
    <xf numFmtId="9" fontId="28" fillId="7" borderId="26" xfId="0" applyNumberFormat="1" applyFont="1" applyFill="1" applyBorder="1" applyAlignment="1"/>
    <xf numFmtId="1" fontId="37" fillId="10" borderId="2" xfId="0" applyNumberFormat="1" applyFont="1" applyFill="1" applyBorder="1" applyAlignment="1">
      <alignment horizontal="center" vertical="center"/>
    </xf>
    <xf numFmtId="1" fontId="37" fillId="11" borderId="2" xfId="0" applyNumberFormat="1" applyFont="1" applyFill="1" applyBorder="1" applyAlignment="1">
      <alignment horizontal="center" vertical="center"/>
    </xf>
    <xf numFmtId="1" fontId="36" fillId="10" borderId="2" xfId="0" applyNumberFormat="1" applyFont="1" applyFill="1" applyBorder="1" applyAlignment="1">
      <alignment horizontal="center" vertical="center"/>
    </xf>
    <xf numFmtId="1" fontId="36" fillId="11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" fillId="0" borderId="1" xfId="4"/>
    <xf numFmtId="0" fontId="58" fillId="0" borderId="1" xfId="3" applyFont="1" applyFill="1" applyAlignment="1">
      <alignment vertical="center" wrapText="1"/>
    </xf>
    <xf numFmtId="0" fontId="59" fillId="0" borderId="1" xfId="3" applyFont="1" applyFill="1" applyAlignment="1">
      <alignment horizontal="center" vertical="center"/>
    </xf>
    <xf numFmtId="0" fontId="60" fillId="0" borderId="1" xfId="3" applyFont="1" applyFill="1" applyAlignment="1">
      <alignment vertical="center"/>
    </xf>
    <xf numFmtId="0" fontId="64" fillId="0" borderId="1" xfId="3" applyFont="1" applyFill="1" applyAlignment="1">
      <alignment vertical="top" wrapText="1"/>
    </xf>
    <xf numFmtId="0" fontId="65" fillId="0" borderId="1" xfId="3" applyFont="1" applyFill="1"/>
    <xf numFmtId="0" fontId="40" fillId="0" borderId="2" xfId="0" applyNumberFormat="1" applyFont="1" applyFill="1" applyBorder="1" applyAlignment="1"/>
    <xf numFmtId="1" fontId="40" fillId="8" borderId="2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vertical="center"/>
    </xf>
    <xf numFmtId="0" fontId="40" fillId="8" borderId="2" xfId="0" applyNumberFormat="1" applyFont="1" applyFill="1" applyBorder="1" applyAlignment="1" applyProtection="1"/>
    <xf numFmtId="0" fontId="0" fillId="0" borderId="2" xfId="0" applyFont="1" applyBorder="1" applyAlignment="1"/>
    <xf numFmtId="0" fontId="66" fillId="7" borderId="2" xfId="0" applyFont="1" applyFill="1" applyBorder="1" applyAlignment="1"/>
    <xf numFmtId="0" fontId="41" fillId="8" borderId="1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/>
    <xf numFmtId="1" fontId="4" fillId="8" borderId="2" xfId="0" applyNumberFormat="1" applyFont="1" applyFill="1" applyBorder="1" applyAlignment="1">
      <alignment horizontal="right"/>
    </xf>
    <xf numFmtId="0" fontId="4" fillId="8" borderId="2" xfId="0" quotePrefix="1" applyFont="1" applyFill="1" applyBorder="1" applyAlignment="1"/>
    <xf numFmtId="0" fontId="4" fillId="8" borderId="2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/>
    <xf numFmtId="0" fontId="28" fillId="8" borderId="1" xfId="0" applyFont="1" applyFill="1" applyBorder="1" applyAlignment="1">
      <alignment horizontal="center" vertical="center"/>
    </xf>
    <xf numFmtId="0" fontId="63" fillId="0" borderId="2" xfId="3" applyFont="1" applyFill="1" applyBorder="1" applyAlignment="1">
      <alignment horizontal="left" vertical="center" wrapText="1"/>
    </xf>
    <xf numFmtId="0" fontId="41" fillId="8" borderId="1" xfId="0" applyFont="1" applyFill="1" applyBorder="1" applyAlignment="1">
      <alignment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/>
    </xf>
    <xf numFmtId="3" fontId="32" fillId="11" borderId="3" xfId="0" applyNumberFormat="1" applyFont="1" applyFill="1" applyBorder="1" applyAlignment="1" applyProtection="1">
      <alignment horizontal="right" vertical="center" wrapText="1"/>
    </xf>
    <xf numFmtId="3" fontId="32" fillId="11" borderId="2" xfId="0" applyNumberFormat="1" applyFont="1" applyFill="1" applyBorder="1" applyAlignment="1" applyProtection="1">
      <alignment horizontal="right" vertical="center" wrapText="1"/>
    </xf>
    <xf numFmtId="3" fontId="33" fillId="11" borderId="3" xfId="0" applyNumberFormat="1" applyFont="1" applyFill="1" applyBorder="1" applyAlignment="1" applyProtection="1"/>
    <xf numFmtId="3" fontId="33" fillId="11" borderId="2" xfId="0" applyNumberFormat="1" applyFont="1" applyFill="1" applyBorder="1" applyAlignment="1" applyProtection="1"/>
    <xf numFmtId="1" fontId="4" fillId="8" borderId="2" xfId="1" applyNumberFormat="1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69" fillId="0" borderId="1" xfId="4" applyFont="1"/>
    <xf numFmtId="167" fontId="62" fillId="11" borderId="2" xfId="5" applyNumberFormat="1" applyFont="1" applyFill="1" applyBorder="1" applyAlignment="1">
      <alignment horizontal="left" vertical="center" wrapText="1"/>
    </xf>
    <xf numFmtId="0" fontId="1" fillId="0" borderId="1" xfId="4" applyFont="1"/>
    <xf numFmtId="167" fontId="62" fillId="11" borderId="32" xfId="5" applyNumberFormat="1" applyFont="1" applyFill="1" applyBorder="1" applyAlignment="1">
      <alignment horizontal="left" vertical="center" wrapText="1"/>
    </xf>
    <xf numFmtId="167" fontId="72" fillId="7" borderId="35" xfId="5" applyNumberFormat="1" applyFont="1" applyFill="1" applyBorder="1" applyAlignment="1">
      <alignment horizontal="left" vertical="center" wrapText="1"/>
    </xf>
    <xf numFmtId="167" fontId="72" fillId="7" borderId="36" xfId="5" applyNumberFormat="1" applyFont="1" applyFill="1" applyBorder="1" applyAlignment="1">
      <alignment horizontal="left" vertical="center" wrapText="1"/>
    </xf>
    <xf numFmtId="167" fontId="61" fillId="11" borderId="23" xfId="5" applyNumberFormat="1" applyFont="1" applyFill="1" applyBorder="1" applyAlignment="1">
      <alignment horizontal="left" vertical="center" wrapText="1"/>
    </xf>
    <xf numFmtId="167" fontId="61" fillId="11" borderId="35" xfId="5" applyNumberFormat="1" applyFont="1" applyFill="1" applyBorder="1" applyAlignment="1">
      <alignment horizontal="left" vertical="center" wrapText="1"/>
    </xf>
    <xf numFmtId="0" fontId="71" fillId="7" borderId="29" xfId="5" applyNumberFormat="1" applyFont="1" applyFill="1" applyBorder="1" applyAlignment="1">
      <alignment horizontal="center" vertical="center" wrapText="1"/>
    </xf>
    <xf numFmtId="2" fontId="4" fillId="21" borderId="2" xfId="0" applyNumberFormat="1" applyFont="1" applyFill="1" applyBorder="1" applyAlignment="1" applyProtection="1">
      <alignment vertical="center"/>
      <protection locked="0"/>
    </xf>
    <xf numFmtId="3" fontId="40" fillId="21" borderId="2" xfId="0" applyNumberFormat="1" applyFont="1" applyFill="1" applyBorder="1" applyAlignment="1" applyProtection="1">
      <alignment vertical="center"/>
      <protection locked="0"/>
    </xf>
    <xf numFmtId="0" fontId="40" fillId="21" borderId="2" xfId="0" applyNumberFormat="1" applyFont="1" applyFill="1" applyBorder="1" applyAlignment="1">
      <alignment horizontal="center" vertical="center"/>
    </xf>
    <xf numFmtId="0" fontId="40" fillId="21" borderId="3" xfId="0" applyNumberFormat="1" applyFont="1" applyFill="1" applyBorder="1" applyAlignment="1">
      <alignment horizontal="center" vertical="center"/>
    </xf>
    <xf numFmtId="10" fontId="40" fillId="21" borderId="2" xfId="0" applyNumberFormat="1" applyFont="1" applyFill="1" applyBorder="1" applyAlignment="1">
      <alignment horizontal="center" vertical="center"/>
    </xf>
    <xf numFmtId="10" fontId="40" fillId="21" borderId="3" xfId="0" applyNumberFormat="1" applyFont="1" applyFill="1" applyBorder="1" applyAlignment="1">
      <alignment horizontal="center" vertical="center"/>
    </xf>
    <xf numFmtId="0" fontId="4" fillId="21" borderId="2" xfId="0" applyNumberFormat="1" applyFont="1" applyFill="1" applyBorder="1" applyAlignment="1"/>
    <xf numFmtId="1" fontId="34" fillId="8" borderId="2" xfId="0" applyNumberFormat="1" applyFont="1" applyFill="1" applyBorder="1" applyAlignment="1">
      <alignment horizontal="center" vertical="center"/>
    </xf>
    <xf numFmtId="1" fontId="38" fillId="8" borderId="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/>
    </xf>
    <xf numFmtId="1" fontId="35" fillId="8" borderId="2" xfId="0" applyNumberFormat="1" applyFont="1" applyFill="1" applyBorder="1" applyAlignment="1">
      <alignment horizontal="center" vertical="center"/>
    </xf>
    <xf numFmtId="3" fontId="10" fillId="21" borderId="2" xfId="0" applyNumberFormat="1" applyFont="1" applyFill="1" applyBorder="1" applyAlignment="1" applyProtection="1">
      <alignment vertical="center"/>
      <protection locked="0"/>
    </xf>
    <xf numFmtId="0" fontId="37" fillId="8" borderId="2" xfId="0" applyNumberFormat="1" applyFont="1" applyFill="1" applyBorder="1" applyAlignment="1" applyProtection="1">
      <alignment horizontal="center"/>
      <protection locked="0"/>
    </xf>
    <xf numFmtId="3" fontId="38" fillId="8" borderId="2" xfId="0" applyNumberFormat="1" applyFont="1" applyFill="1" applyBorder="1" applyAlignment="1" applyProtection="1">
      <alignment horizontal="center" vertical="center"/>
      <protection locked="0"/>
    </xf>
    <xf numFmtId="0" fontId="4" fillId="21" borderId="2" xfId="0" applyFont="1" applyFill="1" applyBorder="1" applyAlignment="1" applyProtection="1">
      <protection locked="0"/>
    </xf>
    <xf numFmtId="3" fontId="10" fillId="21" borderId="2" xfId="0" applyNumberFormat="1" applyFont="1" applyFill="1" applyBorder="1" applyAlignment="1">
      <alignment vertical="center"/>
    </xf>
    <xf numFmtId="49" fontId="35" fillId="8" borderId="2" xfId="0" applyNumberFormat="1" applyFont="1" applyFill="1" applyBorder="1" applyAlignment="1">
      <alignment horizontal="center" vertical="center"/>
    </xf>
    <xf numFmtId="3" fontId="13" fillId="21" borderId="2" xfId="0" applyNumberFormat="1" applyFont="1" applyFill="1" applyBorder="1" applyAlignment="1" applyProtection="1">
      <alignment vertical="center"/>
      <protection locked="0"/>
    </xf>
    <xf numFmtId="167" fontId="62" fillId="21" borderId="29" xfId="5" applyNumberFormat="1" applyFont="1" applyFill="1" applyBorder="1" applyAlignment="1">
      <alignment horizontal="left" vertical="center" wrapText="1"/>
    </xf>
    <xf numFmtId="0" fontId="69" fillId="21" borderId="30" xfId="4" applyFont="1" applyFill="1" applyBorder="1"/>
    <xf numFmtId="167" fontId="62" fillId="21" borderId="2" xfId="5" applyNumberFormat="1" applyFont="1" applyFill="1" applyBorder="1" applyAlignment="1">
      <alignment horizontal="left" vertical="center" wrapText="1"/>
    </xf>
    <xf numFmtId="0" fontId="69" fillId="21" borderId="32" xfId="4" applyFont="1" applyFill="1" applyBorder="1"/>
    <xf numFmtId="1" fontId="71" fillId="7" borderId="29" xfId="5" applyNumberFormat="1" applyFont="1" applyFill="1" applyBorder="1" applyAlignment="1">
      <alignment horizontal="center" vertical="center" wrapText="1"/>
    </xf>
    <xf numFmtId="49" fontId="26" fillId="7" borderId="2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49" fontId="52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9" fontId="26" fillId="7" borderId="6" xfId="0" applyNumberFormat="1" applyFont="1" applyFill="1" applyBorder="1" applyAlignment="1">
      <alignment horizontal="center"/>
    </xf>
    <xf numFmtId="49" fontId="49" fillId="11" borderId="18" xfId="0" applyNumberFormat="1" applyFont="1" applyFill="1" applyBorder="1" applyAlignment="1">
      <alignment horizontal="center"/>
    </xf>
    <xf numFmtId="49" fontId="51" fillId="11" borderId="2" xfId="0" applyNumberFormat="1" applyFont="1" applyFill="1" applyBorder="1" applyAlignment="1">
      <alignment horizontal="center"/>
    </xf>
    <xf numFmtId="49" fontId="49" fillId="10" borderId="18" xfId="0" applyNumberFormat="1" applyFont="1" applyFill="1" applyBorder="1" applyAlignment="1">
      <alignment horizontal="center"/>
    </xf>
    <xf numFmtId="49" fontId="50" fillId="10" borderId="2" xfId="0" applyNumberFormat="1" applyFont="1" applyFill="1" applyBorder="1" applyAlignment="1">
      <alignment horizontal="center"/>
    </xf>
    <xf numFmtId="2" fontId="4" fillId="21" borderId="3" xfId="0" applyNumberFormat="1" applyFont="1" applyFill="1" applyBorder="1" applyAlignment="1" applyProtection="1">
      <alignment horizontal="center" vertical="center"/>
      <protection locked="0"/>
    </xf>
    <xf numFmtId="2" fontId="4" fillId="21" borderId="5" xfId="0" applyNumberFormat="1" applyFont="1" applyFill="1" applyBorder="1" applyAlignment="1" applyProtection="1">
      <alignment horizontal="center" vertical="center"/>
      <protection locked="0"/>
    </xf>
    <xf numFmtId="2" fontId="4" fillId="21" borderId="4" xfId="0" applyNumberFormat="1" applyFont="1" applyFill="1" applyBorder="1" applyAlignment="1" applyProtection="1">
      <alignment horizontal="center" vertical="center"/>
      <protection locked="0"/>
    </xf>
    <xf numFmtId="49" fontId="28" fillId="7" borderId="3" xfId="0" applyNumberFormat="1" applyFont="1" applyFill="1" applyBorder="1" applyAlignment="1">
      <alignment horizontal="center" vertical="center"/>
    </xf>
    <xf numFmtId="49" fontId="28" fillId="7" borderId="4" xfId="0" applyNumberFormat="1" applyFont="1" applyFill="1" applyBorder="1" applyAlignment="1">
      <alignment horizontal="center" vertical="center"/>
    </xf>
    <xf numFmtId="49" fontId="28" fillId="7" borderId="9" xfId="0" applyNumberFormat="1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center" vertical="center"/>
    </xf>
    <xf numFmtId="49" fontId="28" fillId="7" borderId="10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/>
    </xf>
    <xf numFmtId="49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6" xfId="0" applyNumberFormat="1" applyFont="1" applyFill="1" applyBorder="1" applyAlignment="1">
      <alignment horizontal="center" wrapText="1"/>
    </xf>
    <xf numFmtId="0" fontId="7" fillId="21" borderId="22" xfId="0" applyNumberFormat="1" applyFont="1" applyFill="1" applyBorder="1" applyAlignment="1">
      <alignment horizontal="center" wrapText="1"/>
    </xf>
    <xf numFmtId="0" fontId="7" fillId="21" borderId="23" xfId="0" applyNumberFormat="1" applyFont="1" applyFill="1" applyBorder="1" applyAlignment="1">
      <alignment horizontal="center" wrapText="1"/>
    </xf>
    <xf numFmtId="0" fontId="8" fillId="21" borderId="6" xfId="0" applyNumberFormat="1" applyFont="1" applyFill="1" applyBorder="1" applyAlignment="1">
      <alignment horizontal="center"/>
    </xf>
    <xf numFmtId="0" fontId="8" fillId="21" borderId="22" xfId="0" applyNumberFormat="1" applyFont="1" applyFill="1" applyBorder="1" applyAlignment="1">
      <alignment horizontal="center"/>
    </xf>
    <xf numFmtId="0" fontId="8" fillId="21" borderId="23" xfId="0" applyNumberFormat="1" applyFont="1" applyFill="1" applyBorder="1" applyAlignment="1">
      <alignment horizontal="center"/>
    </xf>
    <xf numFmtId="49" fontId="31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" xfId="0" applyNumberFormat="1" applyFont="1" applyFill="1" applyBorder="1" applyAlignment="1">
      <alignment horizontal="right"/>
    </xf>
    <xf numFmtId="0" fontId="25" fillId="7" borderId="1" xfId="0" applyNumberFormat="1" applyFont="1" applyFill="1" applyBorder="1" applyAlignment="1">
      <alignment horizontal="right"/>
    </xf>
    <xf numFmtId="49" fontId="23" fillId="7" borderId="8" xfId="0" applyNumberFormat="1" applyFont="1" applyFill="1" applyBorder="1" applyAlignment="1">
      <alignment horizontal="center" vertical="center" textRotation="90"/>
    </xf>
    <xf numFmtId="49" fontId="23" fillId="7" borderId="1" xfId="0" applyNumberFormat="1" applyFont="1" applyFill="1" applyBorder="1" applyAlignment="1">
      <alignment horizontal="center" vertical="center" textRotation="90"/>
    </xf>
    <xf numFmtId="49" fontId="31" fillId="21" borderId="6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/>
    </xf>
    <xf numFmtId="49" fontId="14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 textRotation="90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49" fontId="12" fillId="2" borderId="2" xfId="0" applyNumberFormat="1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textRotation="90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49" fontId="16" fillId="0" borderId="2" xfId="0" applyNumberFormat="1" applyFont="1" applyBorder="1" applyAlignment="1"/>
    <xf numFmtId="0" fontId="16" fillId="0" borderId="2" xfId="0" applyFont="1" applyBorder="1" applyAlignment="1"/>
    <xf numFmtId="0" fontId="4" fillId="0" borderId="2" xfId="0" applyFont="1" applyBorder="1" applyAlignment="1"/>
    <xf numFmtId="49" fontId="22" fillId="7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22" fillId="7" borderId="8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vertical="center" textRotation="90"/>
    </xf>
    <xf numFmtId="0" fontId="4" fillId="2" borderId="2" xfId="0" applyFont="1" applyFill="1" applyBorder="1" applyAlignment="1">
      <alignment vertical="center" textRotation="90"/>
    </xf>
    <xf numFmtId="49" fontId="20" fillId="2" borderId="2" xfId="0" applyNumberFormat="1" applyFont="1" applyFill="1" applyBorder="1" applyAlignment="1">
      <alignment horizontal="center" vertical="center" textRotation="90"/>
    </xf>
    <xf numFmtId="0" fontId="20" fillId="2" borderId="2" xfId="0" applyFont="1" applyFill="1" applyBorder="1" applyAlignment="1">
      <alignment horizontal="center" vertical="center" textRotation="90"/>
    </xf>
    <xf numFmtId="49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5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wrapText="1"/>
    </xf>
    <xf numFmtId="0" fontId="19" fillId="8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49" fontId="12" fillId="13" borderId="2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45" fillId="2" borderId="6" xfId="0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63" fillId="0" borderId="33" xfId="3" applyFont="1" applyFill="1" applyBorder="1" applyAlignment="1">
      <alignment horizontal="left" vertical="center" wrapText="1"/>
    </xf>
    <xf numFmtId="0" fontId="63" fillId="0" borderId="2" xfId="3" applyFont="1" applyFill="1" applyBorder="1" applyAlignment="1">
      <alignment horizontal="left" vertical="center" wrapText="1"/>
    </xf>
    <xf numFmtId="0" fontId="71" fillId="7" borderId="34" xfId="3" applyFont="1" applyFill="1" applyBorder="1" applyAlignment="1">
      <alignment horizontal="left" vertical="center" wrapText="1"/>
    </xf>
    <xf numFmtId="0" fontId="71" fillId="7" borderId="35" xfId="3" applyFont="1" applyFill="1" applyBorder="1" applyAlignment="1">
      <alignment horizontal="left" vertical="center" wrapText="1"/>
    </xf>
    <xf numFmtId="0" fontId="63" fillId="0" borderId="37" xfId="3" applyFont="1" applyFill="1" applyBorder="1" applyAlignment="1">
      <alignment horizontal="left" vertical="center" wrapText="1"/>
    </xf>
    <xf numFmtId="0" fontId="63" fillId="0" borderId="29" xfId="3" applyFont="1" applyFill="1" applyBorder="1" applyAlignment="1">
      <alignment horizontal="left" vertical="center" wrapText="1"/>
    </xf>
    <xf numFmtId="0" fontId="70" fillId="0" borderId="38" xfId="3" applyFont="1" applyFill="1" applyBorder="1" applyAlignment="1">
      <alignment horizontal="left" vertical="center" wrapText="1"/>
    </xf>
    <xf numFmtId="0" fontId="70" fillId="0" borderId="23" xfId="3" applyFont="1" applyFill="1" applyBorder="1" applyAlignment="1">
      <alignment horizontal="left" vertical="center" wrapText="1"/>
    </xf>
    <xf numFmtId="0" fontId="70" fillId="0" borderId="34" xfId="3" applyFont="1" applyFill="1" applyBorder="1" applyAlignment="1">
      <alignment horizontal="left" vertical="center" wrapText="1"/>
    </xf>
    <xf numFmtId="0" fontId="70" fillId="0" borderId="35" xfId="3" applyFont="1" applyFill="1" applyBorder="1" applyAlignment="1">
      <alignment horizontal="left" vertical="center" wrapText="1"/>
    </xf>
    <xf numFmtId="0" fontId="61" fillId="0" borderId="1" xfId="3" applyFont="1" applyFill="1" applyBorder="1" applyAlignment="1">
      <alignment horizontal="center" vertical="center" wrapText="1"/>
    </xf>
    <xf numFmtId="0" fontId="61" fillId="0" borderId="10" xfId="3" applyFont="1" applyFill="1" applyBorder="1" applyAlignment="1">
      <alignment horizontal="center" vertical="center" wrapText="1"/>
    </xf>
    <xf numFmtId="0" fontId="63" fillId="0" borderId="27" xfId="3" applyFont="1" applyFill="1" applyBorder="1" applyAlignment="1">
      <alignment horizontal="left" vertical="center" wrapText="1"/>
    </xf>
    <xf numFmtId="0" fontId="63" fillId="0" borderId="28" xfId="3" applyFont="1" applyFill="1" applyBorder="1" applyAlignment="1">
      <alignment horizontal="left" vertical="center" wrapText="1"/>
    </xf>
    <xf numFmtId="0" fontId="63" fillId="0" borderId="31" xfId="3" applyFont="1" applyFill="1" applyBorder="1" applyAlignment="1">
      <alignment horizontal="left" vertical="center" wrapText="1"/>
    </xf>
    <xf numFmtId="0" fontId="63" fillId="0" borderId="4" xfId="3" applyFont="1" applyFill="1" applyBorder="1" applyAlignment="1">
      <alignment horizontal="left" vertical="center" wrapText="1"/>
    </xf>
    <xf numFmtId="0" fontId="63" fillId="0" borderId="33" xfId="3" applyFont="1" applyFill="1" applyBorder="1" applyAlignment="1">
      <alignment horizontal="left" vertical="center"/>
    </xf>
    <xf numFmtId="0" fontId="28" fillId="7" borderId="2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right"/>
    </xf>
    <xf numFmtId="0" fontId="28" fillId="7" borderId="0" xfId="0" applyFont="1" applyFill="1" applyAlignment="1">
      <alignment horizontal="right"/>
    </xf>
    <xf numFmtId="0" fontId="28" fillId="7" borderId="2" xfId="0" applyFont="1" applyFill="1" applyBorder="1" applyAlignment="1">
      <alignment horizontal="right" wrapText="1"/>
    </xf>
    <xf numFmtId="0" fontId="28" fillId="7" borderId="0" xfId="0" applyFont="1" applyFill="1" applyAlignment="1">
      <alignment horizontal="right" wrapText="1"/>
    </xf>
    <xf numFmtId="0" fontId="28" fillId="7" borderId="1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left"/>
    </xf>
    <xf numFmtId="0" fontId="67" fillId="8" borderId="1" xfId="0" applyFont="1" applyFill="1" applyBorder="1" applyAlignment="1">
      <alignment horizontal="center"/>
    </xf>
    <xf numFmtId="0" fontId="68" fillId="8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</cellXfs>
  <cellStyles count="7">
    <cellStyle name="Milliers" xfId="1" builtinId="3"/>
    <cellStyle name="Milliers 2" xfId="5" xr:uid="{1C482A1C-ACC1-44C0-BE7C-757F7E8BB816}"/>
    <cellStyle name="Normal" xfId="0" builtinId="0"/>
    <cellStyle name="Normal 2" xfId="2" xr:uid="{00000000-0005-0000-0000-000002000000}"/>
    <cellStyle name="Normal 2 2" xfId="3" xr:uid="{382E34EC-C13D-4540-8AA2-4D39D95F047B}"/>
    <cellStyle name="Normal 3" xfId="4" xr:uid="{075FC21A-F3C4-4052-AF2D-1E9A4AE4E0B4}"/>
    <cellStyle name="Normal 4" xfId="6" xr:uid="{161B05BA-930B-43D3-9E78-D39B6C524A24}"/>
  </cellStyles>
  <dxfs count="204"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595959"/>
      <rgbColor rgb="FFB4C6E7"/>
      <rgbColor rgb="FFA9CD90"/>
      <rgbColor rgb="00000000"/>
      <rgbColor rgb="FFFFC7CE"/>
      <rgbColor rgb="FF9C0006"/>
      <rgbColor rgb="FF3F3F3F"/>
      <rgbColor rgb="FFF2F2F2"/>
      <rgbColor rgb="FF000090"/>
      <rgbColor rgb="FFD9E2F3"/>
      <rgbColor rgb="FFE2EEDA"/>
      <rgbColor rgb="FFC0C0C0"/>
      <rgbColor rgb="FFD8D8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613"/>
      <color rgb="FF273476"/>
      <color rgb="FFA6C1E2"/>
      <color rgb="FF61AA27"/>
      <color rgb="FFFFC7CE"/>
      <color rgb="FF619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Chiffre</a:t>
            </a:r>
            <a:r>
              <a:rPr lang="fr-FR" baseline="0"/>
              <a:t> d'affaire</a:t>
            </a:r>
            <a:r>
              <a:rPr lang="fr-FR"/>
              <a:t> en K€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Analyses!$C$66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Analyses!$D$66:$O$66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7F46-BE38-F79B830A481B}"/>
            </c:ext>
          </c:extLst>
        </c:ser>
        <c:ser>
          <c:idx val="1"/>
          <c:order val="1"/>
          <c:tx>
            <c:strRef>
              <c:f>Analyses!$C$67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Analyses!$D$67:$O$67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B-7F46-BE38-F79B830A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901984"/>
        <c:axId val="1292823968"/>
      </c:barChart>
      <c:catAx>
        <c:axId val="1285901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2823968"/>
        <c:crosses val="autoZero"/>
        <c:auto val="1"/>
        <c:lblAlgn val="ctr"/>
        <c:lblOffset val="100"/>
        <c:noMultiLvlLbl val="0"/>
      </c:catAx>
      <c:valAx>
        <c:axId val="12928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_ ;_ * \(#\ ##0\)_ ;_ * &quot;-&quot;??_)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9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 en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Analyses!$C$70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Analyses!$D$70:$O$70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1-2449-A0AA-77F10A35A50F}"/>
            </c:ext>
          </c:extLst>
        </c:ser>
        <c:ser>
          <c:idx val="1"/>
          <c:order val="1"/>
          <c:tx>
            <c:strRef>
              <c:f>Analyses!$C$71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Analyses!$D$71:$O$71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1-2449-A0AA-77F10A35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675104"/>
        <c:axId val="1312691904"/>
      </c:barChart>
      <c:catAx>
        <c:axId val="1312675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2691904"/>
        <c:crosses val="autoZero"/>
        <c:auto val="1"/>
        <c:lblAlgn val="ctr"/>
        <c:lblOffset val="100"/>
        <c:noMultiLvlLbl val="0"/>
      </c:catAx>
      <c:valAx>
        <c:axId val="13126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26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et subventions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984E-806A-4CEFFB68BB1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984E-806A-4CEFFB68BB1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7-984E-806A-4CEFFB68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559088"/>
        <c:axId val="1408615984"/>
      </c:barChart>
      <c:catAx>
        <c:axId val="1355559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8615984"/>
        <c:crosses val="autoZero"/>
        <c:auto val="1"/>
        <c:lblAlgn val="ctr"/>
        <c:lblOffset val="100"/>
        <c:noMultiLvlLbl val="0"/>
      </c:catAx>
      <c:valAx>
        <c:axId val="140861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5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Salariés ETP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Analyses!$C$74</c:f>
              <c:strCache>
                <c:ptCount val="1"/>
                <c:pt idx="0">
                  <c:v>Nb ETP activité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Analyses!$D$74:$O$74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2C4E-A10F-CDF4F53E8C86}"/>
            </c:ext>
          </c:extLst>
        </c:ser>
        <c:ser>
          <c:idx val="1"/>
          <c:order val="1"/>
          <c:tx>
            <c:strRef>
              <c:f>Analyses!$C$75</c:f>
              <c:strCache>
                <c:ptCount val="1"/>
                <c:pt idx="0">
                  <c:v>Nb ETP 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Analyses!$D$75:$O$75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A-2C4E-A10F-CDF4F53E8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947232"/>
        <c:axId val="1409039456"/>
      </c:barChart>
      <c:catAx>
        <c:axId val="140894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9039456"/>
        <c:crosses val="autoZero"/>
        <c:auto val="1"/>
        <c:lblAlgn val="ctr"/>
        <c:lblOffset val="100"/>
        <c:noMultiLvlLbl val="0"/>
      </c:catAx>
      <c:valAx>
        <c:axId val="14090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9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Subventions Investissements K€</a:t>
            </a:r>
          </a:p>
        </c:rich>
      </c:tx>
      <c:layout>
        <c:manualLayout>
          <c:xMode val="edge"/>
          <c:yMode val="edge"/>
          <c:x val="0.27741956074460788"/>
          <c:y val="4.6296251746440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E-E944-990A-31EAB3984ED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7E-E944-990A-31EAB3984ED1}"/>
              </c:ext>
            </c:extLst>
          </c:dPt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E-E944-990A-31EAB3984ED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E-E944-990A-31EAB3984ED1}"/>
            </c:ext>
          </c:extLst>
        </c:ser>
        <c:ser>
          <c:idx val="3"/>
          <c:order val="3"/>
          <c:tx>
            <c:strRef>
              <c:f>Analyses!$C$86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rgbClr val="61AA27"/>
            </a:solidFill>
            <a:ln>
              <a:noFill/>
            </a:ln>
            <a:effectLst/>
          </c:spPr>
          <c:invertIfNegative val="0"/>
          <c:val>
            <c:numRef>
              <c:f>Analyses!$D$86:$O$86</c:f>
              <c:numCache>
                <c:formatCode>#,##0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E-E944-990A-31EAB398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676112"/>
        <c:axId val="1356533552"/>
      </c:barChart>
      <c:catAx>
        <c:axId val="1316676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56533552"/>
        <c:crosses val="autoZero"/>
        <c:auto val="1"/>
        <c:lblAlgn val="ctr"/>
        <c:lblOffset val="100"/>
        <c:noMultiLvlLbl val="0"/>
      </c:catAx>
      <c:valAx>
        <c:axId val="13565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67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600075</xdr:colOff>
      <xdr:row>1</xdr:row>
      <xdr:rowOff>161925</xdr:rowOff>
    </xdr:from>
    <xdr:to>
      <xdr:col>1</xdr:col>
      <xdr:colOff>2134172</xdr:colOff>
      <xdr:row>10</xdr:row>
      <xdr:rowOff>161925</xdr:rowOff>
    </xdr:to>
    <xdr:pic>
      <xdr:nvPicPr>
        <xdr:cNvPr id="4" name="Image 3" descr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371475"/>
          <a:ext cx="1534097" cy="1809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9</xdr:col>
      <xdr:colOff>0</xdr:colOff>
      <xdr:row>4</xdr:row>
      <xdr:rowOff>76151</xdr:rowOff>
    </xdr:from>
    <xdr:to>
      <xdr:col>17</xdr:col>
      <xdr:colOff>18143</xdr:colOff>
      <xdr:row>8</xdr:row>
      <xdr:rowOff>27684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76750" y="885776"/>
          <a:ext cx="8566831" cy="713533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seules les cases jaune sont à compléter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. Les autres cellules sont des vérifications.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Si une des cellules de cet onglet passe en rouge vérifiez vos données 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ou contactez l'ADEME car ces situations peuvent être bloquantes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101148</xdr:colOff>
      <xdr:row>0</xdr:row>
      <xdr:rowOff>198210</xdr:rowOff>
    </xdr:from>
    <xdr:to>
      <xdr:col>2</xdr:col>
      <xdr:colOff>816431</xdr:colOff>
      <xdr:row>7</xdr:row>
      <xdr:rowOff>115074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35025AF9-452A-4F13-A829-A62F98BDF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862" y="198210"/>
          <a:ext cx="1141640" cy="1350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662213</xdr:colOff>
      <xdr:row>4</xdr:row>
      <xdr:rowOff>1861</xdr:rowOff>
    </xdr:from>
    <xdr:to>
      <xdr:col>15</xdr:col>
      <xdr:colOff>611909</xdr:colOff>
      <xdr:row>8</xdr:row>
      <xdr:rowOff>38135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6C1516E-8FA7-4F26-A0E8-CF0ACB9AB4CE}"/>
            </a:ext>
          </a:extLst>
        </xdr:cNvPr>
        <xdr:cNvSpPr/>
      </xdr:nvSpPr>
      <xdr:spPr>
        <a:xfrm>
          <a:off x="2757713" y="815888"/>
          <a:ext cx="12631553" cy="855104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seules les cases jaunes sont à compléter avec vos prévisions.</a:t>
          </a:r>
          <a:endParaRPr lang="fr-FR" sz="1400">
            <a:solidFill>
              <a:srgbClr val="FFFF00"/>
            </a:solidFill>
            <a:effectLst/>
          </a:endParaRPr>
        </a:p>
        <a:p>
          <a:r>
            <a:rPr lang="fr-FR" sz="11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L'ETP correspond à l'effectif physique X quotité de temps de travail sur un an.</a:t>
          </a:r>
          <a:r>
            <a:rPr lang="fr-FR" sz="11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D'où la possibilité d'avoir des nombres décimaux.</a:t>
          </a:r>
          <a:endParaRPr lang="fr-FR" sz="1400">
            <a:solidFill>
              <a:schemeClr val="bg1"/>
            </a:solidFill>
            <a:effectLst/>
          </a:endParaRPr>
        </a:p>
        <a:p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temps plein pendant 1 an = 1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80% = 0,8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 agents à temps plein pendant 1 an = 2 ETP, 2 agents à mi-temps pendant 1 an = 1 ETP.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Dans ce tableau les ETP sont a indiquer par année et non en cumulé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199292</xdr:colOff>
      <xdr:row>32</xdr:row>
      <xdr:rowOff>40054</xdr:rowOff>
    </xdr:from>
    <xdr:to>
      <xdr:col>5</xdr:col>
      <xdr:colOff>275492</xdr:colOff>
      <xdr:row>33</xdr:row>
      <xdr:rowOff>103554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51215" y="4615310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77176</xdr:colOff>
      <xdr:row>92</xdr:row>
      <xdr:rowOff>40054</xdr:rowOff>
    </xdr:from>
    <xdr:to>
      <xdr:col>5</xdr:col>
      <xdr:colOff>153376</xdr:colOff>
      <xdr:row>93</xdr:row>
      <xdr:rowOff>103554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229099" y="10843195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0</xdr:col>
      <xdr:colOff>187099</xdr:colOff>
      <xdr:row>3</xdr:row>
      <xdr:rowOff>90714</xdr:rowOff>
    </xdr:from>
    <xdr:to>
      <xdr:col>1</xdr:col>
      <xdr:colOff>215446</xdr:colOff>
      <xdr:row>8</xdr:row>
      <xdr:rowOff>71315</xdr:rowOff>
    </xdr:to>
    <xdr:pic>
      <xdr:nvPicPr>
        <xdr:cNvPr id="5" name="Image 4" descr="Image 1">
          <a:extLst>
            <a:ext uri="{FF2B5EF4-FFF2-40B4-BE49-F238E27FC236}">
              <a16:creationId xmlns:a16="http://schemas.microsoft.com/office/drawing/2014/main" id="{35862B64-34F0-4B50-8335-BB53E5D9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099" y="90714"/>
          <a:ext cx="856115" cy="10124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2</xdr:col>
      <xdr:colOff>315232</xdr:colOff>
      <xdr:row>6</xdr:row>
      <xdr:rowOff>83844</xdr:rowOff>
    </xdr:from>
    <xdr:to>
      <xdr:col>16</xdr:col>
      <xdr:colOff>548822</xdr:colOff>
      <xdr:row>9</xdr:row>
      <xdr:rowOff>59764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6B5F70D-11DD-404E-9E2E-E2263764CE1E}"/>
            </a:ext>
          </a:extLst>
        </xdr:cNvPr>
        <xdr:cNvSpPr/>
      </xdr:nvSpPr>
      <xdr:spPr>
        <a:xfrm>
          <a:off x="1966232" y="718844"/>
          <a:ext cx="9631590" cy="595045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vertes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blanches se complètent automatiquement et les celules hachurées ne sont pas à compléter.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43</xdr:row>
      <xdr:rowOff>177800</xdr:rowOff>
    </xdr:from>
    <xdr:to>
      <xdr:col>9</xdr:col>
      <xdr:colOff>127000</xdr:colOff>
      <xdr:row>45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46</xdr:row>
      <xdr:rowOff>177800</xdr:rowOff>
    </xdr:from>
    <xdr:to>
      <xdr:col>9</xdr:col>
      <xdr:colOff>127000</xdr:colOff>
      <xdr:row>48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47</xdr:row>
      <xdr:rowOff>177800</xdr:rowOff>
    </xdr:from>
    <xdr:to>
      <xdr:col>9</xdr:col>
      <xdr:colOff>127000</xdr:colOff>
      <xdr:row>49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102100" y="7962900"/>
          <a:ext cx="0" cy="17780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673100</xdr:colOff>
      <xdr:row>77</xdr:row>
      <xdr:rowOff>50800</xdr:rowOff>
    </xdr:from>
    <xdr:to>
      <xdr:col>2</xdr:col>
      <xdr:colOff>749300</xdr:colOff>
      <xdr:row>79</xdr:row>
      <xdr:rowOff>88900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181100" y="12585700"/>
          <a:ext cx="762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44</xdr:row>
      <xdr:rowOff>25400</xdr:rowOff>
    </xdr:from>
    <xdr:to>
      <xdr:col>9</xdr:col>
      <xdr:colOff>177800</xdr:colOff>
      <xdr:row>44</xdr:row>
      <xdr:rowOff>152400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1021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47</xdr:row>
      <xdr:rowOff>38100</xdr:rowOff>
    </xdr:from>
    <xdr:to>
      <xdr:col>9</xdr:col>
      <xdr:colOff>203200</xdr:colOff>
      <xdr:row>47</xdr:row>
      <xdr:rowOff>165100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1275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48</xdr:row>
      <xdr:rowOff>25400</xdr:rowOff>
    </xdr:from>
    <xdr:to>
      <xdr:col>9</xdr:col>
      <xdr:colOff>203200</xdr:colOff>
      <xdr:row>48</xdr:row>
      <xdr:rowOff>152400</xdr:rowOff>
    </xdr:to>
    <xdr:sp macro="" textlink="">
      <xdr:nvSpPr>
        <xdr:cNvPr id="10" name="AutoShape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127500" y="7988300"/>
          <a:ext cx="50800" cy="1270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1</xdr:col>
      <xdr:colOff>213979</xdr:colOff>
      <xdr:row>1</xdr:row>
      <xdr:rowOff>14941</xdr:rowOff>
    </xdr:from>
    <xdr:to>
      <xdr:col>2</xdr:col>
      <xdr:colOff>817561</xdr:colOff>
      <xdr:row>6</xdr:row>
      <xdr:rowOff>10484</xdr:rowOff>
    </xdr:to>
    <xdr:pic>
      <xdr:nvPicPr>
        <xdr:cNvPr id="13" name="Image 12" descr="Image 1">
          <a:extLst>
            <a:ext uri="{FF2B5EF4-FFF2-40B4-BE49-F238E27FC236}">
              <a16:creationId xmlns:a16="http://schemas.microsoft.com/office/drawing/2014/main" id="{36D628B7-7533-408D-B59E-F4A2D7D3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515" y="219048"/>
          <a:ext cx="862117" cy="10160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116863</xdr:colOff>
      <xdr:row>3</xdr:row>
      <xdr:rowOff>14941</xdr:rowOff>
    </xdr:from>
    <xdr:to>
      <xdr:col>16</xdr:col>
      <xdr:colOff>423156</xdr:colOff>
      <xdr:row>5</xdr:row>
      <xdr:rowOff>192566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5AF248C-E7C4-4D7A-93DB-52FDB8C4CD57}"/>
            </a:ext>
          </a:extLst>
        </xdr:cNvPr>
        <xdr:cNvSpPr/>
      </xdr:nvSpPr>
      <xdr:spPr>
        <a:xfrm>
          <a:off x="1463970" y="627262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, les celules jaunes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Les celules blanches se complètent automatiquement. </a:t>
          </a:r>
          <a:endParaRPr kumimoji="0" lang="fr-FR" sz="14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60960</xdr:rowOff>
    </xdr:from>
    <xdr:to>
      <xdr:col>0</xdr:col>
      <xdr:colOff>632197</xdr:colOff>
      <xdr:row>3</xdr:row>
      <xdr:rowOff>78831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DEFB371F-1A66-4538-8E40-B757BC41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69850"/>
          <a:ext cx="501387" cy="5995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0</xdr:col>
      <xdr:colOff>669070</xdr:colOff>
      <xdr:row>4</xdr:row>
      <xdr:rowOff>20864</xdr:rowOff>
    </xdr:from>
    <xdr:to>
      <xdr:col>7</xdr:col>
      <xdr:colOff>783510</xdr:colOff>
      <xdr:row>7</xdr:row>
      <xdr:rowOff>47904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3F3014E-9225-40B6-B2A8-B1F7B5A2B4C5}"/>
            </a:ext>
          </a:extLst>
        </xdr:cNvPr>
        <xdr:cNvSpPr/>
      </xdr:nvSpPr>
      <xdr:spPr>
        <a:xfrm>
          <a:off x="669070" y="789214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les celules jaunes sont à compléter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95250</xdr:rowOff>
    </xdr:from>
    <xdr:to>
      <xdr:col>0</xdr:col>
      <xdr:colOff>691887</xdr:colOff>
      <xdr:row>3</xdr:row>
      <xdr:rowOff>105963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501387" cy="5874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330173</xdr:colOff>
      <xdr:row>9</xdr:row>
      <xdr:rowOff>74036</xdr:rowOff>
    </xdr:from>
    <xdr:to>
      <xdr:col>6</xdr:col>
      <xdr:colOff>918050</xdr:colOff>
      <xdr:row>22</xdr:row>
      <xdr:rowOff>175636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162330</xdr:colOff>
      <xdr:row>9</xdr:row>
      <xdr:rowOff>101599</xdr:rowOff>
    </xdr:from>
    <xdr:to>
      <xdr:col>15</xdr:col>
      <xdr:colOff>877453</xdr:colOff>
      <xdr:row>23</xdr:row>
      <xdr:rowOff>2673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723901</xdr:colOff>
      <xdr:row>23</xdr:row>
      <xdr:rowOff>67733</xdr:rowOff>
    </xdr:from>
    <xdr:to>
      <xdr:col>6</xdr:col>
      <xdr:colOff>596901</xdr:colOff>
      <xdr:row>36</xdr:row>
      <xdr:rowOff>169333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162331</xdr:colOff>
      <xdr:row>23</xdr:row>
      <xdr:rowOff>67731</xdr:rowOff>
    </xdr:from>
    <xdr:to>
      <xdr:col>15</xdr:col>
      <xdr:colOff>912091</xdr:colOff>
      <xdr:row>36</xdr:row>
      <xdr:rowOff>169331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343759</xdr:colOff>
      <xdr:row>23</xdr:row>
      <xdr:rowOff>57102</xdr:rowOff>
    </xdr:from>
    <xdr:to>
      <xdr:col>6</xdr:col>
      <xdr:colOff>897594</xdr:colOff>
      <xdr:row>36</xdr:row>
      <xdr:rowOff>158702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230908</xdr:colOff>
      <xdr:row>3</xdr:row>
      <xdr:rowOff>57727</xdr:rowOff>
    </xdr:from>
    <xdr:to>
      <xdr:col>11</xdr:col>
      <xdr:colOff>103909</xdr:colOff>
      <xdr:row>6</xdr:row>
      <xdr:rowOff>49946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F54B229-6EB8-46E0-8331-C922D7268A01}"/>
            </a:ext>
          </a:extLst>
        </xdr:cNvPr>
        <xdr:cNvSpPr/>
      </xdr:nvSpPr>
      <xdr:spPr>
        <a:xfrm>
          <a:off x="3648363" y="646545"/>
          <a:ext cx="9628910" cy="581037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Cet onglet n'est pas à compléter, il permet d'avoir une vision d'ensemble des données de l'entreprise et du projet.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A6C1E2"/>
  </sheetPr>
  <dimension ref="A1:AF47"/>
  <sheetViews>
    <sheetView topLeftCell="A13" zoomScale="85" zoomScaleNormal="85" workbookViewId="0"/>
  </sheetViews>
  <sheetFormatPr baseColWidth="10" defaultColWidth="10.83203125" defaultRowHeight="16" customHeight="1"/>
  <cols>
    <col min="1" max="1" width="4.5" style="75" customWidth="1"/>
    <col min="2" max="2" width="34.58203125" style="75" customWidth="1"/>
    <col min="3" max="3" width="0.5" style="75" customWidth="1"/>
    <col min="4" max="8" width="1.08203125" style="75" customWidth="1"/>
    <col min="9" max="9" width="12.83203125" style="75" customWidth="1"/>
    <col min="10" max="10" width="18.58203125" style="75" customWidth="1"/>
    <col min="11" max="11" width="12.83203125" style="75" customWidth="1"/>
    <col min="12" max="21" width="13.33203125" style="75" customWidth="1"/>
    <col min="22" max="22" width="15.33203125" style="75" customWidth="1"/>
    <col min="23" max="23" width="6" style="75" customWidth="1"/>
    <col min="24" max="25" width="10.83203125" style="75" customWidth="1"/>
    <col min="26" max="16384" width="10.83203125" style="75"/>
  </cols>
  <sheetData>
    <row r="1" spans="1:31" ht="17.149999999999999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1" ht="17.149999999999999" customHeight="1">
      <c r="A2" s="74"/>
      <c r="B2" s="74"/>
      <c r="C2" s="74"/>
      <c r="D2" s="74"/>
      <c r="E2" s="74"/>
      <c r="F2" s="74"/>
      <c r="G2" s="74"/>
      <c r="H2" s="74"/>
      <c r="I2" s="29"/>
      <c r="J2" s="260" t="s">
        <v>268</v>
      </c>
      <c r="K2" s="260"/>
      <c r="L2" s="260"/>
      <c r="M2" s="260"/>
      <c r="N2" s="260"/>
      <c r="O2" s="260"/>
      <c r="P2" s="260"/>
      <c r="Q2" s="260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</row>
    <row r="3" spans="1:31" ht="16" customHeight="1">
      <c r="A3" s="74"/>
      <c r="B3" s="74"/>
      <c r="C3" s="74"/>
      <c r="D3" s="74"/>
      <c r="E3" s="74"/>
      <c r="F3" s="74"/>
      <c r="G3" s="74"/>
      <c r="H3" s="74"/>
      <c r="I3" s="78"/>
      <c r="J3" s="260"/>
      <c r="K3" s="260"/>
      <c r="L3" s="260"/>
      <c r="M3" s="260"/>
      <c r="N3" s="260"/>
      <c r="O3" s="260"/>
      <c r="P3" s="260"/>
      <c r="Q3" s="260"/>
      <c r="R3" s="76"/>
      <c r="S3" s="76"/>
      <c r="T3" s="76"/>
      <c r="U3" s="76"/>
      <c r="V3" s="76"/>
      <c r="W3" s="79"/>
      <c r="X3" s="79"/>
      <c r="Y3" s="79"/>
      <c r="Z3" s="79"/>
      <c r="AA3" s="79"/>
      <c r="AB3" s="79"/>
      <c r="AC3" s="79"/>
      <c r="AD3" s="79"/>
      <c r="AE3" s="79"/>
    </row>
    <row r="4" spans="1:31" ht="16" customHeight="1">
      <c r="A4" s="74"/>
      <c r="B4" s="74"/>
      <c r="C4" s="74"/>
      <c r="D4" s="74"/>
      <c r="E4" s="74"/>
      <c r="F4" s="74"/>
      <c r="G4" s="74"/>
      <c r="H4" s="74"/>
      <c r="I4" s="74"/>
      <c r="J4" s="260"/>
      <c r="K4" s="260"/>
      <c r="L4" s="260"/>
      <c r="M4" s="260"/>
      <c r="N4" s="260"/>
      <c r="O4" s="260"/>
      <c r="P4" s="260"/>
      <c r="Q4" s="260"/>
      <c r="R4" s="76"/>
      <c r="S4" s="76"/>
      <c r="T4" s="76"/>
      <c r="U4" s="76"/>
      <c r="V4" s="76"/>
      <c r="W4" s="79"/>
      <c r="X4" s="79"/>
      <c r="Y4" s="79"/>
      <c r="Z4" s="79"/>
      <c r="AA4" s="79"/>
      <c r="AB4" s="79"/>
      <c r="AC4" s="79"/>
      <c r="AD4" s="79"/>
      <c r="AE4" s="79"/>
    </row>
    <row r="5" spans="1:31" ht="16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0"/>
      <c r="X5" s="80"/>
      <c r="Y5" s="80"/>
      <c r="Z5" s="80"/>
      <c r="AA5" s="80"/>
      <c r="AB5" s="80"/>
      <c r="AC5" s="80"/>
      <c r="AD5" s="80"/>
      <c r="AE5" s="80"/>
    </row>
    <row r="6" spans="1:31" ht="16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0"/>
      <c r="X6" s="80"/>
      <c r="Y6" s="80"/>
      <c r="Z6" s="80"/>
      <c r="AA6" s="80"/>
      <c r="AB6" s="80"/>
      <c r="AC6" s="80"/>
      <c r="AD6" s="80"/>
      <c r="AE6" s="80"/>
    </row>
    <row r="7" spans="1:31" ht="16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0"/>
      <c r="X7" s="80"/>
      <c r="Y7" s="80"/>
      <c r="Z7" s="80"/>
      <c r="AA7" s="80"/>
      <c r="AB7" s="80"/>
      <c r="AC7" s="80"/>
      <c r="AD7" s="80"/>
      <c r="AE7" s="80"/>
    </row>
    <row r="8" spans="1:31" ht="16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80"/>
      <c r="X8" s="80"/>
      <c r="Y8" s="80"/>
      <c r="Z8" s="80"/>
      <c r="AA8" s="80"/>
      <c r="AB8" s="80"/>
      <c r="AC8" s="80"/>
      <c r="AD8" s="80"/>
      <c r="AE8" s="80"/>
    </row>
    <row r="9" spans="1:31" ht="16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31" ht="16" customHeight="1">
      <c r="A10" s="74"/>
      <c r="B10" s="74"/>
      <c r="C10" s="74"/>
      <c r="D10" s="74"/>
      <c r="E10" s="74"/>
      <c r="F10" s="74"/>
      <c r="G10" s="74"/>
      <c r="H10" s="74"/>
      <c r="I10" s="271" t="s">
        <v>267</v>
      </c>
      <c r="J10" s="272"/>
      <c r="K10" s="1"/>
      <c r="L10" s="235"/>
      <c r="M10" s="2"/>
      <c r="N10" s="271" t="s">
        <v>381</v>
      </c>
      <c r="O10" s="272"/>
      <c r="P10" s="191"/>
      <c r="Q10" s="268"/>
      <c r="R10" s="269"/>
      <c r="S10" s="269"/>
      <c r="T10" s="269"/>
      <c r="U10" s="269"/>
      <c r="V10" s="270"/>
      <c r="W10" s="74"/>
      <c r="X10" s="74"/>
    </row>
    <row r="11" spans="1:31" ht="16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31" ht="16" customHeight="1">
      <c r="A12" s="74"/>
      <c r="B12" s="74"/>
      <c r="C12" s="74"/>
      <c r="D12" s="74"/>
      <c r="E12" s="74"/>
      <c r="F12" s="74"/>
      <c r="G12" s="74"/>
      <c r="H12" s="74"/>
      <c r="I12" s="271" t="s">
        <v>382</v>
      </c>
      <c r="J12" s="272"/>
      <c r="K12" s="191"/>
      <c r="L12" s="236"/>
      <c r="M12" s="81" t="s">
        <v>321</v>
      </c>
      <c r="N12" s="74"/>
      <c r="P12" s="74"/>
      <c r="Q12" s="74"/>
      <c r="R12" s="74"/>
      <c r="S12" s="74"/>
      <c r="T12" s="74"/>
      <c r="U12" s="74"/>
      <c r="V12" s="74"/>
      <c r="W12" s="74"/>
      <c r="X12" s="74"/>
      <c r="Y12" s="82"/>
    </row>
    <row r="13" spans="1:31" ht="16" customHeight="1">
      <c r="A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N13" s="74"/>
      <c r="O13" s="83">
        <f>SUM(DATE(($L$14)+5,MONTH($L$16),DAY($L$16)))</f>
        <v>46580</v>
      </c>
      <c r="P13" s="84"/>
      <c r="Q13" s="74"/>
      <c r="R13" s="74"/>
      <c r="S13" s="74"/>
      <c r="T13" s="74"/>
      <c r="U13" s="74"/>
      <c r="V13" s="74"/>
      <c r="W13" s="74"/>
      <c r="X13" s="74"/>
      <c r="Y13" s="82"/>
    </row>
    <row r="14" spans="1:31" ht="16" customHeight="1">
      <c r="A14" s="74"/>
      <c r="B14" s="74"/>
      <c r="C14" s="74"/>
      <c r="D14" s="74"/>
      <c r="E14" s="74"/>
      <c r="F14" s="74"/>
      <c r="G14" s="74"/>
      <c r="H14" s="74"/>
      <c r="I14" s="271" t="s">
        <v>0</v>
      </c>
      <c r="J14" s="272"/>
      <c r="K14" s="1"/>
      <c r="L14" s="40">
        <v>2022</v>
      </c>
      <c r="M14" s="85"/>
      <c r="N14" s="271" t="s">
        <v>278</v>
      </c>
      <c r="O14" s="272"/>
      <c r="Q14" s="40">
        <v>2025</v>
      </c>
      <c r="R14" s="74"/>
      <c r="S14" s="74"/>
      <c r="T14" s="74"/>
      <c r="U14" s="74"/>
      <c r="V14" s="74"/>
      <c r="W14" s="74"/>
      <c r="X14" s="74"/>
      <c r="Y14" s="82" t="s">
        <v>283</v>
      </c>
    </row>
    <row r="15" spans="1:31" ht="16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6"/>
      <c r="P15" s="74"/>
      <c r="Q15" s="74"/>
      <c r="R15" s="74"/>
      <c r="S15" s="74"/>
      <c r="T15" s="74"/>
      <c r="U15" s="74"/>
      <c r="V15" s="74"/>
      <c r="W15" s="74"/>
      <c r="X15" s="74"/>
    </row>
    <row r="16" spans="1:31" ht="16" customHeight="1">
      <c r="A16" s="74"/>
      <c r="C16" s="74"/>
      <c r="D16" s="74"/>
      <c r="E16" s="74"/>
      <c r="F16" s="74"/>
      <c r="G16" s="74"/>
      <c r="H16" s="74"/>
      <c r="I16" s="273" t="s">
        <v>291</v>
      </c>
      <c r="J16" s="274"/>
      <c r="K16" s="275"/>
      <c r="L16" s="34" t="s">
        <v>292</v>
      </c>
      <c r="M16" s="74"/>
      <c r="N16" s="271" t="s">
        <v>399</v>
      </c>
      <c r="O16" s="272"/>
      <c r="P16" s="1"/>
      <c r="Q16" s="211">
        <f>IF(Q14=0,"",(Q14+5))</f>
        <v>2030</v>
      </c>
      <c r="R16" s="1"/>
      <c r="S16" s="1"/>
      <c r="T16" s="1"/>
      <c r="U16" s="1"/>
      <c r="V16" s="1"/>
      <c r="W16" s="74"/>
      <c r="X16" s="74"/>
    </row>
    <row r="17" spans="1:32" ht="16" customHeight="1">
      <c r="A17" s="74"/>
      <c r="B17" s="74"/>
      <c r="C17" s="74"/>
      <c r="D17" s="74"/>
      <c r="E17" s="74"/>
      <c r="F17" s="74"/>
      <c r="G17" s="74"/>
      <c r="H17" s="74"/>
      <c r="I17" s="86"/>
      <c r="J17" s="86"/>
      <c r="K17" s="86"/>
      <c r="L17" s="86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6"/>
      <c r="X17" s="74"/>
    </row>
    <row r="18" spans="1:32" ht="16" customHeight="1">
      <c r="A18" s="74"/>
      <c r="B18" s="258" t="s">
        <v>290</v>
      </c>
      <c r="C18" s="258"/>
      <c r="D18" s="74"/>
      <c r="E18" s="74"/>
      <c r="F18" s="74"/>
      <c r="G18" s="74"/>
      <c r="H18" s="74"/>
      <c r="I18" s="88">
        <f>J18-1</f>
        <v>2018</v>
      </c>
      <c r="J18" s="88">
        <f>K18-1</f>
        <v>2019</v>
      </c>
      <c r="K18" s="89" t="str">
        <f>L16</f>
        <v>2020</v>
      </c>
      <c r="L18" s="90">
        <f>K18+1</f>
        <v>2021</v>
      </c>
      <c r="M18" s="90">
        <f>L18+1</f>
        <v>2022</v>
      </c>
      <c r="N18" s="90">
        <f>M18+1</f>
        <v>2023</v>
      </c>
      <c r="O18" s="90">
        <f>N18+1</f>
        <v>2024</v>
      </c>
      <c r="P18" s="90">
        <f>O18+1</f>
        <v>2025</v>
      </c>
      <c r="Q18" s="90">
        <f t="shared" ref="Q18:V18" si="0">P18+1</f>
        <v>2026</v>
      </c>
      <c r="R18" s="90">
        <f t="shared" si="0"/>
        <v>2027</v>
      </c>
      <c r="S18" s="90">
        <f t="shared" si="0"/>
        <v>2028</v>
      </c>
      <c r="T18" s="90">
        <f t="shared" si="0"/>
        <v>2029</v>
      </c>
      <c r="U18" s="90">
        <f t="shared" si="0"/>
        <v>2030</v>
      </c>
      <c r="V18" s="90">
        <f t="shared" si="0"/>
        <v>2031</v>
      </c>
      <c r="W18" s="86"/>
      <c r="X18" s="74"/>
    </row>
    <row r="19" spans="1:32" s="94" customFormat="1" ht="16" customHeight="1">
      <c r="A19" s="91"/>
      <c r="B19" s="91"/>
      <c r="C19" s="57"/>
      <c r="D19" s="91"/>
      <c r="E19" s="91"/>
      <c r="F19" s="91"/>
      <c r="G19" s="91"/>
      <c r="H19" s="91"/>
      <c r="I19" s="92" t="s">
        <v>11</v>
      </c>
      <c r="J19" s="92" t="s">
        <v>11</v>
      </c>
      <c r="K19" s="92" t="s">
        <v>11</v>
      </c>
      <c r="L19" s="93" t="str">
        <f>IF(L18&lt;$L$14,"Prévision",IF(OR(L18=$L$14,AND(L18&gt;$L$14,L18&lt;($Q$14+1))),"Projet",IF(L18&gt;$Q$16,"Non concerné","Postprojet")))</f>
        <v>Prévision</v>
      </c>
      <c r="M19" s="93" t="str">
        <f t="shared" ref="M19:V19" si="1">IF(M18&lt;$L$14,"Prévision",IF(OR(M18=$L$14,AND(M18&gt;$L$14,M18&lt;($Q$14+1))),"Projet",IF(M18&gt;$Q$16,"Non concerné","Postprojet")))</f>
        <v>Projet</v>
      </c>
      <c r="N19" s="93" t="str">
        <f t="shared" si="1"/>
        <v>Projet</v>
      </c>
      <c r="O19" s="93" t="str">
        <f t="shared" si="1"/>
        <v>Projet</v>
      </c>
      <c r="P19" s="93" t="str">
        <f t="shared" si="1"/>
        <v>Projet</v>
      </c>
      <c r="Q19" s="93" t="str">
        <f t="shared" si="1"/>
        <v>Postprojet</v>
      </c>
      <c r="R19" s="93" t="str">
        <f t="shared" si="1"/>
        <v>Postprojet</v>
      </c>
      <c r="S19" s="93" t="str">
        <f t="shared" si="1"/>
        <v>Postprojet</v>
      </c>
      <c r="T19" s="93" t="str">
        <f t="shared" si="1"/>
        <v>Postprojet</v>
      </c>
      <c r="U19" s="93" t="str">
        <f t="shared" si="1"/>
        <v>Postprojet</v>
      </c>
      <c r="V19" s="93" t="str">
        <f t="shared" si="1"/>
        <v>Non concerné</v>
      </c>
      <c r="W19" s="91"/>
      <c r="X19" s="91"/>
    </row>
    <row r="20" spans="1:32" s="94" customFormat="1" ht="16" customHeight="1">
      <c r="A20" s="91"/>
      <c r="B20" s="91"/>
      <c r="C20" s="57"/>
      <c r="D20" s="91"/>
      <c r="E20" s="91"/>
      <c r="F20" s="91"/>
      <c r="G20" s="91"/>
      <c r="H20" s="91"/>
      <c r="I20" s="208"/>
      <c r="J20" s="208"/>
      <c r="K20" s="208"/>
      <c r="L20" s="209"/>
      <c r="M20" s="209"/>
      <c r="N20" s="209"/>
      <c r="P20" s="209"/>
      <c r="Q20" s="209"/>
      <c r="R20" s="209"/>
      <c r="S20" s="209"/>
      <c r="T20" s="210"/>
      <c r="U20" s="209"/>
      <c r="V20" s="209"/>
      <c r="W20" s="91"/>
      <c r="X20" s="91"/>
    </row>
    <row r="21" spans="1:32" ht="16" customHeight="1">
      <c r="A21" s="74"/>
      <c r="B21" s="263" t="s">
        <v>383</v>
      </c>
      <c r="C21" s="263"/>
      <c r="D21" s="74"/>
      <c r="E21" s="74"/>
      <c r="F21" s="74"/>
      <c r="G21" s="74"/>
      <c r="H21" s="74"/>
      <c r="I21" s="200" t="str">
        <f>IF(ROUND(Bilan!K35/10,0)=ROUND(Bilan!K76/10,0)," ","erreur")</f>
        <v xml:space="preserve"> </v>
      </c>
      <c r="J21" s="200" t="str">
        <f>IF(ROUND(Bilan!L35/10,0)=ROUND(Bilan!L76/10,0)," ","erreur")</f>
        <v xml:space="preserve"> </v>
      </c>
      <c r="K21" s="200" t="str">
        <f>IF(ROUND(Bilan!M35/10,0)=ROUND(Bilan!M76/10,0)," ","erreur")</f>
        <v xml:space="preserve"> </v>
      </c>
      <c r="L21" s="200" t="str">
        <f>IF(ROUND(Bilan!N35/10,0)=ROUND(Bilan!N76/10,0)," ","erreur")</f>
        <v xml:space="preserve"> </v>
      </c>
      <c r="M21" s="200" t="str">
        <f>IF(ROUND(Bilan!O35/10,0)=ROUND(Bilan!O76/10,0)," ","erreur")</f>
        <v xml:space="preserve"> </v>
      </c>
      <c r="N21" s="200" t="str">
        <f>IF(ROUND(Bilan!P35/10,0)=ROUND(Bilan!P76/10,0)," ","erreur")</f>
        <v xml:space="preserve"> </v>
      </c>
      <c r="O21" s="200" t="str">
        <f>IF(ROUND(Bilan!Q35/10,0)=ROUND(Bilan!Q76/10,0)," ","erreur")</f>
        <v xml:space="preserve"> </v>
      </c>
      <c r="P21" s="200" t="str">
        <f>IF(ROUND(Bilan!R35/10,0)=ROUND(Bilan!R76/10,0)," ","erreur")</f>
        <v xml:space="preserve"> </v>
      </c>
      <c r="Q21" s="200" t="str">
        <f>IF(ROUND(Bilan!S35/10,0)=ROUND(Bilan!S76/10,0)," ","erreur")</f>
        <v xml:space="preserve"> </v>
      </c>
      <c r="R21" s="200" t="str">
        <f>IF(ROUND(Bilan!T35/10,0)=ROUND(Bilan!T76/10,0)," ","erreur")</f>
        <v xml:space="preserve"> </v>
      </c>
      <c r="S21" s="200" t="str">
        <f>IF(ROUND(Bilan!U35/10,0)=ROUND(Bilan!U76/10,0)," ","erreur")</f>
        <v xml:space="preserve"> </v>
      </c>
      <c r="T21" s="200" t="str">
        <f>IF(ROUND(Bilan!V35/10,0)=ROUND(Bilan!V76/10,0)," ","erreur")</f>
        <v xml:space="preserve"> </v>
      </c>
      <c r="U21" s="200" t="str">
        <f>IF(ROUND(Bilan!W35/10,0)=ROUND(Bilan!W76/10,0)," ","erreur")</f>
        <v xml:space="preserve"> </v>
      </c>
      <c r="V21" s="200" t="str">
        <f>IF(ROUND(Bilan!X35/10,0)=ROUND(Bilan!X76/10,0)," ","erreur")</f>
        <v xml:space="preserve"> </v>
      </c>
      <c r="W21" s="74"/>
      <c r="X21" s="97"/>
    </row>
    <row r="22" spans="1:32" ht="16" customHeight="1">
      <c r="A22" s="74"/>
      <c r="B22" s="3"/>
      <c r="C22" s="3"/>
      <c r="D22" s="74"/>
      <c r="E22" s="74"/>
      <c r="F22" s="74"/>
      <c r="G22" s="74"/>
      <c r="H22" s="74"/>
      <c r="I22" s="74"/>
      <c r="J22" s="74"/>
      <c r="K22" s="7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74"/>
      <c r="X22" s="74"/>
    </row>
    <row r="23" spans="1:32" ht="16" customHeight="1">
      <c r="A23" s="74"/>
      <c r="B23" s="258" t="s">
        <v>1</v>
      </c>
      <c r="C23" s="258"/>
      <c r="D23" s="74"/>
      <c r="E23" s="74"/>
      <c r="F23" s="74"/>
      <c r="G23" s="74"/>
      <c r="H23" s="74"/>
      <c r="I23" s="98">
        <f>Bilan!K110+Bilan!K29+Bilan!K28+Bilan!K109</f>
        <v>0</v>
      </c>
      <c r="J23" s="98">
        <f>Bilan!L110+Bilan!L29+Bilan!L28+Bilan!L109</f>
        <v>0</v>
      </c>
      <c r="K23" s="98">
        <f>Bilan!M110+Bilan!M29+Bilan!M28+Bilan!M109</f>
        <v>0</v>
      </c>
      <c r="L23" s="99">
        <f>Bilan!N110+Bilan!N29+Bilan!N28+Bilan!N109</f>
        <v>0</v>
      </c>
      <c r="M23" s="99">
        <f>Bilan!O110+Bilan!O29+Bilan!O28+Bilan!O109</f>
        <v>0</v>
      </c>
      <c r="N23" s="99">
        <f>Bilan!P110+Bilan!P29+Bilan!P28+Bilan!P109</f>
        <v>0</v>
      </c>
      <c r="O23" s="99">
        <f>Bilan!Q110+Bilan!Q29+Bilan!Q28+Bilan!Q109</f>
        <v>0</v>
      </c>
      <c r="P23" s="99">
        <f>Bilan!R110+Bilan!R29+Bilan!R28+Bilan!R109</f>
        <v>0</v>
      </c>
      <c r="Q23" s="99">
        <f>Bilan!S110+Bilan!S29+Bilan!S28+Bilan!S109</f>
        <v>0</v>
      </c>
      <c r="R23" s="99">
        <f>Bilan!T110+Bilan!T29+Bilan!T28+Bilan!T109</f>
        <v>0</v>
      </c>
      <c r="S23" s="99">
        <f>Bilan!U110+Bilan!U29+Bilan!U28+Bilan!U109</f>
        <v>0</v>
      </c>
      <c r="T23" s="99">
        <f>Bilan!V110+Bilan!V29+Bilan!V28+Bilan!V109</f>
        <v>0</v>
      </c>
      <c r="U23" s="99">
        <f>Bilan!W110+Bilan!W29+Bilan!W28+Bilan!W109</f>
        <v>0</v>
      </c>
      <c r="V23" s="99">
        <f>Bilan!X110+Bilan!X29+Bilan!X28+Bilan!X109</f>
        <v>0</v>
      </c>
      <c r="W23" s="74"/>
      <c r="X23" s="74"/>
    </row>
    <row r="24" spans="1:32" ht="16" customHeight="1">
      <c r="A24" s="74"/>
      <c r="B24" s="3"/>
      <c r="C24" s="3"/>
      <c r="D24" s="74"/>
      <c r="E24" s="74"/>
      <c r="F24" s="74"/>
      <c r="G24" s="74"/>
      <c r="H24" s="74"/>
      <c r="I24" s="74"/>
      <c r="J24" s="74"/>
      <c r="K24" s="7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74"/>
      <c r="X24" s="74"/>
    </row>
    <row r="25" spans="1:32" ht="16" customHeight="1">
      <c r="A25" s="74"/>
      <c r="B25" s="258" t="s">
        <v>2</v>
      </c>
      <c r="C25" s="258"/>
      <c r="D25" s="74"/>
      <c r="E25" s="74"/>
      <c r="F25" s="74"/>
      <c r="G25" s="74"/>
      <c r="H25" s="74"/>
      <c r="I25" s="100">
        <f>Bilan!K43</f>
        <v>0</v>
      </c>
      <c r="J25" s="100">
        <f>Bilan!L43</f>
        <v>0</v>
      </c>
      <c r="K25" s="100">
        <f>Bilan!M43</f>
        <v>0</v>
      </c>
      <c r="L25" s="99">
        <f>Bilan!N43</f>
        <v>0</v>
      </c>
      <c r="M25" s="99">
        <f>Bilan!O43</f>
        <v>0</v>
      </c>
      <c r="N25" s="99">
        <f>Bilan!P43</f>
        <v>0</v>
      </c>
      <c r="O25" s="99">
        <f>Bilan!Q43</f>
        <v>0</v>
      </c>
      <c r="P25" s="99">
        <f>Bilan!R43</f>
        <v>0</v>
      </c>
      <c r="Q25" s="99">
        <f>Bilan!S43</f>
        <v>0</v>
      </c>
      <c r="R25" s="99">
        <f>Bilan!T43</f>
        <v>0</v>
      </c>
      <c r="S25" s="99">
        <f>Bilan!U43</f>
        <v>0</v>
      </c>
      <c r="T25" s="99">
        <f>Bilan!V43</f>
        <v>0</v>
      </c>
      <c r="U25" s="99">
        <f>Bilan!W43</f>
        <v>0</v>
      </c>
      <c r="V25" s="99">
        <f>Bilan!X43</f>
        <v>0</v>
      </c>
      <c r="W25" s="74" t="s">
        <v>269</v>
      </c>
      <c r="X25" s="101" t="s">
        <v>306</v>
      </c>
      <c r="Y25" s="102"/>
      <c r="Z25" s="102"/>
      <c r="AA25" s="102"/>
      <c r="AB25" s="102"/>
      <c r="AC25" s="102"/>
      <c r="AD25" s="102"/>
      <c r="AE25" s="102"/>
      <c r="AF25" s="102"/>
    </row>
    <row r="26" spans="1:32" ht="16" customHeight="1">
      <c r="A26" s="74"/>
      <c r="B26" s="258" t="s">
        <v>3</v>
      </c>
      <c r="C26" s="258"/>
      <c r="D26" s="74"/>
      <c r="E26" s="74"/>
      <c r="F26" s="74"/>
      <c r="G26" s="74"/>
      <c r="H26" s="74"/>
      <c r="I26" s="99">
        <f>Bilan!K56+Bilan!K59</f>
        <v>0</v>
      </c>
      <c r="J26" s="99">
        <f>Bilan!L56+Bilan!L59</f>
        <v>0</v>
      </c>
      <c r="K26" s="99">
        <f>Bilan!M56+Bilan!M59</f>
        <v>0</v>
      </c>
      <c r="L26" s="99">
        <f>Bilan!N56+Bilan!N59</f>
        <v>0</v>
      </c>
      <c r="M26" s="99">
        <f>Bilan!O56+Bilan!O59</f>
        <v>0</v>
      </c>
      <c r="N26" s="99">
        <f>Bilan!P56+Bilan!P59</f>
        <v>0</v>
      </c>
      <c r="O26" s="99">
        <f>Bilan!Q56+Bilan!Q59</f>
        <v>0</v>
      </c>
      <c r="P26" s="99">
        <f>Bilan!R56+Bilan!R59</f>
        <v>0</v>
      </c>
      <c r="Q26" s="99">
        <f>Bilan!S56+Bilan!S59</f>
        <v>0</v>
      </c>
      <c r="R26" s="99">
        <f>Bilan!T56+Bilan!T59</f>
        <v>0</v>
      </c>
      <c r="S26" s="99">
        <f>Bilan!U56+Bilan!U59</f>
        <v>0</v>
      </c>
      <c r="T26" s="99">
        <f>Bilan!V56+Bilan!V59</f>
        <v>0</v>
      </c>
      <c r="U26" s="99">
        <f>Bilan!W56+Bilan!W59</f>
        <v>0</v>
      </c>
      <c r="V26" s="99">
        <f>Bilan!X56+Bilan!X59</f>
        <v>0</v>
      </c>
      <c r="W26" s="74" t="s">
        <v>269</v>
      </c>
      <c r="X26" s="101" t="s">
        <v>307</v>
      </c>
      <c r="Y26" s="102"/>
      <c r="Z26" s="102"/>
      <c r="AA26" s="102"/>
      <c r="AB26" s="102"/>
      <c r="AC26" s="102"/>
      <c r="AD26" s="102"/>
      <c r="AE26" s="102"/>
      <c r="AF26" s="102"/>
    </row>
    <row r="27" spans="1:32" ht="16" customHeight="1">
      <c r="A27" s="74"/>
      <c r="B27" s="258" t="s">
        <v>286</v>
      </c>
      <c r="C27" s="258"/>
      <c r="D27" s="74"/>
      <c r="E27" s="74"/>
      <c r="F27" s="74"/>
      <c r="G27" s="74"/>
      <c r="H27" s="74"/>
      <c r="I27" s="103" t="str">
        <f>IF(I25/2&lt;I26,"RAS",IF(I26&lt;0,"RAS","DIFFICULTE"))</f>
        <v>DIFFICULTE</v>
      </c>
      <c r="J27" s="103" t="str">
        <f t="shared" ref="J27:P27" si="2">IF(J25/2&lt;J26,"RAS",IF(J26&lt;0,"RAS","DIFFICULTE"))</f>
        <v>DIFFICULTE</v>
      </c>
      <c r="K27" s="103" t="str">
        <f t="shared" si="2"/>
        <v>DIFFICULTE</v>
      </c>
      <c r="L27" s="104" t="str">
        <f t="shared" si="2"/>
        <v>DIFFICULTE</v>
      </c>
      <c r="M27" s="104" t="str">
        <f t="shared" si="2"/>
        <v>DIFFICULTE</v>
      </c>
      <c r="N27" s="104" t="str">
        <f t="shared" si="2"/>
        <v>DIFFICULTE</v>
      </c>
      <c r="O27" s="104" t="str">
        <f t="shared" si="2"/>
        <v>DIFFICULTE</v>
      </c>
      <c r="P27" s="104" t="str">
        <f t="shared" si="2"/>
        <v>DIFFICULTE</v>
      </c>
      <c r="Q27" s="104" t="str">
        <f t="shared" ref="Q27:R27" si="3">IF(Q25/2&lt;Q26,"RAS",IF(Q26&lt;0,"RAS","DIFFICULTE"))</f>
        <v>DIFFICULTE</v>
      </c>
      <c r="R27" s="104" t="str">
        <f t="shared" si="3"/>
        <v>DIFFICULTE</v>
      </c>
      <c r="S27" s="104" t="str">
        <f t="shared" ref="S27:V27" si="4">IF(S25/2&lt;S26,"RAS",IF(S26&lt;0,"RAS","DIFFICULTE"))</f>
        <v>DIFFICULTE</v>
      </c>
      <c r="T27" s="104" t="str">
        <f t="shared" si="4"/>
        <v>DIFFICULTE</v>
      </c>
      <c r="U27" s="104" t="str">
        <f t="shared" si="4"/>
        <v>DIFFICULTE</v>
      </c>
      <c r="V27" s="104" t="str">
        <f t="shared" si="4"/>
        <v>DIFFICULTE</v>
      </c>
      <c r="W27" s="74" t="s">
        <v>269</v>
      </c>
      <c r="X27" s="105" t="s">
        <v>340</v>
      </c>
      <c r="Y27" s="102"/>
      <c r="Z27" s="102"/>
      <c r="AA27" s="102"/>
      <c r="AB27" s="102"/>
      <c r="AC27" s="102"/>
      <c r="AD27" s="102"/>
      <c r="AE27" s="102"/>
      <c r="AF27" s="102"/>
    </row>
    <row r="28" spans="1:32" ht="16" customHeight="1">
      <c r="A28" s="74"/>
      <c r="B28" s="3"/>
      <c r="C28" s="3"/>
      <c r="D28" s="74"/>
      <c r="E28" s="74"/>
      <c r="F28" s="74"/>
      <c r="G28" s="74"/>
      <c r="H28" s="74"/>
      <c r="I28" s="74"/>
      <c r="J28" s="74"/>
      <c r="K28" s="7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74"/>
      <c r="X28" s="105"/>
      <c r="Y28" s="102"/>
      <c r="Z28" s="102"/>
      <c r="AA28" s="102"/>
      <c r="AB28" s="102"/>
      <c r="AC28" s="102"/>
      <c r="AD28" s="102"/>
      <c r="AE28" s="102"/>
      <c r="AF28" s="102"/>
    </row>
    <row r="29" spans="1:32" ht="16" customHeight="1">
      <c r="A29" s="74"/>
      <c r="B29" s="258" t="s">
        <v>282</v>
      </c>
      <c r="C29" s="258"/>
      <c r="D29" s="74"/>
      <c r="E29" s="74"/>
      <c r="F29" s="74"/>
      <c r="G29" s="74"/>
      <c r="H29" s="74"/>
      <c r="I29" s="100">
        <f>SUM(Bilan!K43:K52)+Bilan!K59</f>
        <v>0</v>
      </c>
      <c r="J29" s="100">
        <f>SUM(Bilan!L43:L52)+Bilan!L59</f>
        <v>0</v>
      </c>
      <c r="K29" s="100">
        <f>SUM(Bilan!M43:M52)+Bilan!M59</f>
        <v>0</v>
      </c>
      <c r="L29" s="99">
        <f>SUM(Bilan!N43:N52)+Bilan!N59</f>
        <v>0</v>
      </c>
      <c r="M29" s="99">
        <f>SUM(Bilan!O43:O52)+Bilan!O59</f>
        <v>0</v>
      </c>
      <c r="N29" s="99">
        <f>SUM(Bilan!P43:P52)+Bilan!P59</f>
        <v>0</v>
      </c>
      <c r="O29" s="99">
        <f>SUM(Bilan!Q43:Q52)+Bilan!Q59</f>
        <v>0</v>
      </c>
      <c r="P29" s="99">
        <f>SUM(Bilan!R43:R52)+Bilan!R59</f>
        <v>0</v>
      </c>
      <c r="Q29" s="99">
        <f>SUM(Bilan!S43:S52)+Bilan!S59</f>
        <v>0</v>
      </c>
      <c r="R29" s="99">
        <f>SUM(Bilan!T43:T52)+Bilan!T59</f>
        <v>0</v>
      </c>
      <c r="S29" s="99">
        <f>SUM(Bilan!U43:U52)+Bilan!U59</f>
        <v>0</v>
      </c>
      <c r="T29" s="99">
        <f>SUM(Bilan!V43:V52)+Bilan!V59</f>
        <v>0</v>
      </c>
      <c r="U29" s="99">
        <f>SUM(Bilan!W43:W52)+Bilan!W59</f>
        <v>0</v>
      </c>
      <c r="V29" s="99">
        <f>SUM(Bilan!X43:X52)+Bilan!X59</f>
        <v>0</v>
      </c>
      <c r="W29" s="74" t="s">
        <v>269</v>
      </c>
      <c r="X29" s="101" t="s">
        <v>328</v>
      </c>
      <c r="Y29" s="102"/>
      <c r="Z29" s="102"/>
      <c r="AA29" s="102"/>
      <c r="AB29" s="102"/>
      <c r="AC29" s="102"/>
      <c r="AD29" s="102"/>
      <c r="AE29" s="102"/>
      <c r="AF29" s="102"/>
    </row>
    <row r="30" spans="1:32" ht="16" customHeight="1">
      <c r="A30" s="74"/>
      <c r="B30" s="258" t="s">
        <v>4</v>
      </c>
      <c r="C30" s="258"/>
      <c r="D30" s="74"/>
      <c r="E30" s="74"/>
      <c r="F30" s="74"/>
      <c r="G30" s="74"/>
      <c r="H30" s="74"/>
      <c r="I30" s="100">
        <f>Bilan!K54</f>
        <v>0</v>
      </c>
      <c r="J30" s="100">
        <f>Bilan!L54</f>
        <v>0</v>
      </c>
      <c r="K30" s="100">
        <f>Bilan!M54</f>
        <v>0</v>
      </c>
      <c r="L30" s="99">
        <f>Bilan!N54</f>
        <v>0</v>
      </c>
      <c r="M30" s="99">
        <f>Bilan!O54</f>
        <v>0</v>
      </c>
      <c r="N30" s="99">
        <f>Bilan!P54</f>
        <v>0</v>
      </c>
      <c r="O30" s="99">
        <f>Bilan!Q54</f>
        <v>0</v>
      </c>
      <c r="P30" s="99">
        <f>Bilan!R54</f>
        <v>0</v>
      </c>
      <c r="Q30" s="99">
        <f>Bilan!S54</f>
        <v>0</v>
      </c>
      <c r="R30" s="99">
        <f>Bilan!T54</f>
        <v>0</v>
      </c>
      <c r="S30" s="99">
        <f>Bilan!U54</f>
        <v>0</v>
      </c>
      <c r="T30" s="99">
        <f>Bilan!V54</f>
        <v>0</v>
      </c>
      <c r="U30" s="99">
        <f>Bilan!W54</f>
        <v>0</v>
      </c>
      <c r="V30" s="99">
        <f>Bilan!X54</f>
        <v>0</v>
      </c>
      <c r="W30" s="74" t="s">
        <v>269</v>
      </c>
      <c r="X30" s="101" t="s">
        <v>329</v>
      </c>
      <c r="Y30" s="102"/>
      <c r="Z30" s="102"/>
      <c r="AA30" s="102"/>
      <c r="AB30" s="102"/>
      <c r="AC30" s="102"/>
      <c r="AD30" s="102"/>
      <c r="AE30" s="102"/>
      <c r="AF30" s="102"/>
    </row>
    <row r="31" spans="1:32" ht="16" customHeight="1">
      <c r="A31" s="74"/>
      <c r="B31" s="258" t="s">
        <v>327</v>
      </c>
      <c r="C31" s="258"/>
      <c r="D31" s="74"/>
      <c r="E31" s="74"/>
      <c r="F31" s="74"/>
      <c r="G31" s="74"/>
      <c r="H31" s="74"/>
      <c r="I31" s="103" t="str">
        <f t="shared" ref="I31:P31" si="5">IF(I29&gt;I30,"RAS","DIFFICULTE")</f>
        <v>DIFFICULTE</v>
      </c>
      <c r="J31" s="103" t="str">
        <f t="shared" si="5"/>
        <v>DIFFICULTE</v>
      </c>
      <c r="K31" s="103" t="str">
        <f t="shared" si="5"/>
        <v>DIFFICULTE</v>
      </c>
      <c r="L31" s="104" t="str">
        <f t="shared" si="5"/>
        <v>DIFFICULTE</v>
      </c>
      <c r="M31" s="104" t="str">
        <f t="shared" si="5"/>
        <v>DIFFICULTE</v>
      </c>
      <c r="N31" s="104" t="str">
        <f t="shared" si="5"/>
        <v>DIFFICULTE</v>
      </c>
      <c r="O31" s="104" t="str">
        <f t="shared" si="5"/>
        <v>DIFFICULTE</v>
      </c>
      <c r="P31" s="104" t="str">
        <f t="shared" si="5"/>
        <v>DIFFICULTE</v>
      </c>
      <c r="Q31" s="104" t="str">
        <f t="shared" ref="Q31:T31" si="6">IF(Q29&gt;Q30,"RAS","DIFFICULTE")</f>
        <v>DIFFICULTE</v>
      </c>
      <c r="R31" s="104" t="str">
        <f t="shared" si="6"/>
        <v>DIFFICULTE</v>
      </c>
      <c r="S31" s="104" t="str">
        <f t="shared" si="6"/>
        <v>DIFFICULTE</v>
      </c>
      <c r="T31" s="104" t="str">
        <f t="shared" si="6"/>
        <v>DIFFICULTE</v>
      </c>
      <c r="U31" s="104" t="str">
        <f t="shared" ref="U31:V31" si="7">IF(U29&gt;U30,"RAS","DIFFICULTE")</f>
        <v>DIFFICULTE</v>
      </c>
      <c r="V31" s="104" t="str">
        <f t="shared" si="7"/>
        <v>DIFFICULTE</v>
      </c>
      <c r="W31" s="74" t="s">
        <v>269</v>
      </c>
      <c r="X31" s="105" t="s">
        <v>287</v>
      </c>
      <c r="Y31" s="102"/>
      <c r="Z31" s="102"/>
      <c r="AA31" s="102"/>
      <c r="AB31" s="102"/>
      <c r="AC31" s="102"/>
      <c r="AD31" s="102"/>
      <c r="AE31" s="102"/>
      <c r="AF31" s="102"/>
    </row>
    <row r="32" spans="1:32" ht="16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5" ht="16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5" ht="16" customHeight="1">
      <c r="A34" s="74"/>
      <c r="B34" s="106" t="s">
        <v>341</v>
      </c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7"/>
      <c r="X34" s="107"/>
      <c r="Y34" s="109"/>
    </row>
    <row r="35" spans="1:25" ht="16" customHeight="1">
      <c r="A35" s="74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1:25" ht="16" customHeight="1">
      <c r="A36" s="74"/>
      <c r="B36" s="266" t="s">
        <v>288</v>
      </c>
      <c r="C36" s="267"/>
      <c r="D36" s="259" t="s">
        <v>269</v>
      </c>
      <c r="E36" s="259"/>
      <c r="F36" s="259"/>
      <c r="G36" s="259"/>
      <c r="H36" s="259"/>
      <c r="I36" s="101" t="s">
        <v>271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1:25" ht="16" customHeight="1">
      <c r="A37" s="74"/>
      <c r="B37" s="110"/>
      <c r="C37" s="111"/>
      <c r="D37" s="111"/>
      <c r="E37" s="111"/>
      <c r="F37" s="111"/>
      <c r="G37" s="111"/>
      <c r="H37" s="111"/>
      <c r="I37" s="101" t="s">
        <v>289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1:25" ht="16" customHeight="1">
      <c r="A38" s="74"/>
      <c r="B38" s="110"/>
      <c r="C38" s="111"/>
      <c r="D38" s="111"/>
      <c r="E38" s="111"/>
      <c r="F38" s="111"/>
      <c r="G38" s="111"/>
      <c r="H38" s="111"/>
      <c r="I38" s="101" t="s">
        <v>270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</row>
    <row r="39" spans="1:25" ht="16" customHeight="1">
      <c r="A39" s="74"/>
      <c r="B39" s="110"/>
      <c r="C39" s="111"/>
      <c r="D39" s="111"/>
      <c r="E39" s="111"/>
      <c r="F39" s="111"/>
      <c r="G39" s="111"/>
      <c r="H39" s="111"/>
      <c r="I39" s="101" t="s">
        <v>5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1:25" ht="16" customHeight="1">
      <c r="A40" s="74"/>
      <c r="B40" s="110"/>
      <c r="C40" s="111"/>
      <c r="D40" s="111"/>
      <c r="E40" s="111"/>
      <c r="F40" s="111"/>
      <c r="G40" s="111"/>
      <c r="H40" s="111"/>
      <c r="I40" s="113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1:25" ht="16" customHeight="1">
      <c r="A41" s="74"/>
      <c r="B41" s="264" t="s">
        <v>6</v>
      </c>
      <c r="C41" s="265"/>
      <c r="D41" s="259" t="s">
        <v>269</v>
      </c>
      <c r="E41" s="259"/>
      <c r="F41" s="259"/>
      <c r="G41" s="259"/>
      <c r="H41" s="259"/>
      <c r="I41" s="101" t="s">
        <v>418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1:25" ht="16" customHeight="1">
      <c r="A42" s="74"/>
      <c r="B42" s="110"/>
      <c r="C42" s="111"/>
      <c r="D42" s="111"/>
      <c r="E42" s="111"/>
      <c r="F42" s="111"/>
      <c r="G42" s="111"/>
      <c r="H42" s="111"/>
      <c r="I42" s="101" t="s">
        <v>419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</row>
    <row r="43" spans="1:25" ht="16" customHeight="1">
      <c r="A43" s="74"/>
      <c r="B43" s="110"/>
      <c r="C43" s="111"/>
      <c r="D43" s="111"/>
      <c r="E43" s="111"/>
      <c r="F43" s="111"/>
      <c r="G43" s="111"/>
      <c r="H43" s="111"/>
      <c r="I43" s="102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ht="16" customHeight="1">
      <c r="A44" s="74"/>
      <c r="B44" s="114"/>
      <c r="C44" s="115"/>
      <c r="D44" s="115"/>
      <c r="E44" s="115"/>
      <c r="F44" s="115"/>
      <c r="G44" s="115"/>
      <c r="H44" s="115"/>
      <c r="I44" s="116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7"/>
    </row>
    <row r="45" spans="1:25" ht="16" customHeight="1">
      <c r="A45" s="74"/>
      <c r="B45" s="261"/>
      <c r="C45" s="261"/>
      <c r="D45" s="262"/>
      <c r="E45" s="262"/>
      <c r="F45" s="262"/>
      <c r="G45" s="262"/>
      <c r="H45" s="262"/>
      <c r="I45" s="97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5" ht="16" customHeight="1">
      <c r="A46" s="74"/>
      <c r="B46" s="118"/>
      <c r="C46" s="118"/>
      <c r="D46" s="1"/>
      <c r="E46" s="1"/>
      <c r="F46" s="1"/>
      <c r="G46" s="1"/>
      <c r="H46" s="1"/>
      <c r="I46" s="97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5" ht="16" customHeight="1">
      <c r="A47" s="74"/>
      <c r="B47" s="74"/>
      <c r="C47" s="74"/>
      <c r="D47" s="74"/>
      <c r="E47" s="74"/>
      <c r="F47" s="74"/>
      <c r="G47" s="74"/>
      <c r="H47" s="74"/>
      <c r="I47" s="97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</sheetData>
  <sheetProtection selectLockedCells="1"/>
  <mergeCells count="24">
    <mergeCell ref="Q10:V10"/>
    <mergeCell ref="N14:O14"/>
    <mergeCell ref="I16:K16"/>
    <mergeCell ref="N10:O10"/>
    <mergeCell ref="N16:O16"/>
    <mergeCell ref="I10:J10"/>
    <mergeCell ref="I12:J12"/>
    <mergeCell ref="I14:J14"/>
    <mergeCell ref="B30:C30"/>
    <mergeCell ref="D41:H41"/>
    <mergeCell ref="D36:H36"/>
    <mergeCell ref="J2:Q4"/>
    <mergeCell ref="B45:C45"/>
    <mergeCell ref="D45:H45"/>
    <mergeCell ref="B18:C18"/>
    <mergeCell ref="B21:C21"/>
    <mergeCell ref="B23:C23"/>
    <mergeCell ref="B25:C25"/>
    <mergeCell ref="B41:C41"/>
    <mergeCell ref="B31:C31"/>
    <mergeCell ref="B36:C36"/>
    <mergeCell ref="B26:C26"/>
    <mergeCell ref="B27:C27"/>
    <mergeCell ref="B29:C29"/>
  </mergeCells>
  <conditionalFormatting sqref="I27:P27">
    <cfRule type="containsText" dxfId="203" priority="167" operator="containsText" text="DIFFICULTE">
      <formula>NOT(ISERROR(SEARCH("DIFFICULTE",I27)))</formula>
    </cfRule>
    <cfRule type="containsText" dxfId="202" priority="168" operator="containsText" text="&quot;&quot;">
      <formula>NOT(ISERROR(SEARCH("""""",I27)))</formula>
    </cfRule>
    <cfRule type="containsText" dxfId="201" priority="169" operator="containsText" text="RAS">
      <formula>NOT(ISERROR(SEARCH("RAS",I27)))</formula>
    </cfRule>
    <cfRule type="containsText" dxfId="200" priority="170" operator="containsText" text="RAS">
      <formula>NOT(ISERROR(SEARCH("RAS",I27)))</formula>
    </cfRule>
    <cfRule type="containsText" dxfId="199" priority="171" operator="containsText" text="RAS">
      <formula>NOT(ISERROR(SEARCH("RAS",I27)))</formula>
    </cfRule>
  </conditionalFormatting>
  <conditionalFormatting sqref="I31:P31">
    <cfRule type="containsText" dxfId="198" priority="165" operator="containsText" text="RAS">
      <formula>NOT(ISERROR(SEARCH("RAS",I31)))</formula>
    </cfRule>
    <cfRule type="containsText" dxfId="197" priority="166" operator="containsText" text="DIFFICULTE">
      <formula>NOT(ISERROR(SEARCH("DIFFICULTE",I31)))</formula>
    </cfRule>
  </conditionalFormatting>
  <conditionalFormatting sqref="J21">
    <cfRule type="containsText" dxfId="196" priority="146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5" priority="145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4" priority="144" stopIfTrue="1" operator="containsText" text="erreur">
      <formula>NOT(ISERROR(FIND(UPPER("erreur"),UPPER(J21))))</formula>
      <formula>"erreur"</formula>
    </cfRule>
  </conditionalFormatting>
  <conditionalFormatting sqref="I21:P21">
    <cfRule type="containsText" dxfId="193" priority="143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2" priority="142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1" priority="141" stopIfTrue="1" operator="containsText" text="erreur">
      <formula>NOT(ISERROR(FIND(UPPER("erreur"),UPPER(I21))))</formula>
      <formula>"erreur"</formula>
    </cfRule>
  </conditionalFormatting>
  <conditionalFormatting sqref="K21:P21">
    <cfRule type="containsText" dxfId="190" priority="140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9" priority="139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8" priority="138" stopIfTrue="1" operator="containsText" text="erreur">
      <formula>NOT(ISERROR(FIND(UPPER("erreur"),UPPER(K21))))</formula>
      <formula>"erreur"</formula>
    </cfRule>
  </conditionalFormatting>
  <conditionalFormatting sqref="L14">
    <cfRule type="containsBlanks" dxfId="187" priority="134">
      <formula>LEN(TRIM(L14))=0</formula>
    </cfRule>
  </conditionalFormatting>
  <conditionalFormatting sqref="L16">
    <cfRule type="containsBlanks" dxfId="186" priority="132">
      <formula>LEN(TRIM(L16))=0</formula>
    </cfRule>
  </conditionalFormatting>
  <conditionalFormatting sqref="Q14">
    <cfRule type="expression" dxfId="185" priority="128">
      <formula>$Q$14&lt;$L$14</formula>
    </cfRule>
    <cfRule type="containsBlanks" dxfId="184" priority="129">
      <formula>LEN(TRIM(Q14))=0</formula>
    </cfRule>
  </conditionalFormatting>
  <conditionalFormatting sqref="Q27">
    <cfRule type="containsText" dxfId="183" priority="123" operator="containsText" text="DIFFICULTE">
      <formula>NOT(ISERROR(SEARCH("DIFFICULTE",Q27)))</formula>
    </cfRule>
    <cfRule type="containsText" dxfId="182" priority="124" operator="containsText" text="&quot;&quot;">
      <formula>NOT(ISERROR(SEARCH("""""",Q27)))</formula>
    </cfRule>
    <cfRule type="containsText" dxfId="181" priority="125" operator="containsText" text="RAS">
      <formula>NOT(ISERROR(SEARCH("RAS",Q27)))</formula>
    </cfRule>
    <cfRule type="containsText" dxfId="180" priority="126" operator="containsText" text="RAS">
      <formula>NOT(ISERROR(SEARCH("RAS",Q27)))</formula>
    </cfRule>
    <cfRule type="containsText" dxfId="179" priority="127" operator="containsText" text="RAS">
      <formula>NOT(ISERROR(SEARCH("RAS",Q27)))</formula>
    </cfRule>
  </conditionalFormatting>
  <conditionalFormatting sqref="Q31">
    <cfRule type="containsText" dxfId="178" priority="121" operator="containsText" text="RAS">
      <formula>NOT(ISERROR(SEARCH("RAS",Q31)))</formula>
    </cfRule>
    <cfRule type="containsText" dxfId="177" priority="122" operator="containsText" text="DIFFICULTE">
      <formula>NOT(ISERROR(SEARCH("DIFFICULTE",Q31)))</formula>
    </cfRule>
  </conditionalFormatting>
  <conditionalFormatting sqref="R27:V27">
    <cfRule type="containsText" dxfId="176" priority="110" operator="containsText" text="DIFFICULTE">
      <formula>NOT(ISERROR(SEARCH("DIFFICULTE",R27)))</formula>
    </cfRule>
    <cfRule type="containsText" dxfId="175" priority="111" operator="containsText" text="&quot;&quot;">
      <formula>NOT(ISERROR(SEARCH("""""",R27)))</formula>
    </cfRule>
    <cfRule type="containsText" dxfId="174" priority="112" operator="containsText" text="RAS">
      <formula>NOT(ISERROR(SEARCH("RAS",R27)))</formula>
    </cfRule>
    <cfRule type="containsText" dxfId="173" priority="113" operator="containsText" text="RAS">
      <formula>NOT(ISERROR(SEARCH("RAS",R27)))</formula>
    </cfRule>
    <cfRule type="containsText" dxfId="172" priority="114" operator="containsText" text="RAS">
      <formula>NOT(ISERROR(SEARCH("RAS",R27)))</formula>
    </cfRule>
  </conditionalFormatting>
  <conditionalFormatting sqref="R31">
    <cfRule type="containsText" dxfId="171" priority="108" operator="containsText" text="RAS">
      <formula>NOT(ISERROR(SEARCH("RAS",R31)))</formula>
    </cfRule>
    <cfRule type="containsText" dxfId="170" priority="109" operator="containsText" text="DIFFICULTE">
      <formula>NOT(ISERROR(SEARCH("DIFFICULTE",R31)))</formula>
    </cfRule>
  </conditionalFormatting>
  <conditionalFormatting sqref="S27">
    <cfRule type="containsText" dxfId="169" priority="97" operator="containsText" text="DIFFICULTE">
      <formula>NOT(ISERROR(SEARCH("DIFFICULTE",S27)))</formula>
    </cfRule>
    <cfRule type="containsText" dxfId="168" priority="98" operator="containsText" text="&quot;&quot;">
      <formula>NOT(ISERROR(SEARCH("""""",S27)))</formula>
    </cfRule>
    <cfRule type="containsText" dxfId="167" priority="99" operator="containsText" text="RAS">
      <formula>NOT(ISERROR(SEARCH("RAS",S27)))</formula>
    </cfRule>
    <cfRule type="containsText" dxfId="166" priority="100" operator="containsText" text="RAS">
      <formula>NOT(ISERROR(SEARCH("RAS",S27)))</formula>
    </cfRule>
    <cfRule type="containsText" dxfId="165" priority="101" operator="containsText" text="RAS">
      <formula>NOT(ISERROR(SEARCH("RAS",S27)))</formula>
    </cfRule>
  </conditionalFormatting>
  <conditionalFormatting sqref="S31">
    <cfRule type="containsText" dxfId="164" priority="95" operator="containsText" text="RAS">
      <formula>NOT(ISERROR(SEARCH("RAS",S31)))</formula>
    </cfRule>
    <cfRule type="containsText" dxfId="163" priority="96" operator="containsText" text="DIFFICULTE">
      <formula>NOT(ISERROR(SEARCH("DIFFICULTE",S31)))</formula>
    </cfRule>
  </conditionalFormatting>
  <conditionalFormatting sqref="T27">
    <cfRule type="containsText" dxfId="162" priority="84" operator="containsText" text="DIFFICULTE">
      <formula>NOT(ISERROR(SEARCH("DIFFICULTE",T27)))</formula>
    </cfRule>
    <cfRule type="containsText" dxfId="161" priority="85" operator="containsText" text="&quot;&quot;">
      <formula>NOT(ISERROR(SEARCH("""""",T27)))</formula>
    </cfRule>
    <cfRule type="containsText" dxfId="160" priority="86" operator="containsText" text="RAS">
      <formula>NOT(ISERROR(SEARCH("RAS",T27)))</formula>
    </cfRule>
    <cfRule type="containsText" dxfId="159" priority="87" operator="containsText" text="RAS">
      <formula>NOT(ISERROR(SEARCH("RAS",T27)))</formula>
    </cfRule>
    <cfRule type="containsText" dxfId="158" priority="88" operator="containsText" text="RAS">
      <formula>NOT(ISERROR(SEARCH("RAS",T27)))</formula>
    </cfRule>
  </conditionalFormatting>
  <conditionalFormatting sqref="T31">
    <cfRule type="containsText" dxfId="157" priority="82" operator="containsText" text="RAS">
      <formula>NOT(ISERROR(SEARCH("RAS",T31)))</formula>
    </cfRule>
    <cfRule type="containsText" dxfId="156" priority="83" operator="containsText" text="DIFFICULTE">
      <formula>NOT(ISERROR(SEARCH("DIFFICULTE",T31)))</formula>
    </cfRule>
  </conditionalFormatting>
  <conditionalFormatting sqref="U27">
    <cfRule type="containsText" dxfId="155" priority="71" operator="containsText" text="DIFFICULTE">
      <formula>NOT(ISERROR(SEARCH("DIFFICULTE",U27)))</formula>
    </cfRule>
    <cfRule type="containsText" dxfId="154" priority="72" operator="containsText" text="&quot;&quot;">
      <formula>NOT(ISERROR(SEARCH("""""",U27)))</formula>
    </cfRule>
    <cfRule type="containsText" dxfId="153" priority="73" operator="containsText" text="RAS">
      <formula>NOT(ISERROR(SEARCH("RAS",U27)))</formula>
    </cfRule>
    <cfRule type="containsText" dxfId="152" priority="74" operator="containsText" text="RAS">
      <formula>NOT(ISERROR(SEARCH("RAS",U27)))</formula>
    </cfRule>
    <cfRule type="containsText" dxfId="151" priority="75" operator="containsText" text="RAS">
      <formula>NOT(ISERROR(SEARCH("RAS",U27)))</formula>
    </cfRule>
  </conditionalFormatting>
  <conditionalFormatting sqref="U31">
    <cfRule type="containsText" dxfId="150" priority="69" operator="containsText" text="RAS">
      <formula>NOT(ISERROR(SEARCH("RAS",U31)))</formula>
    </cfRule>
    <cfRule type="containsText" dxfId="149" priority="70" operator="containsText" text="DIFFICULTE">
      <formula>NOT(ISERROR(SEARCH("DIFFICULTE",U31)))</formula>
    </cfRule>
  </conditionalFormatting>
  <conditionalFormatting sqref="V27">
    <cfRule type="containsText" dxfId="148" priority="58" operator="containsText" text="DIFFICULTE">
      <formula>NOT(ISERROR(SEARCH("DIFFICULTE",V27)))</formula>
    </cfRule>
    <cfRule type="containsText" dxfId="147" priority="59" operator="containsText" text="&quot;&quot;">
      <formula>NOT(ISERROR(SEARCH("""""",V27)))</formula>
    </cfRule>
    <cfRule type="containsText" dxfId="146" priority="60" operator="containsText" text="RAS">
      <formula>NOT(ISERROR(SEARCH("RAS",V27)))</formula>
    </cfRule>
    <cfRule type="containsText" dxfId="145" priority="61" operator="containsText" text="RAS">
      <formula>NOT(ISERROR(SEARCH("RAS",V27)))</formula>
    </cfRule>
    <cfRule type="containsText" dxfId="144" priority="62" operator="containsText" text="RAS">
      <formula>NOT(ISERROR(SEARCH("RAS",V27)))</formula>
    </cfRule>
  </conditionalFormatting>
  <conditionalFormatting sqref="V31">
    <cfRule type="containsText" dxfId="143" priority="56" operator="containsText" text="RAS">
      <formula>NOT(ISERROR(SEARCH("RAS",V31)))</formula>
    </cfRule>
    <cfRule type="containsText" dxfId="142" priority="57" operator="containsText" text="DIFFICULTE">
      <formula>NOT(ISERROR(SEARCH("DIFFICULTE",V31)))</formula>
    </cfRule>
  </conditionalFormatting>
  <conditionalFormatting sqref="Q21">
    <cfRule type="containsText" dxfId="141" priority="43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40" priority="42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9" priority="41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8" priority="40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7" priority="39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6" priority="38" stopIfTrue="1" operator="containsText" text="erreur">
      <formula>NOT(ISERROR(FIND(UPPER("erreur"),UPPER(Q21))))</formula>
      <formula>"erreur"</formula>
    </cfRule>
  </conditionalFormatting>
  <conditionalFormatting sqref="R21">
    <cfRule type="containsText" dxfId="135" priority="37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4" priority="36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3" priority="35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2" priority="34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1" priority="33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0" priority="32" stopIfTrue="1" operator="containsText" text="erreur">
      <formula>NOT(ISERROR(FIND(UPPER("erreur"),UPPER(R21))))</formula>
      <formula>"erreur"</formula>
    </cfRule>
  </conditionalFormatting>
  <conditionalFormatting sqref="J21">
    <cfRule type="containsText" dxfId="129" priority="31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8" priority="30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7" priority="29" stopIfTrue="1" operator="containsText" text="erreur">
      <formula>NOT(ISERROR(FIND(UPPER("erreur"),UPPER(J21))))</formula>
      <formula>"erreur"</formula>
    </cfRule>
  </conditionalFormatting>
  <conditionalFormatting sqref="I21">
    <cfRule type="containsText" dxfId="126" priority="28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5" priority="27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4" priority="26" stopIfTrue="1" operator="containsText" text="erreur">
      <formula>NOT(ISERROR(FIND(UPPER("erreur"),UPPER(I21))))</formula>
      <formula>"erreur"</formula>
    </cfRule>
  </conditionalFormatting>
  <conditionalFormatting sqref="S21">
    <cfRule type="containsText" dxfId="123" priority="25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2" priority="24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1" priority="23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0" priority="22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9" priority="21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8" priority="20" stopIfTrue="1" operator="containsText" text="erreur">
      <formula>NOT(ISERROR(FIND(UPPER("erreur"),UPPER(S21))))</formula>
      <formula>"erreur"</formula>
    </cfRule>
  </conditionalFormatting>
  <conditionalFormatting sqref="T21">
    <cfRule type="containsText" dxfId="117" priority="19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6" priority="18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5" priority="17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4" priority="16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3" priority="15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2" priority="14" stopIfTrue="1" operator="containsText" text="erreur">
      <formula>NOT(ISERROR(FIND(UPPER("erreur"),UPPER(T21))))</formula>
      <formula>"erreur"</formula>
    </cfRule>
  </conditionalFormatting>
  <conditionalFormatting sqref="U21">
    <cfRule type="containsText" dxfId="111" priority="13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10" priority="12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9" priority="11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8" priority="10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7" priority="9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6" priority="8" stopIfTrue="1" operator="containsText" text="erreur">
      <formula>NOT(ISERROR(FIND(UPPER("erreur"),UPPER(U21))))</formula>
      <formula>"erreur"</formula>
    </cfRule>
  </conditionalFormatting>
  <conditionalFormatting sqref="V21">
    <cfRule type="containsText" dxfId="105" priority="7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4" priority="6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3" priority="5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2" priority="4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1" priority="3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0" priority="2" stopIfTrue="1" operator="containsText" text="erreur">
      <formula>NOT(ISERROR(FIND(UPPER("erreur"),UPPER(V21))))</formula>
      <formula>"erreur"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2ECC1714-FD2F-664C-8914-20E499E61DF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I26:R26 Q22:V31 Q18:V18 T20:V20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1B7B-F2A0-4170-937A-65BCDC28B24D}">
  <sheetPr>
    <tabColor rgb="FF273476"/>
  </sheetPr>
  <dimension ref="A1:Y40"/>
  <sheetViews>
    <sheetView zoomScale="85" zoomScaleNormal="85" workbookViewId="0"/>
  </sheetViews>
  <sheetFormatPr baseColWidth="10" defaultColWidth="10.83203125" defaultRowHeight="16" customHeight="1"/>
  <cols>
    <col min="1" max="1" width="4.5" style="75" customWidth="1"/>
    <col min="2" max="2" width="5.58203125" style="75" customWidth="1"/>
    <col min="3" max="6" width="17.33203125" style="75" customWidth="1"/>
    <col min="7" max="7" width="3.33203125" style="75" customWidth="1"/>
    <col min="8" max="8" width="17.33203125" style="75" customWidth="1"/>
    <col min="9" max="18" width="13.33203125" style="75" customWidth="1"/>
    <col min="19" max="19" width="10.83203125" style="75" customWidth="1"/>
    <col min="20" max="16384" width="10.83203125" style="75"/>
  </cols>
  <sheetData>
    <row r="1" spans="1:25" ht="17.149999999999999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5" ht="17.149999999999999" customHeight="1">
      <c r="A2" s="74"/>
      <c r="B2" s="74"/>
      <c r="C2" s="74"/>
      <c r="D2" s="276" t="s">
        <v>402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02"/>
      <c r="R2" s="76"/>
      <c r="S2" s="77"/>
      <c r="T2" s="77"/>
      <c r="U2" s="77"/>
      <c r="V2" s="77"/>
      <c r="W2" s="77"/>
      <c r="X2" s="77"/>
      <c r="Y2" s="77"/>
    </row>
    <row r="3" spans="1:25" ht="16" customHeight="1">
      <c r="A3" s="74"/>
      <c r="B3" s="74"/>
      <c r="C3" s="74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02"/>
      <c r="R3" s="76"/>
      <c r="S3" s="79"/>
      <c r="T3" s="79"/>
      <c r="U3" s="79"/>
      <c r="V3" s="79"/>
      <c r="W3" s="79"/>
      <c r="X3" s="79"/>
      <c r="Y3" s="79"/>
    </row>
    <row r="4" spans="1:25" ht="16" customHeight="1">
      <c r="A4" s="74"/>
      <c r="B4" s="74"/>
      <c r="C4" s="74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02"/>
      <c r="R4" s="76"/>
      <c r="S4" s="79"/>
      <c r="T4" s="79"/>
      <c r="U4" s="79"/>
      <c r="V4" s="79"/>
      <c r="W4" s="79"/>
      <c r="X4" s="79"/>
      <c r="Y4" s="79"/>
    </row>
    <row r="5" spans="1:25" ht="16" customHeight="1">
      <c r="A5" s="74"/>
      <c r="B5" s="74"/>
      <c r="C5" s="74"/>
      <c r="D5" s="74"/>
      <c r="E5" s="74"/>
      <c r="F5" s="74"/>
      <c r="G5" s="74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0"/>
      <c r="T5" s="80"/>
      <c r="U5" s="80"/>
      <c r="V5" s="80"/>
      <c r="W5" s="80"/>
      <c r="X5" s="80"/>
      <c r="Y5" s="80"/>
    </row>
    <row r="6" spans="1:25" ht="16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25" ht="16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25" ht="16" customHeight="1">
      <c r="A8" s="74"/>
      <c r="B8" s="74"/>
      <c r="C8" s="74"/>
      <c r="D8" s="74"/>
      <c r="E8" s="74"/>
      <c r="F8" s="74"/>
      <c r="G8" s="7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0"/>
      <c r="T8" s="80"/>
      <c r="U8" s="80"/>
      <c r="V8" s="80"/>
      <c r="W8" s="80"/>
      <c r="X8" s="80"/>
      <c r="Y8" s="80"/>
    </row>
    <row r="9" spans="1:25" ht="16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" ht="16" customHeight="1">
      <c r="A10" s="74"/>
      <c r="B10" s="74"/>
      <c r="C10" s="74"/>
      <c r="D10" s="74"/>
      <c r="E10" s="74"/>
      <c r="F10" s="74"/>
      <c r="G10" s="74"/>
      <c r="H10" s="201">
        <f>Accueil!L14</f>
        <v>2022</v>
      </c>
      <c r="I10" s="90">
        <f t="shared" ref="I10:R10" si="0">H10+1</f>
        <v>2023</v>
      </c>
      <c r="J10" s="90">
        <f t="shared" si="0"/>
        <v>2024</v>
      </c>
      <c r="K10" s="90">
        <f t="shared" si="0"/>
        <v>2025</v>
      </c>
      <c r="L10" s="90">
        <f t="shared" si="0"/>
        <v>2026</v>
      </c>
      <c r="M10" s="90">
        <f t="shared" si="0"/>
        <v>2027</v>
      </c>
      <c r="N10" s="90">
        <f t="shared" si="0"/>
        <v>2028</v>
      </c>
      <c r="O10" s="90">
        <f t="shared" si="0"/>
        <v>2029</v>
      </c>
      <c r="P10" s="90">
        <f t="shared" si="0"/>
        <v>2030</v>
      </c>
      <c r="Q10" s="90">
        <f t="shared" si="0"/>
        <v>2031</v>
      </c>
      <c r="R10" s="90">
        <f t="shared" si="0"/>
        <v>2032</v>
      </c>
    </row>
    <row r="11" spans="1:25" s="94" customFormat="1" ht="16" customHeight="1">
      <c r="A11" s="91"/>
      <c r="B11" s="74"/>
      <c r="C11" s="74"/>
      <c r="D11" s="74"/>
      <c r="E11" s="74"/>
      <c r="F11" s="74"/>
      <c r="G11" s="91"/>
      <c r="H11" s="93" t="str">
        <f>HLOOKUP(H10,Accueil!I18:V19,2,TRUE)</f>
        <v>Projet</v>
      </c>
      <c r="I11" s="93" t="str">
        <f>HLOOKUP(I10,Accueil!J18:W19,2,TRUE)</f>
        <v>Projet</v>
      </c>
      <c r="J11" s="93" t="str">
        <f>HLOOKUP(J10,Accueil!K18:X19,2,TRUE)</f>
        <v>Projet</v>
      </c>
      <c r="K11" s="93" t="str">
        <f>HLOOKUP(K10,Accueil!L18:Y19,2,TRUE)</f>
        <v>Projet</v>
      </c>
      <c r="L11" s="93" t="str">
        <f>HLOOKUP(L10,Accueil!M18:Z19,2,TRUE)</f>
        <v>Postprojet</v>
      </c>
      <c r="M11" s="93" t="str">
        <f>HLOOKUP(M10,Accueil!N18:AA19,2,TRUE)</f>
        <v>Postprojet</v>
      </c>
      <c r="N11" s="93" t="str">
        <f>HLOOKUP(N10,Accueil!O18:AB19,2,TRUE)</f>
        <v>Postprojet</v>
      </c>
      <c r="O11" s="93" t="str">
        <f>HLOOKUP(O10,Accueil!P18:AC19,2,TRUE)</f>
        <v>Postprojet</v>
      </c>
      <c r="P11" s="93" t="str">
        <f>HLOOKUP(P10,Accueil!Q18:AD19,2,TRUE)</f>
        <v>Postprojet</v>
      </c>
      <c r="Q11" s="93" t="str">
        <f>HLOOKUP(Q10,Accueil!R18:AE19,2,TRUE)</f>
        <v>Non concerné</v>
      </c>
      <c r="R11" s="93" t="str">
        <f>HLOOKUP(R10,Accueil!S18:AF19,2,TRUE)</f>
        <v>Non concerné</v>
      </c>
    </row>
    <row r="12" spans="1:25" ht="16" customHeight="1">
      <c r="A12" s="74"/>
      <c r="B12" s="74"/>
      <c r="C12" s="74"/>
      <c r="D12" s="219" t="s">
        <v>420</v>
      </c>
      <c r="E12" s="219" t="s">
        <v>421</v>
      </c>
      <c r="F12" s="74"/>
      <c r="G12" s="74"/>
      <c r="H12" s="95"/>
      <c r="I12" s="95"/>
      <c r="J12" s="95"/>
      <c r="K12" s="95"/>
      <c r="L12" s="95"/>
      <c r="M12" s="95"/>
      <c r="N12" s="95"/>
      <c r="O12" s="95"/>
      <c r="P12" s="74"/>
      <c r="Q12" s="74"/>
      <c r="R12" s="74"/>
    </row>
    <row r="13" spans="1:25" ht="16" customHeight="1">
      <c r="A13" s="74"/>
      <c r="B13" s="290" t="s">
        <v>384</v>
      </c>
      <c r="C13" s="278" t="s">
        <v>363</v>
      </c>
      <c r="D13" s="281"/>
      <c r="E13" s="292"/>
      <c r="F13" s="30" t="s">
        <v>8</v>
      </c>
      <c r="G13" s="74"/>
      <c r="H13" s="237"/>
      <c r="I13" s="237"/>
      <c r="J13" s="237"/>
      <c r="K13" s="237"/>
      <c r="L13" s="237"/>
      <c r="M13" s="237"/>
      <c r="N13" s="237"/>
      <c r="O13" s="238"/>
      <c r="P13" s="237"/>
      <c r="Q13" s="237"/>
      <c r="R13" s="237"/>
    </row>
    <row r="14" spans="1:25" ht="16" customHeight="1">
      <c r="A14" s="74"/>
      <c r="B14" s="291"/>
      <c r="C14" s="279"/>
      <c r="D14" s="282"/>
      <c r="E14" s="293"/>
      <c r="F14" s="30" t="s">
        <v>9</v>
      </c>
      <c r="G14" s="74"/>
      <c r="H14" s="237"/>
      <c r="I14" s="237"/>
      <c r="J14" s="237"/>
      <c r="K14" s="237"/>
      <c r="L14" s="237"/>
      <c r="M14" s="237"/>
      <c r="N14" s="237"/>
      <c r="O14" s="238"/>
      <c r="P14" s="237"/>
      <c r="Q14" s="237"/>
      <c r="R14" s="237"/>
    </row>
    <row r="15" spans="1:25" ht="16" customHeight="1">
      <c r="A15" s="74"/>
      <c r="B15" s="291"/>
      <c r="C15" s="279"/>
      <c r="D15" s="282"/>
      <c r="E15" s="293"/>
      <c r="F15" s="30" t="s">
        <v>10</v>
      </c>
      <c r="G15" s="74"/>
      <c r="H15" s="220">
        <f t="shared" ref="H15:R15" si="1">H13*H14</f>
        <v>0</v>
      </c>
      <c r="I15" s="220">
        <f t="shared" si="1"/>
        <v>0</v>
      </c>
      <c r="J15" s="220">
        <f t="shared" si="1"/>
        <v>0</v>
      </c>
      <c r="K15" s="220">
        <f t="shared" si="1"/>
        <v>0</v>
      </c>
      <c r="L15" s="220">
        <f t="shared" si="1"/>
        <v>0</v>
      </c>
      <c r="M15" s="220">
        <f t="shared" si="1"/>
        <v>0</v>
      </c>
      <c r="N15" s="220">
        <f t="shared" si="1"/>
        <v>0</v>
      </c>
      <c r="O15" s="220">
        <f t="shared" si="1"/>
        <v>0</v>
      </c>
      <c r="P15" s="221">
        <f t="shared" si="1"/>
        <v>0</v>
      </c>
      <c r="Q15" s="221">
        <f t="shared" si="1"/>
        <v>0</v>
      </c>
      <c r="R15" s="221">
        <f t="shared" si="1"/>
        <v>0</v>
      </c>
    </row>
    <row r="16" spans="1:25" ht="16" customHeight="1">
      <c r="B16" s="291"/>
      <c r="C16" s="280"/>
      <c r="D16" s="283"/>
      <c r="E16" s="294"/>
      <c r="F16" s="30" t="s">
        <v>376</v>
      </c>
      <c r="G16" s="74"/>
      <c r="H16" s="237"/>
      <c r="I16" s="237"/>
      <c r="J16" s="237"/>
      <c r="K16" s="237"/>
      <c r="L16" s="237"/>
      <c r="M16" s="237"/>
      <c r="N16" s="237"/>
      <c r="O16" s="238"/>
      <c r="P16" s="237"/>
      <c r="Q16" s="237"/>
      <c r="R16" s="237"/>
    </row>
    <row r="17" spans="2:18" ht="16" customHeight="1">
      <c r="B17" s="291"/>
      <c r="C17" s="278" t="s">
        <v>377</v>
      </c>
      <c r="D17" s="284"/>
      <c r="E17" s="287"/>
      <c r="F17" s="30" t="s">
        <v>8</v>
      </c>
      <c r="G17" s="74"/>
      <c r="H17" s="237"/>
      <c r="I17" s="237"/>
      <c r="J17" s="237"/>
      <c r="K17" s="237"/>
      <c r="L17" s="237"/>
      <c r="M17" s="237"/>
      <c r="N17" s="237"/>
      <c r="O17" s="238"/>
      <c r="P17" s="237"/>
      <c r="Q17" s="237"/>
      <c r="R17" s="237"/>
    </row>
    <row r="18" spans="2:18" ht="16" customHeight="1">
      <c r="B18" s="291"/>
      <c r="C18" s="279"/>
      <c r="D18" s="285"/>
      <c r="E18" s="287"/>
      <c r="F18" s="30" t="s">
        <v>9</v>
      </c>
      <c r="G18" s="74"/>
      <c r="H18" s="237"/>
      <c r="I18" s="237"/>
      <c r="J18" s="237"/>
      <c r="K18" s="237"/>
      <c r="L18" s="237"/>
      <c r="M18" s="237"/>
      <c r="N18" s="237"/>
      <c r="O18" s="238"/>
      <c r="P18" s="237"/>
      <c r="Q18" s="237"/>
      <c r="R18" s="237"/>
    </row>
    <row r="19" spans="2:18" ht="16" customHeight="1">
      <c r="B19" s="291"/>
      <c r="C19" s="279"/>
      <c r="D19" s="285"/>
      <c r="E19" s="287"/>
      <c r="F19" s="30" t="s">
        <v>10</v>
      </c>
      <c r="G19" s="74"/>
      <c r="H19" s="220">
        <f t="shared" ref="H19:R19" si="2">H17*H18</f>
        <v>0</v>
      </c>
      <c r="I19" s="220">
        <f t="shared" si="2"/>
        <v>0</v>
      </c>
      <c r="J19" s="220">
        <f t="shared" si="2"/>
        <v>0</v>
      </c>
      <c r="K19" s="220">
        <f t="shared" si="2"/>
        <v>0</v>
      </c>
      <c r="L19" s="220">
        <f t="shared" si="2"/>
        <v>0</v>
      </c>
      <c r="M19" s="220">
        <f t="shared" si="2"/>
        <v>0</v>
      </c>
      <c r="N19" s="220">
        <f t="shared" si="2"/>
        <v>0</v>
      </c>
      <c r="O19" s="220">
        <f t="shared" si="2"/>
        <v>0</v>
      </c>
      <c r="P19" s="221">
        <f t="shared" si="2"/>
        <v>0</v>
      </c>
      <c r="Q19" s="221">
        <f t="shared" si="2"/>
        <v>0</v>
      </c>
      <c r="R19" s="221">
        <f t="shared" si="2"/>
        <v>0</v>
      </c>
    </row>
    <row r="20" spans="2:18" ht="16" customHeight="1">
      <c r="B20" s="291"/>
      <c r="C20" s="280"/>
      <c r="D20" s="286"/>
      <c r="E20" s="287"/>
      <c r="F20" s="30" t="s">
        <v>376</v>
      </c>
      <c r="G20" s="74"/>
      <c r="H20" s="237"/>
      <c r="I20" s="237"/>
      <c r="J20" s="237"/>
      <c r="K20" s="237"/>
      <c r="L20" s="237"/>
      <c r="M20" s="237"/>
      <c r="N20" s="237"/>
      <c r="O20" s="238"/>
      <c r="P20" s="237"/>
      <c r="Q20" s="237"/>
      <c r="R20" s="237"/>
    </row>
    <row r="21" spans="2:18" ht="16" customHeight="1">
      <c r="B21" s="291"/>
      <c r="C21" s="278" t="s">
        <v>378</v>
      </c>
      <c r="D21" s="284"/>
      <c r="E21" s="295"/>
      <c r="F21" s="30" t="s">
        <v>8</v>
      </c>
      <c r="G21" s="74"/>
      <c r="H21" s="237"/>
      <c r="I21" s="237"/>
      <c r="J21" s="237"/>
      <c r="K21" s="237"/>
      <c r="L21" s="237"/>
      <c r="M21" s="237"/>
      <c r="N21" s="237"/>
      <c r="O21" s="238"/>
      <c r="P21" s="237"/>
      <c r="Q21" s="237"/>
      <c r="R21" s="237"/>
    </row>
    <row r="22" spans="2:18" ht="16" customHeight="1">
      <c r="B22" s="291"/>
      <c r="C22" s="279"/>
      <c r="D22" s="285"/>
      <c r="E22" s="295"/>
      <c r="F22" s="30" t="s">
        <v>9</v>
      </c>
      <c r="G22" s="74"/>
      <c r="H22" s="237"/>
      <c r="I22" s="237"/>
      <c r="J22" s="237"/>
      <c r="K22" s="237"/>
      <c r="L22" s="237"/>
      <c r="M22" s="237"/>
      <c r="N22" s="237"/>
      <c r="O22" s="238"/>
      <c r="P22" s="237"/>
      <c r="Q22" s="237"/>
      <c r="R22" s="237"/>
    </row>
    <row r="23" spans="2:18" ht="16" customHeight="1">
      <c r="B23" s="291"/>
      <c r="C23" s="279"/>
      <c r="D23" s="285"/>
      <c r="E23" s="295"/>
      <c r="F23" s="30" t="s">
        <v>10</v>
      </c>
      <c r="G23" s="74"/>
      <c r="H23" s="220">
        <f t="shared" ref="H23:R23" si="3">H21*H22</f>
        <v>0</v>
      </c>
      <c r="I23" s="220">
        <f t="shared" si="3"/>
        <v>0</v>
      </c>
      <c r="J23" s="220">
        <f t="shared" si="3"/>
        <v>0</v>
      </c>
      <c r="K23" s="220">
        <f t="shared" si="3"/>
        <v>0</v>
      </c>
      <c r="L23" s="220">
        <f t="shared" si="3"/>
        <v>0</v>
      </c>
      <c r="M23" s="220">
        <f t="shared" si="3"/>
        <v>0</v>
      </c>
      <c r="N23" s="220">
        <f t="shared" si="3"/>
        <v>0</v>
      </c>
      <c r="O23" s="220">
        <f t="shared" si="3"/>
        <v>0</v>
      </c>
      <c r="P23" s="221">
        <f t="shared" si="3"/>
        <v>0</v>
      </c>
      <c r="Q23" s="221">
        <f t="shared" si="3"/>
        <v>0</v>
      </c>
      <c r="R23" s="221">
        <f t="shared" si="3"/>
        <v>0</v>
      </c>
    </row>
    <row r="24" spans="2:18" ht="16" customHeight="1">
      <c r="B24" s="291"/>
      <c r="C24" s="280"/>
      <c r="D24" s="286"/>
      <c r="E24" s="296"/>
      <c r="F24" s="30" t="s">
        <v>376</v>
      </c>
      <c r="G24" s="74"/>
      <c r="H24" s="237"/>
      <c r="I24" s="237"/>
      <c r="J24" s="237"/>
      <c r="K24" s="237"/>
      <c r="L24" s="237"/>
      <c r="M24" s="237"/>
      <c r="N24" s="237"/>
      <c r="O24" s="238"/>
      <c r="P24" s="237"/>
      <c r="Q24" s="237"/>
      <c r="R24" s="237"/>
    </row>
    <row r="25" spans="2:18" ht="16" customHeight="1">
      <c r="B25" s="291"/>
      <c r="C25" s="278" t="s">
        <v>379</v>
      </c>
      <c r="D25" s="284"/>
      <c r="E25" s="292"/>
      <c r="F25" s="30" t="s">
        <v>8</v>
      </c>
      <c r="G25" s="74"/>
      <c r="H25" s="237"/>
      <c r="I25" s="237"/>
      <c r="J25" s="237"/>
      <c r="K25" s="237"/>
      <c r="L25" s="237"/>
      <c r="M25" s="237"/>
      <c r="N25" s="237"/>
      <c r="O25" s="238"/>
      <c r="P25" s="237"/>
      <c r="Q25" s="237"/>
      <c r="R25" s="237"/>
    </row>
    <row r="26" spans="2:18" ht="16" customHeight="1">
      <c r="B26" s="291"/>
      <c r="C26" s="279"/>
      <c r="D26" s="285"/>
      <c r="E26" s="293"/>
      <c r="F26" s="30" t="s">
        <v>9</v>
      </c>
      <c r="G26" s="74"/>
      <c r="H26" s="237"/>
      <c r="I26" s="237"/>
      <c r="J26" s="237"/>
      <c r="K26" s="237"/>
      <c r="L26" s="237"/>
      <c r="M26" s="237"/>
      <c r="N26" s="237"/>
      <c r="O26" s="238"/>
      <c r="P26" s="237"/>
      <c r="Q26" s="237"/>
      <c r="R26" s="237"/>
    </row>
    <row r="27" spans="2:18" ht="16" customHeight="1">
      <c r="B27" s="291"/>
      <c r="C27" s="279"/>
      <c r="D27" s="285"/>
      <c r="E27" s="293"/>
      <c r="F27" s="30" t="s">
        <v>10</v>
      </c>
      <c r="G27" s="74"/>
      <c r="H27" s="220">
        <f t="shared" ref="H27:R27" si="4">H25*H26</f>
        <v>0</v>
      </c>
      <c r="I27" s="220">
        <f t="shared" si="4"/>
        <v>0</v>
      </c>
      <c r="J27" s="220">
        <f t="shared" si="4"/>
        <v>0</v>
      </c>
      <c r="K27" s="220">
        <f t="shared" si="4"/>
        <v>0</v>
      </c>
      <c r="L27" s="220">
        <f t="shared" si="4"/>
        <v>0</v>
      </c>
      <c r="M27" s="220">
        <f t="shared" si="4"/>
        <v>0</v>
      </c>
      <c r="N27" s="220">
        <f t="shared" si="4"/>
        <v>0</v>
      </c>
      <c r="O27" s="220">
        <f t="shared" si="4"/>
        <v>0</v>
      </c>
      <c r="P27" s="221">
        <f t="shared" si="4"/>
        <v>0</v>
      </c>
      <c r="Q27" s="221">
        <f t="shared" si="4"/>
        <v>0</v>
      </c>
      <c r="R27" s="221">
        <f t="shared" si="4"/>
        <v>0</v>
      </c>
    </row>
    <row r="28" spans="2:18" ht="16" customHeight="1">
      <c r="B28" s="291"/>
      <c r="C28" s="280"/>
      <c r="D28" s="286"/>
      <c r="E28" s="294"/>
      <c r="F28" s="30" t="s">
        <v>376</v>
      </c>
      <c r="G28" s="74"/>
      <c r="H28" s="237"/>
      <c r="I28" s="237"/>
      <c r="J28" s="237"/>
      <c r="K28" s="237"/>
      <c r="L28" s="237"/>
      <c r="M28" s="237"/>
      <c r="N28" s="237"/>
      <c r="O28" s="238"/>
      <c r="P28" s="237"/>
      <c r="Q28" s="237"/>
      <c r="R28" s="237"/>
    </row>
    <row r="29" spans="2:18" ht="16" customHeight="1">
      <c r="B29" s="291"/>
      <c r="C29" s="278" t="s">
        <v>380</v>
      </c>
      <c r="D29" s="284"/>
      <c r="E29" s="292"/>
      <c r="F29" s="30" t="s">
        <v>8</v>
      </c>
      <c r="G29" s="74"/>
      <c r="H29" s="237"/>
      <c r="I29" s="237"/>
      <c r="J29" s="237"/>
      <c r="K29" s="237"/>
      <c r="L29" s="237"/>
      <c r="M29" s="237"/>
      <c r="N29" s="237"/>
      <c r="O29" s="238"/>
      <c r="P29" s="237"/>
      <c r="Q29" s="237"/>
      <c r="R29" s="237"/>
    </row>
    <row r="30" spans="2:18" ht="16" customHeight="1">
      <c r="B30" s="291"/>
      <c r="C30" s="279"/>
      <c r="D30" s="285"/>
      <c r="E30" s="293"/>
      <c r="F30" s="30" t="s">
        <v>9</v>
      </c>
      <c r="G30" s="74"/>
      <c r="H30" s="237"/>
      <c r="I30" s="237"/>
      <c r="J30" s="237"/>
      <c r="K30" s="237"/>
      <c r="L30" s="237"/>
      <c r="M30" s="237"/>
      <c r="N30" s="237"/>
      <c r="O30" s="238"/>
      <c r="P30" s="237"/>
      <c r="Q30" s="237"/>
      <c r="R30" s="237"/>
    </row>
    <row r="31" spans="2:18" ht="16" customHeight="1">
      <c r="B31" s="291"/>
      <c r="C31" s="279"/>
      <c r="D31" s="285"/>
      <c r="E31" s="293"/>
      <c r="F31" s="30" t="s">
        <v>10</v>
      </c>
      <c r="G31" s="74"/>
      <c r="H31" s="220">
        <f t="shared" ref="H31:R31" si="5">H29*H30</f>
        <v>0</v>
      </c>
      <c r="I31" s="220">
        <f t="shared" si="5"/>
        <v>0</v>
      </c>
      <c r="J31" s="220">
        <f t="shared" si="5"/>
        <v>0</v>
      </c>
      <c r="K31" s="220">
        <f t="shared" si="5"/>
        <v>0</v>
      </c>
      <c r="L31" s="220">
        <f t="shared" si="5"/>
        <v>0</v>
      </c>
      <c r="M31" s="220">
        <f t="shared" si="5"/>
        <v>0</v>
      </c>
      <c r="N31" s="220">
        <f t="shared" si="5"/>
        <v>0</v>
      </c>
      <c r="O31" s="220">
        <f t="shared" si="5"/>
        <v>0</v>
      </c>
      <c r="P31" s="221">
        <f t="shared" si="5"/>
        <v>0</v>
      </c>
      <c r="Q31" s="221">
        <f t="shared" si="5"/>
        <v>0</v>
      </c>
      <c r="R31" s="221">
        <f t="shared" si="5"/>
        <v>0</v>
      </c>
    </row>
    <row r="32" spans="2:18" ht="16" customHeight="1">
      <c r="B32" s="291"/>
      <c r="C32" s="280"/>
      <c r="D32" s="286"/>
      <c r="E32" s="294"/>
      <c r="F32" s="30" t="s">
        <v>376</v>
      </c>
      <c r="G32" s="74"/>
      <c r="H32" s="239"/>
      <c r="I32" s="239"/>
      <c r="J32" s="239"/>
      <c r="K32" s="239"/>
      <c r="L32" s="239"/>
      <c r="M32" s="239"/>
      <c r="N32" s="239"/>
      <c r="O32" s="240"/>
      <c r="P32" s="239"/>
      <c r="Q32" s="239"/>
      <c r="R32" s="239"/>
    </row>
    <row r="33" spans="2:18" ht="8.15" customHeight="1">
      <c r="B33" s="291"/>
      <c r="H33" s="120"/>
      <c r="I33" s="120"/>
      <c r="J33" s="120"/>
      <c r="K33" s="120"/>
      <c r="L33" s="120"/>
      <c r="M33" s="120"/>
      <c r="N33" s="120"/>
      <c r="O33" s="120"/>
      <c r="P33" s="203"/>
      <c r="Q33" s="90"/>
      <c r="R33" s="90"/>
    </row>
    <row r="34" spans="2:18" ht="16" customHeight="1">
      <c r="B34" s="291"/>
      <c r="C34" s="288" t="s">
        <v>385</v>
      </c>
      <c r="D34" s="288"/>
      <c r="E34" s="288"/>
      <c r="F34" s="288"/>
      <c r="H34" s="220">
        <f t="shared" ref="H34:P34" si="6">H22+H19+H15</f>
        <v>0</v>
      </c>
      <c r="I34" s="220">
        <f t="shared" si="6"/>
        <v>0</v>
      </c>
      <c r="J34" s="220">
        <f t="shared" si="6"/>
        <v>0</v>
      </c>
      <c r="K34" s="220">
        <f t="shared" si="6"/>
        <v>0</v>
      </c>
      <c r="L34" s="220">
        <f t="shared" si="6"/>
        <v>0</v>
      </c>
      <c r="M34" s="220">
        <f t="shared" si="6"/>
        <v>0</v>
      </c>
      <c r="N34" s="220">
        <f t="shared" si="6"/>
        <v>0</v>
      </c>
      <c r="O34" s="220">
        <f t="shared" si="6"/>
        <v>0</v>
      </c>
      <c r="P34" s="221">
        <f t="shared" si="6"/>
        <v>0</v>
      </c>
      <c r="Q34" s="221">
        <f t="shared" ref="Q34:R34" si="7">Q22+Q19+Q15</f>
        <v>0</v>
      </c>
      <c r="R34" s="221">
        <f t="shared" si="7"/>
        <v>0</v>
      </c>
    </row>
    <row r="35" spans="2:18" ht="8.5" customHeight="1">
      <c r="B35" s="291"/>
      <c r="H35" s="120"/>
      <c r="I35" s="120"/>
      <c r="J35" s="120"/>
      <c r="K35" s="120"/>
      <c r="L35" s="120"/>
      <c r="M35" s="120"/>
      <c r="N35" s="120"/>
      <c r="O35" s="120"/>
      <c r="P35" s="203"/>
      <c r="Q35" s="90"/>
      <c r="R35" s="90"/>
    </row>
    <row r="36" spans="2:18" ht="16" customHeight="1">
      <c r="B36" s="291"/>
      <c r="C36" s="289" t="s">
        <v>386</v>
      </c>
      <c r="D36" s="289"/>
      <c r="E36" s="289"/>
      <c r="F36" s="289"/>
      <c r="H36" s="222">
        <f t="shared" ref="H36:R36" si="8">H34</f>
        <v>0</v>
      </c>
      <c r="I36" s="222">
        <f t="shared" si="8"/>
        <v>0</v>
      </c>
      <c r="J36" s="222">
        <f t="shared" si="8"/>
        <v>0</v>
      </c>
      <c r="K36" s="222">
        <f t="shared" si="8"/>
        <v>0</v>
      </c>
      <c r="L36" s="222">
        <f t="shared" si="8"/>
        <v>0</v>
      </c>
      <c r="M36" s="222">
        <f t="shared" si="8"/>
        <v>0</v>
      </c>
      <c r="N36" s="222">
        <f t="shared" si="8"/>
        <v>0</v>
      </c>
      <c r="O36" s="222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</row>
    <row r="37" spans="2:18" ht="8.5" customHeight="1">
      <c r="B37" s="29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2:18" ht="16" customHeight="1">
      <c r="B38" s="291"/>
      <c r="C38" s="289" t="s">
        <v>403</v>
      </c>
      <c r="D38" s="289"/>
      <c r="E38" s="289"/>
      <c r="F38" s="289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</row>
    <row r="39" spans="2:18" ht="8.15" customHeight="1">
      <c r="B39" s="291"/>
    </row>
    <row r="40" spans="2:18" ht="16" customHeight="1">
      <c r="B40" s="291"/>
      <c r="C40" s="289" t="s">
        <v>404</v>
      </c>
      <c r="D40" s="289"/>
      <c r="E40" s="289"/>
      <c r="F40" s="289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</row>
  </sheetData>
  <sheetProtection selectLockedCells="1"/>
  <mergeCells count="21">
    <mergeCell ref="C34:F34"/>
    <mergeCell ref="C36:F36"/>
    <mergeCell ref="C38:F38"/>
    <mergeCell ref="C40:F40"/>
    <mergeCell ref="B13:B40"/>
    <mergeCell ref="C29:C32"/>
    <mergeCell ref="D29:D32"/>
    <mergeCell ref="E29:E32"/>
    <mergeCell ref="C21:C24"/>
    <mergeCell ref="D21:D24"/>
    <mergeCell ref="E21:E24"/>
    <mergeCell ref="C25:C28"/>
    <mergeCell ref="D25:D28"/>
    <mergeCell ref="E25:E28"/>
    <mergeCell ref="E13:E16"/>
    <mergeCell ref="D2:P4"/>
    <mergeCell ref="C13:C16"/>
    <mergeCell ref="D13:D16"/>
    <mergeCell ref="C17:C20"/>
    <mergeCell ref="D17:D20"/>
    <mergeCell ref="E17:E20"/>
  </mergeCells>
  <conditionalFormatting sqref="O37:P37">
    <cfRule type="expression" dxfId="98" priority="85">
      <formula>$N$11=3</formula>
    </cfRule>
  </conditionalFormatting>
  <dataValidations xWindow="438" yWindow="723" count="2">
    <dataValidation allowBlank="1" showInputMessage="1" showErrorMessage="1" prompt="Préciser la définition des solutions" sqref="E13 E17 E21 E25 E29" xr:uid="{CDF47939-3651-4A88-AD36-0905F0FC1C03}"/>
    <dataValidation allowBlank="1" showInputMessage="1" showErrorMessage="1" prompt="L'ETP correspond à l'effectif physique X quotité de temps de travail sur un an (voir encadré en haut de cet onglet)" sqref="H38:R38 H40:R40" xr:uid="{DB3E4F40-00AD-435C-A440-94ECACBBE586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5" id="{7B39078C-D601-4AEC-ABA5-C082296B2304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M10:R10 M12:O12 Q32:R33 Q35:R35 H13:R14 H16:R18 H20:R22 H24:R26 H28:R30 H32:P32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38" yWindow="723" count="1">
        <x14:dataValidation type="list" allowBlank="1" showInputMessage="1" showErrorMessage="1" prompt="Choisir le type de solution concerné dans la liste déroulante" xr:uid="{554D707F-FF94-4727-8C73-E2E817D112DB}">
          <x14:formula1>
            <xm:f>Liste!$B$6:$B$16</xm:f>
          </x14:formula1>
          <xm:sqref>D13:D32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rgb="FF273476"/>
  </sheetPr>
  <dimension ref="A1:Y144"/>
  <sheetViews>
    <sheetView showGridLines="0" topLeftCell="A4" zoomScaleNormal="100" workbookViewId="0">
      <selection activeCell="A4" sqref="A4"/>
    </sheetView>
  </sheetViews>
  <sheetFormatPr baseColWidth="10" defaultColWidth="10.83203125" defaultRowHeight="16" customHeight="1"/>
  <cols>
    <col min="1" max="6" width="10.83203125" style="123" customWidth="1"/>
    <col min="7" max="7" width="4.33203125" style="123" customWidth="1"/>
    <col min="8" max="9" width="1.33203125" style="123" customWidth="1"/>
    <col min="10" max="10" width="6.83203125" style="123" customWidth="1"/>
    <col min="11" max="24" width="11.08203125" style="123" customWidth="1"/>
    <col min="25" max="25" width="3.33203125" style="123" customWidth="1"/>
    <col min="26" max="16384" width="10.83203125" style="123"/>
  </cols>
  <sheetData>
    <row r="1" spans="1:25" ht="16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5" ht="16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5" ht="16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5" s="75" customFormat="1" ht="17.149999999999999" customHeight="1">
      <c r="A4" s="74"/>
      <c r="B4" s="74"/>
      <c r="C4" s="74"/>
      <c r="D4" s="276" t="s">
        <v>387</v>
      </c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02"/>
      <c r="R4" s="76"/>
      <c r="S4" s="77"/>
      <c r="T4" s="77"/>
      <c r="U4" s="77"/>
      <c r="V4" s="77"/>
      <c r="W4" s="77"/>
      <c r="X4" s="77"/>
      <c r="Y4" s="77"/>
    </row>
    <row r="5" spans="1:25" s="75" customFormat="1" ht="16" customHeight="1">
      <c r="A5" s="74"/>
      <c r="B5" s="74"/>
      <c r="C5" s="74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02"/>
      <c r="R5" s="76"/>
      <c r="S5" s="79"/>
      <c r="T5" s="79"/>
      <c r="U5" s="79"/>
      <c r="V5" s="79"/>
      <c r="W5" s="79"/>
      <c r="X5" s="79"/>
      <c r="Y5" s="79"/>
    </row>
    <row r="6" spans="1:25" s="75" customFormat="1" ht="16" customHeight="1">
      <c r="A6" s="74"/>
      <c r="B6" s="74"/>
      <c r="C6" s="74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02"/>
      <c r="R6" s="76"/>
      <c r="S6" s="79"/>
      <c r="T6" s="79"/>
      <c r="U6" s="79"/>
      <c r="V6" s="79"/>
      <c r="W6" s="79"/>
      <c r="X6" s="79"/>
      <c r="Y6" s="79"/>
    </row>
    <row r="7" spans="1:25" s="75" customFormat="1" ht="16" customHeight="1">
      <c r="A7" s="74"/>
      <c r="B7" s="74"/>
      <c r="C7" s="74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202"/>
      <c r="R7" s="76"/>
      <c r="S7" s="79"/>
      <c r="T7" s="79"/>
      <c r="U7" s="79"/>
      <c r="V7" s="79"/>
      <c r="W7" s="79"/>
      <c r="X7" s="79"/>
      <c r="Y7" s="79"/>
    </row>
    <row r="8" spans="1:25" s="75" customFormat="1" ht="16" customHeight="1">
      <c r="A8" s="74"/>
      <c r="B8" s="74"/>
      <c r="C8" s="74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202"/>
      <c r="R8" s="76"/>
      <c r="S8" s="79"/>
      <c r="T8" s="79"/>
      <c r="U8" s="79"/>
      <c r="V8" s="79"/>
      <c r="W8" s="79"/>
      <c r="X8" s="79"/>
      <c r="Y8" s="79"/>
    </row>
    <row r="9" spans="1:25" s="75" customFormat="1" ht="16" customHeight="1">
      <c r="A9" s="74"/>
      <c r="B9" s="74"/>
      <c r="C9" s="74"/>
      <c r="D9" s="74"/>
      <c r="E9" s="74"/>
      <c r="F9" s="74"/>
      <c r="G9" s="74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80"/>
      <c r="T9" s="80"/>
      <c r="U9" s="80"/>
      <c r="V9" s="80"/>
      <c r="W9" s="80"/>
      <c r="X9" s="80"/>
      <c r="Y9" s="80"/>
    </row>
    <row r="10" spans="1:25" s="75" customFormat="1" ht="16" customHeight="1">
      <c r="A10" s="74"/>
      <c r="B10" s="74"/>
      <c r="C10" s="74"/>
      <c r="D10" s="74"/>
      <c r="E10" s="74"/>
      <c r="F10" s="74"/>
      <c r="G10" s="7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80"/>
      <c r="T10" s="80"/>
      <c r="U10" s="80"/>
      <c r="V10" s="80"/>
      <c r="W10" s="80"/>
      <c r="X10" s="80"/>
      <c r="Y10" s="80"/>
    </row>
    <row r="11" spans="1:25" ht="14.1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242">
        <f>Accueil!I18</f>
        <v>2018</v>
      </c>
      <c r="L11" s="242">
        <f>Accueil!J18</f>
        <v>2019</v>
      </c>
      <c r="M11" s="242" t="str">
        <f>Accueil!K18</f>
        <v>2020</v>
      </c>
      <c r="N11" s="242">
        <f>Accueil!L18</f>
        <v>2021</v>
      </c>
      <c r="O11" s="242">
        <f>Accueil!M18</f>
        <v>2022</v>
      </c>
      <c r="P11" s="242">
        <f>Accueil!N18</f>
        <v>2023</v>
      </c>
      <c r="Q11" s="242">
        <f>Accueil!O18</f>
        <v>2024</v>
      </c>
      <c r="R11" s="242">
        <f>Accueil!P18</f>
        <v>2025</v>
      </c>
      <c r="S11" s="242">
        <f>Accueil!Q18</f>
        <v>2026</v>
      </c>
      <c r="T11" s="242">
        <f>Accueil!R18</f>
        <v>2027</v>
      </c>
      <c r="U11" s="242">
        <f>Accueil!S18</f>
        <v>2028</v>
      </c>
      <c r="V11" s="242">
        <f>Accueil!T18</f>
        <v>2029</v>
      </c>
      <c r="W11" s="242">
        <f>+V11+1</f>
        <v>2030</v>
      </c>
      <c r="X11" s="242">
        <f>+W11+1</f>
        <v>2031</v>
      </c>
    </row>
    <row r="12" spans="1:25" s="125" customFormat="1" ht="14.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243" t="str">
        <f>HLOOKUP(K11,Accueil!I18:V19,2,TRUE)</f>
        <v>Réel - Liasse</v>
      </c>
      <c r="L12" s="243" t="str">
        <f>HLOOKUP(L11,Accueil!J18:W19,2,TRUE)</f>
        <v>Réel - Liasse</v>
      </c>
      <c r="M12" s="243" t="str">
        <f>HLOOKUP(M11,Accueil!K18:X19,2,TRUE)</f>
        <v>Réel - Liasse</v>
      </c>
      <c r="N12" s="243" t="str">
        <f>HLOOKUP(N11,Accueil!L18:Y19,2,TRUE)</f>
        <v>Prévision</v>
      </c>
      <c r="O12" s="243" t="str">
        <f>HLOOKUP(O11,Accueil!M18:Z19,2,TRUE)</f>
        <v>Projet</v>
      </c>
      <c r="P12" s="243" t="str">
        <f>HLOOKUP(P11,Accueil!N18:AA19,2,TRUE)</f>
        <v>Projet</v>
      </c>
      <c r="Q12" s="243" t="str">
        <f>HLOOKUP(Q11,Accueil!O18:AB19,2,TRUE)</f>
        <v>Projet</v>
      </c>
      <c r="R12" s="243" t="str">
        <f>HLOOKUP(R11,Accueil!P18:AC19,2,TRUE)</f>
        <v>Projet</v>
      </c>
      <c r="S12" s="243" t="str">
        <f>HLOOKUP(S11,Accueil!Q18:AD19,2,TRUE)</f>
        <v>Postprojet</v>
      </c>
      <c r="T12" s="243" t="str">
        <f>HLOOKUP(T11,Accueil!R18:AE19,2,TRUE)</f>
        <v>Postprojet</v>
      </c>
      <c r="U12" s="243" t="str">
        <f>HLOOKUP(U11,Accueil!S18:AF19,2,TRUE)</f>
        <v>Postprojet</v>
      </c>
      <c r="V12" s="243" t="str">
        <f>HLOOKUP(V11,Accueil!T18:AG19,2,TRUE)</f>
        <v>Postprojet</v>
      </c>
      <c r="W12" s="243" t="str">
        <f>HLOOKUP(W11,Accueil!U18:AH19,2,TRUE)</f>
        <v>Postprojet</v>
      </c>
      <c r="X12" s="243" t="str">
        <f>HLOOKUP(X11,Accueil!V18:AI19,2,TRUE)</f>
        <v>Non concerné</v>
      </c>
    </row>
    <row r="13" spans="1:25" ht="14.15" customHeight="1">
      <c r="A13" s="334" t="s">
        <v>279</v>
      </c>
      <c r="B13" s="334"/>
      <c r="C13" s="334"/>
      <c r="D13" s="334"/>
      <c r="E13" s="334"/>
      <c r="F13" s="334"/>
      <c r="G13" s="334"/>
      <c r="H13" s="334"/>
      <c r="I13" s="334"/>
      <c r="J13" s="122"/>
      <c r="K13" s="41"/>
      <c r="L13" s="41"/>
      <c r="M13" s="41"/>
      <c r="N13" s="42"/>
      <c r="O13" s="42"/>
      <c r="P13" s="42"/>
      <c r="Q13" s="42"/>
      <c r="R13" s="42"/>
      <c r="S13" s="126"/>
      <c r="T13" s="85"/>
      <c r="U13" s="127"/>
      <c r="V13" s="127"/>
      <c r="W13" s="127"/>
      <c r="X13" s="127"/>
    </row>
    <row r="14" spans="1:25" ht="14.15" customHeight="1">
      <c r="A14" s="122"/>
      <c r="B14" s="122"/>
      <c r="C14" s="122"/>
      <c r="D14" s="335"/>
      <c r="E14" s="335"/>
      <c r="F14" s="336"/>
      <c r="G14" s="336"/>
      <c r="H14" s="335"/>
      <c r="I14" s="335"/>
      <c r="J14" s="122"/>
      <c r="K14" s="122"/>
      <c r="L14" s="122"/>
      <c r="M14" s="122"/>
      <c r="N14" s="126"/>
      <c r="O14" s="126"/>
      <c r="P14" s="126"/>
      <c r="Q14" s="126"/>
      <c r="R14" s="126"/>
      <c r="S14" s="126"/>
      <c r="T14" s="126"/>
      <c r="U14" s="127"/>
      <c r="V14" s="127"/>
      <c r="W14" s="127"/>
      <c r="X14" s="127"/>
    </row>
    <row r="15" spans="1:25" ht="14.15" customHeight="1">
      <c r="A15" s="307" t="s">
        <v>12</v>
      </c>
      <c r="B15" s="297" t="s">
        <v>13</v>
      </c>
      <c r="C15" s="297"/>
      <c r="D15" s="297"/>
      <c r="E15" s="297"/>
      <c r="F15" s="297"/>
      <c r="G15" s="297"/>
      <c r="H15" s="297"/>
      <c r="I15" s="122"/>
      <c r="J15" s="7" t="s">
        <v>14</v>
      </c>
      <c r="K15" s="246"/>
      <c r="L15" s="246"/>
      <c r="M15" s="246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5" ht="14.15" customHeight="1">
      <c r="A16" s="308"/>
      <c r="B16" s="297" t="s">
        <v>15</v>
      </c>
      <c r="C16" s="297"/>
      <c r="D16" s="297"/>
      <c r="E16" s="297"/>
      <c r="F16" s="297"/>
      <c r="G16" s="297"/>
      <c r="H16" s="297"/>
      <c r="I16" s="122"/>
      <c r="J16" s="7" t="s">
        <v>16</v>
      </c>
      <c r="K16" s="246"/>
      <c r="L16" s="246"/>
      <c r="M16" s="246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4.15" customHeight="1">
      <c r="A17" s="308"/>
      <c r="B17" s="297" t="s">
        <v>17</v>
      </c>
      <c r="C17" s="297"/>
      <c r="D17" s="297"/>
      <c r="E17" s="297"/>
      <c r="F17" s="297"/>
      <c r="G17" s="297"/>
      <c r="H17" s="297"/>
      <c r="I17" s="122"/>
      <c r="J17" s="7" t="s">
        <v>18</v>
      </c>
      <c r="K17" s="246"/>
      <c r="L17" s="246"/>
      <c r="M17" s="246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4.15" customHeight="1">
      <c r="A18" s="308"/>
      <c r="B18" s="297" t="s">
        <v>19</v>
      </c>
      <c r="C18" s="297"/>
      <c r="D18" s="297"/>
      <c r="E18" s="297"/>
      <c r="F18" s="297"/>
      <c r="G18" s="297"/>
      <c r="H18" s="297"/>
      <c r="I18" s="122"/>
      <c r="J18" s="7" t="s">
        <v>20</v>
      </c>
      <c r="K18" s="246"/>
      <c r="L18" s="246"/>
      <c r="M18" s="246"/>
      <c r="N18" s="51">
        <f t="shared" ref="N18:R18" si="0">SUM(N15:N17)</f>
        <v>0</v>
      </c>
      <c r="O18" s="51">
        <f t="shared" si="0"/>
        <v>0</v>
      </c>
      <c r="P18" s="51">
        <f t="shared" si="0"/>
        <v>0</v>
      </c>
      <c r="Q18" s="51">
        <f t="shared" si="0"/>
        <v>0</v>
      </c>
      <c r="R18" s="51">
        <f t="shared" si="0"/>
        <v>0</v>
      </c>
      <c r="S18" s="51">
        <f t="shared" ref="S18:X18" si="1">SUM(S15:S17)</f>
        <v>0</v>
      </c>
      <c r="T18" s="51">
        <f t="shared" si="1"/>
        <v>0</v>
      </c>
      <c r="U18" s="51">
        <f t="shared" si="1"/>
        <v>0</v>
      </c>
      <c r="V18" s="51">
        <f t="shared" si="1"/>
        <v>0</v>
      </c>
      <c r="W18" s="51">
        <f t="shared" si="1"/>
        <v>0</v>
      </c>
      <c r="X18" s="51">
        <f t="shared" si="1"/>
        <v>0</v>
      </c>
    </row>
    <row r="19" spans="1:24" ht="14.15" customHeight="1">
      <c r="A19" s="308"/>
      <c r="B19" s="297" t="s">
        <v>21</v>
      </c>
      <c r="C19" s="297"/>
      <c r="D19" s="297"/>
      <c r="E19" s="297"/>
      <c r="F19" s="297"/>
      <c r="G19" s="297"/>
      <c r="H19" s="297"/>
      <c r="I19" s="122"/>
      <c r="J19" s="7" t="s">
        <v>22</v>
      </c>
      <c r="K19" s="246"/>
      <c r="L19" s="246"/>
      <c r="M19" s="24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15" customHeight="1">
      <c r="A20" s="308"/>
      <c r="B20" s="297" t="s">
        <v>23</v>
      </c>
      <c r="C20" s="297"/>
      <c r="D20" s="297"/>
      <c r="E20" s="297"/>
      <c r="F20" s="297"/>
      <c r="G20" s="297"/>
      <c r="H20" s="297"/>
      <c r="I20" s="122"/>
      <c r="J20" s="7" t="s">
        <v>24</v>
      </c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4.15" customHeight="1">
      <c r="A21" s="308"/>
      <c r="B21" s="297" t="s">
        <v>25</v>
      </c>
      <c r="C21" s="297"/>
      <c r="D21" s="297"/>
      <c r="E21" s="297"/>
      <c r="F21" s="297"/>
      <c r="G21" s="297"/>
      <c r="H21" s="297"/>
      <c r="I21" s="122"/>
      <c r="J21" s="7" t="s">
        <v>26</v>
      </c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4.15" customHeight="1">
      <c r="A22" s="308"/>
      <c r="B22" s="297" t="s">
        <v>27</v>
      </c>
      <c r="C22" s="297"/>
      <c r="D22" s="297"/>
      <c r="E22" s="297"/>
      <c r="F22" s="297"/>
      <c r="G22" s="297"/>
      <c r="H22" s="297"/>
      <c r="I22" s="122"/>
      <c r="J22" s="7" t="s">
        <v>28</v>
      </c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4.15" customHeight="1">
      <c r="A23" s="308"/>
      <c r="B23" s="297" t="s">
        <v>29</v>
      </c>
      <c r="C23" s="297"/>
      <c r="D23" s="297"/>
      <c r="E23" s="297"/>
      <c r="F23" s="297"/>
      <c r="G23" s="297"/>
      <c r="H23" s="297"/>
      <c r="I23" s="122"/>
      <c r="J23" s="7" t="s">
        <v>30</v>
      </c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4.15" customHeight="1">
      <c r="A24" s="308"/>
      <c r="B24" s="297" t="s">
        <v>31</v>
      </c>
      <c r="C24" s="297"/>
      <c r="D24" s="297"/>
      <c r="E24" s="297"/>
      <c r="F24" s="297"/>
      <c r="G24" s="297"/>
      <c r="H24" s="297"/>
      <c r="I24" s="122"/>
      <c r="J24" s="7" t="s">
        <v>32</v>
      </c>
      <c r="K24" s="246"/>
      <c r="L24" s="246"/>
      <c r="M24" s="246"/>
      <c r="N24" s="43">
        <f t="shared" ref="N24:R24" si="2">SUM(N18:N23)</f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43">
        <f t="shared" ref="S24:X24" si="3">SUM(S18:S23)</f>
        <v>0</v>
      </c>
      <c r="T24" s="43">
        <f t="shared" si="3"/>
        <v>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4.15" customHeight="1">
      <c r="A25" s="307" t="s">
        <v>33</v>
      </c>
      <c r="B25" s="297" t="s">
        <v>347</v>
      </c>
      <c r="C25" s="297"/>
      <c r="D25" s="297"/>
      <c r="E25" s="297"/>
      <c r="F25" s="297"/>
      <c r="G25" s="297"/>
      <c r="H25" s="297"/>
      <c r="I25" s="122"/>
      <c r="J25" s="7" t="s">
        <v>34</v>
      </c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4.15" customHeight="1">
      <c r="A26" s="308"/>
      <c r="B26" s="297" t="s">
        <v>35</v>
      </c>
      <c r="C26" s="297"/>
      <c r="D26" s="297"/>
      <c r="E26" s="297"/>
      <c r="F26" s="297"/>
      <c r="G26" s="297"/>
      <c r="H26" s="297"/>
      <c r="I26" s="122"/>
      <c r="J26" s="7" t="s">
        <v>36</v>
      </c>
      <c r="K26" s="246"/>
      <c r="L26" s="246"/>
      <c r="M26" s="24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4.15" customHeight="1">
      <c r="A27" s="308"/>
      <c r="B27" s="297" t="s">
        <v>348</v>
      </c>
      <c r="C27" s="297"/>
      <c r="D27" s="297"/>
      <c r="E27" s="297"/>
      <c r="F27" s="297"/>
      <c r="G27" s="297"/>
      <c r="H27" s="297"/>
      <c r="I27" s="122"/>
      <c r="J27" s="7" t="s">
        <v>37</v>
      </c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4.15" customHeight="1">
      <c r="A28" s="308"/>
      <c r="B28" s="297" t="s">
        <v>38</v>
      </c>
      <c r="C28" s="297"/>
      <c r="D28" s="297"/>
      <c r="E28" s="297"/>
      <c r="F28" s="297"/>
      <c r="G28" s="297"/>
      <c r="H28" s="297"/>
      <c r="I28" s="122"/>
      <c r="J28" s="7" t="s">
        <v>39</v>
      </c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4.15" customHeight="1">
      <c r="A29" s="308"/>
      <c r="B29" s="297" t="s">
        <v>40</v>
      </c>
      <c r="C29" s="297"/>
      <c r="D29" s="297"/>
      <c r="E29" s="297"/>
      <c r="F29" s="297"/>
      <c r="G29" s="297"/>
      <c r="H29" s="297"/>
      <c r="I29" s="122"/>
      <c r="J29" s="7" t="s">
        <v>41</v>
      </c>
      <c r="K29" s="246"/>
      <c r="L29" s="246"/>
      <c r="M29" s="24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4.15" customHeight="1">
      <c r="A30" s="308"/>
      <c r="B30" s="297" t="s">
        <v>42</v>
      </c>
      <c r="C30" s="297"/>
      <c r="D30" s="297"/>
      <c r="E30" s="297"/>
      <c r="F30" s="297"/>
      <c r="G30" s="297"/>
      <c r="H30" s="297"/>
      <c r="I30" s="122"/>
      <c r="J30" s="7" t="s">
        <v>43</v>
      </c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15" customHeight="1">
      <c r="A31" s="308"/>
      <c r="B31" s="297" t="s">
        <v>44</v>
      </c>
      <c r="C31" s="297"/>
      <c r="D31" s="297"/>
      <c r="E31" s="297"/>
      <c r="F31" s="297"/>
      <c r="G31" s="297"/>
      <c r="H31" s="297"/>
      <c r="I31" s="122"/>
      <c r="J31" s="7" t="s">
        <v>45</v>
      </c>
      <c r="K31" s="246"/>
      <c r="L31" s="246"/>
      <c r="M31" s="2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15" customHeight="1">
      <c r="A32" s="308"/>
      <c r="B32" s="297" t="s">
        <v>46</v>
      </c>
      <c r="C32" s="297"/>
      <c r="D32" s="297"/>
      <c r="E32" s="297"/>
      <c r="F32" s="297"/>
      <c r="G32" s="297"/>
      <c r="H32" s="297"/>
      <c r="I32" s="122"/>
      <c r="J32" s="7" t="s">
        <v>47</v>
      </c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15" customHeight="1">
      <c r="A33" s="308"/>
      <c r="B33" s="311" t="s">
        <v>48</v>
      </c>
      <c r="C33" s="319" t="s">
        <v>342</v>
      </c>
      <c r="D33" s="305" t="s">
        <v>49</v>
      </c>
      <c r="E33" s="305"/>
      <c r="F33" s="305"/>
      <c r="G33" s="305"/>
      <c r="H33" s="305"/>
      <c r="I33" s="122"/>
      <c r="J33" s="7" t="s">
        <v>50</v>
      </c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15" customHeight="1">
      <c r="A34" s="308"/>
      <c r="B34" s="312"/>
      <c r="C34" s="320"/>
      <c r="D34" s="305" t="s">
        <v>51</v>
      </c>
      <c r="E34" s="305"/>
      <c r="F34" s="305"/>
      <c r="G34" s="305"/>
      <c r="H34" s="305"/>
      <c r="I34" s="122"/>
      <c r="J34" s="7" t="s">
        <v>52</v>
      </c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4.15" customHeight="1">
      <c r="A35" s="308"/>
      <c r="B35" s="312"/>
      <c r="C35" s="297" t="s">
        <v>53</v>
      </c>
      <c r="D35" s="297"/>
      <c r="E35" s="297"/>
      <c r="F35" s="297"/>
      <c r="G35" s="297"/>
      <c r="H35" s="297"/>
      <c r="I35" s="122"/>
      <c r="J35" s="7" t="s">
        <v>54</v>
      </c>
      <c r="K35" s="246"/>
      <c r="L35" s="246"/>
      <c r="M35" s="246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4.15" customHeight="1">
      <c r="A36" s="308"/>
      <c r="B36" s="313"/>
      <c r="C36" s="297" t="s">
        <v>55</v>
      </c>
      <c r="D36" s="297"/>
      <c r="E36" s="297"/>
      <c r="F36" s="297"/>
      <c r="G36" s="297"/>
      <c r="H36" s="297"/>
      <c r="I36" s="122"/>
      <c r="J36" s="7" t="s">
        <v>56</v>
      </c>
      <c r="K36" s="246"/>
      <c r="L36" s="246"/>
      <c r="M36" s="2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4.15" customHeight="1">
      <c r="A37" s="308"/>
      <c r="B37" s="297" t="s">
        <v>57</v>
      </c>
      <c r="C37" s="297"/>
      <c r="D37" s="297"/>
      <c r="E37" s="297"/>
      <c r="F37" s="297"/>
      <c r="G37" s="297"/>
      <c r="H37" s="297"/>
      <c r="I37" s="122"/>
      <c r="J37" s="7" t="s">
        <v>58</v>
      </c>
      <c r="K37" s="246"/>
      <c r="L37" s="246"/>
      <c r="M37" s="24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4.15" customHeight="1">
      <c r="A38" s="308"/>
      <c r="B38" s="297" t="s">
        <v>59</v>
      </c>
      <c r="C38" s="297"/>
      <c r="D38" s="297"/>
      <c r="E38" s="297"/>
      <c r="F38" s="297"/>
      <c r="G38" s="297"/>
      <c r="H38" s="297"/>
      <c r="I38" s="122"/>
      <c r="J38" s="7" t="s">
        <v>60</v>
      </c>
      <c r="K38" s="246"/>
      <c r="L38" s="246"/>
      <c r="M38" s="246"/>
      <c r="N38" s="43">
        <f>SUM(N25:N37)</f>
        <v>0</v>
      </c>
      <c r="O38" s="43">
        <f t="shared" ref="O38:R38" si="4">SUM(O25:O37)</f>
        <v>0</v>
      </c>
      <c r="P38" s="43">
        <f t="shared" si="4"/>
        <v>0</v>
      </c>
      <c r="Q38" s="43">
        <f t="shared" si="4"/>
        <v>0</v>
      </c>
      <c r="R38" s="43">
        <f t="shared" si="4"/>
        <v>0</v>
      </c>
      <c r="S38" s="43">
        <f t="shared" ref="S38:X38" si="5">SUM(S25:S37)</f>
        <v>0</v>
      </c>
      <c r="T38" s="43">
        <f t="shared" si="5"/>
        <v>0</v>
      </c>
      <c r="U38" s="43">
        <f t="shared" si="5"/>
        <v>0</v>
      </c>
      <c r="V38" s="43">
        <f t="shared" si="5"/>
        <v>0</v>
      </c>
      <c r="W38" s="43">
        <f t="shared" si="5"/>
        <v>0</v>
      </c>
      <c r="X38" s="43">
        <f t="shared" si="5"/>
        <v>0</v>
      </c>
    </row>
    <row r="39" spans="1:24" ht="14.15" customHeight="1">
      <c r="A39" s="302" t="s">
        <v>61</v>
      </c>
      <c r="B39" s="302"/>
      <c r="C39" s="302"/>
      <c r="D39" s="302"/>
      <c r="E39" s="302"/>
      <c r="F39" s="302"/>
      <c r="G39" s="302"/>
      <c r="H39" s="302"/>
      <c r="I39" s="122"/>
      <c r="J39" s="7" t="s">
        <v>62</v>
      </c>
      <c r="K39" s="246"/>
      <c r="L39" s="246"/>
      <c r="M39" s="246"/>
      <c r="N39" s="44">
        <f>N24-N38</f>
        <v>0</v>
      </c>
      <c r="O39" s="44">
        <f t="shared" ref="O39:R39" si="6">O24-O38</f>
        <v>0</v>
      </c>
      <c r="P39" s="44">
        <f t="shared" si="6"/>
        <v>0</v>
      </c>
      <c r="Q39" s="44">
        <f t="shared" si="6"/>
        <v>0</v>
      </c>
      <c r="R39" s="44">
        <f t="shared" si="6"/>
        <v>0</v>
      </c>
      <c r="S39" s="44">
        <f t="shared" ref="S39:X39" si="7">S24-S38</f>
        <v>0</v>
      </c>
      <c r="T39" s="44">
        <f t="shared" si="7"/>
        <v>0</v>
      </c>
      <c r="U39" s="44">
        <f t="shared" si="7"/>
        <v>0</v>
      </c>
      <c r="V39" s="44">
        <f t="shared" si="7"/>
        <v>0</v>
      </c>
      <c r="W39" s="44">
        <f t="shared" si="7"/>
        <v>0</v>
      </c>
      <c r="X39" s="44">
        <f t="shared" si="7"/>
        <v>0</v>
      </c>
    </row>
    <row r="40" spans="1:24" ht="14.15" customHeight="1">
      <c r="A40" s="309" t="s">
        <v>63</v>
      </c>
      <c r="B40" s="297" t="s">
        <v>64</v>
      </c>
      <c r="C40" s="297"/>
      <c r="D40" s="297"/>
      <c r="E40" s="297"/>
      <c r="F40" s="297"/>
      <c r="G40" s="297"/>
      <c r="H40" s="297"/>
      <c r="I40" s="122"/>
      <c r="J40" s="7" t="s">
        <v>65</v>
      </c>
      <c r="K40" s="246"/>
      <c r="L40" s="246"/>
      <c r="M40" s="246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4.15" customHeight="1">
      <c r="A41" s="310"/>
      <c r="B41" s="297" t="s">
        <v>349</v>
      </c>
      <c r="C41" s="297"/>
      <c r="D41" s="297"/>
      <c r="E41" s="297"/>
      <c r="F41" s="297"/>
      <c r="G41" s="297"/>
      <c r="H41" s="297"/>
      <c r="I41" s="122"/>
      <c r="J41" s="7" t="s">
        <v>66</v>
      </c>
      <c r="K41" s="246"/>
      <c r="L41" s="246"/>
      <c r="M41" s="246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4.15" customHeight="1">
      <c r="A42" s="316" t="s">
        <v>67</v>
      </c>
      <c r="B42" s="297" t="s">
        <v>68</v>
      </c>
      <c r="C42" s="297"/>
      <c r="D42" s="297"/>
      <c r="E42" s="297"/>
      <c r="F42" s="297"/>
      <c r="G42" s="297"/>
      <c r="H42" s="297"/>
      <c r="I42" s="122"/>
      <c r="J42" s="7" t="s">
        <v>69</v>
      </c>
      <c r="K42" s="246"/>
      <c r="L42" s="246"/>
      <c r="M42" s="246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4.15" customHeight="1">
      <c r="A43" s="317"/>
      <c r="B43" s="297" t="s">
        <v>70</v>
      </c>
      <c r="C43" s="297"/>
      <c r="D43" s="297"/>
      <c r="E43" s="297"/>
      <c r="F43" s="297"/>
      <c r="G43" s="297"/>
      <c r="H43" s="297"/>
      <c r="I43" s="122"/>
      <c r="J43" s="7" t="s">
        <v>71</v>
      </c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4.15" customHeight="1">
      <c r="A44" s="317"/>
      <c r="B44" s="297" t="s">
        <v>72</v>
      </c>
      <c r="C44" s="297"/>
      <c r="D44" s="297"/>
      <c r="E44" s="297"/>
      <c r="F44" s="297"/>
      <c r="G44" s="297"/>
      <c r="H44" s="297"/>
      <c r="I44" s="122"/>
      <c r="J44" s="7" t="s">
        <v>73</v>
      </c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4.15" customHeight="1">
      <c r="A45" s="317"/>
      <c r="B45" s="297" t="s">
        <v>74</v>
      </c>
      <c r="C45" s="297"/>
      <c r="D45" s="297"/>
      <c r="E45" s="297"/>
      <c r="F45" s="297"/>
      <c r="G45" s="297"/>
      <c r="H45" s="297"/>
      <c r="I45" s="122"/>
      <c r="J45" s="7" t="s">
        <v>75</v>
      </c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4.15" customHeight="1">
      <c r="A46" s="317"/>
      <c r="B46" s="297" t="s">
        <v>76</v>
      </c>
      <c r="C46" s="297"/>
      <c r="D46" s="297"/>
      <c r="E46" s="297"/>
      <c r="F46" s="297"/>
      <c r="G46" s="297"/>
      <c r="H46" s="297"/>
      <c r="I46" s="122"/>
      <c r="J46" s="7" t="s">
        <v>77</v>
      </c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4.15" customHeight="1">
      <c r="A47" s="317"/>
      <c r="B47" s="297" t="s">
        <v>78</v>
      </c>
      <c r="C47" s="297"/>
      <c r="D47" s="297"/>
      <c r="E47" s="297"/>
      <c r="F47" s="297"/>
      <c r="G47" s="297"/>
      <c r="H47" s="297"/>
      <c r="I47" s="122"/>
      <c r="J47" s="7" t="s">
        <v>79</v>
      </c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4.15" customHeight="1">
      <c r="A48" s="318"/>
      <c r="B48" s="300" t="s">
        <v>80</v>
      </c>
      <c r="C48" s="300"/>
      <c r="D48" s="300"/>
      <c r="E48" s="300"/>
      <c r="F48" s="300"/>
      <c r="G48" s="300"/>
      <c r="H48" s="300"/>
      <c r="I48" s="122"/>
      <c r="J48" s="7" t="s">
        <v>81</v>
      </c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15" customHeight="1">
      <c r="A49" s="314" t="s">
        <v>82</v>
      </c>
      <c r="B49" s="297" t="s">
        <v>83</v>
      </c>
      <c r="C49" s="297"/>
      <c r="D49" s="297"/>
      <c r="E49" s="297"/>
      <c r="F49" s="297"/>
      <c r="G49" s="297"/>
      <c r="H49" s="297"/>
      <c r="I49" s="122"/>
      <c r="J49" s="7" t="s">
        <v>84</v>
      </c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15" customHeight="1">
      <c r="A50" s="315"/>
      <c r="B50" s="297" t="s">
        <v>85</v>
      </c>
      <c r="C50" s="297"/>
      <c r="D50" s="297"/>
      <c r="E50" s="297"/>
      <c r="F50" s="297"/>
      <c r="G50" s="297"/>
      <c r="H50" s="297"/>
      <c r="I50" s="122"/>
      <c r="J50" s="7" t="s">
        <v>86</v>
      </c>
      <c r="K50" s="246"/>
      <c r="L50" s="246"/>
      <c r="M50" s="2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15" customHeight="1">
      <c r="A51" s="315"/>
      <c r="B51" s="297" t="s">
        <v>87</v>
      </c>
      <c r="C51" s="297"/>
      <c r="D51" s="297"/>
      <c r="E51" s="297"/>
      <c r="F51" s="297"/>
      <c r="G51" s="297"/>
      <c r="H51" s="297"/>
      <c r="I51" s="122"/>
      <c r="J51" s="7" t="s">
        <v>88</v>
      </c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15" customHeight="1">
      <c r="A52" s="315"/>
      <c r="B52" s="297" t="s">
        <v>89</v>
      </c>
      <c r="C52" s="297"/>
      <c r="D52" s="297"/>
      <c r="E52" s="297"/>
      <c r="F52" s="297"/>
      <c r="G52" s="297"/>
      <c r="H52" s="297"/>
      <c r="I52" s="122"/>
      <c r="J52" s="7" t="s">
        <v>90</v>
      </c>
      <c r="K52" s="246"/>
      <c r="L52" s="246"/>
      <c r="M52" s="246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.5">
      <c r="A53" s="315"/>
      <c r="B53" s="300" t="s">
        <v>91</v>
      </c>
      <c r="C53" s="300"/>
      <c r="D53" s="300"/>
      <c r="E53" s="300"/>
      <c r="F53" s="300"/>
      <c r="G53" s="300"/>
      <c r="H53" s="300"/>
      <c r="I53" s="122"/>
      <c r="J53" s="7" t="s">
        <v>92</v>
      </c>
      <c r="K53" s="246"/>
      <c r="L53" s="246"/>
      <c r="M53" s="246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15" customHeight="1">
      <c r="A54" s="302" t="s">
        <v>93</v>
      </c>
      <c r="B54" s="302"/>
      <c r="C54" s="302"/>
      <c r="D54" s="302"/>
      <c r="E54" s="302"/>
      <c r="F54" s="302"/>
      <c r="G54" s="302"/>
      <c r="H54" s="302"/>
      <c r="I54" s="122"/>
      <c r="J54" s="7" t="s">
        <v>94</v>
      </c>
      <c r="K54" s="246"/>
      <c r="L54" s="246"/>
      <c r="M54" s="246"/>
      <c r="N54" s="60">
        <f>N48-N53</f>
        <v>0</v>
      </c>
      <c r="O54" s="60">
        <f t="shared" ref="O54:R54" si="8">O48-O53</f>
        <v>0</v>
      </c>
      <c r="P54" s="60">
        <f t="shared" si="8"/>
        <v>0</v>
      </c>
      <c r="Q54" s="60">
        <f t="shared" si="8"/>
        <v>0</v>
      </c>
      <c r="R54" s="60">
        <f t="shared" si="8"/>
        <v>0</v>
      </c>
      <c r="S54" s="60">
        <f t="shared" ref="S54:X54" si="9">S48-S53</f>
        <v>0</v>
      </c>
      <c r="T54" s="60">
        <f t="shared" si="9"/>
        <v>0</v>
      </c>
      <c r="U54" s="60">
        <f t="shared" si="9"/>
        <v>0</v>
      </c>
      <c r="V54" s="60">
        <f t="shared" si="9"/>
        <v>0</v>
      </c>
      <c r="W54" s="60">
        <f t="shared" si="9"/>
        <v>0</v>
      </c>
      <c r="X54" s="60">
        <f t="shared" si="9"/>
        <v>0</v>
      </c>
    </row>
    <row r="55" spans="1:24" ht="14.15" customHeight="1">
      <c r="A55" s="302" t="s">
        <v>95</v>
      </c>
      <c r="B55" s="302"/>
      <c r="C55" s="302"/>
      <c r="D55" s="302"/>
      <c r="E55" s="302"/>
      <c r="F55" s="302"/>
      <c r="G55" s="302"/>
      <c r="H55" s="302"/>
      <c r="I55" s="122"/>
      <c r="J55" s="7" t="s">
        <v>96</v>
      </c>
      <c r="K55" s="246"/>
      <c r="L55" s="246"/>
      <c r="M55" s="246"/>
      <c r="N55" s="61">
        <f>N39+N54</f>
        <v>0</v>
      </c>
      <c r="O55" s="61">
        <f t="shared" ref="O55:R55" si="10">O39+O54</f>
        <v>0</v>
      </c>
      <c r="P55" s="61">
        <f t="shared" si="10"/>
        <v>0</v>
      </c>
      <c r="Q55" s="61">
        <f t="shared" si="10"/>
        <v>0</v>
      </c>
      <c r="R55" s="61">
        <f t="shared" si="10"/>
        <v>0</v>
      </c>
      <c r="S55" s="61">
        <f t="shared" ref="S55:X55" si="11">S39+S54</f>
        <v>0</v>
      </c>
      <c r="T55" s="61">
        <f t="shared" si="11"/>
        <v>0</v>
      </c>
      <c r="U55" s="61">
        <f t="shared" si="11"/>
        <v>0</v>
      </c>
      <c r="V55" s="61">
        <f t="shared" si="11"/>
        <v>0</v>
      </c>
      <c r="W55" s="61">
        <f t="shared" si="11"/>
        <v>0</v>
      </c>
      <c r="X55" s="61">
        <f t="shared" si="11"/>
        <v>0</v>
      </c>
    </row>
    <row r="56" spans="1:24" ht="14.15" customHeight="1">
      <c r="A56" s="303" t="s">
        <v>97</v>
      </c>
      <c r="B56" s="297" t="s">
        <v>98</v>
      </c>
      <c r="C56" s="299"/>
      <c r="D56" s="299"/>
      <c r="E56" s="299"/>
      <c r="F56" s="299"/>
      <c r="G56" s="299"/>
      <c r="H56" s="299"/>
      <c r="I56" s="122"/>
      <c r="J56" s="7" t="s">
        <v>99</v>
      </c>
      <c r="K56" s="246"/>
      <c r="L56" s="246"/>
      <c r="M56" s="246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15" customHeight="1">
      <c r="A57" s="304"/>
      <c r="B57" s="297" t="s">
        <v>100</v>
      </c>
      <c r="C57" s="298"/>
      <c r="D57" s="298"/>
      <c r="E57" s="298"/>
      <c r="F57" s="298"/>
      <c r="G57" s="298"/>
      <c r="H57" s="298"/>
      <c r="I57" s="122"/>
      <c r="J57" s="7" t="s">
        <v>101</v>
      </c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15" customHeight="1">
      <c r="A58" s="304"/>
      <c r="B58" s="297" t="s">
        <v>74</v>
      </c>
      <c r="C58" s="298"/>
      <c r="D58" s="298"/>
      <c r="E58" s="298"/>
      <c r="F58" s="298"/>
      <c r="G58" s="298"/>
      <c r="H58" s="298"/>
      <c r="I58" s="122"/>
      <c r="J58" s="7" t="s">
        <v>102</v>
      </c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4.15" customHeight="1">
      <c r="A59" s="304"/>
      <c r="B59" s="300" t="s">
        <v>103</v>
      </c>
      <c r="C59" s="322"/>
      <c r="D59" s="322"/>
      <c r="E59" s="322"/>
      <c r="F59" s="322"/>
      <c r="G59" s="322"/>
      <c r="H59" s="322"/>
      <c r="I59" s="122"/>
      <c r="J59" s="7" t="s">
        <v>104</v>
      </c>
      <c r="K59" s="246"/>
      <c r="L59" s="246"/>
      <c r="M59" s="246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4.15" customHeight="1">
      <c r="A60" s="303" t="s">
        <v>105</v>
      </c>
      <c r="B60" s="297" t="s">
        <v>106</v>
      </c>
      <c r="C60" s="298"/>
      <c r="D60" s="298"/>
      <c r="E60" s="298"/>
      <c r="F60" s="298"/>
      <c r="G60" s="298"/>
      <c r="H60" s="298"/>
      <c r="I60" s="122"/>
      <c r="J60" s="7" t="s">
        <v>107</v>
      </c>
      <c r="K60" s="246"/>
      <c r="L60" s="246"/>
      <c r="M60" s="2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14.15" customHeight="1">
      <c r="A61" s="304"/>
      <c r="B61" s="297" t="s">
        <v>108</v>
      </c>
      <c r="C61" s="298"/>
      <c r="D61" s="298"/>
      <c r="E61" s="298"/>
      <c r="F61" s="298"/>
      <c r="G61" s="298"/>
      <c r="H61" s="298"/>
      <c r="I61" s="122"/>
      <c r="J61" s="7" t="s">
        <v>109</v>
      </c>
      <c r="K61" s="246"/>
      <c r="L61" s="246"/>
      <c r="M61" s="246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4.15" customHeight="1">
      <c r="A62" s="304"/>
      <c r="B62" s="297" t="s">
        <v>110</v>
      </c>
      <c r="C62" s="299"/>
      <c r="D62" s="299"/>
      <c r="E62" s="299"/>
      <c r="F62" s="299"/>
      <c r="G62" s="299"/>
      <c r="H62" s="299"/>
      <c r="I62" s="122"/>
      <c r="J62" s="7" t="s">
        <v>111</v>
      </c>
      <c r="K62" s="246"/>
      <c r="L62" s="246"/>
      <c r="M62" s="246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5.5">
      <c r="A63" s="304"/>
      <c r="B63" s="300" t="s">
        <v>112</v>
      </c>
      <c r="C63" s="301"/>
      <c r="D63" s="301"/>
      <c r="E63" s="301"/>
      <c r="F63" s="301"/>
      <c r="G63" s="301"/>
      <c r="H63" s="301"/>
      <c r="I63" s="122"/>
      <c r="J63" s="7" t="s">
        <v>113</v>
      </c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14.15" customHeight="1">
      <c r="A64" s="302" t="s">
        <v>114</v>
      </c>
      <c r="B64" s="302"/>
      <c r="C64" s="302"/>
      <c r="D64" s="302"/>
      <c r="E64" s="302"/>
      <c r="F64" s="302"/>
      <c r="G64" s="302"/>
      <c r="H64" s="302"/>
      <c r="I64" s="122"/>
      <c r="J64" s="7" t="s">
        <v>115</v>
      </c>
      <c r="K64" s="246"/>
      <c r="L64" s="246"/>
      <c r="M64" s="246"/>
      <c r="N64" s="62">
        <f>N59-N63</f>
        <v>0</v>
      </c>
      <c r="O64" s="62">
        <f t="shared" ref="O64:R64" si="12">O59-O63</f>
        <v>0</v>
      </c>
      <c r="P64" s="62">
        <f t="shared" si="12"/>
        <v>0</v>
      </c>
      <c r="Q64" s="62">
        <f t="shared" si="12"/>
        <v>0</v>
      </c>
      <c r="R64" s="62">
        <f t="shared" si="12"/>
        <v>0</v>
      </c>
      <c r="S64" s="62">
        <f t="shared" ref="S64:X64" si="13">S59-S63</f>
        <v>0</v>
      </c>
      <c r="T64" s="62">
        <f t="shared" si="13"/>
        <v>0</v>
      </c>
      <c r="U64" s="62">
        <f t="shared" si="13"/>
        <v>0</v>
      </c>
      <c r="V64" s="62">
        <f t="shared" si="13"/>
        <v>0</v>
      </c>
      <c r="W64" s="62">
        <f t="shared" si="13"/>
        <v>0</v>
      </c>
      <c r="X64" s="62">
        <f t="shared" si="13"/>
        <v>0</v>
      </c>
    </row>
    <row r="65" spans="1:24" ht="14.15" customHeight="1">
      <c r="A65" s="331" t="s">
        <v>116</v>
      </c>
      <c r="B65" s="332"/>
      <c r="C65" s="333"/>
      <c r="D65" s="333"/>
      <c r="E65" s="333"/>
      <c r="F65" s="333"/>
      <c r="G65" s="333"/>
      <c r="H65" s="333"/>
      <c r="I65" s="122"/>
      <c r="J65" s="7" t="s">
        <v>117</v>
      </c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4.15" customHeight="1">
      <c r="A66" s="331" t="s">
        <v>118</v>
      </c>
      <c r="B66" s="332"/>
      <c r="C66" s="333"/>
      <c r="D66" s="333"/>
      <c r="E66" s="333"/>
      <c r="F66" s="333"/>
      <c r="G66" s="333"/>
      <c r="H66" s="333"/>
      <c r="I66" s="122"/>
      <c r="J66" s="7" t="s">
        <v>119</v>
      </c>
      <c r="K66" s="246"/>
      <c r="L66" s="246"/>
      <c r="M66" s="246"/>
      <c r="N66" s="62">
        <f t="shared" ref="N66:X66" si="14">0.25*N55</f>
        <v>0</v>
      </c>
      <c r="O66" s="62">
        <f t="shared" si="14"/>
        <v>0</v>
      </c>
      <c r="P66" s="62">
        <f t="shared" si="14"/>
        <v>0</v>
      </c>
      <c r="Q66" s="62">
        <f t="shared" si="14"/>
        <v>0</v>
      </c>
      <c r="R66" s="62">
        <f t="shared" si="14"/>
        <v>0</v>
      </c>
      <c r="S66" s="62">
        <f t="shared" si="14"/>
        <v>0</v>
      </c>
      <c r="T66" s="62">
        <f t="shared" si="14"/>
        <v>0</v>
      </c>
      <c r="U66" s="62">
        <f t="shared" si="14"/>
        <v>0</v>
      </c>
      <c r="V66" s="62">
        <f t="shared" si="14"/>
        <v>0</v>
      </c>
      <c r="W66" s="62">
        <f t="shared" si="14"/>
        <v>0</v>
      </c>
      <c r="X66" s="62">
        <f t="shared" si="14"/>
        <v>0</v>
      </c>
    </row>
    <row r="67" spans="1:24" ht="14.15" customHeight="1">
      <c r="A67" s="302" t="s">
        <v>120</v>
      </c>
      <c r="B67" s="321"/>
      <c r="C67" s="299"/>
      <c r="D67" s="299"/>
      <c r="E67" s="299"/>
      <c r="F67" s="299"/>
      <c r="G67" s="299"/>
      <c r="H67" s="299"/>
      <c r="I67" s="122"/>
      <c r="J67" s="7" t="s">
        <v>121</v>
      </c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4.15" customHeight="1">
      <c r="A68" s="302" t="s">
        <v>122</v>
      </c>
      <c r="B68" s="321"/>
      <c r="C68" s="299"/>
      <c r="D68" s="299"/>
      <c r="E68" s="299"/>
      <c r="F68" s="299"/>
      <c r="G68" s="299"/>
      <c r="H68" s="299"/>
      <c r="I68" s="122"/>
      <c r="J68" s="7" t="s">
        <v>123</v>
      </c>
      <c r="K68" s="246"/>
      <c r="L68" s="246"/>
      <c r="M68" s="246"/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</row>
    <row r="69" spans="1:24" ht="14.15" customHeight="1">
      <c r="A69" s="306" t="s">
        <v>124</v>
      </c>
      <c r="B69" s="306"/>
      <c r="C69" s="306"/>
      <c r="D69" s="306"/>
      <c r="E69" s="306"/>
      <c r="F69" s="306"/>
      <c r="G69" s="306"/>
      <c r="H69" s="306"/>
      <c r="I69" s="122"/>
      <c r="J69" s="8" t="s">
        <v>125</v>
      </c>
      <c r="K69" s="246"/>
      <c r="L69" s="246"/>
      <c r="M69" s="246"/>
      <c r="N69" s="47">
        <f t="shared" ref="N69:X69" si="15">N55+N64-N65-N66</f>
        <v>0</v>
      </c>
      <c r="O69" s="47">
        <f t="shared" si="15"/>
        <v>0</v>
      </c>
      <c r="P69" s="47">
        <f t="shared" si="15"/>
        <v>0</v>
      </c>
      <c r="Q69" s="47">
        <f t="shared" si="15"/>
        <v>0</v>
      </c>
      <c r="R69" s="47">
        <f t="shared" si="15"/>
        <v>0</v>
      </c>
      <c r="S69" s="47">
        <f t="shared" si="15"/>
        <v>0</v>
      </c>
      <c r="T69" s="47">
        <f t="shared" si="15"/>
        <v>0</v>
      </c>
      <c r="U69" s="47">
        <f t="shared" si="15"/>
        <v>0</v>
      </c>
      <c r="V69" s="47">
        <f t="shared" si="15"/>
        <v>0</v>
      </c>
      <c r="W69" s="47">
        <f t="shared" si="15"/>
        <v>0</v>
      </c>
      <c r="X69" s="47">
        <f t="shared" si="15"/>
        <v>0</v>
      </c>
    </row>
    <row r="70" spans="1:24" ht="17.149999999999999" customHeight="1">
      <c r="A70" s="306" t="s">
        <v>400</v>
      </c>
      <c r="B70" s="306"/>
      <c r="C70" s="306"/>
      <c r="D70" s="306"/>
      <c r="E70" s="306"/>
      <c r="F70" s="306"/>
      <c r="G70" s="306"/>
      <c r="H70" s="306"/>
      <c r="I70" s="122"/>
      <c r="J70" s="122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1:24" ht="16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1:24" ht="14.15" customHeight="1">
      <c r="J72" s="122"/>
      <c r="K72" s="244">
        <f>Accueil!I18</f>
        <v>2018</v>
      </c>
      <c r="L72" s="244">
        <f t="shared" ref="L72:X72" si="16">L11</f>
        <v>2019</v>
      </c>
      <c r="M72" s="244" t="str">
        <f t="shared" si="16"/>
        <v>2020</v>
      </c>
      <c r="N72" s="244">
        <f t="shared" si="16"/>
        <v>2021</v>
      </c>
      <c r="O72" s="244">
        <f t="shared" si="16"/>
        <v>2022</v>
      </c>
      <c r="P72" s="244">
        <f t="shared" si="16"/>
        <v>2023</v>
      </c>
      <c r="Q72" s="244">
        <f t="shared" si="16"/>
        <v>2024</v>
      </c>
      <c r="R72" s="244">
        <f t="shared" si="16"/>
        <v>2025</v>
      </c>
      <c r="S72" s="244">
        <f t="shared" si="16"/>
        <v>2026</v>
      </c>
      <c r="T72" s="244">
        <f t="shared" si="16"/>
        <v>2027</v>
      </c>
      <c r="U72" s="244">
        <f t="shared" si="16"/>
        <v>2028</v>
      </c>
      <c r="V72" s="244">
        <f t="shared" si="16"/>
        <v>2029</v>
      </c>
      <c r="W72" s="244">
        <f t="shared" si="16"/>
        <v>2030</v>
      </c>
      <c r="X72" s="244">
        <f t="shared" si="16"/>
        <v>2031</v>
      </c>
    </row>
    <row r="73" spans="1:24" ht="14.15" customHeight="1">
      <c r="A73" s="337" t="s">
        <v>426</v>
      </c>
      <c r="B73" s="337"/>
      <c r="C73" s="337"/>
      <c r="D73" s="337"/>
      <c r="E73" s="337"/>
      <c r="F73" s="337"/>
      <c r="G73" s="337"/>
      <c r="H73" s="337"/>
      <c r="I73" s="337"/>
      <c r="J73" s="122"/>
      <c r="K73" s="245" t="str">
        <f>K12</f>
        <v>Réel - Liasse</v>
      </c>
      <c r="L73" s="245" t="str">
        <f t="shared" ref="L73:X73" si="17">L12</f>
        <v>Réel - Liasse</v>
      </c>
      <c r="M73" s="245" t="str">
        <f t="shared" si="17"/>
        <v>Réel - Liasse</v>
      </c>
      <c r="N73" s="245" t="str">
        <f t="shared" si="17"/>
        <v>Prévision</v>
      </c>
      <c r="O73" s="245" t="str">
        <f t="shared" si="17"/>
        <v>Projet</v>
      </c>
      <c r="P73" s="245" t="str">
        <f t="shared" si="17"/>
        <v>Projet</v>
      </c>
      <c r="Q73" s="245" t="str">
        <f t="shared" si="17"/>
        <v>Projet</v>
      </c>
      <c r="R73" s="245" t="str">
        <f t="shared" si="17"/>
        <v>Projet</v>
      </c>
      <c r="S73" s="245" t="str">
        <f t="shared" si="17"/>
        <v>Postprojet</v>
      </c>
      <c r="T73" s="245" t="str">
        <f t="shared" si="17"/>
        <v>Postprojet</v>
      </c>
      <c r="U73" s="245" t="str">
        <f t="shared" si="17"/>
        <v>Postprojet</v>
      </c>
      <c r="V73" s="245" t="str">
        <f t="shared" si="17"/>
        <v>Postprojet</v>
      </c>
      <c r="W73" s="245" t="str">
        <f t="shared" si="17"/>
        <v>Postprojet</v>
      </c>
      <c r="X73" s="245" t="str">
        <f t="shared" si="17"/>
        <v>Non concerné</v>
      </c>
    </row>
    <row r="74" spans="1:24" ht="20.149999999999999" customHeight="1">
      <c r="A74" s="338"/>
      <c r="B74" s="338"/>
      <c r="C74" s="338"/>
      <c r="D74" s="338"/>
      <c r="E74" s="338"/>
      <c r="F74" s="338"/>
      <c r="G74" s="338"/>
      <c r="H74" s="338"/>
      <c r="I74" s="338"/>
      <c r="J74" s="122"/>
      <c r="K74" s="122"/>
      <c r="L74" s="122"/>
      <c r="M74" s="122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ht="14.15" customHeight="1">
      <c r="A75" s="307" t="s">
        <v>12</v>
      </c>
      <c r="B75" s="297" t="s">
        <v>13</v>
      </c>
      <c r="C75" s="297"/>
      <c r="D75" s="297"/>
      <c r="E75" s="297"/>
      <c r="F75" s="297"/>
      <c r="G75" s="297"/>
      <c r="H75" s="297"/>
      <c r="I75" s="122"/>
      <c r="J75" s="7" t="s">
        <v>14</v>
      </c>
      <c r="K75" s="130"/>
      <c r="L75" s="130"/>
      <c r="M75" s="130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14.15" customHeight="1">
      <c r="A76" s="308"/>
      <c r="B76" s="297" t="s">
        <v>15</v>
      </c>
      <c r="C76" s="297"/>
      <c r="D76" s="297"/>
      <c r="E76" s="297"/>
      <c r="F76" s="297"/>
      <c r="G76" s="297"/>
      <c r="H76" s="297"/>
      <c r="I76" s="122"/>
      <c r="J76" s="7" t="s">
        <v>16</v>
      </c>
      <c r="K76" s="130"/>
      <c r="L76" s="130"/>
      <c r="M76" s="130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ht="14.15" customHeight="1">
      <c r="A77" s="308"/>
      <c r="B77" s="297" t="s">
        <v>17</v>
      </c>
      <c r="C77" s="297"/>
      <c r="D77" s="297"/>
      <c r="E77" s="297"/>
      <c r="F77" s="297"/>
      <c r="G77" s="297"/>
      <c r="H77" s="297"/>
      <c r="I77" s="122"/>
      <c r="J77" s="7" t="s">
        <v>18</v>
      </c>
      <c r="K77" s="130"/>
      <c r="L77" s="130"/>
      <c r="M77" s="130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14.15" customHeight="1">
      <c r="A78" s="308"/>
      <c r="B78" s="297" t="s">
        <v>19</v>
      </c>
      <c r="C78" s="297"/>
      <c r="D78" s="297"/>
      <c r="E78" s="297"/>
      <c r="F78" s="297"/>
      <c r="G78" s="297"/>
      <c r="H78" s="297"/>
      <c r="I78" s="122"/>
      <c r="J78" s="7" t="s">
        <v>20</v>
      </c>
      <c r="K78" s="130"/>
      <c r="L78" s="130"/>
      <c r="M78" s="130"/>
      <c r="N78" s="132">
        <f>IFERROR(HLOOKUP(N11,'Marché et emplois'!$H10:$X34,25),0)</f>
        <v>0</v>
      </c>
      <c r="O78" s="132">
        <f>IFERROR(HLOOKUP(O11,'Marché et emplois'!$H10:$X34,25),0)</f>
        <v>0</v>
      </c>
      <c r="P78" s="132">
        <f>IFERROR(HLOOKUP(P11,'Marché et emplois'!$H10:$X34,25),0)</f>
        <v>0</v>
      </c>
      <c r="Q78" s="132">
        <f>IFERROR(HLOOKUP(Q11,'Marché et emplois'!$H10:$X34,25),0)</f>
        <v>0</v>
      </c>
      <c r="R78" s="132">
        <f>IFERROR(HLOOKUP(R11,'Marché et emplois'!$H10:$X34,25),0)</f>
        <v>0</v>
      </c>
      <c r="S78" s="132">
        <f>IFERROR(HLOOKUP(S11,'Marché et emplois'!$H10:$X34,25),0)</f>
        <v>0</v>
      </c>
      <c r="T78" s="132">
        <f>IFERROR(HLOOKUP(T11,'Marché et emplois'!$H10:$X34,25),0)</f>
        <v>0</v>
      </c>
      <c r="U78" s="132">
        <f>IFERROR(HLOOKUP(U11,'Marché et emplois'!$H10:$X34,25),0)</f>
        <v>0</v>
      </c>
      <c r="V78" s="132">
        <f>IFERROR(HLOOKUP(V11,'Marché et emplois'!$H10:$X34,25),0)</f>
        <v>0</v>
      </c>
      <c r="W78" s="132">
        <f>IFERROR(HLOOKUP(W11,'Marché et emplois'!$H10:$X34,25),0)</f>
        <v>0</v>
      </c>
      <c r="X78" s="132">
        <f>IFERROR(HLOOKUP(X11,'Marché et emplois'!$H10:$X34,25),0)</f>
        <v>0</v>
      </c>
    </row>
    <row r="79" spans="1:24" ht="14.15" customHeight="1">
      <c r="A79" s="308"/>
      <c r="B79" s="297" t="s">
        <v>21</v>
      </c>
      <c r="C79" s="297"/>
      <c r="D79" s="297"/>
      <c r="E79" s="297"/>
      <c r="F79" s="297"/>
      <c r="G79" s="297"/>
      <c r="H79" s="297"/>
      <c r="I79" s="122"/>
      <c r="J79" s="7" t="s">
        <v>22</v>
      </c>
      <c r="K79" s="130"/>
      <c r="L79" s="130"/>
      <c r="M79" s="130"/>
      <c r="N79" s="133"/>
      <c r="O79" s="133"/>
      <c r="P79" s="133"/>
      <c r="Q79" s="133"/>
      <c r="R79" s="133"/>
      <c r="S79" s="133"/>
      <c r="T79" s="133"/>
      <c r="U79" s="45"/>
      <c r="V79" s="45"/>
      <c r="W79" s="45"/>
      <c r="X79" s="45"/>
    </row>
    <row r="80" spans="1:24" ht="14.15" customHeight="1">
      <c r="A80" s="308"/>
      <c r="B80" s="297" t="s">
        <v>23</v>
      </c>
      <c r="C80" s="297"/>
      <c r="D80" s="297"/>
      <c r="E80" s="297"/>
      <c r="F80" s="297"/>
      <c r="G80" s="297"/>
      <c r="H80" s="297"/>
      <c r="I80" s="122"/>
      <c r="J80" s="7" t="s">
        <v>24</v>
      </c>
      <c r="K80" s="130"/>
      <c r="L80" s="130"/>
      <c r="M80" s="130"/>
      <c r="N80" s="133"/>
      <c r="O80" s="133"/>
      <c r="P80" s="133"/>
      <c r="Q80" s="133"/>
      <c r="R80" s="133"/>
      <c r="S80" s="133"/>
      <c r="T80" s="133"/>
      <c r="U80" s="45"/>
      <c r="V80" s="45"/>
      <c r="W80" s="45"/>
      <c r="X80" s="45"/>
    </row>
    <row r="81" spans="1:24" ht="14.15" customHeight="1">
      <c r="A81" s="308"/>
      <c r="B81" s="297" t="s">
        <v>25</v>
      </c>
      <c r="C81" s="297"/>
      <c r="D81" s="297"/>
      <c r="E81" s="297"/>
      <c r="F81" s="297"/>
      <c r="G81" s="297"/>
      <c r="H81" s="297"/>
      <c r="I81" s="122"/>
      <c r="J81" s="7" t="s">
        <v>26</v>
      </c>
      <c r="K81" s="130"/>
      <c r="L81" s="130"/>
      <c r="M81" s="130"/>
      <c r="N81" s="133"/>
      <c r="O81" s="133"/>
      <c r="P81" s="133"/>
      <c r="Q81" s="133"/>
      <c r="R81" s="133"/>
      <c r="S81" s="133"/>
      <c r="T81" s="133"/>
      <c r="U81" s="45"/>
      <c r="V81" s="45"/>
      <c r="W81" s="45"/>
      <c r="X81" s="45"/>
    </row>
    <row r="82" spans="1:24" ht="14.15" customHeight="1">
      <c r="A82" s="308"/>
      <c r="B82" s="297" t="s">
        <v>27</v>
      </c>
      <c r="C82" s="297"/>
      <c r="D82" s="297"/>
      <c r="E82" s="297"/>
      <c r="F82" s="297"/>
      <c r="G82" s="297"/>
      <c r="H82" s="297"/>
      <c r="I82" s="122"/>
      <c r="J82" s="7" t="s">
        <v>28</v>
      </c>
      <c r="K82" s="130"/>
      <c r="L82" s="130"/>
      <c r="M82" s="130"/>
      <c r="N82" s="133"/>
      <c r="O82" s="133"/>
      <c r="P82" s="133"/>
      <c r="Q82" s="133"/>
      <c r="R82" s="133"/>
      <c r="S82" s="133"/>
      <c r="T82" s="133"/>
      <c r="U82" s="45"/>
      <c r="V82" s="45"/>
      <c r="W82" s="45"/>
      <c r="X82" s="45"/>
    </row>
    <row r="83" spans="1:24" ht="14.15" customHeight="1">
      <c r="A83" s="308"/>
      <c r="B83" s="297" t="s">
        <v>29</v>
      </c>
      <c r="C83" s="297"/>
      <c r="D83" s="297"/>
      <c r="E83" s="297"/>
      <c r="F83" s="297"/>
      <c r="G83" s="297"/>
      <c r="H83" s="297"/>
      <c r="I83" s="122"/>
      <c r="J83" s="7" t="s">
        <v>30</v>
      </c>
      <c r="K83" s="130"/>
      <c r="L83" s="130"/>
      <c r="M83" s="130"/>
      <c r="N83" s="133"/>
      <c r="O83" s="133"/>
      <c r="P83" s="133"/>
      <c r="Q83" s="133"/>
      <c r="R83" s="133"/>
      <c r="S83" s="133"/>
      <c r="T83" s="133"/>
      <c r="U83" s="45"/>
      <c r="V83" s="45"/>
      <c r="W83" s="45"/>
      <c r="X83" s="45"/>
    </row>
    <row r="84" spans="1:24" ht="14.15" customHeight="1">
      <c r="A84" s="308"/>
      <c r="B84" s="300" t="s">
        <v>126</v>
      </c>
      <c r="C84" s="300"/>
      <c r="D84" s="300"/>
      <c r="E84" s="300"/>
      <c r="F84" s="300"/>
      <c r="G84" s="300"/>
      <c r="H84" s="300"/>
      <c r="I84" s="122"/>
      <c r="J84" s="7" t="s">
        <v>32</v>
      </c>
      <c r="K84" s="130"/>
      <c r="L84" s="130"/>
      <c r="M84" s="130"/>
      <c r="N84" s="59">
        <f t="shared" ref="N84:R84" si="18">SUM(N78:N83)</f>
        <v>0</v>
      </c>
      <c r="O84" s="59">
        <f t="shared" si="18"/>
        <v>0</v>
      </c>
      <c r="P84" s="59">
        <f t="shared" si="18"/>
        <v>0</v>
      </c>
      <c r="Q84" s="59">
        <f t="shared" si="18"/>
        <v>0</v>
      </c>
      <c r="R84" s="59">
        <f t="shared" si="18"/>
        <v>0</v>
      </c>
      <c r="S84" s="59">
        <f t="shared" ref="S84:X84" si="19">SUM(S78:S83)</f>
        <v>0</v>
      </c>
      <c r="T84" s="59">
        <f t="shared" si="19"/>
        <v>0</v>
      </c>
      <c r="U84" s="43">
        <f t="shared" si="19"/>
        <v>0</v>
      </c>
      <c r="V84" s="43">
        <f t="shared" si="19"/>
        <v>0</v>
      </c>
      <c r="W84" s="43">
        <f t="shared" si="19"/>
        <v>0</v>
      </c>
      <c r="X84" s="43">
        <f t="shared" si="19"/>
        <v>0</v>
      </c>
    </row>
    <row r="85" spans="1:24" ht="14.15" customHeight="1">
      <c r="A85" s="307" t="s">
        <v>33</v>
      </c>
      <c r="B85" s="297" t="s">
        <v>347</v>
      </c>
      <c r="C85" s="297"/>
      <c r="D85" s="297"/>
      <c r="E85" s="297"/>
      <c r="F85" s="297"/>
      <c r="G85" s="297"/>
      <c r="H85" s="297"/>
      <c r="I85" s="122"/>
      <c r="J85" s="7" t="s">
        <v>34</v>
      </c>
      <c r="K85" s="130"/>
      <c r="L85" s="130"/>
      <c r="M85" s="130"/>
      <c r="N85" s="133"/>
      <c r="O85" s="133"/>
      <c r="P85" s="133"/>
      <c r="Q85" s="133"/>
      <c r="R85" s="133"/>
      <c r="S85" s="133"/>
      <c r="T85" s="133"/>
      <c r="U85" s="134"/>
      <c r="V85" s="134"/>
      <c r="W85" s="134"/>
      <c r="X85" s="134"/>
    </row>
    <row r="86" spans="1:24" ht="14.15" customHeight="1">
      <c r="A86" s="308"/>
      <c r="B86" s="297" t="s">
        <v>35</v>
      </c>
      <c r="C86" s="297"/>
      <c r="D86" s="297"/>
      <c r="E86" s="297"/>
      <c r="F86" s="297"/>
      <c r="G86" s="297"/>
      <c r="H86" s="297"/>
      <c r="I86" s="122"/>
      <c r="J86" s="7" t="s">
        <v>36</v>
      </c>
      <c r="K86" s="130"/>
      <c r="L86" s="130"/>
      <c r="M86" s="130"/>
      <c r="N86" s="133"/>
      <c r="O86" s="133"/>
      <c r="P86" s="133"/>
      <c r="Q86" s="133"/>
      <c r="R86" s="133"/>
      <c r="S86" s="133"/>
      <c r="T86" s="133"/>
      <c r="U86" s="134"/>
      <c r="V86" s="134"/>
      <c r="W86" s="134"/>
      <c r="X86" s="134"/>
    </row>
    <row r="87" spans="1:24" ht="14.15" customHeight="1">
      <c r="A87" s="308"/>
      <c r="B87" s="297" t="s">
        <v>348</v>
      </c>
      <c r="C87" s="297"/>
      <c r="D87" s="297"/>
      <c r="E87" s="297"/>
      <c r="F87" s="297"/>
      <c r="G87" s="297"/>
      <c r="H87" s="297"/>
      <c r="I87" s="122"/>
      <c r="J87" s="7" t="s">
        <v>37</v>
      </c>
      <c r="K87" s="130"/>
      <c r="L87" s="130"/>
      <c r="M87" s="130"/>
      <c r="N87" s="133"/>
      <c r="O87" s="133"/>
      <c r="P87" s="133"/>
      <c r="Q87" s="133"/>
      <c r="R87" s="133"/>
      <c r="S87" s="133"/>
      <c r="T87" s="133"/>
      <c r="U87" s="134"/>
      <c r="V87" s="134"/>
      <c r="W87" s="134"/>
      <c r="X87" s="134"/>
    </row>
    <row r="88" spans="1:24" ht="14.15" customHeight="1">
      <c r="A88" s="308"/>
      <c r="B88" s="297" t="s">
        <v>38</v>
      </c>
      <c r="C88" s="297"/>
      <c r="D88" s="297"/>
      <c r="E88" s="297"/>
      <c r="F88" s="297"/>
      <c r="G88" s="297"/>
      <c r="H88" s="297"/>
      <c r="I88" s="122"/>
      <c r="J88" s="7" t="s">
        <v>39</v>
      </c>
      <c r="K88" s="130"/>
      <c r="L88" s="130"/>
      <c r="M88" s="130"/>
      <c r="N88" s="133"/>
      <c r="O88" s="133"/>
      <c r="P88" s="133"/>
      <c r="Q88" s="133"/>
      <c r="R88" s="133"/>
      <c r="S88" s="133"/>
      <c r="T88" s="133"/>
      <c r="U88" s="134"/>
      <c r="V88" s="134"/>
      <c r="W88" s="134"/>
      <c r="X88" s="134"/>
    </row>
    <row r="89" spans="1:24" ht="14.15" customHeight="1">
      <c r="A89" s="308"/>
      <c r="B89" s="297" t="s">
        <v>40</v>
      </c>
      <c r="C89" s="297"/>
      <c r="D89" s="297"/>
      <c r="E89" s="297"/>
      <c r="F89" s="297"/>
      <c r="G89" s="297"/>
      <c r="H89" s="297"/>
      <c r="I89" s="122"/>
      <c r="J89" s="7" t="s">
        <v>41</v>
      </c>
      <c r="K89" s="130"/>
      <c r="L89" s="130"/>
      <c r="M89" s="130"/>
      <c r="N89" s="133"/>
      <c r="O89" s="133"/>
      <c r="P89" s="133"/>
      <c r="Q89" s="133"/>
      <c r="R89" s="133"/>
      <c r="S89" s="133"/>
      <c r="T89" s="133"/>
      <c r="U89" s="134"/>
      <c r="V89" s="134"/>
      <c r="W89" s="134"/>
      <c r="X89" s="134"/>
    </row>
    <row r="90" spans="1:24" ht="14.15" customHeight="1">
      <c r="A90" s="308"/>
      <c r="B90" s="297" t="s">
        <v>42</v>
      </c>
      <c r="C90" s="297"/>
      <c r="D90" s="297"/>
      <c r="E90" s="297"/>
      <c r="F90" s="297"/>
      <c r="G90" s="297"/>
      <c r="H90" s="297"/>
      <c r="I90" s="122"/>
      <c r="J90" s="7" t="s">
        <v>43</v>
      </c>
      <c r="K90" s="130"/>
      <c r="L90" s="130"/>
      <c r="M90" s="130"/>
      <c r="N90" s="133"/>
      <c r="O90" s="133"/>
      <c r="P90" s="133"/>
      <c r="Q90" s="133"/>
      <c r="R90" s="133"/>
      <c r="S90" s="133"/>
      <c r="T90" s="133"/>
      <c r="U90" s="134"/>
      <c r="V90" s="134"/>
      <c r="W90" s="134"/>
      <c r="X90" s="134"/>
    </row>
    <row r="91" spans="1:24" ht="14.15" customHeight="1">
      <c r="A91" s="308"/>
      <c r="B91" s="297" t="s">
        <v>44</v>
      </c>
      <c r="C91" s="297"/>
      <c r="D91" s="297"/>
      <c r="E91" s="297"/>
      <c r="F91" s="297"/>
      <c r="G91" s="297"/>
      <c r="H91" s="297"/>
      <c r="I91" s="122"/>
      <c r="J91" s="7" t="s">
        <v>45</v>
      </c>
      <c r="K91" s="130"/>
      <c r="L91" s="130"/>
      <c r="M91" s="130"/>
      <c r="N91" s="133"/>
      <c r="O91" s="133"/>
      <c r="P91" s="133"/>
      <c r="Q91" s="133"/>
      <c r="R91" s="133"/>
      <c r="S91" s="133"/>
      <c r="T91" s="133"/>
      <c r="U91" s="134"/>
      <c r="V91" s="134"/>
      <c r="W91" s="134"/>
      <c r="X91" s="134"/>
    </row>
    <row r="92" spans="1:24" ht="14.15" customHeight="1">
      <c r="A92" s="308"/>
      <c r="B92" s="297" t="s">
        <v>46</v>
      </c>
      <c r="C92" s="297"/>
      <c r="D92" s="297"/>
      <c r="E92" s="297"/>
      <c r="F92" s="297"/>
      <c r="G92" s="297"/>
      <c r="H92" s="297"/>
      <c r="I92" s="122"/>
      <c r="J92" s="7" t="s">
        <v>47</v>
      </c>
      <c r="K92" s="130"/>
      <c r="L92" s="130"/>
      <c r="M92" s="130"/>
      <c r="N92" s="133"/>
      <c r="O92" s="133"/>
      <c r="P92" s="133"/>
      <c r="Q92" s="133"/>
      <c r="R92" s="133"/>
      <c r="S92" s="133"/>
      <c r="T92" s="133"/>
      <c r="U92" s="134"/>
      <c r="V92" s="134"/>
      <c r="W92" s="134"/>
      <c r="X92" s="134"/>
    </row>
    <row r="93" spans="1:24" ht="14.15" customHeight="1">
      <c r="A93" s="308"/>
      <c r="B93" s="309" t="s">
        <v>48</v>
      </c>
      <c r="C93" s="297" t="s">
        <v>342</v>
      </c>
      <c r="D93" s="305" t="s">
        <v>49</v>
      </c>
      <c r="E93" s="305"/>
      <c r="F93" s="305"/>
      <c r="G93" s="305"/>
      <c r="H93" s="305"/>
      <c r="I93" s="122"/>
      <c r="J93" s="7" t="s">
        <v>50</v>
      </c>
      <c r="K93" s="130"/>
      <c r="L93" s="130"/>
      <c r="M93" s="130"/>
      <c r="N93" s="133"/>
      <c r="O93" s="133"/>
      <c r="P93" s="133"/>
      <c r="Q93" s="133"/>
      <c r="R93" s="133"/>
      <c r="S93" s="133"/>
      <c r="T93" s="133"/>
      <c r="U93" s="134"/>
      <c r="V93" s="134"/>
      <c r="W93" s="134"/>
      <c r="X93" s="134"/>
    </row>
    <row r="94" spans="1:24" ht="14.15" customHeight="1">
      <c r="A94" s="308"/>
      <c r="B94" s="310"/>
      <c r="C94" s="299"/>
      <c r="D94" s="305" t="s">
        <v>51</v>
      </c>
      <c r="E94" s="305"/>
      <c r="F94" s="305"/>
      <c r="G94" s="305"/>
      <c r="H94" s="305"/>
      <c r="I94" s="122"/>
      <c r="J94" s="7" t="s">
        <v>52</v>
      </c>
      <c r="K94" s="130"/>
      <c r="L94" s="130"/>
      <c r="M94" s="130"/>
      <c r="N94" s="133"/>
      <c r="O94" s="133"/>
      <c r="P94" s="133"/>
      <c r="Q94" s="133"/>
      <c r="R94" s="133"/>
      <c r="S94" s="133"/>
      <c r="T94" s="133"/>
      <c r="U94" s="134"/>
      <c r="V94" s="134"/>
      <c r="W94" s="134"/>
      <c r="X94" s="134"/>
    </row>
    <row r="95" spans="1:24" ht="14.15" customHeight="1">
      <c r="A95" s="308"/>
      <c r="B95" s="310"/>
      <c r="C95" s="297" t="s">
        <v>53</v>
      </c>
      <c r="D95" s="297"/>
      <c r="E95" s="297"/>
      <c r="F95" s="297"/>
      <c r="G95" s="297"/>
      <c r="H95" s="297"/>
      <c r="I95" s="122"/>
      <c r="J95" s="7" t="s">
        <v>54</v>
      </c>
      <c r="K95" s="130"/>
      <c r="L95" s="130"/>
      <c r="M95" s="130"/>
      <c r="N95" s="133"/>
      <c r="O95" s="133"/>
      <c r="P95" s="133"/>
      <c r="Q95" s="133"/>
      <c r="R95" s="133"/>
      <c r="S95" s="133"/>
      <c r="T95" s="133"/>
      <c r="U95" s="134"/>
      <c r="V95" s="134"/>
      <c r="W95" s="134"/>
      <c r="X95" s="134"/>
    </row>
    <row r="96" spans="1:24" ht="14.15" customHeight="1">
      <c r="A96" s="308"/>
      <c r="B96" s="310"/>
      <c r="C96" s="297" t="s">
        <v>55</v>
      </c>
      <c r="D96" s="297"/>
      <c r="E96" s="297"/>
      <c r="F96" s="297"/>
      <c r="G96" s="297"/>
      <c r="H96" s="297"/>
      <c r="I96" s="122"/>
      <c r="J96" s="7" t="s">
        <v>56</v>
      </c>
      <c r="K96" s="130"/>
      <c r="L96" s="130"/>
      <c r="M96" s="130"/>
      <c r="N96" s="133"/>
      <c r="O96" s="133"/>
      <c r="P96" s="133"/>
      <c r="Q96" s="133"/>
      <c r="R96" s="133"/>
      <c r="S96" s="133"/>
      <c r="T96" s="133"/>
      <c r="U96" s="134"/>
      <c r="V96" s="134"/>
      <c r="W96" s="134"/>
      <c r="X96" s="134"/>
    </row>
    <row r="97" spans="1:24" ht="14.15" customHeight="1">
      <c r="A97" s="308"/>
      <c r="B97" s="297" t="s">
        <v>57</v>
      </c>
      <c r="C97" s="297"/>
      <c r="D97" s="297"/>
      <c r="E97" s="297"/>
      <c r="F97" s="297"/>
      <c r="G97" s="297"/>
      <c r="H97" s="297"/>
      <c r="I97" s="122"/>
      <c r="J97" s="7" t="s">
        <v>58</v>
      </c>
      <c r="K97" s="130"/>
      <c r="L97" s="130"/>
      <c r="M97" s="130"/>
      <c r="N97" s="133"/>
      <c r="O97" s="133"/>
      <c r="P97" s="133"/>
      <c r="Q97" s="133"/>
      <c r="R97" s="133"/>
      <c r="S97" s="133"/>
      <c r="T97" s="133"/>
      <c r="U97" s="134"/>
      <c r="V97" s="134"/>
      <c r="W97" s="134"/>
      <c r="X97" s="134"/>
    </row>
    <row r="98" spans="1:24" ht="14.15" customHeight="1">
      <c r="A98" s="308"/>
      <c r="B98" s="300" t="s">
        <v>127</v>
      </c>
      <c r="C98" s="300"/>
      <c r="D98" s="300"/>
      <c r="E98" s="300"/>
      <c r="F98" s="300"/>
      <c r="G98" s="300"/>
      <c r="H98" s="300"/>
      <c r="I98" s="122"/>
      <c r="J98" s="7" t="s">
        <v>60</v>
      </c>
      <c r="K98" s="130"/>
      <c r="L98" s="130"/>
      <c r="M98" s="130"/>
      <c r="N98" s="59">
        <f t="shared" ref="N98:R98" si="20">SUM(N85:N97)</f>
        <v>0</v>
      </c>
      <c r="O98" s="59">
        <f t="shared" si="20"/>
        <v>0</v>
      </c>
      <c r="P98" s="59">
        <f t="shared" si="20"/>
        <v>0</v>
      </c>
      <c r="Q98" s="59">
        <f t="shared" si="20"/>
        <v>0</v>
      </c>
      <c r="R98" s="59">
        <f t="shared" si="20"/>
        <v>0</v>
      </c>
      <c r="S98" s="59">
        <f>SUM(S85:S97)</f>
        <v>0</v>
      </c>
      <c r="T98" s="59">
        <f>SUM(T85:T97)</f>
        <v>0</v>
      </c>
      <c r="U98" s="43">
        <f t="shared" ref="U98:X98" si="21">SUM(U85:U97)</f>
        <v>0</v>
      </c>
      <c r="V98" s="43">
        <f t="shared" si="21"/>
        <v>0</v>
      </c>
      <c r="W98" s="43">
        <f t="shared" si="21"/>
        <v>0</v>
      </c>
      <c r="X98" s="43">
        <f t="shared" si="21"/>
        <v>0</v>
      </c>
    </row>
    <row r="99" spans="1:24" ht="14.15" customHeight="1">
      <c r="A99" s="302" t="s">
        <v>61</v>
      </c>
      <c r="B99" s="302"/>
      <c r="C99" s="302"/>
      <c r="D99" s="302"/>
      <c r="E99" s="302"/>
      <c r="F99" s="302"/>
      <c r="G99" s="302"/>
      <c r="H99" s="302"/>
      <c r="I99" s="122"/>
      <c r="J99" s="7" t="s">
        <v>62</v>
      </c>
      <c r="K99" s="130"/>
      <c r="L99" s="130"/>
      <c r="M99" s="130"/>
      <c r="N99" s="44">
        <f t="shared" ref="N99:R99" si="22">N84-N98</f>
        <v>0</v>
      </c>
      <c r="O99" s="44">
        <f t="shared" si="22"/>
        <v>0</v>
      </c>
      <c r="P99" s="44">
        <f t="shared" si="22"/>
        <v>0</v>
      </c>
      <c r="Q99" s="44">
        <f t="shared" si="22"/>
        <v>0</v>
      </c>
      <c r="R99" s="44">
        <f t="shared" si="22"/>
        <v>0</v>
      </c>
      <c r="S99" s="44">
        <f t="shared" ref="S99:X99" si="23">S84-S98</f>
        <v>0</v>
      </c>
      <c r="T99" s="44">
        <f t="shared" si="23"/>
        <v>0</v>
      </c>
      <c r="U99" s="44">
        <f t="shared" si="23"/>
        <v>0</v>
      </c>
      <c r="V99" s="44">
        <f t="shared" si="23"/>
        <v>0</v>
      </c>
      <c r="W99" s="44">
        <f t="shared" si="23"/>
        <v>0</v>
      </c>
      <c r="X99" s="44">
        <f t="shared" si="23"/>
        <v>0</v>
      </c>
    </row>
    <row r="100" spans="1:24" ht="14.15" customHeight="1">
      <c r="A100" s="309" t="s">
        <v>63</v>
      </c>
      <c r="B100" s="297" t="s">
        <v>64</v>
      </c>
      <c r="C100" s="297"/>
      <c r="D100" s="297"/>
      <c r="E100" s="297"/>
      <c r="F100" s="297"/>
      <c r="G100" s="297"/>
      <c r="H100" s="297"/>
      <c r="I100" s="122"/>
      <c r="J100" s="7" t="s">
        <v>65</v>
      </c>
      <c r="K100" s="130"/>
      <c r="L100" s="130"/>
      <c r="M100" s="130"/>
      <c r="N100" s="133"/>
      <c r="O100" s="133"/>
      <c r="P100" s="133"/>
      <c r="Q100" s="133"/>
      <c r="R100" s="133"/>
      <c r="S100" s="133"/>
      <c r="T100" s="133"/>
      <c r="U100" s="134"/>
      <c r="V100" s="134"/>
      <c r="W100" s="134"/>
      <c r="X100" s="134"/>
    </row>
    <row r="101" spans="1:24" ht="14.15" customHeight="1">
      <c r="A101" s="310"/>
      <c r="B101" s="323" t="s">
        <v>349</v>
      </c>
      <c r="C101" s="324"/>
      <c r="D101" s="324"/>
      <c r="E101" s="324"/>
      <c r="F101" s="324"/>
      <c r="G101" s="324"/>
      <c r="H101" s="325"/>
      <c r="I101" s="122"/>
      <c r="J101" s="7" t="s">
        <v>66</v>
      </c>
      <c r="K101" s="130"/>
      <c r="L101" s="130"/>
      <c r="M101" s="130"/>
      <c r="N101" s="133"/>
      <c r="O101" s="133"/>
      <c r="P101" s="133"/>
      <c r="Q101" s="133"/>
      <c r="R101" s="133"/>
      <c r="S101" s="133"/>
      <c r="T101" s="133"/>
      <c r="U101" s="134"/>
      <c r="V101" s="134"/>
      <c r="W101" s="134"/>
      <c r="X101" s="134"/>
    </row>
    <row r="102" spans="1:24" ht="14.15" customHeight="1">
      <c r="A102" s="316" t="s">
        <v>67</v>
      </c>
      <c r="B102" s="323" t="s">
        <v>68</v>
      </c>
      <c r="C102" s="324"/>
      <c r="D102" s="324"/>
      <c r="E102" s="324"/>
      <c r="F102" s="324"/>
      <c r="G102" s="324"/>
      <c r="H102" s="325"/>
      <c r="I102" s="122"/>
      <c r="J102" s="7" t="s">
        <v>69</v>
      </c>
      <c r="K102" s="130"/>
      <c r="L102" s="130"/>
      <c r="M102" s="130"/>
      <c r="N102" s="133"/>
      <c r="O102" s="133"/>
      <c r="P102" s="133"/>
      <c r="Q102" s="133"/>
      <c r="R102" s="133"/>
      <c r="S102" s="133"/>
      <c r="T102" s="133"/>
      <c r="U102" s="134"/>
      <c r="V102" s="134"/>
      <c r="W102" s="134"/>
      <c r="X102" s="134"/>
    </row>
    <row r="103" spans="1:24" ht="14.15" customHeight="1">
      <c r="A103" s="317"/>
      <c r="B103" s="323" t="s">
        <v>70</v>
      </c>
      <c r="C103" s="324"/>
      <c r="D103" s="324"/>
      <c r="E103" s="324"/>
      <c r="F103" s="324"/>
      <c r="G103" s="324"/>
      <c r="H103" s="325"/>
      <c r="I103" s="122"/>
      <c r="J103" s="7" t="s">
        <v>71</v>
      </c>
      <c r="K103" s="130"/>
      <c r="L103" s="130"/>
      <c r="M103" s="130"/>
      <c r="N103" s="133"/>
      <c r="O103" s="133"/>
      <c r="P103" s="133"/>
      <c r="Q103" s="133"/>
      <c r="R103" s="133"/>
      <c r="S103" s="133"/>
      <c r="T103" s="133"/>
      <c r="U103" s="134"/>
      <c r="V103" s="134"/>
      <c r="W103" s="134"/>
      <c r="X103" s="134"/>
    </row>
    <row r="104" spans="1:24" ht="14.15" customHeight="1">
      <c r="A104" s="317"/>
      <c r="B104" s="323" t="s">
        <v>72</v>
      </c>
      <c r="C104" s="324"/>
      <c r="D104" s="324"/>
      <c r="E104" s="324"/>
      <c r="F104" s="324"/>
      <c r="G104" s="324"/>
      <c r="H104" s="325"/>
      <c r="I104" s="122"/>
      <c r="J104" s="7" t="s">
        <v>73</v>
      </c>
      <c r="K104" s="130"/>
      <c r="L104" s="130"/>
      <c r="M104" s="130"/>
      <c r="N104" s="133"/>
      <c r="O104" s="133"/>
      <c r="P104" s="133"/>
      <c r="Q104" s="133"/>
      <c r="R104" s="133"/>
      <c r="S104" s="133"/>
      <c r="T104" s="133"/>
      <c r="U104" s="134"/>
      <c r="V104" s="134"/>
      <c r="W104" s="134"/>
      <c r="X104" s="134"/>
    </row>
    <row r="105" spans="1:24" ht="14.15" customHeight="1">
      <c r="A105" s="317"/>
      <c r="B105" s="323" t="s">
        <v>74</v>
      </c>
      <c r="C105" s="324"/>
      <c r="D105" s="324"/>
      <c r="E105" s="324"/>
      <c r="F105" s="324"/>
      <c r="G105" s="324"/>
      <c r="H105" s="325"/>
      <c r="I105" s="122"/>
      <c r="J105" s="7" t="s">
        <v>75</v>
      </c>
      <c r="K105" s="130"/>
      <c r="L105" s="130"/>
      <c r="M105" s="130"/>
      <c r="N105" s="133"/>
      <c r="O105" s="133"/>
      <c r="P105" s="133"/>
      <c r="Q105" s="133"/>
      <c r="R105" s="133"/>
      <c r="S105" s="133"/>
      <c r="T105" s="133"/>
      <c r="U105" s="134"/>
      <c r="V105" s="134"/>
      <c r="W105" s="134"/>
      <c r="X105" s="134"/>
    </row>
    <row r="106" spans="1:24" ht="14.15" customHeight="1">
      <c r="A106" s="317"/>
      <c r="B106" s="323" t="s">
        <v>76</v>
      </c>
      <c r="C106" s="324"/>
      <c r="D106" s="324"/>
      <c r="E106" s="324"/>
      <c r="F106" s="324"/>
      <c r="G106" s="324"/>
      <c r="H106" s="325"/>
      <c r="I106" s="122"/>
      <c r="J106" s="7" t="s">
        <v>77</v>
      </c>
      <c r="K106" s="130"/>
      <c r="L106" s="130"/>
      <c r="M106" s="130"/>
      <c r="N106" s="133"/>
      <c r="O106" s="133"/>
      <c r="P106" s="133"/>
      <c r="Q106" s="133"/>
      <c r="R106" s="133"/>
      <c r="S106" s="133"/>
      <c r="T106" s="133"/>
      <c r="U106" s="134"/>
      <c r="V106" s="134"/>
      <c r="W106" s="134"/>
      <c r="X106" s="134"/>
    </row>
    <row r="107" spans="1:24" ht="14.15" customHeight="1">
      <c r="A107" s="317"/>
      <c r="B107" s="323" t="s">
        <v>78</v>
      </c>
      <c r="C107" s="324"/>
      <c r="D107" s="324"/>
      <c r="E107" s="324"/>
      <c r="F107" s="324"/>
      <c r="G107" s="324"/>
      <c r="H107" s="325"/>
      <c r="I107" s="122"/>
      <c r="J107" s="7" t="s">
        <v>79</v>
      </c>
      <c r="K107" s="130"/>
      <c r="L107" s="130"/>
      <c r="M107" s="130"/>
      <c r="N107" s="133"/>
      <c r="O107" s="133"/>
      <c r="P107" s="133"/>
      <c r="Q107" s="133"/>
      <c r="R107" s="133"/>
      <c r="S107" s="133"/>
      <c r="T107" s="133"/>
      <c r="U107" s="134"/>
      <c r="V107" s="134"/>
      <c r="W107" s="134"/>
      <c r="X107" s="134"/>
    </row>
    <row r="108" spans="1:24" ht="14.15" customHeight="1">
      <c r="A108" s="318"/>
      <c r="B108" s="326" t="s">
        <v>80</v>
      </c>
      <c r="C108" s="327"/>
      <c r="D108" s="327"/>
      <c r="E108" s="327"/>
      <c r="F108" s="327"/>
      <c r="G108" s="327"/>
      <c r="H108" s="328"/>
      <c r="I108" s="122"/>
      <c r="J108" s="7" t="s">
        <v>81</v>
      </c>
      <c r="K108" s="130"/>
      <c r="L108" s="130"/>
      <c r="M108" s="130"/>
      <c r="N108" s="133"/>
      <c r="O108" s="133"/>
      <c r="P108" s="133"/>
      <c r="Q108" s="133"/>
      <c r="R108" s="133"/>
      <c r="S108" s="133"/>
      <c r="T108" s="133"/>
      <c r="U108" s="134"/>
      <c r="V108" s="134"/>
      <c r="W108" s="134"/>
      <c r="X108" s="134"/>
    </row>
    <row r="109" spans="1:24" ht="14.15" customHeight="1">
      <c r="A109" s="314" t="s">
        <v>82</v>
      </c>
      <c r="B109" s="323" t="s">
        <v>83</v>
      </c>
      <c r="C109" s="324"/>
      <c r="D109" s="324"/>
      <c r="E109" s="324"/>
      <c r="F109" s="324"/>
      <c r="G109" s="324"/>
      <c r="H109" s="325"/>
      <c r="I109" s="122"/>
      <c r="J109" s="7" t="s">
        <v>84</v>
      </c>
      <c r="K109" s="130"/>
      <c r="L109" s="130"/>
      <c r="M109" s="130"/>
      <c r="N109" s="133"/>
      <c r="O109" s="133"/>
      <c r="P109" s="133"/>
      <c r="Q109" s="133"/>
      <c r="R109" s="133"/>
      <c r="S109" s="133"/>
      <c r="T109" s="133"/>
      <c r="U109" s="134"/>
      <c r="V109" s="134"/>
      <c r="W109" s="134"/>
      <c r="X109" s="134"/>
    </row>
    <row r="110" spans="1:24" ht="14.15" customHeight="1">
      <c r="A110" s="315"/>
      <c r="B110" s="323" t="s">
        <v>85</v>
      </c>
      <c r="C110" s="324"/>
      <c r="D110" s="324"/>
      <c r="E110" s="324"/>
      <c r="F110" s="324"/>
      <c r="G110" s="324"/>
      <c r="H110" s="325"/>
      <c r="I110" s="122"/>
      <c r="J110" s="7" t="s">
        <v>86</v>
      </c>
      <c r="K110" s="130"/>
      <c r="L110" s="130"/>
      <c r="M110" s="130"/>
      <c r="N110" s="133"/>
      <c r="O110" s="133"/>
      <c r="P110" s="133"/>
      <c r="Q110" s="133"/>
      <c r="R110" s="133"/>
      <c r="S110" s="133"/>
      <c r="T110" s="133"/>
      <c r="U110" s="134"/>
      <c r="V110" s="134"/>
      <c r="W110" s="134"/>
      <c r="X110" s="134"/>
    </row>
    <row r="111" spans="1:24" ht="14.15" customHeight="1">
      <c r="A111" s="315"/>
      <c r="B111" s="323" t="s">
        <v>87</v>
      </c>
      <c r="C111" s="324"/>
      <c r="D111" s="324"/>
      <c r="E111" s="324"/>
      <c r="F111" s="324"/>
      <c r="G111" s="324"/>
      <c r="H111" s="325"/>
      <c r="I111" s="122"/>
      <c r="J111" s="7" t="s">
        <v>88</v>
      </c>
      <c r="K111" s="130"/>
      <c r="L111" s="130"/>
      <c r="M111" s="130"/>
      <c r="N111" s="133"/>
      <c r="O111" s="133"/>
      <c r="P111" s="133"/>
      <c r="Q111" s="133"/>
      <c r="R111" s="133"/>
      <c r="S111" s="133"/>
      <c r="T111" s="133"/>
      <c r="U111" s="134"/>
      <c r="V111" s="134"/>
      <c r="W111" s="134"/>
      <c r="X111" s="134"/>
    </row>
    <row r="112" spans="1:24" ht="14.15" customHeight="1">
      <c r="A112" s="315"/>
      <c r="B112" s="323" t="s">
        <v>89</v>
      </c>
      <c r="C112" s="324"/>
      <c r="D112" s="324"/>
      <c r="E112" s="324"/>
      <c r="F112" s="324"/>
      <c r="G112" s="324"/>
      <c r="H112" s="325"/>
      <c r="I112" s="122"/>
      <c r="J112" s="7" t="s">
        <v>90</v>
      </c>
      <c r="K112" s="130"/>
      <c r="L112" s="130"/>
      <c r="M112" s="130"/>
      <c r="N112" s="133"/>
      <c r="O112" s="133"/>
      <c r="P112" s="133"/>
      <c r="Q112" s="133"/>
      <c r="R112" s="133"/>
      <c r="S112" s="133"/>
      <c r="T112" s="133"/>
      <c r="U112" s="134"/>
      <c r="V112" s="134"/>
      <c r="W112" s="134"/>
      <c r="X112" s="134"/>
    </row>
    <row r="113" spans="1:25" ht="14.15" customHeight="1">
      <c r="A113" s="315"/>
      <c r="B113" s="326" t="s">
        <v>91</v>
      </c>
      <c r="C113" s="327"/>
      <c r="D113" s="327"/>
      <c r="E113" s="327"/>
      <c r="F113" s="327"/>
      <c r="G113" s="327"/>
      <c r="H113" s="328"/>
      <c r="I113" s="122"/>
      <c r="J113" s="7" t="s">
        <v>92</v>
      </c>
      <c r="K113" s="130"/>
      <c r="L113" s="130"/>
      <c r="M113" s="130"/>
      <c r="N113" s="133"/>
      <c r="O113" s="133"/>
      <c r="P113" s="133"/>
      <c r="Q113" s="133"/>
      <c r="R113" s="133"/>
      <c r="S113" s="133"/>
      <c r="T113" s="133"/>
      <c r="U113" s="134"/>
      <c r="V113" s="134"/>
      <c r="W113" s="134"/>
      <c r="X113" s="134"/>
    </row>
    <row r="114" spans="1:25" ht="14.15" customHeight="1">
      <c r="A114" s="302" t="s">
        <v>93</v>
      </c>
      <c r="B114" s="302"/>
      <c r="C114" s="302"/>
      <c r="D114" s="302"/>
      <c r="E114" s="302"/>
      <c r="F114" s="302"/>
      <c r="G114" s="302"/>
      <c r="H114" s="302"/>
      <c r="I114" s="122"/>
      <c r="J114" s="7" t="s">
        <v>94</v>
      </c>
      <c r="K114" s="130"/>
      <c r="L114" s="130"/>
      <c r="M114" s="130"/>
      <c r="N114" s="60">
        <f t="shared" ref="N114:R114" si="24">N108-N113</f>
        <v>0</v>
      </c>
      <c r="O114" s="60">
        <f t="shared" si="24"/>
        <v>0</v>
      </c>
      <c r="P114" s="60">
        <f t="shared" si="24"/>
        <v>0</v>
      </c>
      <c r="Q114" s="60">
        <f t="shared" si="24"/>
        <v>0</v>
      </c>
      <c r="R114" s="60">
        <f t="shared" si="24"/>
        <v>0</v>
      </c>
      <c r="S114" s="60">
        <f t="shared" ref="S114:X114" si="25">S108-S113</f>
        <v>0</v>
      </c>
      <c r="T114" s="60">
        <f t="shared" si="25"/>
        <v>0</v>
      </c>
      <c r="U114" s="60">
        <f t="shared" si="25"/>
        <v>0</v>
      </c>
      <c r="V114" s="60">
        <f t="shared" si="25"/>
        <v>0</v>
      </c>
      <c r="W114" s="60">
        <f t="shared" si="25"/>
        <v>0</v>
      </c>
      <c r="X114" s="60">
        <f t="shared" si="25"/>
        <v>0</v>
      </c>
    </row>
    <row r="115" spans="1:25" ht="14.15" customHeight="1">
      <c r="A115" s="302" t="s">
        <v>95</v>
      </c>
      <c r="B115" s="302"/>
      <c r="C115" s="302"/>
      <c r="D115" s="302"/>
      <c r="E115" s="302"/>
      <c r="F115" s="302"/>
      <c r="G115" s="302"/>
      <c r="H115" s="302"/>
      <c r="I115" s="122"/>
      <c r="J115" s="7" t="s">
        <v>96</v>
      </c>
      <c r="K115" s="130"/>
      <c r="L115" s="130"/>
      <c r="M115" s="130"/>
      <c r="N115" s="44">
        <f t="shared" ref="N115:R115" si="26">N99+N114</f>
        <v>0</v>
      </c>
      <c r="O115" s="44">
        <f t="shared" si="26"/>
        <v>0</v>
      </c>
      <c r="P115" s="44">
        <f t="shared" si="26"/>
        <v>0</v>
      </c>
      <c r="Q115" s="44">
        <f t="shared" si="26"/>
        <v>0</v>
      </c>
      <c r="R115" s="44">
        <f t="shared" si="26"/>
        <v>0</v>
      </c>
      <c r="S115" s="44">
        <f t="shared" ref="S115:X115" si="27">S99+S114</f>
        <v>0</v>
      </c>
      <c r="T115" s="44">
        <f t="shared" si="27"/>
        <v>0</v>
      </c>
      <c r="U115" s="61">
        <f t="shared" si="27"/>
        <v>0</v>
      </c>
      <c r="V115" s="61">
        <f t="shared" si="27"/>
        <v>0</v>
      </c>
      <c r="W115" s="61">
        <f t="shared" si="27"/>
        <v>0</v>
      </c>
      <c r="X115" s="61">
        <f t="shared" si="27"/>
        <v>0</v>
      </c>
    </row>
    <row r="116" spans="1:25" ht="14.15" customHeight="1">
      <c r="A116" s="303" t="s">
        <v>97</v>
      </c>
      <c r="B116" s="297" t="s">
        <v>98</v>
      </c>
      <c r="C116" s="299"/>
      <c r="D116" s="299"/>
      <c r="E116" s="299"/>
      <c r="F116" s="299"/>
      <c r="G116" s="299"/>
      <c r="H116" s="299"/>
      <c r="I116" s="122"/>
      <c r="J116" s="7" t="s">
        <v>99</v>
      </c>
      <c r="K116" s="130"/>
      <c r="L116" s="130"/>
      <c r="M116" s="130"/>
      <c r="N116" s="133"/>
      <c r="O116" s="133"/>
      <c r="P116" s="133"/>
      <c r="Q116" s="133"/>
      <c r="R116" s="133"/>
      <c r="S116" s="133"/>
      <c r="T116" s="133"/>
      <c r="U116" s="134"/>
      <c r="V116" s="134"/>
      <c r="W116" s="134"/>
      <c r="X116" s="134"/>
    </row>
    <row r="117" spans="1:25" ht="14.15" customHeight="1">
      <c r="A117" s="304"/>
      <c r="B117" s="297" t="s">
        <v>100</v>
      </c>
      <c r="C117" s="298"/>
      <c r="D117" s="298"/>
      <c r="E117" s="298"/>
      <c r="F117" s="298"/>
      <c r="G117" s="298"/>
      <c r="H117" s="298"/>
      <c r="I117" s="122"/>
      <c r="J117" s="7" t="s">
        <v>101</v>
      </c>
      <c r="K117" s="130"/>
      <c r="L117" s="130"/>
      <c r="M117" s="130"/>
      <c r="N117" s="133"/>
      <c r="O117" s="133"/>
      <c r="P117" s="133"/>
      <c r="Q117" s="133"/>
      <c r="R117" s="133"/>
      <c r="S117" s="133"/>
      <c r="T117" s="133"/>
      <c r="U117" s="134"/>
      <c r="V117" s="134"/>
      <c r="W117" s="134"/>
      <c r="X117" s="134"/>
    </row>
    <row r="118" spans="1:25" ht="14.15" customHeight="1">
      <c r="A118" s="304"/>
      <c r="B118" s="297" t="s">
        <v>74</v>
      </c>
      <c r="C118" s="298"/>
      <c r="D118" s="298"/>
      <c r="E118" s="298"/>
      <c r="F118" s="298"/>
      <c r="G118" s="298"/>
      <c r="H118" s="298"/>
      <c r="I118" s="122"/>
      <c r="J118" s="7" t="s">
        <v>102</v>
      </c>
      <c r="K118" s="130"/>
      <c r="L118" s="130"/>
      <c r="M118" s="130"/>
      <c r="N118" s="133"/>
      <c r="O118" s="133"/>
      <c r="P118" s="133"/>
      <c r="Q118" s="133"/>
      <c r="R118" s="133"/>
      <c r="S118" s="133"/>
      <c r="T118" s="133"/>
      <c r="U118" s="134"/>
      <c r="V118" s="134"/>
      <c r="W118" s="134"/>
      <c r="X118" s="134"/>
    </row>
    <row r="119" spans="1:25" ht="14.15" customHeight="1">
      <c r="A119" s="304"/>
      <c r="B119" s="300" t="s">
        <v>103</v>
      </c>
      <c r="C119" s="322"/>
      <c r="D119" s="322"/>
      <c r="E119" s="322"/>
      <c r="F119" s="322"/>
      <c r="G119" s="322"/>
      <c r="H119" s="322"/>
      <c r="I119" s="122"/>
      <c r="J119" s="7" t="s">
        <v>104</v>
      </c>
      <c r="K119" s="130"/>
      <c r="L119" s="130"/>
      <c r="M119" s="130"/>
      <c r="N119" s="133"/>
      <c r="O119" s="133"/>
      <c r="P119" s="133"/>
      <c r="Q119" s="133"/>
      <c r="R119" s="133"/>
      <c r="S119" s="133"/>
      <c r="T119" s="133"/>
      <c r="U119" s="134"/>
      <c r="V119" s="134"/>
      <c r="W119" s="134"/>
      <c r="X119" s="134"/>
    </row>
    <row r="120" spans="1:25" ht="14.15" customHeight="1">
      <c r="A120" s="303" t="s">
        <v>105</v>
      </c>
      <c r="B120" s="297" t="s">
        <v>106</v>
      </c>
      <c r="C120" s="298"/>
      <c r="D120" s="298"/>
      <c r="E120" s="298"/>
      <c r="F120" s="298"/>
      <c r="G120" s="298"/>
      <c r="H120" s="298"/>
      <c r="I120" s="122"/>
      <c r="J120" s="7" t="s">
        <v>107</v>
      </c>
      <c r="K120" s="130"/>
      <c r="L120" s="130"/>
      <c r="M120" s="130"/>
      <c r="N120" s="133"/>
      <c r="O120" s="133"/>
      <c r="P120" s="133"/>
      <c r="Q120" s="133"/>
      <c r="R120" s="133"/>
      <c r="S120" s="133"/>
      <c r="T120" s="133"/>
      <c r="U120" s="134"/>
      <c r="V120" s="134"/>
      <c r="W120" s="134"/>
      <c r="X120" s="134"/>
    </row>
    <row r="121" spans="1:25" ht="14.15" customHeight="1">
      <c r="A121" s="304"/>
      <c r="B121" s="297" t="s">
        <v>108</v>
      </c>
      <c r="C121" s="298"/>
      <c r="D121" s="298"/>
      <c r="E121" s="298"/>
      <c r="F121" s="298"/>
      <c r="G121" s="298"/>
      <c r="H121" s="298"/>
      <c r="I121" s="122"/>
      <c r="J121" s="7" t="s">
        <v>109</v>
      </c>
      <c r="K121" s="130"/>
      <c r="L121" s="130"/>
      <c r="M121" s="130"/>
      <c r="N121" s="133"/>
      <c r="O121" s="133"/>
      <c r="P121" s="133"/>
      <c r="Q121" s="133"/>
      <c r="R121" s="133"/>
      <c r="S121" s="133"/>
      <c r="T121" s="133"/>
      <c r="U121" s="134"/>
      <c r="V121" s="134"/>
      <c r="W121" s="134"/>
      <c r="X121" s="134"/>
    </row>
    <row r="122" spans="1:25" ht="14.15" customHeight="1">
      <c r="A122" s="304"/>
      <c r="B122" s="297" t="s">
        <v>110</v>
      </c>
      <c r="C122" s="299"/>
      <c r="D122" s="299"/>
      <c r="E122" s="299"/>
      <c r="F122" s="299"/>
      <c r="G122" s="299"/>
      <c r="H122" s="299"/>
      <c r="I122" s="122"/>
      <c r="J122" s="7" t="s">
        <v>111</v>
      </c>
      <c r="K122" s="130"/>
      <c r="L122" s="130"/>
      <c r="M122" s="130"/>
      <c r="N122" s="133"/>
      <c r="O122" s="133"/>
      <c r="P122" s="133"/>
      <c r="Q122" s="133"/>
      <c r="R122" s="133"/>
      <c r="S122" s="133"/>
      <c r="T122" s="133"/>
      <c r="U122" s="134"/>
      <c r="V122" s="134"/>
      <c r="W122" s="134"/>
      <c r="X122" s="134"/>
    </row>
    <row r="123" spans="1:25" ht="14.15" customHeight="1">
      <c r="A123" s="304"/>
      <c r="B123" s="300" t="s">
        <v>112</v>
      </c>
      <c r="C123" s="301"/>
      <c r="D123" s="301"/>
      <c r="E123" s="301"/>
      <c r="F123" s="301"/>
      <c r="G123" s="301"/>
      <c r="H123" s="301"/>
      <c r="I123" s="122"/>
      <c r="J123" s="7" t="s">
        <v>113</v>
      </c>
      <c r="K123" s="130"/>
      <c r="L123" s="130"/>
      <c r="M123" s="130"/>
      <c r="N123" s="133"/>
      <c r="O123" s="133"/>
      <c r="P123" s="133"/>
      <c r="Q123" s="133"/>
      <c r="R123" s="133"/>
      <c r="S123" s="133"/>
      <c r="T123" s="133"/>
      <c r="U123" s="134"/>
      <c r="V123" s="134"/>
      <c r="W123" s="134"/>
      <c r="X123" s="134"/>
    </row>
    <row r="124" spans="1:25" ht="14.15" customHeight="1">
      <c r="A124" s="302" t="s">
        <v>114</v>
      </c>
      <c r="B124" s="302"/>
      <c r="C124" s="302"/>
      <c r="D124" s="302"/>
      <c r="E124" s="302"/>
      <c r="F124" s="302"/>
      <c r="G124" s="302"/>
      <c r="H124" s="302"/>
      <c r="I124" s="122"/>
      <c r="J124" s="7" t="s">
        <v>115</v>
      </c>
      <c r="K124" s="130"/>
      <c r="L124" s="130"/>
      <c r="M124" s="130"/>
      <c r="N124" s="62">
        <f t="shared" ref="N124:R124" si="28">N119-N123</f>
        <v>0</v>
      </c>
      <c r="O124" s="62">
        <f t="shared" si="28"/>
        <v>0</v>
      </c>
      <c r="P124" s="62">
        <f t="shared" si="28"/>
        <v>0</v>
      </c>
      <c r="Q124" s="62">
        <f t="shared" si="28"/>
        <v>0</v>
      </c>
      <c r="R124" s="62">
        <f t="shared" si="28"/>
        <v>0</v>
      </c>
      <c r="S124" s="62">
        <f t="shared" ref="S124:X124" si="29">S119-S123</f>
        <v>0</v>
      </c>
      <c r="T124" s="62">
        <f t="shared" si="29"/>
        <v>0</v>
      </c>
      <c r="U124" s="62">
        <f t="shared" si="29"/>
        <v>0</v>
      </c>
      <c r="V124" s="62">
        <f t="shared" si="29"/>
        <v>0</v>
      </c>
      <c r="W124" s="62">
        <f t="shared" si="29"/>
        <v>0</v>
      </c>
      <c r="X124" s="62">
        <f t="shared" si="29"/>
        <v>0</v>
      </c>
    </row>
    <row r="125" spans="1:25" ht="14.15" customHeight="1">
      <c r="A125" s="331" t="s">
        <v>391</v>
      </c>
      <c r="B125" s="332"/>
      <c r="C125" s="333"/>
      <c r="D125" s="333"/>
      <c r="E125" s="333"/>
      <c r="F125" s="333"/>
      <c r="G125" s="333"/>
      <c r="H125" s="333"/>
      <c r="I125" s="122"/>
      <c r="J125" s="7" t="s">
        <v>117</v>
      </c>
      <c r="K125" s="130"/>
      <c r="L125" s="130"/>
      <c r="M125" s="130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5" ht="14.15" customHeight="1">
      <c r="A126" s="331" t="s">
        <v>390</v>
      </c>
      <c r="B126" s="332"/>
      <c r="C126" s="333"/>
      <c r="D126" s="333"/>
      <c r="E126" s="333"/>
      <c r="F126" s="333"/>
      <c r="G126" s="333"/>
      <c r="H126" s="333"/>
      <c r="I126" s="122"/>
      <c r="J126" s="7" t="s">
        <v>119</v>
      </c>
      <c r="K126" s="130"/>
      <c r="L126" s="130"/>
      <c r="M126" s="130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74"/>
    </row>
    <row r="127" spans="1:25" ht="14.15" customHeight="1">
      <c r="A127" s="329" t="s">
        <v>388</v>
      </c>
      <c r="B127" s="330"/>
      <c r="C127" s="301"/>
      <c r="D127" s="301"/>
      <c r="E127" s="301"/>
      <c r="F127" s="301"/>
      <c r="G127" s="301"/>
      <c r="H127" s="301"/>
      <c r="I127" s="122"/>
      <c r="J127" s="7" t="s">
        <v>121</v>
      </c>
      <c r="K127" s="130"/>
      <c r="L127" s="130"/>
      <c r="M127" s="130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5" ht="14.15" customHeight="1">
      <c r="A128" s="329" t="s">
        <v>389</v>
      </c>
      <c r="B128" s="330"/>
      <c r="C128" s="301"/>
      <c r="D128" s="301"/>
      <c r="E128" s="301"/>
      <c r="F128" s="301"/>
      <c r="G128" s="301"/>
      <c r="H128" s="301"/>
      <c r="I128" s="122"/>
      <c r="J128" s="7" t="s">
        <v>123</v>
      </c>
      <c r="K128" s="130"/>
      <c r="L128" s="130"/>
      <c r="M128" s="130"/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</row>
    <row r="129" spans="1:24" ht="14.15" customHeight="1">
      <c r="A129" s="306" t="s">
        <v>124</v>
      </c>
      <c r="B129" s="306"/>
      <c r="C129" s="306"/>
      <c r="D129" s="306"/>
      <c r="E129" s="306"/>
      <c r="F129" s="306"/>
      <c r="G129" s="306"/>
      <c r="H129" s="306"/>
      <c r="I129" s="122"/>
      <c r="J129" s="8" t="s">
        <v>125</v>
      </c>
      <c r="K129" s="130"/>
      <c r="L129" s="130"/>
      <c r="M129" s="130"/>
      <c r="N129" s="47">
        <f t="shared" ref="N129:X129" si="30">N115+N124-N125-N126</f>
        <v>0</v>
      </c>
      <c r="O129" s="47">
        <f t="shared" si="30"/>
        <v>0</v>
      </c>
      <c r="P129" s="47">
        <f t="shared" si="30"/>
        <v>0</v>
      </c>
      <c r="Q129" s="47">
        <f t="shared" si="30"/>
        <v>0</v>
      </c>
      <c r="R129" s="47">
        <f t="shared" si="30"/>
        <v>0</v>
      </c>
      <c r="S129" s="47">
        <f t="shared" si="30"/>
        <v>0</v>
      </c>
      <c r="T129" s="47">
        <f t="shared" si="30"/>
        <v>0</v>
      </c>
      <c r="U129" s="47">
        <f t="shared" si="30"/>
        <v>0</v>
      </c>
      <c r="V129" s="47">
        <f t="shared" si="30"/>
        <v>0</v>
      </c>
      <c r="W129" s="47">
        <f t="shared" si="30"/>
        <v>0</v>
      </c>
      <c r="X129" s="47">
        <f t="shared" si="30"/>
        <v>0</v>
      </c>
    </row>
    <row r="130" spans="1:24" ht="17.149999999999999" customHeight="1">
      <c r="A130" s="306" t="s">
        <v>401</v>
      </c>
      <c r="B130" s="306"/>
      <c r="C130" s="306"/>
      <c r="D130" s="306"/>
      <c r="E130" s="306"/>
      <c r="F130" s="306"/>
      <c r="G130" s="306"/>
      <c r="H130" s="306"/>
      <c r="I130" s="122"/>
      <c r="J130" s="122"/>
      <c r="K130" s="130"/>
      <c r="L130" s="130"/>
      <c r="M130" s="130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6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</row>
    <row r="132" spans="1:24" ht="16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1:24" ht="16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ht="16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1:24" ht="16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1:24" ht="16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</row>
    <row r="137" spans="1:24" ht="16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</row>
    <row r="138" spans="1:24" ht="16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4" ht="16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4" ht="16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4" ht="16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4" ht="16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4" ht="16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4" ht="16" customHeigh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</sheetData>
  <sheetProtection selectLockedCells="1"/>
  <mergeCells count="136">
    <mergeCell ref="B100:H100"/>
    <mergeCell ref="B101:H101"/>
    <mergeCell ref="B102:H102"/>
    <mergeCell ref="B103:H103"/>
    <mergeCell ref="B90:H90"/>
    <mergeCell ref="C36:H36"/>
    <mergeCell ref="A54:H54"/>
    <mergeCell ref="A55:H55"/>
    <mergeCell ref="A39:H39"/>
    <mergeCell ref="B44:H44"/>
    <mergeCell ref="B45:H45"/>
    <mergeCell ref="B46:H46"/>
    <mergeCell ref="B47:H47"/>
    <mergeCell ref="B48:H48"/>
    <mergeCell ref="B56:H56"/>
    <mergeCell ref="B57:H57"/>
    <mergeCell ref="B58:H58"/>
    <mergeCell ref="B59:H59"/>
    <mergeCell ref="A100:A101"/>
    <mergeCell ref="A75:A84"/>
    <mergeCell ref="A85:A98"/>
    <mergeCell ref="B93:B96"/>
    <mergeCell ref="A65:H65"/>
    <mergeCell ref="A66:H66"/>
    <mergeCell ref="D33:H33"/>
    <mergeCell ref="D34:H34"/>
    <mergeCell ref="A115:H115"/>
    <mergeCell ref="A114:H11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73:I74"/>
    <mergeCell ref="B40:H40"/>
    <mergeCell ref="B41:H41"/>
    <mergeCell ref="B42:H42"/>
    <mergeCell ref="B43:H43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D4:P6"/>
    <mergeCell ref="B15:H15"/>
    <mergeCell ref="B16:H16"/>
    <mergeCell ref="B17:H17"/>
    <mergeCell ref="B18:H18"/>
    <mergeCell ref="B19:H19"/>
    <mergeCell ref="B20:H20"/>
    <mergeCell ref="B21:H21"/>
    <mergeCell ref="B22:H22"/>
    <mergeCell ref="A13:I13"/>
    <mergeCell ref="D14:E14"/>
    <mergeCell ref="F14:G14"/>
    <mergeCell ref="H14:I14"/>
    <mergeCell ref="A129:H129"/>
    <mergeCell ref="A128:H128"/>
    <mergeCell ref="A124:H124"/>
    <mergeCell ref="A125:H125"/>
    <mergeCell ref="A126:H126"/>
    <mergeCell ref="A127:H127"/>
    <mergeCell ref="A120:A123"/>
    <mergeCell ref="B120:H120"/>
    <mergeCell ref="B121:H121"/>
    <mergeCell ref="B122:H122"/>
    <mergeCell ref="B123:H123"/>
    <mergeCell ref="A116:A119"/>
    <mergeCell ref="B116:H116"/>
    <mergeCell ref="B117:H117"/>
    <mergeCell ref="B118:H118"/>
    <mergeCell ref="B119:H119"/>
    <mergeCell ref="A102:A108"/>
    <mergeCell ref="A109:A113"/>
    <mergeCell ref="B109:H109"/>
    <mergeCell ref="B110:H110"/>
    <mergeCell ref="B111:H111"/>
    <mergeCell ref="B112:H112"/>
    <mergeCell ref="B113:H113"/>
    <mergeCell ref="B105:H105"/>
    <mergeCell ref="B106:H106"/>
    <mergeCell ref="B107:H107"/>
    <mergeCell ref="B108:H108"/>
    <mergeCell ref="B104:H104"/>
    <mergeCell ref="A130:H130"/>
    <mergeCell ref="A15:A24"/>
    <mergeCell ref="A40:A41"/>
    <mergeCell ref="B33:B36"/>
    <mergeCell ref="A49:A53"/>
    <mergeCell ref="A42:A48"/>
    <mergeCell ref="B49:H49"/>
    <mergeCell ref="B50:H50"/>
    <mergeCell ref="B51:H51"/>
    <mergeCell ref="B52:H52"/>
    <mergeCell ref="B53:H53"/>
    <mergeCell ref="C33:C34"/>
    <mergeCell ref="A25:A38"/>
    <mergeCell ref="B32:H32"/>
    <mergeCell ref="B37:H37"/>
    <mergeCell ref="B38:H38"/>
    <mergeCell ref="C35:H35"/>
    <mergeCell ref="A60:A63"/>
    <mergeCell ref="B60:H60"/>
    <mergeCell ref="A67:H67"/>
    <mergeCell ref="A68:H68"/>
    <mergeCell ref="A69:H69"/>
    <mergeCell ref="A70:H70"/>
    <mergeCell ref="B91:H91"/>
    <mergeCell ref="B61:H61"/>
    <mergeCell ref="B62:H62"/>
    <mergeCell ref="B63:H63"/>
    <mergeCell ref="A64:H64"/>
    <mergeCell ref="A56:A59"/>
    <mergeCell ref="C96:H96"/>
    <mergeCell ref="B97:H97"/>
    <mergeCell ref="B98:H98"/>
    <mergeCell ref="A99:H99"/>
    <mergeCell ref="C93:C94"/>
    <mergeCell ref="B92:H92"/>
    <mergeCell ref="D93:H93"/>
    <mergeCell ref="D94:H94"/>
    <mergeCell ref="C95:H95"/>
  </mergeCells>
  <conditionalFormatting sqref="X17:X39 X54:X55 X64:X66 X68:X77 X114:X115 X124:X130 X11 X13:X15 X79:X99">
    <cfRule type="expression" dxfId="96" priority="47">
      <formula>#REF!=3</formula>
    </cfRule>
  </conditionalFormatting>
  <conditionalFormatting sqref="W17:W39 W54:W55 W64:W66 W68:W77 W114:W115 W124:W131 W11 W13:W15 W79:W99">
    <cfRule type="expression" dxfId="95" priority="46">
      <formula>#REF!=3</formula>
    </cfRule>
  </conditionalFormatting>
  <conditionalFormatting sqref="V17:V39 V54:V55 V64:V65 V68:V77 V114:V115 V124:V131 V11 V13:V15 V79:V99">
    <cfRule type="expression" dxfId="94" priority="45">
      <formula>#REF!=3</formula>
    </cfRule>
  </conditionalFormatting>
  <conditionalFormatting sqref="U17:U39 U54:U55 U64:U65 U68:U77 U114:U115 U124:U131 U11 U13:U15 U79:U99">
    <cfRule type="expression" dxfId="93" priority="44">
      <formula>#REF!=3</formula>
    </cfRule>
  </conditionalFormatting>
  <conditionalFormatting sqref="T81:T85 T17:T25 U66:X66 T34:T39 T54:T55 T64:T66 T68:T77 T95:T99 T114:T115 T124:T131 T11 T13:T15 T79">
    <cfRule type="expression" dxfId="92" priority="43">
      <formula>#REF!=3</formula>
    </cfRule>
  </conditionalFormatting>
  <conditionalFormatting sqref="S81:S85 S17:S39 S54:S55 S64:S66 S68:S77 S87:S99 S114:S115 S124:S131 S11 S13:S15 S79">
    <cfRule type="expression" dxfId="91" priority="42">
      <formula>#REF!=3</formula>
    </cfRule>
  </conditionalFormatting>
  <conditionalFormatting sqref="R79 R11 R13:R15 R74:R77 R81:R85 R17:R39 R54:R55 R64:R66 R68:R72 R87:R99 R114:R115 R124:R131">
    <cfRule type="expression" dxfId="90" priority="41">
      <formula>#REF!=3</formula>
    </cfRule>
  </conditionalFormatting>
  <conditionalFormatting sqref="T33">
    <cfRule type="expression" dxfId="89" priority="39">
      <formula>#REF!=3</formula>
    </cfRule>
  </conditionalFormatting>
  <conditionalFormatting sqref="T87:T94">
    <cfRule type="expression" dxfId="88" priority="38">
      <formula>#REF!=3</formula>
    </cfRule>
  </conditionalFormatting>
  <conditionalFormatting sqref="T26:T32">
    <cfRule type="expression" dxfId="87" priority="36">
      <formula>#REF!=3</formula>
    </cfRule>
  </conditionalFormatting>
  <conditionalFormatting sqref="X40:X53">
    <cfRule type="expression" dxfId="86" priority="35">
      <formula>#REF!=3</formula>
    </cfRule>
  </conditionalFormatting>
  <conditionalFormatting sqref="W40:W53">
    <cfRule type="expression" dxfId="85" priority="34">
      <formula>#REF!=3</formula>
    </cfRule>
  </conditionalFormatting>
  <conditionalFormatting sqref="V40:V53">
    <cfRule type="expression" dxfId="84" priority="33">
      <formula>#REF!=3</formula>
    </cfRule>
  </conditionalFormatting>
  <conditionalFormatting sqref="U40:U53">
    <cfRule type="expression" dxfId="83" priority="32">
      <formula>#REF!=3</formula>
    </cfRule>
  </conditionalFormatting>
  <conditionalFormatting sqref="T40:T53">
    <cfRule type="expression" dxfId="82" priority="31">
      <formula>#REF!=3</formula>
    </cfRule>
  </conditionalFormatting>
  <conditionalFormatting sqref="S40:S53">
    <cfRule type="expression" dxfId="81" priority="30">
      <formula>#REF!=3</formula>
    </cfRule>
  </conditionalFormatting>
  <conditionalFormatting sqref="R40:R53">
    <cfRule type="expression" dxfId="80" priority="29">
      <formula>#REF!=3</formula>
    </cfRule>
  </conditionalFormatting>
  <conditionalFormatting sqref="X56:X63">
    <cfRule type="expression" dxfId="79" priority="28">
      <formula>#REF!=3</formula>
    </cfRule>
  </conditionalFormatting>
  <conditionalFormatting sqref="W56:W63">
    <cfRule type="expression" dxfId="78" priority="27">
      <formula>#REF!=3</formula>
    </cfRule>
  </conditionalFormatting>
  <conditionalFormatting sqref="V56:V63">
    <cfRule type="expression" dxfId="77" priority="26">
      <formula>#REF!=3</formula>
    </cfRule>
  </conditionalFormatting>
  <conditionalFormatting sqref="U56:U63">
    <cfRule type="expression" dxfId="76" priority="25">
      <formula>#REF!=3</formula>
    </cfRule>
  </conditionalFormatting>
  <conditionalFormatting sqref="T56:T63">
    <cfRule type="expression" dxfId="75" priority="24">
      <formula>#REF!=3</formula>
    </cfRule>
  </conditionalFormatting>
  <conditionalFormatting sqref="S56:S63">
    <cfRule type="expression" dxfId="74" priority="23">
      <formula>#REF!=3</formula>
    </cfRule>
  </conditionalFormatting>
  <conditionalFormatting sqref="R56:R63">
    <cfRule type="expression" dxfId="73" priority="22">
      <formula>#REF!=3</formula>
    </cfRule>
  </conditionalFormatting>
  <conditionalFormatting sqref="X67">
    <cfRule type="expression" dxfId="72" priority="21">
      <formula>#REF!=3</formula>
    </cfRule>
  </conditionalFormatting>
  <conditionalFormatting sqref="W67">
    <cfRule type="expression" dxfId="71" priority="20">
      <formula>#REF!=3</formula>
    </cfRule>
  </conditionalFormatting>
  <conditionalFormatting sqref="V67">
    <cfRule type="expression" dxfId="70" priority="19">
      <formula>#REF!=3</formula>
    </cfRule>
  </conditionalFormatting>
  <conditionalFormatting sqref="U67">
    <cfRule type="expression" dxfId="69" priority="18">
      <formula>#REF!=3</formula>
    </cfRule>
  </conditionalFormatting>
  <conditionalFormatting sqref="T67">
    <cfRule type="expression" dxfId="68" priority="17">
      <formula>#REF!=3</formula>
    </cfRule>
  </conditionalFormatting>
  <conditionalFormatting sqref="S67">
    <cfRule type="expression" dxfId="67" priority="16">
      <formula>#REF!=3</formula>
    </cfRule>
  </conditionalFormatting>
  <conditionalFormatting sqref="R67">
    <cfRule type="expression" dxfId="66" priority="15">
      <formula>#REF!=3</formula>
    </cfRule>
  </conditionalFormatting>
  <conditionalFormatting sqref="X100:X113">
    <cfRule type="expression" dxfId="65" priority="14">
      <formula>#REF!=3</formula>
    </cfRule>
  </conditionalFormatting>
  <conditionalFormatting sqref="W100:W113">
    <cfRule type="expression" dxfId="64" priority="13">
      <formula>#REF!=3</formula>
    </cfRule>
  </conditionalFormatting>
  <conditionalFormatting sqref="V100:V113">
    <cfRule type="expression" dxfId="63" priority="12">
      <formula>#REF!=3</formula>
    </cfRule>
  </conditionalFormatting>
  <conditionalFormatting sqref="U100:U113">
    <cfRule type="expression" dxfId="62" priority="11">
      <formula>#REF!=3</formula>
    </cfRule>
  </conditionalFormatting>
  <conditionalFormatting sqref="T100:T113">
    <cfRule type="expression" dxfId="61" priority="10">
      <formula>#REF!=3</formula>
    </cfRule>
  </conditionalFormatting>
  <conditionalFormatting sqref="S100:S113">
    <cfRule type="expression" dxfId="60" priority="9">
      <formula>#REF!=3</formula>
    </cfRule>
  </conditionalFormatting>
  <conditionalFormatting sqref="R100:R113">
    <cfRule type="expression" dxfId="59" priority="8">
      <formula>#REF!=3</formula>
    </cfRule>
  </conditionalFormatting>
  <conditionalFormatting sqref="X116:X123">
    <cfRule type="expression" dxfId="58" priority="7">
      <formula>#REF!=3</formula>
    </cfRule>
  </conditionalFormatting>
  <conditionalFormatting sqref="W116:W123">
    <cfRule type="expression" dxfId="57" priority="6">
      <formula>#REF!=3</formula>
    </cfRule>
  </conditionalFormatting>
  <conditionalFormatting sqref="V116:V123">
    <cfRule type="expression" dxfId="56" priority="5">
      <formula>#REF!=3</formula>
    </cfRule>
  </conditionalFormatting>
  <conditionalFormatting sqref="U116:U123">
    <cfRule type="expression" dxfId="55" priority="4">
      <formula>#REF!=3</formula>
    </cfRule>
  </conditionalFormatting>
  <conditionalFormatting sqref="T116:T123">
    <cfRule type="expression" dxfId="54" priority="3">
      <formula>#REF!=3</formula>
    </cfRule>
  </conditionalFormatting>
  <conditionalFormatting sqref="S116:S123">
    <cfRule type="expression" dxfId="53" priority="2">
      <formula>#REF!=3</formula>
    </cfRule>
  </conditionalFormatting>
  <conditionalFormatting sqref="R116:R123">
    <cfRule type="expression" dxfId="52" priority="1">
      <formula>#REF!=3</formula>
    </cfRule>
  </conditionalFormatting>
  <dataValidations count="2">
    <dataValidation allowBlank="1" showInputMessage="1" showErrorMessage="1" prompt="Définition INSEE d'un ETP : https://www.insee.fr/fr/metadonnees/definition/c1729" sqref="N70:X70" xr:uid="{BA027BCA-050E-4E4E-BA6B-6F065D8A579D}"/>
    <dataValidation allowBlank="1" showInputMessage="1" showErrorMessage="1" prompt="Part de l'impôt société pour le projet" sqref="N126:X127" xr:uid="{AF20CCFB-D574-4DBA-833C-9BF91D1CBE93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73476"/>
  </sheetPr>
  <dimension ref="A1:AD494"/>
  <sheetViews>
    <sheetView showGridLines="0" topLeftCell="A24" zoomScale="70" zoomScaleNormal="70" workbookViewId="0">
      <selection activeCell="K43" sqref="K43:M82"/>
    </sheetView>
  </sheetViews>
  <sheetFormatPr baseColWidth="10" defaultColWidth="10.83203125" defaultRowHeight="16" customHeight="1"/>
  <cols>
    <col min="1" max="2" width="3.33203125" style="123" customWidth="1"/>
    <col min="3" max="3" width="10.83203125" style="123" customWidth="1"/>
    <col min="4" max="4" width="5.33203125" style="123" customWidth="1"/>
    <col min="5" max="6" width="10.83203125" style="123" customWidth="1"/>
    <col min="7" max="7" width="3.08203125" style="123" customWidth="1"/>
    <col min="8" max="8" width="1.33203125" style="123" customWidth="1"/>
    <col min="9" max="9" width="3.08203125" style="123" customWidth="1"/>
    <col min="10" max="10" width="2.83203125" style="123" customWidth="1"/>
    <col min="11" max="24" width="10.83203125" style="123" customWidth="1"/>
    <col min="25" max="16384" width="10.83203125" style="123"/>
  </cols>
  <sheetData>
    <row r="1" spans="1:30" s="75" customFormat="1" ht="17.149999999999999" customHeight="1">
      <c r="A1" s="74"/>
      <c r="B1" s="74"/>
      <c r="C1" s="74"/>
      <c r="D1" s="276" t="s">
        <v>392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02"/>
      <c r="R1" s="76"/>
      <c r="S1" s="77"/>
      <c r="T1" s="77"/>
      <c r="U1" s="77"/>
      <c r="V1" s="77"/>
      <c r="W1" s="77"/>
      <c r="X1" s="77"/>
      <c r="Y1" s="77"/>
    </row>
    <row r="2" spans="1:30" s="75" customFormat="1" ht="16" customHeight="1">
      <c r="A2" s="74"/>
      <c r="B2" s="74"/>
      <c r="C2" s="74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02"/>
      <c r="R2" s="76"/>
      <c r="S2" s="79"/>
      <c r="T2" s="79"/>
      <c r="U2" s="79"/>
      <c r="V2" s="79"/>
      <c r="W2" s="79"/>
      <c r="X2" s="79"/>
      <c r="Y2" s="79"/>
    </row>
    <row r="3" spans="1:30" s="75" customFormat="1" ht="16" customHeight="1">
      <c r="A3" s="74"/>
      <c r="B3" s="74"/>
      <c r="C3" s="74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02"/>
      <c r="R3" s="76"/>
      <c r="S3" s="79"/>
      <c r="T3" s="79"/>
      <c r="U3" s="79"/>
      <c r="V3" s="79"/>
      <c r="W3" s="79"/>
      <c r="X3" s="79"/>
      <c r="Y3" s="79"/>
    </row>
    <row r="4" spans="1:30" s="75" customFormat="1" ht="16" customHeight="1">
      <c r="A4" s="74"/>
      <c r="B4" s="74"/>
      <c r="C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202"/>
      <c r="R4" s="76"/>
      <c r="S4" s="79"/>
      <c r="T4" s="79"/>
      <c r="U4" s="79"/>
      <c r="V4" s="79"/>
      <c r="W4" s="79"/>
      <c r="X4" s="79"/>
      <c r="Y4" s="79"/>
    </row>
    <row r="5" spans="1:30" s="75" customFormat="1" ht="16" customHeight="1">
      <c r="A5" s="74"/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02"/>
      <c r="R5" s="76"/>
      <c r="S5" s="79"/>
      <c r="T5" s="79"/>
      <c r="U5" s="79"/>
      <c r="V5" s="79"/>
      <c r="W5" s="79"/>
      <c r="X5" s="79"/>
      <c r="Y5" s="79"/>
    </row>
    <row r="6" spans="1:30" s="75" customFormat="1" ht="16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30" s="75" customFormat="1" ht="16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30" ht="18" customHeight="1">
      <c r="A8" s="122"/>
      <c r="B8" s="363"/>
      <c r="C8" s="363"/>
      <c r="D8" s="37" t="s">
        <v>284</v>
      </c>
      <c r="E8" s="35"/>
      <c r="F8" s="136"/>
      <c r="G8" s="137"/>
      <c r="H8" s="137"/>
      <c r="I8" s="137"/>
      <c r="J8" s="137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75"/>
      <c r="Z8" s="75"/>
      <c r="AA8" s="75"/>
      <c r="AB8" s="75"/>
      <c r="AC8" s="75"/>
      <c r="AD8" s="75"/>
    </row>
    <row r="9" spans="1:30" ht="18" customHeight="1">
      <c r="A9" s="122"/>
      <c r="B9" s="138"/>
      <c r="C9" s="138"/>
      <c r="D9" s="38" t="s">
        <v>285</v>
      </c>
      <c r="E9" s="36"/>
      <c r="F9" s="139"/>
      <c r="G9" s="140"/>
      <c r="H9" s="140"/>
      <c r="I9" s="140"/>
      <c r="J9" s="140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75"/>
      <c r="Z9" s="75"/>
      <c r="AA9" s="75"/>
      <c r="AB9" s="75"/>
      <c r="AC9" s="75"/>
      <c r="AD9" s="75"/>
    </row>
    <row r="10" spans="1:30" ht="18" customHeight="1">
      <c r="A10" s="122"/>
      <c r="B10" s="138"/>
      <c r="C10" s="138"/>
      <c r="D10" s="39" t="s">
        <v>344</v>
      </c>
      <c r="E10" s="141"/>
      <c r="F10" s="142"/>
      <c r="G10" s="143"/>
      <c r="H10" s="143"/>
      <c r="I10" s="143"/>
      <c r="J10" s="143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75"/>
      <c r="Z10" s="75"/>
      <c r="AA10" s="75"/>
      <c r="AB10" s="75"/>
      <c r="AC10" s="75"/>
      <c r="AD10" s="75"/>
    </row>
    <row r="11" spans="1:30" ht="14.15" customHeight="1">
      <c r="A11" s="17"/>
      <c r="B11" s="18"/>
      <c r="C11" s="18"/>
      <c r="D11" s="18"/>
      <c r="E11" s="18"/>
      <c r="F11" s="18"/>
      <c r="G11" s="17"/>
      <c r="H11" s="17"/>
      <c r="I11" s="364"/>
      <c r="J11" s="364"/>
      <c r="K11" s="119"/>
      <c r="L11" s="119"/>
      <c r="M11" s="119"/>
      <c r="N11" s="119"/>
      <c r="O11" s="119"/>
      <c r="P11" s="119"/>
      <c r="Q11" s="119"/>
      <c r="R11" s="119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14.15" customHeight="1">
      <c r="A12" s="18"/>
      <c r="B12" s="18"/>
      <c r="C12" s="18"/>
      <c r="D12" s="18"/>
      <c r="E12" s="18"/>
      <c r="F12" s="18"/>
      <c r="G12" s="74"/>
      <c r="H12" s="74"/>
      <c r="I12" s="74"/>
      <c r="J12" s="74"/>
      <c r="K12" s="242">
        <f>Accueil!I18</f>
        <v>2018</v>
      </c>
      <c r="L12" s="242">
        <f>Accueil!J18</f>
        <v>2019</v>
      </c>
      <c r="M12" s="242" t="str">
        <f>Accueil!K18</f>
        <v>2020</v>
      </c>
      <c r="N12" s="247">
        <f>Accueil!L18</f>
        <v>2021</v>
      </c>
      <c r="O12" s="247">
        <f>Accueil!M18</f>
        <v>2022</v>
      </c>
      <c r="P12" s="247">
        <f>Accueil!N18</f>
        <v>2023</v>
      </c>
      <c r="Q12" s="247">
        <f>Accueil!O18</f>
        <v>2024</v>
      </c>
      <c r="R12" s="247">
        <f>Accueil!P18</f>
        <v>2025</v>
      </c>
      <c r="S12" s="247">
        <f>Accueil!Q18</f>
        <v>2026</v>
      </c>
      <c r="T12" s="247">
        <f>Accueil!R18</f>
        <v>2027</v>
      </c>
      <c r="U12" s="247">
        <f>Accueil!S18</f>
        <v>2028</v>
      </c>
      <c r="V12" s="247">
        <f>Accueil!T18</f>
        <v>2029</v>
      </c>
      <c r="W12" s="247">
        <f>Accueil!U18</f>
        <v>2030</v>
      </c>
      <c r="X12" s="247">
        <f>Accueil!V18</f>
        <v>2031</v>
      </c>
      <c r="Y12" s="75"/>
      <c r="Z12" s="75"/>
      <c r="AA12" s="75"/>
      <c r="AB12" s="75"/>
      <c r="AC12" s="75"/>
      <c r="AD12" s="75"/>
    </row>
    <row r="13" spans="1:30" s="125" customFormat="1" ht="14.15" customHeight="1">
      <c r="A13" s="144"/>
      <c r="B13" s="18"/>
      <c r="C13" s="18"/>
      <c r="D13" s="18"/>
      <c r="E13" s="18"/>
      <c r="F13" s="18"/>
      <c r="G13" s="144"/>
      <c r="H13" s="144"/>
      <c r="I13" s="144"/>
      <c r="J13" s="144"/>
      <c r="K13" s="243" t="str">
        <f>HLOOKUP(K12,Accueil!I18:V19,2,TRUE)</f>
        <v>Réel - Liasse</v>
      </c>
      <c r="L13" s="243" t="str">
        <f>HLOOKUP(L12,Accueil!J18:W19,2,TRUE)</f>
        <v>Réel - Liasse</v>
      </c>
      <c r="M13" s="243" t="str">
        <f>HLOOKUP(M12,Accueil!K18:X19,2,TRUE)</f>
        <v>Réel - Liasse</v>
      </c>
      <c r="N13" s="248" t="str">
        <f>HLOOKUP(N12,Accueil!L18:Y19,2,TRUE)</f>
        <v>Prévision</v>
      </c>
      <c r="O13" s="248" t="str">
        <f>HLOOKUP(O12,Accueil!M18:Z19,2,TRUE)</f>
        <v>Projet</v>
      </c>
      <c r="P13" s="248" t="str">
        <f>HLOOKUP(P12,Accueil!N18:AA19,2,TRUE)</f>
        <v>Projet</v>
      </c>
      <c r="Q13" s="248" t="str">
        <f>HLOOKUP(Q12,Accueil!O18:AB19,2,TRUE)</f>
        <v>Projet</v>
      </c>
      <c r="R13" s="248" t="str">
        <f>HLOOKUP(R12,Accueil!P18:AC19,2,TRUE)</f>
        <v>Projet</v>
      </c>
      <c r="S13" s="248" t="str">
        <f>HLOOKUP(S12,Accueil!Q18:AD19,2,TRUE)</f>
        <v>Postprojet</v>
      </c>
      <c r="T13" s="248" t="str">
        <f>HLOOKUP(T12,Accueil!R18:AE19,2,TRUE)</f>
        <v>Postprojet</v>
      </c>
      <c r="U13" s="248" t="str">
        <f>HLOOKUP(U12,Accueil!S18:AF19,2,TRUE)</f>
        <v>Postprojet</v>
      </c>
      <c r="V13" s="248" t="str">
        <f>HLOOKUP(V12,Accueil!T18:AG19,2,TRUE)</f>
        <v>Postprojet</v>
      </c>
      <c r="W13" s="248" t="str">
        <f>HLOOKUP(W12,Accueil!U18:AH19,2,TRUE)</f>
        <v>Postprojet</v>
      </c>
      <c r="X13" s="248" t="str">
        <f>HLOOKUP(X12,Accueil!V18:AI19,2,TRUE)</f>
        <v>Non concerné</v>
      </c>
      <c r="Y13" s="145"/>
      <c r="Z13" s="145"/>
      <c r="AA13" s="145"/>
      <c r="AB13" s="145"/>
      <c r="AC13" s="145"/>
      <c r="AD13" s="145"/>
    </row>
    <row r="14" spans="1:30" ht="14.15" customHeight="1">
      <c r="A14" s="334" t="s">
        <v>280</v>
      </c>
      <c r="B14" s="334"/>
      <c r="C14" s="334"/>
      <c r="D14" s="334"/>
      <c r="E14" s="334"/>
      <c r="F14" s="334"/>
      <c r="G14" s="334"/>
      <c r="H14" s="334"/>
      <c r="I14" s="334"/>
      <c r="J14" s="334"/>
      <c r="K14" s="6"/>
      <c r="L14" s="6"/>
      <c r="M14" s="6"/>
      <c r="N14" s="85"/>
      <c r="O14" s="85"/>
      <c r="P14" s="85"/>
      <c r="Q14" s="85"/>
      <c r="R14" s="85"/>
      <c r="S14" s="85"/>
      <c r="T14" s="85"/>
      <c r="U14" s="95"/>
      <c r="V14" s="146"/>
      <c r="W14" s="95"/>
      <c r="X14" s="95"/>
      <c r="Y14" s="75"/>
      <c r="Z14" s="75"/>
      <c r="AA14" s="75"/>
      <c r="AB14" s="75"/>
      <c r="AC14" s="75"/>
      <c r="AD14" s="75"/>
    </row>
    <row r="15" spans="1:30" ht="14.15" customHeight="1">
      <c r="A15" s="74"/>
      <c r="B15" s="74"/>
      <c r="C15" s="74"/>
      <c r="D15" s="74"/>
      <c r="E15" s="74"/>
      <c r="F15" s="74"/>
      <c r="G15" s="147"/>
      <c r="H15" s="147"/>
      <c r="I15" s="147"/>
      <c r="J15" s="147"/>
      <c r="K15" s="147"/>
      <c r="L15" s="122"/>
      <c r="M15" s="74"/>
      <c r="N15" s="85"/>
      <c r="O15" s="85"/>
      <c r="P15" s="85"/>
      <c r="Q15" s="85"/>
      <c r="R15" s="85"/>
      <c r="S15" s="85"/>
      <c r="T15" s="95"/>
      <c r="U15" s="95"/>
      <c r="V15" s="95"/>
      <c r="W15" s="95"/>
      <c r="X15" s="95"/>
      <c r="Y15" s="75"/>
      <c r="Z15" s="75"/>
      <c r="AA15" s="75"/>
      <c r="AB15" s="75"/>
      <c r="AC15" s="75"/>
      <c r="AD15" s="75"/>
    </row>
    <row r="16" spans="1:30" ht="14.15" customHeight="1">
      <c r="A16" s="339" t="s">
        <v>129</v>
      </c>
      <c r="B16" s="339"/>
      <c r="C16" s="339"/>
      <c r="D16" s="339"/>
      <c r="E16" s="339"/>
      <c r="F16" s="339"/>
      <c r="G16" s="32" t="s">
        <v>130</v>
      </c>
      <c r="H16" s="74"/>
      <c r="I16" s="74"/>
      <c r="J16" s="74"/>
      <c r="K16" s="249"/>
      <c r="L16" s="249"/>
      <c r="M16" s="249"/>
      <c r="N16" s="133"/>
      <c r="O16" s="133"/>
      <c r="P16" s="133"/>
      <c r="Q16" s="133"/>
      <c r="R16" s="133"/>
      <c r="S16" s="133"/>
      <c r="T16" s="133"/>
      <c r="U16" s="148"/>
      <c r="V16" s="148"/>
      <c r="W16" s="148"/>
      <c r="X16" s="148"/>
      <c r="Y16" s="75"/>
      <c r="Z16" s="75"/>
      <c r="AA16" s="75"/>
      <c r="AB16" s="75"/>
      <c r="AC16" s="75"/>
      <c r="AD16" s="75"/>
    </row>
    <row r="17" spans="1:30" ht="14.15" customHeight="1">
      <c r="A17" s="359" t="s">
        <v>131</v>
      </c>
      <c r="B17" s="360"/>
      <c r="C17" s="360"/>
      <c r="D17" s="360"/>
      <c r="E17" s="360"/>
      <c r="F17" s="361"/>
      <c r="G17" s="12"/>
      <c r="H17" s="74"/>
      <c r="I17" s="74"/>
      <c r="J17" s="74"/>
      <c r="K17" s="246"/>
      <c r="L17" s="246"/>
      <c r="M17" s="246"/>
      <c r="N17" s="133"/>
      <c r="O17" s="133"/>
      <c r="P17" s="133"/>
      <c r="Q17" s="133"/>
      <c r="R17" s="149"/>
      <c r="S17" s="133"/>
      <c r="T17" s="133"/>
      <c r="U17" s="148"/>
      <c r="V17" s="148"/>
      <c r="W17" s="148"/>
      <c r="X17" s="148"/>
      <c r="Y17" s="75"/>
      <c r="Z17" s="75"/>
      <c r="AA17" s="75"/>
      <c r="AB17" s="75"/>
      <c r="AC17" s="75"/>
      <c r="AD17" s="75"/>
    </row>
    <row r="18" spans="1:30" ht="14.15" customHeight="1">
      <c r="A18" s="340" t="s">
        <v>132</v>
      </c>
      <c r="B18" s="341"/>
      <c r="C18" s="341"/>
      <c r="D18" s="341"/>
      <c r="E18" s="341"/>
      <c r="F18" s="341"/>
      <c r="G18" s="32" t="s">
        <v>133</v>
      </c>
      <c r="H18" s="19"/>
      <c r="I18" s="20" t="s">
        <v>134</v>
      </c>
      <c r="J18" s="19"/>
      <c r="K18" s="250"/>
      <c r="L18" s="250"/>
      <c r="M18" s="250"/>
      <c r="N18" s="43">
        <f t="shared" ref="N18:P18" si="0">N17+N16</f>
        <v>0</v>
      </c>
      <c r="O18" s="43">
        <f t="shared" si="0"/>
        <v>0</v>
      </c>
      <c r="P18" s="43">
        <f t="shared" si="0"/>
        <v>0</v>
      </c>
      <c r="Q18" s="43">
        <f>Q17+Q16</f>
        <v>0</v>
      </c>
      <c r="R18" s="43">
        <f t="shared" ref="R18:S18" si="1">R17+R16</f>
        <v>0</v>
      </c>
      <c r="S18" s="43">
        <f t="shared" si="1"/>
        <v>0</v>
      </c>
      <c r="T18" s="43">
        <f t="shared" ref="T18:X18" si="2">T17+T16</f>
        <v>0</v>
      </c>
      <c r="U18" s="43">
        <f t="shared" si="2"/>
        <v>0</v>
      </c>
      <c r="V18" s="43">
        <f t="shared" si="2"/>
        <v>0</v>
      </c>
      <c r="W18" s="43">
        <f t="shared" si="2"/>
        <v>0</v>
      </c>
      <c r="X18" s="43">
        <f t="shared" si="2"/>
        <v>0</v>
      </c>
      <c r="Y18" s="75"/>
      <c r="Z18" s="75"/>
      <c r="AA18" s="75"/>
      <c r="AB18" s="75"/>
      <c r="AC18" s="75"/>
      <c r="AD18" s="75"/>
    </row>
    <row r="19" spans="1:30" ht="14.15" customHeight="1">
      <c r="A19" s="342" t="s">
        <v>135</v>
      </c>
      <c r="B19" s="344" t="s">
        <v>136</v>
      </c>
      <c r="C19" s="346" t="s">
        <v>137</v>
      </c>
      <c r="D19" s="347"/>
      <c r="E19" s="347"/>
      <c r="F19" s="347"/>
      <c r="G19" s="32" t="s">
        <v>138</v>
      </c>
      <c r="H19" s="13"/>
      <c r="I19" s="32" t="s">
        <v>139</v>
      </c>
      <c r="J19" s="4"/>
      <c r="K19" s="246"/>
      <c r="L19" s="246"/>
      <c r="M19" s="246"/>
      <c r="N19" s="72"/>
      <c r="O19" s="72"/>
      <c r="P19" s="72"/>
      <c r="Q19" s="45"/>
      <c r="R19" s="45"/>
      <c r="S19" s="45"/>
      <c r="T19" s="45"/>
      <c r="U19" s="45"/>
      <c r="V19" s="45"/>
      <c r="W19" s="45"/>
      <c r="X19" s="45"/>
      <c r="Y19" s="75"/>
      <c r="Z19" s="75"/>
      <c r="AA19" s="75"/>
      <c r="AB19" s="75"/>
      <c r="AC19" s="75"/>
      <c r="AD19" s="75"/>
    </row>
    <row r="20" spans="1:30" ht="14.15" customHeight="1">
      <c r="A20" s="343"/>
      <c r="B20" s="345"/>
      <c r="C20" s="346" t="s">
        <v>140</v>
      </c>
      <c r="D20" s="347"/>
      <c r="E20" s="348"/>
      <c r="F20" s="348"/>
      <c r="G20" s="32" t="s">
        <v>141</v>
      </c>
      <c r="H20" s="13"/>
      <c r="I20" s="32" t="s">
        <v>142</v>
      </c>
      <c r="J20" s="4"/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75"/>
      <c r="Z20" s="75"/>
      <c r="AA20" s="75"/>
      <c r="AB20" s="75"/>
      <c r="AC20" s="75"/>
      <c r="AD20" s="75"/>
    </row>
    <row r="21" spans="1:30" ht="14.15" customHeight="1">
      <c r="A21" s="343"/>
      <c r="B21" s="345"/>
      <c r="C21" s="346" t="s">
        <v>143</v>
      </c>
      <c r="D21" s="347"/>
      <c r="E21" s="348"/>
      <c r="F21" s="348"/>
      <c r="G21" s="32" t="s">
        <v>144</v>
      </c>
      <c r="H21" s="13"/>
      <c r="I21" s="32" t="s">
        <v>145</v>
      </c>
      <c r="J21" s="4"/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75"/>
      <c r="Z21" s="75"/>
      <c r="AA21" s="75"/>
      <c r="AB21" s="75"/>
      <c r="AC21" s="75"/>
      <c r="AD21" s="75"/>
    </row>
    <row r="22" spans="1:30" ht="14.15" customHeight="1">
      <c r="A22" s="343"/>
      <c r="B22" s="345"/>
      <c r="C22" s="346" t="s">
        <v>146</v>
      </c>
      <c r="D22" s="347"/>
      <c r="E22" s="348"/>
      <c r="F22" s="348"/>
      <c r="G22" s="32" t="s">
        <v>147</v>
      </c>
      <c r="H22" s="13"/>
      <c r="I22" s="32" t="s">
        <v>148</v>
      </c>
      <c r="J22" s="4"/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75"/>
      <c r="Z22" s="75"/>
      <c r="AA22" s="75"/>
      <c r="AB22" s="75"/>
      <c r="AC22" s="75"/>
      <c r="AD22" s="75"/>
    </row>
    <row r="23" spans="1:30" ht="14.15" customHeight="1">
      <c r="A23" s="343"/>
      <c r="B23" s="345"/>
      <c r="C23" s="346" t="s">
        <v>149</v>
      </c>
      <c r="D23" s="347"/>
      <c r="E23" s="348"/>
      <c r="F23" s="348"/>
      <c r="G23" s="32" t="s">
        <v>150</v>
      </c>
      <c r="H23" s="13"/>
      <c r="I23" s="32" t="s">
        <v>151</v>
      </c>
      <c r="J23" s="4"/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75"/>
      <c r="Z23" s="75"/>
      <c r="AA23" s="75"/>
      <c r="AB23" s="75"/>
      <c r="AC23" s="75"/>
      <c r="AD23" s="75"/>
    </row>
    <row r="24" spans="1:30" ht="14.15" customHeight="1">
      <c r="A24" s="343"/>
      <c r="B24" s="70"/>
      <c r="C24" s="346" t="s">
        <v>152</v>
      </c>
      <c r="D24" s="347"/>
      <c r="E24" s="348"/>
      <c r="F24" s="348"/>
      <c r="G24" s="32" t="s">
        <v>153</v>
      </c>
      <c r="H24" s="13"/>
      <c r="I24" s="32" t="s">
        <v>154</v>
      </c>
      <c r="J24" s="4"/>
      <c r="K24" s="246"/>
      <c r="L24" s="246"/>
      <c r="M24" s="246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75"/>
      <c r="Z24" s="75"/>
      <c r="AA24" s="75"/>
      <c r="AB24" s="75"/>
      <c r="AC24" s="75"/>
      <c r="AD24" s="75"/>
    </row>
    <row r="25" spans="1:30" ht="14.15" customHeight="1">
      <c r="A25" s="343"/>
      <c r="B25" s="344" t="s">
        <v>155</v>
      </c>
      <c r="C25" s="346" t="s">
        <v>156</v>
      </c>
      <c r="D25" s="347"/>
      <c r="E25" s="348"/>
      <c r="F25" s="348"/>
      <c r="G25" s="32" t="s">
        <v>157</v>
      </c>
      <c r="H25" s="13"/>
      <c r="I25" s="32" t="s">
        <v>158</v>
      </c>
      <c r="J25" s="4"/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75"/>
      <c r="Z25" s="75"/>
      <c r="AA25" s="75"/>
      <c r="AB25" s="75"/>
      <c r="AC25" s="75"/>
      <c r="AD25" s="75"/>
    </row>
    <row r="26" spans="1:30" ht="14.15" customHeight="1">
      <c r="A26" s="343"/>
      <c r="B26" s="345"/>
      <c r="C26" s="346" t="s">
        <v>159</v>
      </c>
      <c r="D26" s="347"/>
      <c r="E26" s="348"/>
      <c r="F26" s="348"/>
      <c r="G26" s="32" t="s">
        <v>160</v>
      </c>
      <c r="H26" s="13"/>
      <c r="I26" s="32" t="s">
        <v>161</v>
      </c>
      <c r="J26" s="4"/>
      <c r="K26" s="246"/>
      <c r="L26" s="246"/>
      <c r="M26" s="246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75"/>
      <c r="Z26" s="75"/>
      <c r="AA26" s="75"/>
      <c r="AC26" s="75"/>
      <c r="AD26" s="75"/>
    </row>
    <row r="27" spans="1:30" ht="14.15" customHeight="1">
      <c r="A27" s="343"/>
      <c r="B27" s="345"/>
      <c r="C27" s="346" t="s">
        <v>162</v>
      </c>
      <c r="D27" s="347"/>
      <c r="E27" s="348"/>
      <c r="F27" s="348"/>
      <c r="G27" s="32" t="s">
        <v>163</v>
      </c>
      <c r="H27" s="13"/>
      <c r="I27" s="32" t="s">
        <v>164</v>
      </c>
      <c r="J27" s="4"/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75"/>
      <c r="Z27" s="75"/>
      <c r="AA27" s="75"/>
      <c r="AB27" s="75"/>
      <c r="AC27" s="75"/>
      <c r="AD27" s="75"/>
    </row>
    <row r="28" spans="1:30" ht="14.15" customHeight="1">
      <c r="A28" s="343"/>
      <c r="B28" s="349" t="s">
        <v>165</v>
      </c>
      <c r="C28" s="346" t="s">
        <v>166</v>
      </c>
      <c r="D28" s="347"/>
      <c r="E28" s="348"/>
      <c r="F28" s="348"/>
      <c r="G28" s="32" t="s">
        <v>167</v>
      </c>
      <c r="H28" s="13"/>
      <c r="I28" s="32" t="s">
        <v>168</v>
      </c>
      <c r="J28" s="4"/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75"/>
      <c r="Z28" s="75"/>
      <c r="AA28" s="75"/>
      <c r="AB28" s="75"/>
      <c r="AC28" s="75"/>
      <c r="AD28" s="75"/>
    </row>
    <row r="29" spans="1:30" ht="14.15" customHeight="1">
      <c r="A29" s="343"/>
      <c r="B29" s="350"/>
      <c r="C29" s="346" t="s">
        <v>169</v>
      </c>
      <c r="D29" s="347"/>
      <c r="E29" s="348"/>
      <c r="F29" s="348"/>
      <c r="G29" s="32" t="s">
        <v>170</v>
      </c>
      <c r="H29" s="13"/>
      <c r="I29" s="32" t="s">
        <v>171</v>
      </c>
      <c r="J29" s="4"/>
      <c r="K29" s="246"/>
      <c r="L29" s="246"/>
      <c r="M29" s="246"/>
      <c r="N29" s="51">
        <f>N31-N30-SUM(N19:N28)</f>
        <v>0</v>
      </c>
      <c r="O29" s="51">
        <f t="shared" ref="O29:T29" si="3">O31-O30-SUM(O19:O28)</f>
        <v>0</v>
      </c>
      <c r="P29" s="51">
        <f t="shared" si="3"/>
        <v>0</v>
      </c>
      <c r="Q29" s="51">
        <f t="shared" si="3"/>
        <v>0</v>
      </c>
      <c r="R29" s="51">
        <f t="shared" si="3"/>
        <v>0</v>
      </c>
      <c r="S29" s="51">
        <f t="shared" si="3"/>
        <v>0</v>
      </c>
      <c r="T29" s="51">
        <f t="shared" si="3"/>
        <v>0</v>
      </c>
      <c r="U29" s="51">
        <f t="shared" ref="U29" si="4">U31-U30-SUM(U19:U28)</f>
        <v>0</v>
      </c>
      <c r="V29" s="51">
        <f t="shared" ref="V29" si="5">V31-V30-SUM(V19:V28)</f>
        <v>0</v>
      </c>
      <c r="W29" s="51">
        <f t="shared" ref="W29" si="6">W31-W30-SUM(W19:W28)</f>
        <v>0</v>
      </c>
      <c r="X29" s="51">
        <f t="shared" ref="X29" si="7">X31-X30-SUM(X19:X28)</f>
        <v>0</v>
      </c>
      <c r="Y29" s="75"/>
      <c r="Z29" s="75"/>
      <c r="AA29" s="75"/>
      <c r="AB29" s="75"/>
      <c r="AC29" s="75"/>
      <c r="AD29" s="75"/>
    </row>
    <row r="30" spans="1:30" ht="14.15" customHeight="1">
      <c r="A30" s="349" t="s">
        <v>172</v>
      </c>
      <c r="B30" s="350"/>
      <c r="C30" s="346" t="s">
        <v>173</v>
      </c>
      <c r="D30" s="347"/>
      <c r="E30" s="348"/>
      <c r="F30" s="348"/>
      <c r="G30" s="32" t="s">
        <v>174</v>
      </c>
      <c r="H30" s="13"/>
      <c r="I30" s="32" t="s">
        <v>175</v>
      </c>
      <c r="J30" s="4"/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75"/>
      <c r="Z30" s="75"/>
      <c r="AA30" s="75"/>
      <c r="AB30" s="75"/>
      <c r="AC30" s="75"/>
      <c r="AD30" s="75"/>
    </row>
    <row r="31" spans="1:30" ht="14.15" customHeight="1">
      <c r="A31" s="350"/>
      <c r="B31" s="350"/>
      <c r="C31" s="340" t="s">
        <v>176</v>
      </c>
      <c r="D31" s="341"/>
      <c r="E31" s="322"/>
      <c r="F31" s="322"/>
      <c r="G31" s="32" t="s">
        <v>177</v>
      </c>
      <c r="H31" s="13"/>
      <c r="I31" s="32" t="s">
        <v>178</v>
      </c>
      <c r="J31" s="13"/>
      <c r="K31" s="246"/>
      <c r="L31" s="246"/>
      <c r="M31" s="246"/>
      <c r="N31" s="43">
        <f>N35-N34-N33-N32-N18</f>
        <v>0</v>
      </c>
      <c r="O31" s="43">
        <f t="shared" ref="O31:T31" si="8">O35-O34-O33-O32-O18</f>
        <v>0</v>
      </c>
      <c r="P31" s="43">
        <f t="shared" si="8"/>
        <v>0</v>
      </c>
      <c r="Q31" s="43">
        <f t="shared" si="8"/>
        <v>0</v>
      </c>
      <c r="R31" s="43">
        <f t="shared" si="8"/>
        <v>0</v>
      </c>
      <c r="S31" s="43">
        <f t="shared" si="8"/>
        <v>0</v>
      </c>
      <c r="T31" s="43">
        <f t="shared" si="8"/>
        <v>0</v>
      </c>
      <c r="U31" s="43">
        <f t="shared" ref="U31" si="9">U35-U34-U33-U32-U18</f>
        <v>0</v>
      </c>
      <c r="V31" s="43">
        <f t="shared" ref="V31" si="10">V35-V34-V33-V32-V18</f>
        <v>0</v>
      </c>
      <c r="W31" s="43">
        <f t="shared" ref="W31" si="11">W35-W34-W33-W32-W18</f>
        <v>0</v>
      </c>
      <c r="X31" s="43">
        <f t="shared" ref="X31" si="12">X35-X34-X33-X32-X18</f>
        <v>0</v>
      </c>
      <c r="Y31" s="75"/>
      <c r="Z31" s="75"/>
      <c r="AA31" s="75"/>
      <c r="AB31" s="75"/>
      <c r="AC31" s="75"/>
      <c r="AD31" s="75"/>
    </row>
    <row r="32" spans="1:30" ht="14.15" customHeight="1">
      <c r="A32" s="350"/>
      <c r="B32" s="350"/>
      <c r="C32" s="346" t="s">
        <v>275</v>
      </c>
      <c r="D32" s="347"/>
      <c r="E32" s="347"/>
      <c r="F32" s="347"/>
      <c r="G32" s="32" t="s">
        <v>179</v>
      </c>
      <c r="H32" s="13"/>
      <c r="I32" s="27"/>
      <c r="J32" s="31"/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75"/>
      <c r="Z32" s="75"/>
      <c r="AA32" s="75"/>
      <c r="AB32" s="75"/>
      <c r="AC32" s="75"/>
      <c r="AD32" s="75"/>
    </row>
    <row r="33" spans="1:30" ht="14.15" customHeight="1">
      <c r="A33" s="350"/>
      <c r="B33" s="350"/>
      <c r="C33" s="346" t="s">
        <v>276</v>
      </c>
      <c r="D33" s="347"/>
      <c r="E33" s="347"/>
      <c r="F33" s="347"/>
      <c r="G33" s="21" t="s">
        <v>180</v>
      </c>
      <c r="H33" s="13"/>
      <c r="I33" s="27"/>
      <c r="J33" s="31"/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75"/>
      <c r="Z33" s="75"/>
      <c r="AA33" s="75"/>
      <c r="AB33" s="75"/>
      <c r="AC33" s="75"/>
      <c r="AD33" s="75"/>
    </row>
    <row r="34" spans="1:30" ht="14.15" customHeight="1">
      <c r="A34" s="350"/>
      <c r="B34" s="350"/>
      <c r="C34" s="346" t="s">
        <v>277</v>
      </c>
      <c r="D34" s="347"/>
      <c r="E34" s="347"/>
      <c r="F34" s="347"/>
      <c r="G34" s="21" t="s">
        <v>181</v>
      </c>
      <c r="H34" s="13"/>
      <c r="I34" s="27"/>
      <c r="J34" s="31"/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75"/>
      <c r="Z34" s="75"/>
      <c r="AA34" s="75"/>
      <c r="AB34" s="75"/>
      <c r="AC34" s="75"/>
      <c r="AD34" s="75"/>
    </row>
    <row r="35" spans="1:30" ht="14.15" customHeight="1">
      <c r="A35" s="350"/>
      <c r="B35" s="350"/>
      <c r="C35" s="340" t="s">
        <v>182</v>
      </c>
      <c r="D35" s="341"/>
      <c r="E35" s="341"/>
      <c r="F35" s="341"/>
      <c r="G35" s="21" t="s">
        <v>183</v>
      </c>
      <c r="H35" s="13"/>
      <c r="I35" s="32" t="s">
        <v>184</v>
      </c>
      <c r="J35" s="13"/>
      <c r="K35" s="246"/>
      <c r="L35" s="246"/>
      <c r="M35" s="246"/>
      <c r="N35" s="52">
        <f>N76</f>
        <v>0</v>
      </c>
      <c r="O35" s="52">
        <f t="shared" ref="O35:T35" si="13">O76</f>
        <v>0</v>
      </c>
      <c r="P35" s="52">
        <f t="shared" si="13"/>
        <v>0</v>
      </c>
      <c r="Q35" s="52">
        <f t="shared" si="13"/>
        <v>0</v>
      </c>
      <c r="R35" s="52">
        <f t="shared" si="13"/>
        <v>0</v>
      </c>
      <c r="S35" s="52">
        <f t="shared" si="13"/>
        <v>0</v>
      </c>
      <c r="T35" s="52">
        <f t="shared" si="13"/>
        <v>0</v>
      </c>
      <c r="U35" s="52">
        <f t="shared" ref="U35:X35" si="14">U76</f>
        <v>0</v>
      </c>
      <c r="V35" s="52">
        <f t="shared" si="14"/>
        <v>0</v>
      </c>
      <c r="W35" s="52">
        <f t="shared" si="14"/>
        <v>0</v>
      </c>
      <c r="X35" s="52">
        <f t="shared" si="14"/>
        <v>0</v>
      </c>
      <c r="Y35" s="75"/>
      <c r="Z35" s="75"/>
      <c r="AA35" s="75"/>
      <c r="AB35" s="75"/>
      <c r="AC35" s="75"/>
      <c r="AD35" s="75"/>
    </row>
    <row r="36" spans="1:30" ht="14.15" customHeight="1">
      <c r="A36" s="122"/>
      <c r="B36" s="122"/>
      <c r="C36" s="14"/>
      <c r="D36" s="14"/>
      <c r="E36" s="12"/>
      <c r="F36" s="15"/>
      <c r="G36" s="15"/>
      <c r="H36" s="15"/>
      <c r="I36" s="15"/>
      <c r="J36" s="122"/>
      <c r="K36" s="16"/>
      <c r="L36" s="122"/>
      <c r="M36" s="12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75"/>
      <c r="Z36" s="75"/>
      <c r="AA36" s="75"/>
      <c r="AB36" s="75"/>
      <c r="AC36" s="75"/>
      <c r="AD36" s="75"/>
    </row>
    <row r="37" spans="1:30" ht="14.15" customHeight="1">
      <c r="A37" s="122"/>
      <c r="B37" s="122"/>
      <c r="C37" s="355" t="s">
        <v>185</v>
      </c>
      <c r="D37" s="356"/>
      <c r="E37" s="356"/>
      <c r="F37" s="356"/>
      <c r="G37" s="356"/>
      <c r="H37" s="356"/>
      <c r="I37" s="356"/>
      <c r="J37" s="356"/>
      <c r="K37" s="16"/>
      <c r="L37" s="122"/>
      <c r="M37" s="12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75"/>
      <c r="Z37" s="75"/>
      <c r="AA37" s="75"/>
      <c r="AB37" s="75"/>
      <c r="AC37" s="75"/>
      <c r="AD37" s="75"/>
    </row>
    <row r="38" spans="1:30" ht="14.1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75"/>
      <c r="Z38" s="75"/>
      <c r="AA38" s="75"/>
      <c r="AB38" s="75"/>
      <c r="AC38" s="75"/>
      <c r="AD38" s="75"/>
    </row>
    <row r="39" spans="1:30" ht="14.15" customHeight="1">
      <c r="A39" s="357"/>
      <c r="B39" s="357"/>
      <c r="C39" s="357"/>
      <c r="D39" s="357"/>
      <c r="E39" s="357"/>
      <c r="F39" s="357"/>
      <c r="G39" s="357"/>
      <c r="H39" s="74"/>
      <c r="I39" s="33"/>
      <c r="J39" s="33"/>
      <c r="K39" s="33"/>
      <c r="L39" s="33"/>
      <c r="M39" s="3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5"/>
      <c r="Z39" s="75"/>
      <c r="AA39" s="75"/>
      <c r="AB39" s="75"/>
      <c r="AC39" s="75"/>
      <c r="AD39" s="75"/>
    </row>
    <row r="40" spans="1:30" ht="14.15" customHeight="1">
      <c r="A40" s="357"/>
      <c r="B40" s="357"/>
      <c r="C40" s="357"/>
      <c r="D40" s="357"/>
      <c r="E40" s="357"/>
      <c r="F40" s="357"/>
      <c r="G40" s="357"/>
      <c r="H40" s="74"/>
      <c r="I40" s="33"/>
      <c r="J40" s="33"/>
      <c r="K40" s="244">
        <f t="shared" ref="K40:X40" si="15">K12</f>
        <v>2018</v>
      </c>
      <c r="L40" s="244">
        <f t="shared" si="15"/>
        <v>2019</v>
      </c>
      <c r="M40" s="244" t="str">
        <f t="shared" si="15"/>
        <v>2020</v>
      </c>
      <c r="N40" s="48">
        <f t="shared" si="15"/>
        <v>2021</v>
      </c>
      <c r="O40" s="48">
        <f t="shared" si="15"/>
        <v>2022</v>
      </c>
      <c r="P40" s="48">
        <f t="shared" si="15"/>
        <v>2023</v>
      </c>
      <c r="Q40" s="48">
        <f t="shared" si="15"/>
        <v>2024</v>
      </c>
      <c r="R40" s="48">
        <f t="shared" si="15"/>
        <v>2025</v>
      </c>
      <c r="S40" s="48">
        <f t="shared" si="15"/>
        <v>2026</v>
      </c>
      <c r="T40" s="48">
        <f t="shared" si="15"/>
        <v>2027</v>
      </c>
      <c r="U40" s="48">
        <f t="shared" si="15"/>
        <v>2028</v>
      </c>
      <c r="V40" s="48">
        <f t="shared" si="15"/>
        <v>2029</v>
      </c>
      <c r="W40" s="48">
        <f t="shared" si="15"/>
        <v>2030</v>
      </c>
      <c r="X40" s="48">
        <f t="shared" si="15"/>
        <v>2031</v>
      </c>
      <c r="Y40" s="75"/>
      <c r="Z40" s="75"/>
      <c r="AA40" s="75"/>
      <c r="AB40" s="75"/>
      <c r="AC40" s="75"/>
      <c r="AD40" s="75"/>
    </row>
    <row r="41" spans="1:30" ht="14.15" customHeight="1">
      <c r="A41" s="147"/>
      <c r="B41" s="147"/>
      <c r="C41" s="147"/>
      <c r="D41" s="147"/>
      <c r="E41" s="147"/>
      <c r="F41" s="147"/>
      <c r="G41" s="147"/>
      <c r="H41" s="74"/>
      <c r="I41" s="74"/>
      <c r="J41" s="12"/>
      <c r="K41" s="251" t="str">
        <f t="shared" ref="K41:X41" si="16">K13</f>
        <v>Réel - Liasse</v>
      </c>
      <c r="L41" s="251" t="str">
        <f t="shared" si="16"/>
        <v>Réel - Liasse</v>
      </c>
      <c r="M41" s="251" t="str">
        <f t="shared" si="16"/>
        <v>Réel - Liasse</v>
      </c>
      <c r="N41" s="49" t="str">
        <f t="shared" si="16"/>
        <v>Prévision</v>
      </c>
      <c r="O41" s="49" t="str">
        <f t="shared" si="16"/>
        <v>Projet</v>
      </c>
      <c r="P41" s="58" t="str">
        <f t="shared" si="16"/>
        <v>Projet</v>
      </c>
      <c r="Q41" s="58" t="str">
        <f t="shared" si="16"/>
        <v>Projet</v>
      </c>
      <c r="R41" s="58" t="str">
        <f t="shared" si="16"/>
        <v>Projet</v>
      </c>
      <c r="S41" s="58" t="str">
        <f t="shared" si="16"/>
        <v>Postprojet</v>
      </c>
      <c r="T41" s="58" t="str">
        <f t="shared" si="16"/>
        <v>Postprojet</v>
      </c>
      <c r="U41" s="58" t="str">
        <f t="shared" si="16"/>
        <v>Postprojet</v>
      </c>
      <c r="V41" s="58" t="str">
        <f t="shared" si="16"/>
        <v>Postprojet</v>
      </c>
      <c r="W41" s="58" t="str">
        <f t="shared" si="16"/>
        <v>Postprojet</v>
      </c>
      <c r="X41" s="58" t="str">
        <f t="shared" si="16"/>
        <v>Non concerné</v>
      </c>
      <c r="Y41" s="75"/>
      <c r="Z41" s="75"/>
      <c r="AA41" s="75"/>
      <c r="AB41" s="75"/>
      <c r="AC41" s="75"/>
      <c r="AD41" s="75"/>
    </row>
    <row r="42" spans="1:30" ht="14.15" customHeight="1">
      <c r="A42" s="362" t="s">
        <v>186</v>
      </c>
      <c r="B42" s="362"/>
      <c r="C42" s="362"/>
      <c r="D42" s="150"/>
      <c r="E42" s="150"/>
      <c r="F42" s="150"/>
      <c r="G42" s="147"/>
      <c r="H42" s="74"/>
      <c r="I42" s="74"/>
      <c r="J42" s="12"/>
      <c r="K42" s="12"/>
      <c r="L42" s="128"/>
      <c r="M42" s="12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75"/>
      <c r="Z42" s="75"/>
      <c r="AA42" s="75"/>
      <c r="AB42" s="75"/>
      <c r="AC42" s="75"/>
      <c r="AD42" s="75"/>
    </row>
    <row r="43" spans="1:30" ht="14.15" customHeight="1">
      <c r="A43" s="353"/>
      <c r="B43" s="354"/>
      <c r="C43" s="346" t="s">
        <v>187</v>
      </c>
      <c r="D43" s="351"/>
      <c r="E43" s="351"/>
      <c r="F43" s="351"/>
      <c r="G43" s="351"/>
      <c r="H43" s="74"/>
      <c r="I43" s="71" t="s">
        <v>188</v>
      </c>
      <c r="J43" s="74"/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75"/>
      <c r="Z43" s="75"/>
      <c r="AA43" s="75"/>
      <c r="AB43" s="75"/>
      <c r="AC43" s="75"/>
      <c r="AD43" s="75"/>
    </row>
    <row r="44" spans="1:30" ht="14.15" customHeight="1">
      <c r="A44" s="354"/>
      <c r="B44" s="354"/>
      <c r="C44" s="346" t="s">
        <v>189</v>
      </c>
      <c r="D44" s="351"/>
      <c r="E44" s="351"/>
      <c r="F44" s="351"/>
      <c r="G44" s="351"/>
      <c r="H44" s="74"/>
      <c r="I44" s="71" t="s">
        <v>190</v>
      </c>
      <c r="J44" s="74"/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75"/>
      <c r="Z44" s="75"/>
      <c r="AA44" s="75"/>
      <c r="AB44" s="75"/>
      <c r="AC44" s="75"/>
      <c r="AD44" s="75"/>
    </row>
    <row r="45" spans="1:30" ht="14.15" customHeight="1">
      <c r="A45" s="354"/>
      <c r="B45" s="354"/>
      <c r="C45" s="346" t="s">
        <v>191</v>
      </c>
      <c r="D45" s="351"/>
      <c r="E45" s="351"/>
      <c r="F45" s="68" t="s">
        <v>192</v>
      </c>
      <c r="G45" s="25"/>
      <c r="H45" s="74"/>
      <c r="I45" s="71" t="s">
        <v>193</v>
      </c>
      <c r="J45" s="74"/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75"/>
      <c r="Z45" s="75"/>
      <c r="AA45" s="75"/>
      <c r="AB45" s="75"/>
      <c r="AC45" s="75"/>
      <c r="AD45" s="75"/>
    </row>
    <row r="46" spans="1:30" ht="14.15" customHeight="1">
      <c r="A46" s="354"/>
      <c r="B46" s="354"/>
      <c r="C46" s="346" t="s">
        <v>194</v>
      </c>
      <c r="D46" s="351"/>
      <c r="E46" s="351"/>
      <c r="F46" s="351"/>
      <c r="G46" s="351"/>
      <c r="H46" s="74"/>
      <c r="I46" s="71" t="s">
        <v>195</v>
      </c>
      <c r="J46" s="74"/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75"/>
      <c r="Z46" s="75"/>
      <c r="AA46" s="75"/>
      <c r="AB46" s="75"/>
      <c r="AC46" s="75"/>
      <c r="AD46" s="75"/>
    </row>
    <row r="47" spans="1:30" ht="14.15" customHeight="1">
      <c r="A47" s="354"/>
      <c r="B47" s="354"/>
      <c r="C47" s="346" t="s">
        <v>196</v>
      </c>
      <c r="D47" s="348"/>
      <c r="E47" s="348"/>
      <c r="F47" s="348"/>
      <c r="G47" s="348"/>
      <c r="H47" s="74"/>
      <c r="I47" s="71" t="s">
        <v>197</v>
      </c>
      <c r="J47" s="74"/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75"/>
      <c r="Z47" s="75"/>
      <c r="AA47" s="75"/>
      <c r="AB47" s="75"/>
      <c r="AC47" s="75"/>
      <c r="AD47" s="75"/>
    </row>
    <row r="48" spans="1:30" ht="14.15" customHeight="1">
      <c r="A48" s="354"/>
      <c r="B48" s="354"/>
      <c r="C48" s="64" t="s">
        <v>198</v>
      </c>
      <c r="D48" s="151"/>
      <c r="E48" s="152" t="s">
        <v>199</v>
      </c>
      <c r="F48" s="68" t="s">
        <v>200</v>
      </c>
      <c r="G48" s="25"/>
      <c r="H48" s="74"/>
      <c r="I48" s="71" t="s">
        <v>201</v>
      </c>
      <c r="J48" s="74"/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75"/>
      <c r="Z48" s="75"/>
      <c r="AA48" s="75"/>
      <c r="AB48" s="75"/>
      <c r="AC48" s="75"/>
      <c r="AD48" s="75"/>
    </row>
    <row r="49" spans="1:30" ht="14.15" customHeight="1">
      <c r="A49" s="354"/>
      <c r="B49" s="354"/>
      <c r="C49" s="64" t="s">
        <v>202</v>
      </c>
      <c r="D49" s="352"/>
      <c r="E49" s="352"/>
      <c r="F49" s="69"/>
      <c r="G49" s="25"/>
      <c r="H49" s="74"/>
      <c r="I49" s="22"/>
      <c r="J49" s="74"/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75"/>
      <c r="Z49" s="75"/>
      <c r="AA49" s="75"/>
      <c r="AB49" s="75"/>
      <c r="AC49" s="75"/>
      <c r="AD49" s="75"/>
    </row>
    <row r="50" spans="1:30" ht="14.15" customHeight="1">
      <c r="A50" s="354"/>
      <c r="B50" s="354"/>
      <c r="C50" s="346" t="s">
        <v>203</v>
      </c>
      <c r="D50" s="348"/>
      <c r="E50" s="348"/>
      <c r="F50" s="348"/>
      <c r="G50" s="348"/>
      <c r="H50" s="74"/>
      <c r="I50" s="71" t="s">
        <v>204</v>
      </c>
      <c r="J50" s="74"/>
      <c r="K50" s="246"/>
      <c r="L50" s="246"/>
      <c r="M50" s="246"/>
      <c r="N50" s="62">
        <f>+M50+M52</f>
        <v>0</v>
      </c>
      <c r="O50" s="62">
        <f t="shared" ref="O50:S50" si="17">+N50+N52</f>
        <v>0</v>
      </c>
      <c r="P50" s="62">
        <f t="shared" si="17"/>
        <v>0</v>
      </c>
      <c r="Q50" s="62">
        <f t="shared" si="17"/>
        <v>0</v>
      </c>
      <c r="R50" s="62">
        <f t="shared" si="17"/>
        <v>0</v>
      </c>
      <c r="S50" s="62">
        <f t="shared" si="17"/>
        <v>0</v>
      </c>
      <c r="T50" s="62">
        <f t="shared" ref="T50" si="18">+S50+S52</f>
        <v>0</v>
      </c>
      <c r="U50" s="62">
        <f t="shared" ref="U50" si="19">+T50+T52</f>
        <v>0</v>
      </c>
      <c r="V50" s="62">
        <f t="shared" ref="V50" si="20">+U50+U52</f>
        <v>0</v>
      </c>
      <c r="W50" s="62">
        <f t="shared" ref="W50" si="21">+V50+V52</f>
        <v>0</v>
      </c>
      <c r="X50" s="62">
        <f t="shared" ref="X50" si="22">+W50+W52</f>
        <v>0</v>
      </c>
      <c r="Y50" s="75"/>
      <c r="Z50" s="75"/>
      <c r="AA50" s="75"/>
      <c r="AB50" s="75"/>
      <c r="AC50" s="75"/>
      <c r="AD50" s="75"/>
    </row>
    <row r="51" spans="1:30" ht="14.15" customHeight="1">
      <c r="A51" s="354"/>
      <c r="B51" s="354"/>
      <c r="C51" s="64" t="s">
        <v>343</v>
      </c>
      <c r="D51" s="151"/>
      <c r="E51" s="151"/>
      <c r="F51" s="151"/>
      <c r="G51" s="151"/>
      <c r="H51" s="74"/>
      <c r="I51" s="22"/>
      <c r="J51" s="74"/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75"/>
      <c r="Z51" s="75"/>
      <c r="AA51" s="75"/>
      <c r="AB51" s="75"/>
      <c r="AC51" s="75"/>
      <c r="AD51" s="75"/>
    </row>
    <row r="52" spans="1:30" ht="14.15" customHeight="1">
      <c r="A52" s="354"/>
      <c r="B52" s="354"/>
      <c r="C52" s="346" t="s">
        <v>205</v>
      </c>
      <c r="D52" s="351"/>
      <c r="E52" s="351"/>
      <c r="F52" s="351"/>
      <c r="G52" s="351"/>
      <c r="H52" s="74"/>
      <c r="I52" s="71" t="s">
        <v>206</v>
      </c>
      <c r="J52" s="74"/>
      <c r="K52" s="246"/>
      <c r="L52" s="246"/>
      <c r="M52" s="246"/>
      <c r="N52" s="43">
        <f>'Compte de Résultat'!N69+'Compte de Résultat'!N129</f>
        <v>0</v>
      </c>
      <c r="O52" s="43">
        <f>'Compte de Résultat'!O69+'Compte de Résultat'!O129</f>
        <v>0</v>
      </c>
      <c r="P52" s="43">
        <f>'Compte de Résultat'!P69+'Compte de Résultat'!P129</f>
        <v>0</v>
      </c>
      <c r="Q52" s="43">
        <f>'Compte de Résultat'!Q69+'Compte de Résultat'!Q129</f>
        <v>0</v>
      </c>
      <c r="R52" s="43">
        <f>'Compte de Résultat'!R69+'Compte de Résultat'!R129</f>
        <v>0</v>
      </c>
      <c r="S52" s="43">
        <f>'Compte de Résultat'!S69+'Compte de Résultat'!S129</f>
        <v>0</v>
      </c>
      <c r="T52" s="43">
        <f>'Compte de Résultat'!T69+'Compte de Résultat'!T129</f>
        <v>0</v>
      </c>
      <c r="U52" s="43">
        <f>'Compte de Résultat'!U69+'Compte de Résultat'!U129</f>
        <v>0</v>
      </c>
      <c r="V52" s="43">
        <f>'Compte de Résultat'!V69+'Compte de Résultat'!V129</f>
        <v>0</v>
      </c>
      <c r="W52" s="43">
        <f>'Compte de Résultat'!W69+'Compte de Résultat'!W129</f>
        <v>0</v>
      </c>
      <c r="X52" s="43">
        <f>'Compte de Résultat'!X69+'Compte de Résultat'!X129</f>
        <v>0</v>
      </c>
      <c r="Y52" s="75"/>
      <c r="Z52" s="75"/>
      <c r="AA52" s="75"/>
      <c r="AB52" s="75"/>
      <c r="AC52" s="75"/>
      <c r="AD52" s="75"/>
    </row>
    <row r="53" spans="1:30" ht="14.15" customHeight="1">
      <c r="A53" s="354"/>
      <c r="B53" s="354"/>
      <c r="C53" s="346" t="s">
        <v>207</v>
      </c>
      <c r="D53" s="348"/>
      <c r="E53" s="348"/>
      <c r="F53" s="348"/>
      <c r="G53" s="348"/>
      <c r="H53" s="74"/>
      <c r="I53" s="71" t="s">
        <v>208</v>
      </c>
      <c r="J53" s="74"/>
      <c r="K53" s="246"/>
      <c r="L53" s="246"/>
      <c r="M53" s="246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75"/>
      <c r="Z53" s="75"/>
      <c r="AA53" s="75"/>
      <c r="AB53" s="75"/>
      <c r="AC53" s="75"/>
      <c r="AD53" s="75"/>
    </row>
    <row r="54" spans="1:30" ht="14.15" customHeight="1">
      <c r="A54" s="354"/>
      <c r="B54" s="354"/>
      <c r="C54" s="368" t="s">
        <v>394</v>
      </c>
      <c r="D54" s="369"/>
      <c r="E54" s="369"/>
      <c r="F54" s="369"/>
      <c r="G54" s="369"/>
      <c r="H54" s="74"/>
      <c r="I54" s="71"/>
      <c r="J54" s="74"/>
      <c r="K54" s="246"/>
      <c r="L54" s="246"/>
      <c r="M54" s="246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75"/>
      <c r="Z54" s="75"/>
      <c r="AA54" s="75"/>
      <c r="AB54" s="75"/>
      <c r="AC54" s="75"/>
      <c r="AD54" s="75"/>
    </row>
    <row r="55" spans="1:30" ht="14.15" customHeight="1">
      <c r="A55" s="354"/>
      <c r="B55" s="354"/>
      <c r="C55" s="346" t="s">
        <v>209</v>
      </c>
      <c r="D55" s="347"/>
      <c r="E55" s="347"/>
      <c r="F55" s="347"/>
      <c r="G55" s="347"/>
      <c r="H55" s="74"/>
      <c r="I55" s="71" t="s">
        <v>210</v>
      </c>
      <c r="J55" s="74"/>
      <c r="K55" s="246"/>
      <c r="L55" s="246"/>
      <c r="M55" s="246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75"/>
      <c r="Z55" s="75"/>
      <c r="AA55" s="75"/>
      <c r="AB55" s="75"/>
      <c r="AC55" s="75"/>
      <c r="AD55" s="75"/>
    </row>
    <row r="56" spans="1:30" ht="14.15" customHeight="1">
      <c r="A56" s="354"/>
      <c r="B56" s="354"/>
      <c r="C56" s="340" t="s">
        <v>211</v>
      </c>
      <c r="D56" s="322"/>
      <c r="E56" s="322"/>
      <c r="F56" s="322"/>
      <c r="G56" s="322"/>
      <c r="H56" s="74"/>
      <c r="I56" s="71" t="s">
        <v>212</v>
      </c>
      <c r="J56" s="74"/>
      <c r="K56" s="246"/>
      <c r="L56" s="246"/>
      <c r="M56" s="246"/>
      <c r="N56" s="43">
        <f t="shared" ref="N56:R56" si="23">SUM(N43:N55)</f>
        <v>0</v>
      </c>
      <c r="O56" s="43">
        <f t="shared" si="23"/>
        <v>0</v>
      </c>
      <c r="P56" s="43">
        <f t="shared" si="23"/>
        <v>0</v>
      </c>
      <c r="Q56" s="43">
        <f t="shared" si="23"/>
        <v>0</v>
      </c>
      <c r="R56" s="43">
        <f t="shared" si="23"/>
        <v>0</v>
      </c>
      <c r="S56" s="43">
        <f t="shared" ref="S56:X56" si="24">SUM(S43:S55)</f>
        <v>0</v>
      </c>
      <c r="T56" s="43">
        <f t="shared" si="24"/>
        <v>0</v>
      </c>
      <c r="U56" s="43">
        <f t="shared" si="24"/>
        <v>0</v>
      </c>
      <c r="V56" s="43">
        <f t="shared" si="24"/>
        <v>0</v>
      </c>
      <c r="W56" s="43">
        <f t="shared" si="24"/>
        <v>0</v>
      </c>
      <c r="X56" s="43">
        <f t="shared" si="24"/>
        <v>0</v>
      </c>
      <c r="Y56" s="75"/>
      <c r="Z56" s="75"/>
      <c r="AA56" s="75"/>
      <c r="AB56" s="75"/>
      <c r="AC56" s="75"/>
      <c r="AD56" s="75"/>
    </row>
    <row r="57" spans="1:30" ht="14.15" customHeight="1">
      <c r="A57" s="304"/>
      <c r="B57" s="304"/>
      <c r="C57" s="346" t="s">
        <v>213</v>
      </c>
      <c r="D57" s="348"/>
      <c r="E57" s="348"/>
      <c r="F57" s="348"/>
      <c r="G57" s="348"/>
      <c r="H57" s="74"/>
      <c r="I57" s="71" t="s">
        <v>214</v>
      </c>
      <c r="J57" s="74"/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75"/>
      <c r="Z57" s="75"/>
      <c r="AA57" s="75"/>
      <c r="AB57" s="75"/>
      <c r="AC57" s="75"/>
      <c r="AD57" s="75"/>
    </row>
    <row r="58" spans="1:30" ht="14.15" customHeight="1">
      <c r="A58" s="304"/>
      <c r="B58" s="304"/>
      <c r="C58" s="346" t="s">
        <v>215</v>
      </c>
      <c r="D58" s="348"/>
      <c r="E58" s="348"/>
      <c r="F58" s="348"/>
      <c r="G58" s="348"/>
      <c r="H58" s="74"/>
      <c r="I58" s="71" t="s">
        <v>216</v>
      </c>
      <c r="J58" s="74"/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75"/>
      <c r="Z58" s="75"/>
      <c r="AA58" s="75"/>
      <c r="AB58" s="75"/>
      <c r="AC58" s="75"/>
      <c r="AD58" s="75"/>
    </row>
    <row r="59" spans="1:30" ht="14.15" customHeight="1">
      <c r="A59" s="304"/>
      <c r="B59" s="304"/>
      <c r="C59" s="306" t="s">
        <v>272</v>
      </c>
      <c r="D59" s="298"/>
      <c r="E59" s="298"/>
      <c r="F59" s="298"/>
      <c r="G59" s="298"/>
      <c r="H59" s="74"/>
      <c r="I59" s="71" t="s">
        <v>217</v>
      </c>
      <c r="J59" s="74"/>
      <c r="K59" s="246"/>
      <c r="L59" s="246"/>
      <c r="M59" s="246"/>
      <c r="N59" s="43">
        <f>SUM(N57:N58)</f>
        <v>0</v>
      </c>
      <c r="O59" s="43">
        <f>SUM(O57:O58)</f>
        <v>0</v>
      </c>
      <c r="P59" s="43">
        <f t="shared" ref="P59:R59" si="25">SUM(P57:P58)</f>
        <v>0</v>
      </c>
      <c r="Q59" s="43">
        <f t="shared" si="25"/>
        <v>0</v>
      </c>
      <c r="R59" s="43">
        <f t="shared" si="25"/>
        <v>0</v>
      </c>
      <c r="S59" s="43">
        <f t="shared" ref="S59:X59" si="26">SUM(S57:S58)</f>
        <v>0</v>
      </c>
      <c r="T59" s="43">
        <f t="shared" si="26"/>
        <v>0</v>
      </c>
      <c r="U59" s="43">
        <f t="shared" si="26"/>
        <v>0</v>
      </c>
      <c r="V59" s="43">
        <f t="shared" si="26"/>
        <v>0</v>
      </c>
      <c r="W59" s="43">
        <f t="shared" si="26"/>
        <v>0</v>
      </c>
      <c r="X59" s="43">
        <f t="shared" si="26"/>
        <v>0</v>
      </c>
      <c r="Y59" s="75"/>
      <c r="Z59" s="75"/>
      <c r="AA59" s="75"/>
      <c r="AB59" s="75"/>
      <c r="AC59" s="75"/>
      <c r="AD59" s="75"/>
    </row>
    <row r="60" spans="1:30" ht="14.15" customHeight="1">
      <c r="A60" s="304"/>
      <c r="B60" s="304"/>
      <c r="C60" s="346" t="s">
        <v>218</v>
      </c>
      <c r="D60" s="347"/>
      <c r="E60" s="347"/>
      <c r="F60" s="347"/>
      <c r="G60" s="347"/>
      <c r="H60" s="74"/>
      <c r="I60" s="71" t="s">
        <v>219</v>
      </c>
      <c r="J60" s="74"/>
      <c r="K60" s="250"/>
      <c r="L60" s="250"/>
      <c r="M60" s="250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75"/>
      <c r="Z60" s="75"/>
      <c r="AA60" s="75"/>
      <c r="AB60" s="75"/>
      <c r="AC60" s="75"/>
      <c r="AD60" s="75"/>
    </row>
    <row r="61" spans="1:30" ht="14.15" customHeight="1">
      <c r="A61" s="304"/>
      <c r="B61" s="304"/>
      <c r="C61" s="346" t="s">
        <v>220</v>
      </c>
      <c r="D61" s="347"/>
      <c r="E61" s="347"/>
      <c r="F61" s="347"/>
      <c r="G61" s="347"/>
      <c r="H61" s="74"/>
      <c r="I61" s="71" t="s">
        <v>221</v>
      </c>
      <c r="J61" s="74"/>
      <c r="K61" s="250"/>
      <c r="L61" s="250"/>
      <c r="M61" s="250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75"/>
      <c r="Z61" s="75"/>
      <c r="AA61" s="75"/>
      <c r="AB61" s="75"/>
      <c r="AC61" s="75"/>
      <c r="AD61" s="75"/>
    </row>
    <row r="62" spans="1:30" ht="14.15" customHeight="1">
      <c r="A62" s="304"/>
      <c r="B62" s="304"/>
      <c r="C62" s="306" t="s">
        <v>274</v>
      </c>
      <c r="D62" s="298"/>
      <c r="E62" s="298"/>
      <c r="F62" s="298"/>
      <c r="G62" s="298"/>
      <c r="H62" s="74"/>
      <c r="I62" s="71" t="s">
        <v>222</v>
      </c>
      <c r="J62" s="74"/>
      <c r="K62" s="246"/>
      <c r="L62" s="246"/>
      <c r="M62" s="246"/>
      <c r="N62" s="43">
        <f>+N61+N60</f>
        <v>0</v>
      </c>
      <c r="O62" s="43">
        <f t="shared" ref="O62:R62" si="27">+O61+O60</f>
        <v>0</v>
      </c>
      <c r="P62" s="43">
        <f t="shared" si="27"/>
        <v>0</v>
      </c>
      <c r="Q62" s="43">
        <f t="shared" si="27"/>
        <v>0</v>
      </c>
      <c r="R62" s="43">
        <f t="shared" si="27"/>
        <v>0</v>
      </c>
      <c r="S62" s="43">
        <f t="shared" ref="S62:X62" si="28">+S61+S60</f>
        <v>0</v>
      </c>
      <c r="T62" s="43">
        <f t="shared" si="28"/>
        <v>0</v>
      </c>
      <c r="U62" s="43">
        <f t="shared" si="28"/>
        <v>0</v>
      </c>
      <c r="V62" s="43">
        <f t="shared" si="28"/>
        <v>0</v>
      </c>
      <c r="W62" s="43">
        <f t="shared" si="28"/>
        <v>0</v>
      </c>
      <c r="X62" s="43">
        <f t="shared" si="28"/>
        <v>0</v>
      </c>
      <c r="Y62" s="75"/>
      <c r="Z62" s="75"/>
      <c r="AA62" s="75"/>
      <c r="AB62" s="75"/>
      <c r="AC62" s="75"/>
      <c r="AD62" s="75"/>
    </row>
    <row r="63" spans="1:30" ht="14.15" customHeight="1">
      <c r="A63" s="339" t="s">
        <v>223</v>
      </c>
      <c r="B63" s="353"/>
      <c r="C63" s="346" t="s">
        <v>224</v>
      </c>
      <c r="D63" s="348"/>
      <c r="E63" s="348"/>
      <c r="F63" s="348"/>
      <c r="G63" s="348"/>
      <c r="H63" s="74"/>
      <c r="I63" s="71" t="s">
        <v>225</v>
      </c>
      <c r="J63" s="74"/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75"/>
      <c r="Z63" s="75"/>
      <c r="AA63" s="75"/>
      <c r="AB63" s="75"/>
      <c r="AC63" s="75"/>
      <c r="AD63" s="75"/>
    </row>
    <row r="64" spans="1:30" ht="14.15" customHeight="1">
      <c r="A64" s="353"/>
      <c r="B64" s="353"/>
      <c r="C64" s="346" t="s">
        <v>226</v>
      </c>
      <c r="D64" s="348"/>
      <c r="E64" s="348"/>
      <c r="F64" s="348"/>
      <c r="G64" s="348"/>
      <c r="H64" s="74"/>
      <c r="I64" s="71" t="s">
        <v>227</v>
      </c>
      <c r="J64" s="74"/>
      <c r="K64" s="246"/>
      <c r="L64" s="246"/>
      <c r="M64" s="246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75"/>
      <c r="Z64" s="75"/>
      <c r="AA64" s="75"/>
      <c r="AB64" s="75"/>
      <c r="AC64" s="75"/>
      <c r="AD64" s="75"/>
    </row>
    <row r="65" spans="1:30" ht="14.15" customHeight="1">
      <c r="A65" s="353"/>
      <c r="B65" s="353"/>
      <c r="C65" s="346" t="s">
        <v>228</v>
      </c>
      <c r="D65" s="348"/>
      <c r="E65" s="348"/>
      <c r="F65" s="348"/>
      <c r="G65" s="348"/>
      <c r="H65" s="74"/>
      <c r="I65" s="71" t="s">
        <v>229</v>
      </c>
      <c r="J65" s="74"/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75"/>
      <c r="Z65" s="75"/>
      <c r="AA65" s="75"/>
      <c r="AB65" s="75"/>
      <c r="AC65" s="75"/>
      <c r="AD65" s="75"/>
    </row>
    <row r="66" spans="1:30" ht="14.15" customHeight="1">
      <c r="A66" s="353"/>
      <c r="B66" s="353"/>
      <c r="C66" s="64" t="s">
        <v>230</v>
      </c>
      <c r="D66" s="67"/>
      <c r="E66" s="63" t="s">
        <v>231</v>
      </c>
      <c r="F66" s="68" t="s">
        <v>232</v>
      </c>
      <c r="G66" s="25"/>
      <c r="H66" s="74"/>
      <c r="I66" s="71" t="s">
        <v>233</v>
      </c>
      <c r="J66" s="74"/>
      <c r="K66" s="246"/>
      <c r="L66" s="246"/>
      <c r="M66" s="246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75"/>
      <c r="Z66" s="75"/>
      <c r="AA66" s="75"/>
      <c r="AB66" s="75"/>
      <c r="AC66" s="75"/>
      <c r="AD66" s="75"/>
    </row>
    <row r="67" spans="1:30" ht="14.15" customHeight="1">
      <c r="A67" s="353"/>
      <c r="B67" s="353"/>
      <c r="C67" s="368" t="s">
        <v>281</v>
      </c>
      <c r="D67" s="369"/>
      <c r="E67" s="369"/>
      <c r="F67" s="369"/>
      <c r="G67" s="369"/>
      <c r="H67" s="74"/>
      <c r="I67" s="71"/>
      <c r="J67" s="74"/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75"/>
      <c r="Z67" s="75"/>
      <c r="AA67" s="75"/>
      <c r="AB67" s="75"/>
      <c r="AC67" s="75"/>
      <c r="AD67" s="75"/>
    </row>
    <row r="68" spans="1:30" ht="14.15" customHeight="1">
      <c r="A68" s="353"/>
      <c r="B68" s="353"/>
      <c r="C68" s="346" t="s">
        <v>234</v>
      </c>
      <c r="D68" s="348"/>
      <c r="E68" s="348"/>
      <c r="F68" s="348"/>
      <c r="G68" s="348"/>
      <c r="H68" s="74"/>
      <c r="I68" s="71" t="s">
        <v>235</v>
      </c>
      <c r="J68" s="74"/>
      <c r="K68" s="246"/>
      <c r="L68" s="246"/>
      <c r="M68" s="246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75"/>
      <c r="Z68" s="75"/>
      <c r="AA68" s="75"/>
      <c r="AB68" s="75"/>
      <c r="AC68" s="75"/>
      <c r="AD68" s="75"/>
    </row>
    <row r="69" spans="1:30" ht="14.15" customHeight="1">
      <c r="A69" s="353"/>
      <c r="B69" s="353"/>
      <c r="C69" s="346" t="s">
        <v>236</v>
      </c>
      <c r="D69" s="348"/>
      <c r="E69" s="348"/>
      <c r="F69" s="348"/>
      <c r="G69" s="348"/>
      <c r="H69" s="74"/>
      <c r="I69" s="71" t="s">
        <v>237</v>
      </c>
      <c r="J69" s="74"/>
      <c r="K69" s="246"/>
      <c r="L69" s="246"/>
      <c r="M69" s="246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75"/>
      <c r="Z69" s="75"/>
      <c r="AA69" s="75"/>
      <c r="AB69" s="75"/>
      <c r="AC69" s="75"/>
      <c r="AD69" s="75"/>
    </row>
    <row r="70" spans="1:30" ht="14.15" customHeight="1">
      <c r="A70" s="353"/>
      <c r="B70" s="353"/>
      <c r="C70" s="64" t="s">
        <v>238</v>
      </c>
      <c r="D70" s="67"/>
      <c r="E70" s="66"/>
      <c r="F70" s="377"/>
      <c r="G70" s="377"/>
      <c r="H70" s="74"/>
      <c r="I70" s="71" t="s">
        <v>239</v>
      </c>
      <c r="J70" s="74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75"/>
      <c r="Z70" s="75"/>
      <c r="AA70" s="75"/>
      <c r="AB70" s="75"/>
      <c r="AC70" s="75"/>
      <c r="AD70" s="75"/>
    </row>
    <row r="71" spans="1:30" ht="14.15" customHeight="1">
      <c r="A71" s="353"/>
      <c r="B71" s="353"/>
      <c r="C71" s="346" t="s">
        <v>240</v>
      </c>
      <c r="D71" s="348"/>
      <c r="E71" s="348"/>
      <c r="F71" s="348"/>
      <c r="G71" s="348"/>
      <c r="H71" s="74"/>
      <c r="I71" s="71" t="s">
        <v>241</v>
      </c>
      <c r="J71" s="74"/>
      <c r="K71" s="246"/>
      <c r="L71" s="246"/>
      <c r="M71" s="246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75"/>
      <c r="Z71" s="75"/>
      <c r="AA71" s="75"/>
      <c r="AB71" s="75"/>
      <c r="AC71" s="75"/>
      <c r="AD71" s="75"/>
    </row>
    <row r="72" spans="1:30" ht="14.15" customHeight="1">
      <c r="A72" s="353"/>
      <c r="B72" s="353"/>
      <c r="C72" s="346" t="s">
        <v>242</v>
      </c>
      <c r="D72" s="348"/>
      <c r="E72" s="348"/>
      <c r="F72" s="348"/>
      <c r="G72" s="348"/>
      <c r="H72" s="74"/>
      <c r="I72" s="71" t="s">
        <v>243</v>
      </c>
      <c r="J72" s="74"/>
      <c r="K72" s="246"/>
      <c r="L72" s="246"/>
      <c r="M72" s="246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75"/>
      <c r="Z72" s="75"/>
      <c r="AA72" s="75"/>
      <c r="AB72" s="75"/>
      <c r="AC72" s="75"/>
      <c r="AD72" s="75"/>
    </row>
    <row r="73" spans="1:30" ht="14.15" customHeight="1">
      <c r="A73" s="303" t="s">
        <v>244</v>
      </c>
      <c r="B73" s="304"/>
      <c r="C73" s="346" t="s">
        <v>245</v>
      </c>
      <c r="D73" s="348"/>
      <c r="E73" s="348"/>
      <c r="F73" s="348"/>
      <c r="G73" s="348"/>
      <c r="H73" s="74"/>
      <c r="I73" s="71" t="s">
        <v>246</v>
      </c>
      <c r="J73" s="74"/>
      <c r="K73" s="246"/>
      <c r="L73" s="246"/>
      <c r="M73" s="246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75"/>
      <c r="Z73" s="75"/>
      <c r="AA73" s="75"/>
      <c r="AB73" s="75"/>
      <c r="AC73" s="75"/>
      <c r="AD73" s="75"/>
    </row>
    <row r="74" spans="1:30" ht="14.15" customHeight="1">
      <c r="A74" s="67"/>
      <c r="B74" s="67"/>
      <c r="C74" s="340" t="s">
        <v>247</v>
      </c>
      <c r="D74" s="322"/>
      <c r="E74" s="322"/>
      <c r="F74" s="322"/>
      <c r="G74" s="322"/>
      <c r="H74" s="74"/>
      <c r="I74" s="71" t="s">
        <v>248</v>
      </c>
      <c r="J74" s="74"/>
      <c r="K74" s="246"/>
      <c r="L74" s="246"/>
      <c r="M74" s="246"/>
      <c r="N74" s="52">
        <f t="shared" ref="N74:R74" si="29">SUM(N63:N73)</f>
        <v>0</v>
      </c>
      <c r="O74" s="52">
        <f t="shared" si="29"/>
        <v>0</v>
      </c>
      <c r="P74" s="52">
        <f t="shared" si="29"/>
        <v>0</v>
      </c>
      <c r="Q74" s="52">
        <f t="shared" si="29"/>
        <v>0</v>
      </c>
      <c r="R74" s="52">
        <f t="shared" si="29"/>
        <v>0</v>
      </c>
      <c r="S74" s="52">
        <f t="shared" ref="S74:X74" si="30">SUM(S63:S73)</f>
        <v>0</v>
      </c>
      <c r="T74" s="52">
        <f t="shared" si="30"/>
        <v>0</v>
      </c>
      <c r="U74" s="52">
        <f t="shared" si="30"/>
        <v>0</v>
      </c>
      <c r="V74" s="52">
        <f t="shared" si="30"/>
        <v>0</v>
      </c>
      <c r="W74" s="52">
        <f t="shared" si="30"/>
        <v>0</v>
      </c>
      <c r="X74" s="52">
        <f t="shared" si="30"/>
        <v>0</v>
      </c>
      <c r="Y74" s="75"/>
      <c r="Z74" s="75"/>
      <c r="AA74" s="75"/>
      <c r="AB74" s="75"/>
      <c r="AC74" s="75"/>
      <c r="AD74" s="75"/>
    </row>
    <row r="75" spans="1:30" ht="14.15" customHeight="1">
      <c r="A75" s="67"/>
      <c r="B75" s="67"/>
      <c r="C75" s="346" t="s">
        <v>273</v>
      </c>
      <c r="D75" s="348"/>
      <c r="E75" s="348"/>
      <c r="F75" s="348"/>
      <c r="G75" s="348"/>
      <c r="H75" s="74"/>
      <c r="I75" s="71" t="s">
        <v>249</v>
      </c>
      <c r="J75" s="74"/>
      <c r="K75" s="246"/>
      <c r="L75" s="246"/>
      <c r="M75" s="246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75"/>
      <c r="Z75" s="75"/>
      <c r="AA75" s="75"/>
      <c r="AB75" s="75"/>
      <c r="AC75" s="75"/>
      <c r="AD75" s="75"/>
    </row>
    <row r="76" spans="1:30" ht="14.15" customHeight="1">
      <c r="A76" s="9"/>
      <c r="B76" s="9"/>
      <c r="C76" s="340" t="s">
        <v>250</v>
      </c>
      <c r="D76" s="370"/>
      <c r="E76" s="370"/>
      <c r="F76" s="370"/>
      <c r="G76" s="370"/>
      <c r="H76" s="74"/>
      <c r="I76" s="23" t="s">
        <v>251</v>
      </c>
      <c r="J76" s="74"/>
      <c r="K76" s="246"/>
      <c r="L76" s="246"/>
      <c r="M76" s="246"/>
      <c r="N76" s="52">
        <f>N56+N59+N62+N74+N75</f>
        <v>0</v>
      </c>
      <c r="O76" s="52">
        <f t="shared" ref="O76:R76" si="31">O56+O59+O62+O74+O75</f>
        <v>0</v>
      </c>
      <c r="P76" s="52">
        <f t="shared" si="31"/>
        <v>0</v>
      </c>
      <c r="Q76" s="52">
        <f t="shared" si="31"/>
        <v>0</v>
      </c>
      <c r="R76" s="52">
        <f t="shared" si="31"/>
        <v>0</v>
      </c>
      <c r="S76" s="52">
        <f t="shared" ref="S76:X76" si="32">S56+S59+S62+S74+S75</f>
        <v>0</v>
      </c>
      <c r="T76" s="52">
        <f t="shared" si="32"/>
        <v>0</v>
      </c>
      <c r="U76" s="52">
        <f t="shared" si="32"/>
        <v>0</v>
      </c>
      <c r="V76" s="52">
        <f t="shared" si="32"/>
        <v>0</v>
      </c>
      <c r="W76" s="52">
        <f t="shared" si="32"/>
        <v>0</v>
      </c>
      <c r="X76" s="52">
        <f t="shared" si="32"/>
        <v>0</v>
      </c>
      <c r="Y76" s="75"/>
      <c r="Z76" s="75"/>
      <c r="AA76" s="75"/>
      <c r="AB76" s="75"/>
      <c r="AC76" s="75"/>
      <c r="AD76" s="75"/>
    </row>
    <row r="77" spans="1:30" ht="14.15" customHeight="1">
      <c r="A77" s="371" t="s">
        <v>252</v>
      </c>
      <c r="B77" s="65" t="s">
        <v>253</v>
      </c>
      <c r="C77" s="371" t="s">
        <v>254</v>
      </c>
      <c r="D77" s="372"/>
      <c r="E77" s="372"/>
      <c r="F77" s="372"/>
      <c r="G77" s="372"/>
      <c r="H77" s="74"/>
      <c r="I77" s="24" t="s">
        <v>255</v>
      </c>
      <c r="J77" s="74"/>
      <c r="K77" s="246"/>
      <c r="L77" s="246"/>
      <c r="M77" s="246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75"/>
      <c r="Z77" s="75"/>
      <c r="AA77" s="75"/>
      <c r="AB77" s="75"/>
      <c r="AC77" s="75"/>
      <c r="AD77" s="75"/>
    </row>
    <row r="78" spans="1:30" ht="14.15" customHeight="1">
      <c r="A78" s="372"/>
      <c r="B78" s="374" t="s">
        <v>256</v>
      </c>
      <c r="C78" s="26"/>
      <c r="D78" s="371" t="s">
        <v>257</v>
      </c>
      <c r="E78" s="372"/>
      <c r="F78" s="372"/>
      <c r="G78" s="372"/>
      <c r="H78" s="74"/>
      <c r="I78" s="24" t="s">
        <v>258</v>
      </c>
      <c r="J78" s="74"/>
      <c r="K78" s="246"/>
      <c r="L78" s="246"/>
      <c r="M78" s="246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75"/>
      <c r="Z78" s="75"/>
      <c r="AA78" s="75"/>
      <c r="AB78" s="75"/>
      <c r="AC78" s="75"/>
      <c r="AD78" s="75"/>
    </row>
    <row r="79" spans="1:30" ht="14.15" customHeight="1">
      <c r="A79" s="372"/>
      <c r="B79" s="375"/>
      <c r="C79" s="65" t="s">
        <v>259</v>
      </c>
      <c r="D79" s="371" t="s">
        <v>260</v>
      </c>
      <c r="E79" s="372"/>
      <c r="F79" s="372"/>
      <c r="G79" s="372"/>
      <c r="H79" s="74"/>
      <c r="I79" s="24" t="s">
        <v>261</v>
      </c>
      <c r="J79" s="74"/>
      <c r="K79" s="246"/>
      <c r="L79" s="246"/>
      <c r="M79" s="246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75"/>
      <c r="Z79" s="75"/>
      <c r="AA79" s="75"/>
      <c r="AB79" s="75"/>
      <c r="AC79" s="75"/>
      <c r="AD79" s="75"/>
    </row>
    <row r="80" spans="1:30" ht="14.15" customHeight="1">
      <c r="A80" s="372"/>
      <c r="B80" s="374"/>
      <c r="C80" s="26"/>
      <c r="D80" s="371" t="s">
        <v>262</v>
      </c>
      <c r="E80" s="372"/>
      <c r="F80" s="372"/>
      <c r="G80" s="372"/>
      <c r="H80" s="74"/>
      <c r="I80" s="24" t="s">
        <v>263</v>
      </c>
      <c r="J80" s="74"/>
      <c r="K80" s="246"/>
      <c r="L80" s="246"/>
      <c r="M80" s="246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75"/>
      <c r="Z80" s="75"/>
      <c r="AA80" s="75"/>
      <c r="AB80" s="75"/>
      <c r="AC80" s="75"/>
      <c r="AD80" s="75"/>
    </row>
    <row r="81" spans="1:30" ht="14.15" customHeight="1">
      <c r="A81" s="373"/>
      <c r="B81" s="28" t="s">
        <v>264</v>
      </c>
      <c r="C81" s="376" t="s">
        <v>265</v>
      </c>
      <c r="D81" s="373"/>
      <c r="E81" s="373"/>
      <c r="F81" s="373"/>
      <c r="G81" s="373"/>
      <c r="H81" s="74"/>
      <c r="I81" s="193" t="s">
        <v>266</v>
      </c>
      <c r="J81" s="74"/>
      <c r="K81" s="252"/>
      <c r="L81" s="252"/>
      <c r="M81" s="252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5"/>
      <c r="Z81" s="75"/>
      <c r="AA81" s="75"/>
      <c r="AB81" s="75"/>
      <c r="AC81" s="75"/>
      <c r="AD81" s="75"/>
    </row>
    <row r="82" spans="1:30" ht="16" customHeight="1">
      <c r="A82" s="365" t="s">
        <v>393</v>
      </c>
      <c r="B82" s="366"/>
      <c r="C82" s="366"/>
      <c r="D82" s="366"/>
      <c r="E82" s="366"/>
      <c r="F82" s="366"/>
      <c r="G82" s="367"/>
      <c r="H82" s="74"/>
      <c r="I82" s="192"/>
      <c r="J82" s="74"/>
      <c r="K82" s="246"/>
      <c r="L82" s="246"/>
      <c r="M82" s="246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75"/>
      <c r="Z82" s="75"/>
      <c r="AA82" s="75"/>
      <c r="AB82" s="75"/>
      <c r="AC82" s="75"/>
      <c r="AD82" s="75"/>
    </row>
    <row r="83" spans="1:30" ht="16" customHeight="1">
      <c r="A83" s="11"/>
      <c r="B83" s="11"/>
      <c r="C83" s="11"/>
      <c r="D83" s="11"/>
      <c r="E83" s="11"/>
      <c r="F83" s="11"/>
      <c r="G83" s="11"/>
      <c r="H83" s="11"/>
      <c r="I83" s="192"/>
      <c r="J83" s="11"/>
      <c r="K83" s="4"/>
      <c r="L83" s="5"/>
      <c r="M83" s="5"/>
      <c r="N83" s="56"/>
      <c r="O83" s="56"/>
      <c r="P83" s="56"/>
      <c r="Q83" s="56"/>
      <c r="R83" s="56"/>
      <c r="S83" s="85"/>
      <c r="T83" s="95"/>
      <c r="U83" s="95"/>
      <c r="V83" s="95"/>
      <c r="W83" s="95"/>
      <c r="X83" s="95"/>
      <c r="Y83" s="75"/>
      <c r="Z83" s="75"/>
      <c r="AA83" s="75"/>
      <c r="AB83" s="75"/>
      <c r="AC83" s="75"/>
      <c r="AD83" s="75"/>
    </row>
    <row r="84" spans="1:30" ht="16" customHeight="1">
      <c r="A84" s="5"/>
      <c r="B84" s="5"/>
      <c r="C84" s="5"/>
      <c r="D84" s="5"/>
      <c r="E84" s="5"/>
      <c r="F84" s="5"/>
      <c r="G84" s="153"/>
      <c r="H84" s="153"/>
      <c r="I84" s="153"/>
      <c r="J84" s="153"/>
      <c r="K84" s="153"/>
      <c r="L84" s="153"/>
      <c r="M84" s="153"/>
      <c r="N84" s="85"/>
      <c r="O84" s="85"/>
      <c r="P84" s="85"/>
      <c r="Q84" s="85"/>
      <c r="R84" s="85"/>
      <c r="S84" s="85"/>
      <c r="T84" s="95"/>
      <c r="U84" s="95"/>
      <c r="V84" s="95"/>
      <c r="W84" s="95"/>
      <c r="X84" s="95"/>
      <c r="Y84" s="75"/>
      <c r="Z84" s="75"/>
      <c r="AA84" s="75"/>
      <c r="AB84" s="75"/>
      <c r="AC84" s="75"/>
      <c r="AD84" s="75"/>
    </row>
    <row r="85" spans="1:30" ht="16" customHeight="1">
      <c r="A85" s="5"/>
      <c r="B85" s="5"/>
      <c r="C85" s="5"/>
      <c r="D85" s="5"/>
      <c r="E85" s="5"/>
      <c r="F85" s="5"/>
      <c r="G85" s="153"/>
      <c r="H85" s="153"/>
      <c r="I85" s="153"/>
      <c r="J85" s="153"/>
      <c r="K85" s="153"/>
      <c r="L85" s="153"/>
      <c r="M85" s="153"/>
      <c r="N85" s="85"/>
      <c r="O85" s="85"/>
      <c r="P85" s="85"/>
      <c r="Q85" s="85"/>
      <c r="R85" s="85"/>
      <c r="S85" s="85"/>
      <c r="T85" s="95"/>
      <c r="U85" s="95"/>
      <c r="V85" s="95"/>
      <c r="W85" s="95"/>
      <c r="X85" s="95"/>
      <c r="Y85" s="75"/>
      <c r="Z85" s="75"/>
      <c r="AA85" s="75"/>
      <c r="AB85" s="75"/>
      <c r="AC85" s="75"/>
      <c r="AD85" s="75"/>
    </row>
    <row r="86" spans="1:30" ht="16" customHeight="1">
      <c r="A86" s="5"/>
      <c r="B86" s="5"/>
      <c r="C86" s="5"/>
      <c r="D86" s="5"/>
      <c r="E86" s="5"/>
      <c r="F86" s="5"/>
      <c r="G86" s="153"/>
      <c r="H86" s="153"/>
      <c r="I86" s="153"/>
      <c r="J86" s="153"/>
      <c r="K86" s="153"/>
      <c r="L86" s="153"/>
      <c r="M86" s="153"/>
      <c r="N86" s="85"/>
      <c r="O86" s="85"/>
      <c r="P86" s="85"/>
      <c r="Q86" s="85"/>
      <c r="R86" s="85"/>
      <c r="S86" s="85"/>
      <c r="T86" s="95"/>
      <c r="U86" s="95"/>
      <c r="V86" s="95"/>
      <c r="W86" s="95"/>
      <c r="X86" s="95"/>
      <c r="Y86" s="75"/>
      <c r="Z86" s="75"/>
      <c r="AA86" s="75"/>
      <c r="AB86" s="75"/>
      <c r="AC86" s="75"/>
      <c r="AD86" s="75"/>
    </row>
    <row r="87" spans="1:30" ht="16" customHeight="1">
      <c r="A87" s="5"/>
      <c r="B87" s="5"/>
      <c r="C87" s="5"/>
      <c r="D87" s="5"/>
      <c r="E87" s="5"/>
      <c r="F87" s="5"/>
      <c r="G87" s="153"/>
      <c r="H87" s="153"/>
      <c r="I87" s="153"/>
      <c r="J87" s="153"/>
      <c r="K87" s="153"/>
      <c r="L87" s="153"/>
      <c r="M87" s="153"/>
      <c r="N87" s="85"/>
      <c r="O87" s="85"/>
      <c r="P87" s="85"/>
      <c r="Q87" s="85"/>
      <c r="R87" s="85"/>
      <c r="S87" s="85"/>
      <c r="T87" s="95"/>
      <c r="U87" s="95"/>
      <c r="V87" s="95"/>
      <c r="W87" s="95"/>
      <c r="X87" s="95"/>
      <c r="Y87" s="75"/>
      <c r="Z87" s="75"/>
      <c r="AA87" s="75"/>
      <c r="AB87" s="75"/>
      <c r="AC87" s="75"/>
      <c r="AD87" s="75"/>
    </row>
    <row r="88" spans="1:30" ht="16" customHeight="1">
      <c r="A88" s="5"/>
      <c r="B88" s="5"/>
      <c r="C88" s="5"/>
      <c r="D88" s="5"/>
      <c r="E88" s="5"/>
      <c r="F88" s="5"/>
      <c r="G88" s="153"/>
      <c r="H88" s="153"/>
      <c r="I88" s="153"/>
      <c r="J88" s="153"/>
      <c r="K88" s="153"/>
      <c r="L88" s="153"/>
      <c r="M88" s="153"/>
      <c r="N88" s="85"/>
      <c r="O88" s="85"/>
      <c r="P88" s="85"/>
      <c r="Q88" s="85"/>
      <c r="R88" s="85"/>
      <c r="S88" s="85"/>
      <c r="T88" s="95"/>
      <c r="U88" s="95"/>
      <c r="V88" s="95"/>
      <c r="W88" s="95"/>
      <c r="X88" s="95"/>
      <c r="Y88" s="75"/>
      <c r="Z88" s="75"/>
      <c r="AA88" s="75"/>
      <c r="AB88" s="75"/>
      <c r="AC88" s="75"/>
      <c r="AD88" s="75"/>
    </row>
    <row r="89" spans="1:30" ht="16" customHeight="1">
      <c r="A89" s="5"/>
      <c r="B89" s="5"/>
      <c r="C89" s="5"/>
      <c r="D89" s="5"/>
      <c r="E89" s="5"/>
      <c r="F89" s="5"/>
      <c r="G89" s="153"/>
      <c r="H89" s="153"/>
      <c r="I89" s="153"/>
      <c r="J89" s="153"/>
      <c r="K89" s="153"/>
      <c r="L89" s="153"/>
      <c r="M89" s="153"/>
      <c r="N89" s="85"/>
      <c r="O89" s="85"/>
      <c r="P89" s="85"/>
      <c r="Q89" s="85"/>
      <c r="R89" s="85"/>
      <c r="S89" s="85"/>
      <c r="T89" s="95"/>
      <c r="U89" s="95"/>
      <c r="V89" s="95"/>
      <c r="W89" s="95"/>
      <c r="X89" s="95"/>
      <c r="Y89" s="75"/>
      <c r="Z89" s="75"/>
      <c r="AA89" s="75"/>
      <c r="AB89" s="75"/>
      <c r="AC89" s="75"/>
      <c r="AD89" s="75"/>
    </row>
    <row r="90" spans="1:30" ht="16" customHeight="1">
      <c r="A90" s="5"/>
      <c r="B90" s="5"/>
      <c r="C90" s="5"/>
      <c r="D90" s="5"/>
      <c r="E90" s="5"/>
      <c r="F90" s="5"/>
      <c r="G90" s="153"/>
      <c r="H90" s="153"/>
      <c r="I90" s="153"/>
      <c r="J90" s="153"/>
      <c r="K90" s="153"/>
      <c r="L90" s="153"/>
      <c r="M90" s="153"/>
      <c r="N90" s="85"/>
      <c r="O90" s="85"/>
      <c r="P90" s="85"/>
      <c r="Q90" s="85"/>
      <c r="R90" s="85"/>
      <c r="S90" s="85"/>
      <c r="T90" s="95"/>
      <c r="U90" s="95"/>
      <c r="V90" s="95"/>
      <c r="W90" s="95"/>
      <c r="X90" s="95"/>
      <c r="Y90" s="75"/>
      <c r="Z90" s="75"/>
      <c r="AA90" s="75"/>
      <c r="AB90" s="75"/>
      <c r="AC90" s="75"/>
      <c r="AD90" s="75"/>
    </row>
    <row r="91" spans="1:30" ht="16" customHeight="1">
      <c r="A91" s="5"/>
      <c r="B91" s="5"/>
      <c r="C91" s="5"/>
      <c r="D91" s="5"/>
      <c r="E91" s="5"/>
      <c r="F91" s="5"/>
      <c r="G91" s="153"/>
      <c r="H91" s="153"/>
      <c r="I91" s="153"/>
      <c r="J91" s="153"/>
      <c r="K91" s="153"/>
      <c r="L91" s="153"/>
      <c r="M91" s="153"/>
      <c r="N91" s="85"/>
      <c r="O91" s="85"/>
      <c r="P91" s="85"/>
      <c r="Q91" s="85"/>
      <c r="R91" s="85"/>
      <c r="S91" s="85"/>
      <c r="T91" s="95"/>
      <c r="U91" s="95"/>
      <c r="V91" s="95"/>
      <c r="W91" s="95"/>
      <c r="X91" s="95"/>
      <c r="Y91" s="75"/>
      <c r="Z91" s="75"/>
      <c r="AA91" s="75"/>
      <c r="AB91" s="75"/>
      <c r="AC91" s="75"/>
      <c r="AD91" s="75"/>
    </row>
    <row r="92" spans="1:30" ht="16" customHeight="1">
      <c r="A92" s="5"/>
      <c r="B92" s="5"/>
      <c r="C92" s="5"/>
      <c r="D92" s="5"/>
      <c r="E92" s="5"/>
      <c r="F92" s="5"/>
      <c r="G92" s="153"/>
      <c r="H92" s="153"/>
      <c r="I92" s="153"/>
      <c r="J92" s="153"/>
      <c r="K92" s="153"/>
      <c r="L92" s="153"/>
      <c r="M92" s="153"/>
      <c r="N92" s="85"/>
      <c r="O92" s="85"/>
      <c r="P92" s="85"/>
      <c r="Q92" s="85"/>
      <c r="R92" s="85"/>
      <c r="S92" s="85"/>
      <c r="T92" s="95"/>
      <c r="U92" s="95"/>
      <c r="V92" s="95"/>
      <c r="W92" s="95"/>
      <c r="X92" s="95"/>
      <c r="Y92" s="75"/>
      <c r="Z92" s="75"/>
      <c r="AA92" s="75"/>
      <c r="AB92" s="75"/>
      <c r="AC92" s="75"/>
      <c r="AD92" s="75"/>
    </row>
    <row r="93" spans="1:30" ht="16" customHeight="1">
      <c r="A93" s="5"/>
      <c r="B93" s="5"/>
      <c r="C93" s="5"/>
      <c r="D93" s="5"/>
      <c r="E93" s="5"/>
      <c r="F93" s="5"/>
      <c r="G93" s="153"/>
      <c r="H93" s="153"/>
      <c r="I93" s="153"/>
      <c r="J93" s="153"/>
      <c r="K93" s="153"/>
      <c r="L93" s="153"/>
      <c r="M93" s="153"/>
      <c r="N93" s="85"/>
      <c r="O93" s="85"/>
      <c r="P93" s="85"/>
      <c r="Q93" s="85"/>
      <c r="R93" s="85"/>
      <c r="S93" s="85"/>
      <c r="T93" s="95"/>
      <c r="U93" s="95"/>
      <c r="V93" s="95"/>
      <c r="W93" s="95"/>
      <c r="X93" s="95"/>
      <c r="Y93" s="75"/>
      <c r="Z93" s="75"/>
      <c r="AA93" s="75"/>
      <c r="AB93" s="75"/>
      <c r="AC93" s="75"/>
      <c r="AD93" s="75"/>
    </row>
    <row r="94" spans="1:30" ht="16" customHeight="1">
      <c r="A94" s="5"/>
      <c r="B94" s="5"/>
      <c r="C94" s="5"/>
      <c r="D94" s="5"/>
      <c r="E94" s="5"/>
      <c r="F94" s="5"/>
      <c r="G94" s="153"/>
      <c r="H94" s="153"/>
      <c r="I94" s="153"/>
      <c r="J94" s="153"/>
      <c r="K94" s="153"/>
      <c r="L94" s="153"/>
      <c r="M94" s="153"/>
      <c r="N94" s="85"/>
      <c r="O94" s="85"/>
      <c r="P94" s="85"/>
      <c r="Q94" s="85"/>
      <c r="R94" s="85"/>
      <c r="S94" s="85"/>
      <c r="T94" s="95"/>
      <c r="U94" s="95"/>
      <c r="V94" s="95"/>
      <c r="W94" s="95"/>
      <c r="X94" s="95"/>
      <c r="Y94" s="75"/>
      <c r="Z94" s="75"/>
      <c r="AA94" s="75"/>
      <c r="AB94" s="75"/>
      <c r="AC94" s="75"/>
      <c r="AD94" s="75"/>
    </row>
    <row r="95" spans="1:30" ht="16" customHeight="1">
      <c r="A95" s="5"/>
      <c r="B95" s="5"/>
      <c r="C95" s="5"/>
      <c r="D95" s="5"/>
      <c r="E95" s="5"/>
      <c r="F95" s="5"/>
      <c r="G95" s="153"/>
      <c r="H95" s="153"/>
      <c r="I95" s="153"/>
      <c r="J95" s="153"/>
      <c r="K95" s="153"/>
      <c r="L95" s="153"/>
      <c r="M95" s="153"/>
      <c r="N95" s="85"/>
      <c r="O95" s="85"/>
      <c r="P95" s="85"/>
      <c r="Q95" s="85"/>
      <c r="R95" s="85"/>
      <c r="S95" s="85"/>
      <c r="T95" s="95"/>
      <c r="U95" s="95"/>
      <c r="V95" s="95"/>
      <c r="W95" s="95"/>
      <c r="X95" s="95"/>
      <c r="Y95" s="75"/>
      <c r="Z95" s="75"/>
      <c r="AA95" s="75"/>
      <c r="AB95" s="75"/>
      <c r="AC95" s="75"/>
      <c r="AD95" s="75"/>
    </row>
    <row r="96" spans="1:30" ht="16" customHeight="1">
      <c r="A96" s="5"/>
      <c r="B96" s="5"/>
      <c r="C96" s="5"/>
      <c r="D96" s="5"/>
      <c r="E96" s="5"/>
      <c r="F96" s="5"/>
      <c r="G96" s="153"/>
      <c r="H96" s="153"/>
      <c r="I96" s="153"/>
      <c r="J96" s="153"/>
      <c r="K96" s="153"/>
      <c r="L96" s="153"/>
      <c r="M96" s="153"/>
      <c r="N96" s="85"/>
      <c r="O96" s="85"/>
      <c r="P96" s="85"/>
      <c r="Q96" s="85"/>
      <c r="R96" s="85"/>
      <c r="S96" s="85"/>
      <c r="T96" s="95"/>
      <c r="U96" s="95"/>
      <c r="V96" s="95"/>
      <c r="W96" s="95"/>
      <c r="X96" s="95"/>
      <c r="Y96" s="75"/>
      <c r="Z96" s="75"/>
      <c r="AA96" s="75"/>
      <c r="AB96" s="75"/>
      <c r="AC96" s="75"/>
      <c r="AD96" s="75"/>
    </row>
    <row r="97" spans="1:30" ht="16" customHeight="1">
      <c r="A97" s="5"/>
      <c r="B97" s="5"/>
      <c r="C97" s="5"/>
      <c r="D97" s="5"/>
      <c r="E97" s="5"/>
      <c r="F97" s="5"/>
      <c r="G97" s="153"/>
      <c r="H97" s="153"/>
      <c r="I97" s="153"/>
      <c r="J97" s="153"/>
      <c r="K97" s="153"/>
      <c r="L97" s="153"/>
      <c r="M97" s="153"/>
      <c r="N97" s="85"/>
      <c r="O97" s="85"/>
      <c r="P97" s="85"/>
      <c r="Q97" s="85"/>
      <c r="R97" s="85"/>
      <c r="S97" s="85"/>
      <c r="T97" s="95"/>
      <c r="U97" s="95"/>
      <c r="V97" s="95"/>
      <c r="W97" s="95"/>
      <c r="X97" s="95"/>
      <c r="Y97" s="75"/>
      <c r="Z97" s="75"/>
      <c r="AA97" s="75"/>
      <c r="AB97" s="75"/>
      <c r="AC97" s="75"/>
      <c r="AD97" s="75"/>
    </row>
    <row r="98" spans="1:30" ht="16" customHeight="1">
      <c r="A98" s="5"/>
      <c r="B98" s="5"/>
      <c r="C98" s="5"/>
      <c r="D98" s="5"/>
      <c r="E98" s="5"/>
      <c r="F98" s="5"/>
      <c r="G98" s="153"/>
      <c r="H98" s="153"/>
      <c r="I98" s="153"/>
      <c r="J98" s="153"/>
      <c r="K98" s="153"/>
      <c r="L98" s="153"/>
      <c r="M98" s="153"/>
      <c r="N98" s="85"/>
      <c r="O98" s="85"/>
      <c r="P98" s="85"/>
      <c r="Q98" s="85"/>
      <c r="R98" s="85"/>
      <c r="S98" s="85"/>
      <c r="T98" s="95"/>
      <c r="U98" s="95"/>
      <c r="V98" s="95"/>
      <c r="W98" s="95"/>
      <c r="X98" s="95"/>
      <c r="Y98" s="75"/>
      <c r="Z98" s="75"/>
      <c r="AA98" s="75"/>
      <c r="AB98" s="75"/>
      <c r="AC98" s="75"/>
      <c r="AD98" s="75"/>
    </row>
    <row r="99" spans="1:30" ht="16" customHeight="1">
      <c r="A99" s="5"/>
      <c r="B99" s="5"/>
      <c r="C99" s="5"/>
      <c r="D99" s="5"/>
      <c r="E99" s="5"/>
      <c r="F99" s="5"/>
      <c r="G99" s="153"/>
      <c r="H99" s="153"/>
      <c r="I99" s="153"/>
      <c r="J99" s="153"/>
      <c r="K99" s="153"/>
      <c r="L99" s="153"/>
      <c r="M99" s="153"/>
      <c r="N99" s="85"/>
      <c r="O99" s="85"/>
      <c r="P99" s="85"/>
      <c r="Q99" s="85"/>
      <c r="R99" s="85"/>
      <c r="S99" s="85"/>
      <c r="T99" s="95"/>
      <c r="U99" s="95"/>
      <c r="V99" s="95"/>
      <c r="W99" s="95"/>
      <c r="X99" s="95"/>
      <c r="Y99" s="75"/>
      <c r="Z99" s="75"/>
      <c r="AA99" s="75"/>
      <c r="AB99" s="75"/>
      <c r="AC99" s="75"/>
      <c r="AD99" s="75"/>
    </row>
    <row r="100" spans="1:30" ht="16" customHeight="1">
      <c r="A100" s="5"/>
      <c r="B100" s="5"/>
      <c r="C100" s="5"/>
      <c r="D100" s="5"/>
      <c r="E100" s="5"/>
      <c r="F100" s="5"/>
      <c r="G100" s="153"/>
      <c r="H100" s="153"/>
      <c r="I100" s="153"/>
      <c r="J100" s="153"/>
      <c r="K100" s="153"/>
      <c r="L100" s="153"/>
      <c r="M100" s="153"/>
      <c r="N100" s="85"/>
      <c r="O100" s="85"/>
      <c r="P100" s="85"/>
      <c r="Q100" s="85"/>
      <c r="R100" s="85"/>
      <c r="S100" s="85"/>
      <c r="T100" s="95"/>
      <c r="U100" s="95"/>
      <c r="V100" s="95"/>
      <c r="W100" s="95"/>
      <c r="X100" s="95"/>
      <c r="Y100" s="75"/>
      <c r="Z100" s="75"/>
      <c r="AA100" s="75"/>
      <c r="AB100" s="75"/>
      <c r="AC100" s="75"/>
      <c r="AD100" s="75"/>
    </row>
    <row r="101" spans="1:30" ht="16" customHeight="1">
      <c r="A101" s="5"/>
      <c r="B101" s="5"/>
      <c r="C101" s="5"/>
      <c r="D101" s="5"/>
      <c r="E101" s="5"/>
      <c r="F101" s="5"/>
      <c r="G101" s="153"/>
      <c r="H101" s="153"/>
      <c r="I101" s="153"/>
      <c r="J101" s="153"/>
      <c r="K101" s="153"/>
      <c r="L101" s="153"/>
      <c r="M101" s="153"/>
      <c r="N101" s="85"/>
      <c r="O101" s="85"/>
      <c r="P101" s="85"/>
      <c r="Q101" s="85"/>
      <c r="R101" s="85"/>
      <c r="S101" s="85"/>
      <c r="T101" s="95"/>
      <c r="U101" s="95"/>
      <c r="V101" s="95"/>
      <c r="W101" s="95"/>
      <c r="X101" s="95"/>
      <c r="Y101" s="75"/>
      <c r="Z101" s="75"/>
      <c r="AA101" s="75"/>
      <c r="AB101" s="75"/>
      <c r="AC101" s="75"/>
      <c r="AD101" s="75"/>
    </row>
    <row r="102" spans="1:30" ht="16" customHeight="1">
      <c r="A102" s="5"/>
      <c r="B102" s="5"/>
      <c r="C102" s="5"/>
      <c r="D102" s="5"/>
      <c r="E102" s="5"/>
      <c r="F102" s="5"/>
      <c r="G102" s="153"/>
      <c r="H102" s="153"/>
      <c r="I102" s="153"/>
      <c r="J102" s="153"/>
      <c r="K102" s="153"/>
      <c r="L102" s="153"/>
      <c r="M102" s="153"/>
      <c r="N102" s="85"/>
      <c r="O102" s="85"/>
      <c r="P102" s="85"/>
      <c r="Q102" s="85"/>
      <c r="R102" s="85"/>
      <c r="S102" s="85"/>
      <c r="T102" s="95"/>
      <c r="U102" s="95"/>
      <c r="V102" s="95"/>
      <c r="W102" s="95"/>
      <c r="X102" s="95"/>
      <c r="Y102" s="75"/>
      <c r="Z102" s="75"/>
      <c r="AA102" s="75"/>
      <c r="AB102" s="75"/>
      <c r="AC102" s="75"/>
      <c r="AD102" s="75"/>
    </row>
    <row r="103" spans="1:30" ht="16" customHeight="1">
      <c r="A103" s="5"/>
      <c r="B103" s="5"/>
      <c r="C103" s="5"/>
      <c r="D103" s="5"/>
      <c r="E103" s="5"/>
      <c r="F103" s="5"/>
      <c r="G103" s="153"/>
      <c r="H103" s="153"/>
      <c r="I103" s="153"/>
      <c r="J103" s="153"/>
      <c r="K103" s="153"/>
      <c r="L103" s="153"/>
      <c r="M103" s="153"/>
      <c r="N103" s="85"/>
      <c r="O103" s="85"/>
      <c r="P103" s="85"/>
      <c r="Q103" s="85"/>
      <c r="R103" s="85"/>
      <c r="S103" s="85"/>
      <c r="T103" s="95"/>
      <c r="U103" s="95"/>
      <c r="V103" s="95"/>
      <c r="W103" s="95"/>
      <c r="X103" s="95"/>
      <c r="Y103" s="75"/>
      <c r="Z103" s="75"/>
      <c r="AA103" s="75"/>
      <c r="AB103" s="75"/>
      <c r="AC103" s="75"/>
      <c r="AD103" s="75"/>
    </row>
    <row r="104" spans="1:30" ht="16" customHeight="1">
      <c r="A104" s="5"/>
      <c r="B104" s="5"/>
      <c r="C104" s="5"/>
      <c r="D104" s="5"/>
      <c r="E104" s="5"/>
      <c r="F104" s="5"/>
      <c r="G104" s="153"/>
      <c r="H104" s="153"/>
      <c r="I104" s="153"/>
      <c r="J104" s="153"/>
      <c r="K104" s="153"/>
      <c r="L104" s="153"/>
      <c r="M104" s="153"/>
      <c r="N104" s="85"/>
      <c r="O104" s="85"/>
      <c r="P104" s="85"/>
      <c r="Q104" s="85"/>
      <c r="R104" s="85"/>
      <c r="S104" s="85"/>
      <c r="T104" s="95"/>
      <c r="U104" s="95"/>
      <c r="V104" s="95"/>
      <c r="W104" s="95"/>
      <c r="X104" s="95"/>
      <c r="Y104" s="75"/>
      <c r="Z104" s="75"/>
      <c r="AA104" s="75"/>
      <c r="AB104" s="75"/>
      <c r="AC104" s="75"/>
      <c r="AD104" s="75"/>
    </row>
    <row r="105" spans="1:30" ht="16" customHeight="1">
      <c r="A105" s="5"/>
      <c r="B105" s="5"/>
      <c r="C105" s="5"/>
      <c r="D105" s="5"/>
      <c r="E105" s="5"/>
      <c r="F105" s="5"/>
      <c r="G105" s="153"/>
      <c r="H105" s="153"/>
      <c r="I105" s="153"/>
      <c r="J105" s="153"/>
      <c r="K105" s="153"/>
      <c r="L105" s="153"/>
      <c r="M105" s="153"/>
      <c r="N105" s="85"/>
      <c r="O105" s="85"/>
      <c r="P105" s="85"/>
      <c r="Q105" s="85"/>
      <c r="R105" s="85"/>
      <c r="S105" s="85"/>
      <c r="T105" s="95"/>
      <c r="U105" s="95"/>
      <c r="V105" s="95"/>
      <c r="W105" s="95"/>
      <c r="X105" s="95"/>
      <c r="Y105" s="75"/>
      <c r="Z105" s="75"/>
      <c r="AA105" s="75"/>
      <c r="AB105" s="75"/>
      <c r="AC105" s="75"/>
      <c r="AD105" s="75"/>
    </row>
    <row r="106" spans="1:30" ht="16" customHeight="1">
      <c r="A106" s="5"/>
      <c r="B106" s="5"/>
      <c r="C106" s="5"/>
      <c r="D106" s="5"/>
      <c r="E106" s="5"/>
      <c r="F106" s="5"/>
      <c r="G106" s="153"/>
      <c r="H106" s="153"/>
      <c r="I106" s="153"/>
      <c r="J106" s="153"/>
      <c r="K106" s="153"/>
      <c r="L106" s="153"/>
      <c r="M106" s="153"/>
      <c r="N106" s="85"/>
      <c r="O106" s="85"/>
      <c r="P106" s="85"/>
      <c r="Q106" s="85"/>
      <c r="R106" s="85"/>
      <c r="S106" s="85"/>
      <c r="T106" s="95"/>
      <c r="U106" s="95"/>
      <c r="V106" s="95"/>
      <c r="W106" s="95"/>
      <c r="X106" s="95"/>
      <c r="Y106" s="75"/>
      <c r="Z106" s="75"/>
      <c r="AA106" s="75"/>
      <c r="AB106" s="75"/>
      <c r="AC106" s="75"/>
      <c r="AD106" s="75"/>
    </row>
    <row r="107" spans="1:30" ht="16" customHeight="1">
      <c r="A107" s="5"/>
      <c r="B107" s="5"/>
      <c r="C107" s="5"/>
      <c r="D107" s="5"/>
      <c r="E107" s="5"/>
      <c r="F107" s="5"/>
      <c r="G107" s="153"/>
      <c r="H107" s="153"/>
      <c r="I107" s="153"/>
      <c r="J107" s="153"/>
      <c r="K107" s="153"/>
      <c r="L107" s="153"/>
      <c r="M107" s="153"/>
      <c r="N107" s="85"/>
      <c r="O107" s="85"/>
      <c r="P107" s="85"/>
      <c r="Q107" s="85"/>
      <c r="R107" s="85"/>
      <c r="S107" s="85"/>
      <c r="T107" s="95"/>
      <c r="U107" s="95"/>
      <c r="V107" s="95"/>
      <c r="W107" s="95"/>
      <c r="X107" s="95"/>
      <c r="Y107" s="75"/>
      <c r="Z107" s="75"/>
      <c r="AA107" s="75"/>
      <c r="AB107" s="75"/>
      <c r="AC107" s="75"/>
      <c r="AD107" s="75"/>
    </row>
    <row r="108" spans="1:30" ht="16" customHeight="1">
      <c r="A108" s="5"/>
      <c r="B108" s="5"/>
      <c r="C108" s="5"/>
      <c r="D108" s="5"/>
      <c r="E108" s="5"/>
      <c r="F108" s="5"/>
      <c r="G108" s="153"/>
      <c r="H108" s="153"/>
      <c r="I108" s="153"/>
      <c r="J108" s="153"/>
      <c r="K108" s="153"/>
      <c r="L108" s="153"/>
      <c r="M108" s="153"/>
      <c r="N108" s="85"/>
      <c r="O108" s="85"/>
      <c r="P108" s="85"/>
      <c r="Q108" s="85"/>
      <c r="R108" s="85"/>
      <c r="S108" s="85"/>
      <c r="T108" s="95"/>
      <c r="U108" s="95"/>
      <c r="V108" s="95"/>
      <c r="W108" s="95"/>
      <c r="X108" s="95"/>
      <c r="Y108" s="75"/>
      <c r="Z108" s="75"/>
      <c r="AA108" s="75"/>
      <c r="AB108" s="75"/>
      <c r="AC108" s="75"/>
      <c r="AD108" s="75"/>
    </row>
    <row r="109" spans="1:30" ht="16" customHeight="1">
      <c r="A109" s="5"/>
      <c r="B109" s="5"/>
      <c r="C109" s="5"/>
      <c r="D109" s="5"/>
      <c r="E109" s="5"/>
      <c r="F109" s="5"/>
      <c r="G109" s="153"/>
      <c r="H109" s="153"/>
      <c r="I109" s="153"/>
      <c r="J109" s="153"/>
      <c r="K109" s="153"/>
      <c r="L109" s="153"/>
      <c r="M109" s="153"/>
      <c r="N109" s="85"/>
      <c r="O109" s="85"/>
      <c r="P109" s="85"/>
      <c r="Q109" s="85"/>
      <c r="R109" s="85"/>
      <c r="S109" s="85"/>
      <c r="T109" s="95"/>
      <c r="U109" s="95"/>
      <c r="V109" s="95"/>
      <c r="W109" s="95"/>
      <c r="X109" s="95"/>
      <c r="Y109" s="75"/>
      <c r="Z109" s="75"/>
      <c r="AA109" s="75"/>
      <c r="AB109" s="75"/>
      <c r="AC109" s="75"/>
      <c r="AD109" s="75"/>
    </row>
    <row r="110" spans="1:30" ht="16" customHeight="1">
      <c r="A110" s="5"/>
      <c r="B110" s="5"/>
      <c r="C110" s="5"/>
      <c r="D110" s="5"/>
      <c r="E110" s="5"/>
      <c r="F110" s="5"/>
      <c r="G110" s="153"/>
      <c r="H110" s="153"/>
      <c r="I110" s="153"/>
      <c r="J110" s="153"/>
      <c r="K110" s="153"/>
      <c r="L110" s="153"/>
      <c r="M110" s="153"/>
      <c r="N110" s="85"/>
      <c r="O110" s="85"/>
      <c r="P110" s="85"/>
      <c r="Q110" s="85"/>
      <c r="R110" s="85"/>
      <c r="S110" s="85"/>
      <c r="T110" s="95"/>
      <c r="U110" s="95"/>
      <c r="V110" s="95"/>
      <c r="W110" s="95"/>
      <c r="X110" s="95"/>
      <c r="Y110" s="75"/>
      <c r="Z110" s="75"/>
      <c r="AA110" s="75"/>
      <c r="AB110" s="75"/>
      <c r="AC110" s="75"/>
      <c r="AD110" s="75"/>
    </row>
    <row r="111" spans="1:30" ht="16" customHeight="1">
      <c r="A111" s="5"/>
      <c r="B111" s="5"/>
      <c r="C111" s="5"/>
      <c r="D111" s="5"/>
      <c r="E111" s="5"/>
      <c r="F111" s="5"/>
      <c r="G111" s="153"/>
      <c r="H111" s="153"/>
      <c r="I111" s="153"/>
      <c r="J111" s="153"/>
      <c r="K111" s="153"/>
      <c r="L111" s="153"/>
      <c r="M111" s="153"/>
      <c r="N111" s="85"/>
      <c r="O111" s="85"/>
      <c r="P111" s="85"/>
      <c r="Q111" s="85"/>
      <c r="R111" s="85"/>
      <c r="S111" s="85"/>
      <c r="T111" s="95"/>
      <c r="U111" s="95"/>
      <c r="V111" s="95"/>
      <c r="W111" s="95"/>
      <c r="X111" s="95"/>
      <c r="Y111" s="75"/>
      <c r="Z111" s="75"/>
      <c r="AA111" s="75"/>
      <c r="AB111" s="75"/>
      <c r="AC111" s="75"/>
      <c r="AD111" s="75"/>
    </row>
    <row r="112" spans="1:30" ht="16" customHeight="1">
      <c r="A112" s="5"/>
      <c r="B112" s="5"/>
      <c r="C112" s="5"/>
      <c r="D112" s="5"/>
      <c r="E112" s="5"/>
      <c r="F112" s="5"/>
      <c r="G112" s="153"/>
      <c r="H112" s="153"/>
      <c r="I112" s="153"/>
      <c r="J112" s="153"/>
      <c r="K112" s="153"/>
      <c r="L112" s="153"/>
      <c r="M112" s="153"/>
      <c r="N112" s="85"/>
      <c r="O112" s="85"/>
      <c r="P112" s="85"/>
      <c r="Q112" s="85"/>
      <c r="R112" s="85"/>
      <c r="S112" s="85"/>
      <c r="T112" s="95"/>
      <c r="U112" s="95"/>
      <c r="V112" s="95"/>
      <c r="W112" s="95"/>
      <c r="X112" s="95"/>
      <c r="Y112" s="75"/>
      <c r="Z112" s="75"/>
      <c r="AA112" s="75"/>
      <c r="AB112" s="75"/>
      <c r="AC112" s="75"/>
      <c r="AD112" s="75"/>
    </row>
    <row r="113" spans="1:30" ht="16" customHeight="1">
      <c r="A113" s="5"/>
      <c r="B113" s="5"/>
      <c r="C113" s="5"/>
      <c r="D113" s="5"/>
      <c r="E113" s="5"/>
      <c r="F113" s="5"/>
      <c r="G113" s="153"/>
      <c r="H113" s="153"/>
      <c r="I113" s="153"/>
      <c r="J113" s="153"/>
      <c r="K113" s="153"/>
      <c r="L113" s="153"/>
      <c r="M113" s="153"/>
      <c r="N113" s="85"/>
      <c r="O113" s="85"/>
      <c r="P113" s="85"/>
      <c r="Q113" s="85"/>
      <c r="R113" s="85"/>
      <c r="S113" s="85"/>
      <c r="T113" s="95"/>
      <c r="U113" s="95"/>
      <c r="V113" s="95"/>
      <c r="W113" s="95"/>
      <c r="X113" s="95"/>
      <c r="Y113" s="75"/>
      <c r="Z113" s="75"/>
      <c r="AA113" s="75"/>
      <c r="AB113" s="75"/>
      <c r="AC113" s="75"/>
      <c r="AD113" s="75"/>
    </row>
    <row r="114" spans="1:30" ht="16" customHeight="1">
      <c r="A114" s="5"/>
      <c r="B114" s="5"/>
      <c r="C114" s="5"/>
      <c r="D114" s="5"/>
      <c r="E114" s="5"/>
      <c r="F114" s="5"/>
      <c r="G114" s="153"/>
      <c r="H114" s="153"/>
      <c r="I114" s="153"/>
      <c r="J114" s="153"/>
      <c r="K114" s="153"/>
      <c r="L114" s="153"/>
      <c r="M114" s="153"/>
      <c r="N114" s="85"/>
      <c r="O114" s="85"/>
      <c r="P114" s="85"/>
      <c r="Q114" s="85"/>
      <c r="R114" s="85"/>
      <c r="S114" s="85"/>
      <c r="T114" s="95"/>
      <c r="U114" s="95"/>
      <c r="V114" s="95"/>
      <c r="W114" s="95"/>
      <c r="X114" s="95"/>
      <c r="Y114" s="75"/>
      <c r="Z114" s="75"/>
      <c r="AA114" s="75"/>
      <c r="AB114" s="75"/>
      <c r="AC114" s="75"/>
      <c r="AD114" s="75"/>
    </row>
    <row r="115" spans="1:30" ht="16" customHeight="1">
      <c r="A115" s="5"/>
      <c r="B115" s="5"/>
      <c r="C115" s="5"/>
      <c r="D115" s="5"/>
      <c r="E115" s="5"/>
      <c r="F115" s="5"/>
      <c r="G115" s="153"/>
      <c r="H115" s="153"/>
      <c r="I115" s="153"/>
      <c r="J115" s="153"/>
      <c r="K115" s="153"/>
      <c r="L115" s="153"/>
      <c r="M115" s="153"/>
      <c r="N115" s="85"/>
      <c r="O115" s="85"/>
      <c r="P115" s="85"/>
      <c r="Q115" s="85"/>
      <c r="R115" s="85"/>
      <c r="S115" s="85"/>
      <c r="T115" s="95"/>
      <c r="U115" s="95"/>
      <c r="V115" s="95"/>
      <c r="W115" s="95"/>
      <c r="X115" s="95"/>
      <c r="Y115" s="75"/>
      <c r="Z115" s="75"/>
      <c r="AA115" s="75"/>
      <c r="AB115" s="75"/>
      <c r="AC115" s="75"/>
      <c r="AD115" s="75"/>
    </row>
    <row r="116" spans="1:30" ht="16" customHeight="1">
      <c r="A116" s="5"/>
      <c r="B116" s="5"/>
      <c r="C116" s="5"/>
      <c r="D116" s="5"/>
      <c r="E116" s="5"/>
      <c r="F116" s="5"/>
      <c r="G116" s="153"/>
      <c r="H116" s="153"/>
      <c r="I116" s="153"/>
      <c r="J116" s="153"/>
      <c r="K116" s="153"/>
      <c r="L116" s="153"/>
      <c r="M116" s="153"/>
      <c r="N116" s="85"/>
      <c r="O116" s="85"/>
      <c r="P116" s="85"/>
      <c r="Q116" s="85"/>
      <c r="R116" s="85"/>
      <c r="S116" s="85"/>
      <c r="T116" s="95"/>
      <c r="U116" s="95"/>
      <c r="V116" s="95"/>
      <c r="W116" s="95"/>
      <c r="X116" s="95"/>
      <c r="Y116" s="75"/>
      <c r="Z116" s="75"/>
      <c r="AA116" s="75"/>
      <c r="AB116" s="75"/>
      <c r="AC116" s="75"/>
      <c r="AD116" s="75"/>
    </row>
    <row r="117" spans="1:30" ht="16" customHeight="1">
      <c r="A117" s="5"/>
      <c r="B117" s="5"/>
      <c r="C117" s="5"/>
      <c r="D117" s="5"/>
      <c r="E117" s="5"/>
      <c r="F117" s="5"/>
      <c r="G117" s="153"/>
      <c r="H117" s="153"/>
      <c r="I117" s="153"/>
      <c r="J117" s="153"/>
      <c r="K117" s="153"/>
      <c r="L117" s="153"/>
      <c r="M117" s="153"/>
      <c r="N117" s="85"/>
      <c r="O117" s="85"/>
      <c r="P117" s="85"/>
      <c r="Q117" s="85"/>
      <c r="R117" s="85"/>
      <c r="S117" s="85"/>
      <c r="T117" s="95"/>
      <c r="U117" s="95"/>
      <c r="V117" s="127"/>
      <c r="W117" s="127"/>
      <c r="X117" s="127"/>
      <c r="AA117" s="75"/>
      <c r="AB117" s="75"/>
      <c r="AC117" s="75"/>
      <c r="AD117" s="75"/>
    </row>
    <row r="118" spans="1:30" ht="16" customHeight="1">
      <c r="A118" s="10"/>
      <c r="B118" s="10"/>
      <c r="C118" s="10"/>
      <c r="D118" s="10"/>
      <c r="E118" s="10"/>
      <c r="F118" s="10"/>
      <c r="G118" s="122"/>
      <c r="H118" s="122"/>
      <c r="I118" s="122"/>
      <c r="J118" s="122"/>
      <c r="K118" s="122"/>
      <c r="L118" s="122"/>
      <c r="M118" s="122"/>
      <c r="N118" s="85"/>
      <c r="O118" s="85"/>
      <c r="P118" s="85"/>
      <c r="Q118" s="85"/>
      <c r="R118" s="85"/>
      <c r="S118" s="85"/>
      <c r="T118" s="95"/>
      <c r="U118" s="95"/>
      <c r="V118" s="127"/>
      <c r="W118" s="127"/>
      <c r="X118" s="127"/>
      <c r="AA118" s="75"/>
      <c r="AB118" s="75"/>
      <c r="AC118" s="75"/>
      <c r="AD118" s="75"/>
    </row>
    <row r="119" spans="1:30" ht="16" customHeight="1">
      <c r="A119" s="10"/>
      <c r="B119" s="10"/>
      <c r="C119" s="10"/>
      <c r="D119" s="10"/>
      <c r="E119" s="10"/>
      <c r="F119" s="10"/>
      <c r="G119" s="122"/>
      <c r="H119" s="122"/>
      <c r="I119" s="122"/>
      <c r="J119" s="122"/>
      <c r="K119" s="122"/>
      <c r="L119" s="122"/>
      <c r="M119" s="122"/>
      <c r="N119" s="85"/>
      <c r="O119" s="85"/>
      <c r="P119" s="85"/>
      <c r="Q119" s="85"/>
      <c r="R119" s="85"/>
      <c r="S119" s="85"/>
      <c r="T119" s="95"/>
      <c r="U119" s="95"/>
      <c r="V119" s="127"/>
      <c r="W119" s="127"/>
      <c r="X119" s="127"/>
      <c r="AA119" s="75"/>
      <c r="AB119" s="75"/>
      <c r="AC119" s="75"/>
      <c r="AD119" s="75"/>
    </row>
    <row r="120" spans="1:30" ht="16" customHeight="1">
      <c r="A120" s="10"/>
      <c r="B120" s="10"/>
      <c r="C120" s="10"/>
      <c r="D120" s="10"/>
      <c r="E120" s="10"/>
      <c r="F120" s="10"/>
      <c r="G120" s="122"/>
      <c r="H120" s="122"/>
      <c r="I120" s="122"/>
      <c r="J120" s="122"/>
      <c r="K120" s="122"/>
      <c r="L120" s="122"/>
      <c r="M120" s="122"/>
      <c r="N120" s="85"/>
      <c r="O120" s="85"/>
      <c r="P120" s="85"/>
      <c r="Q120" s="85"/>
      <c r="R120" s="85"/>
      <c r="S120" s="85"/>
      <c r="T120" s="95"/>
      <c r="U120" s="95"/>
      <c r="V120" s="127"/>
      <c r="W120" s="127"/>
      <c r="X120" s="127"/>
      <c r="AA120" s="75"/>
      <c r="AB120" s="75"/>
      <c r="AC120" s="75"/>
      <c r="AD120" s="75"/>
    </row>
    <row r="121" spans="1:30" ht="16" customHeight="1">
      <c r="A121" s="10"/>
      <c r="B121" s="10"/>
      <c r="C121" s="10"/>
      <c r="D121" s="10"/>
      <c r="E121" s="10"/>
      <c r="F121" s="10"/>
      <c r="G121" s="122"/>
      <c r="H121" s="122"/>
      <c r="I121" s="122"/>
      <c r="J121" s="122"/>
      <c r="K121" s="122"/>
      <c r="L121" s="122"/>
      <c r="M121" s="122"/>
      <c r="N121" s="85"/>
      <c r="O121" s="85"/>
      <c r="P121" s="85"/>
      <c r="Q121" s="85"/>
      <c r="R121" s="85"/>
      <c r="S121" s="85"/>
      <c r="T121" s="95"/>
      <c r="U121" s="95"/>
      <c r="V121" s="127"/>
      <c r="W121" s="127"/>
      <c r="X121" s="127"/>
      <c r="AA121" s="75"/>
      <c r="AB121" s="75"/>
      <c r="AC121" s="75"/>
      <c r="AD121" s="75"/>
    </row>
    <row r="122" spans="1:30" ht="16" customHeight="1">
      <c r="A122" s="10"/>
      <c r="B122" s="10"/>
      <c r="C122" s="10"/>
      <c r="D122" s="10"/>
      <c r="E122" s="10"/>
      <c r="F122" s="10"/>
      <c r="G122" s="122"/>
      <c r="H122" s="122"/>
      <c r="I122" s="122"/>
      <c r="J122" s="122"/>
      <c r="K122" s="122"/>
      <c r="L122" s="122"/>
      <c r="M122" s="122"/>
      <c r="N122" s="85"/>
      <c r="O122" s="85"/>
      <c r="P122" s="85"/>
      <c r="Q122" s="85"/>
      <c r="R122" s="85"/>
      <c r="S122" s="85"/>
      <c r="T122" s="95"/>
      <c r="U122" s="95"/>
      <c r="V122" s="127"/>
      <c r="W122" s="127"/>
      <c r="X122" s="127"/>
      <c r="AA122" s="75"/>
      <c r="AB122" s="75"/>
      <c r="AC122" s="75"/>
      <c r="AD122" s="75"/>
    </row>
    <row r="123" spans="1:30" ht="16" customHeight="1">
      <c r="A123" s="10"/>
      <c r="B123" s="10"/>
      <c r="C123" s="10"/>
      <c r="D123" s="10"/>
      <c r="E123" s="10"/>
      <c r="F123" s="10"/>
      <c r="G123" s="122"/>
      <c r="H123" s="122"/>
      <c r="I123" s="122"/>
      <c r="J123" s="122"/>
      <c r="K123" s="122"/>
      <c r="L123" s="122"/>
      <c r="M123" s="122"/>
      <c r="N123" s="85"/>
      <c r="O123" s="85"/>
      <c r="P123" s="85"/>
      <c r="Q123" s="85"/>
      <c r="R123" s="85"/>
      <c r="S123" s="85"/>
      <c r="T123" s="95"/>
      <c r="U123" s="95"/>
      <c r="V123" s="127"/>
      <c r="W123" s="127"/>
      <c r="X123" s="127"/>
      <c r="AA123" s="75"/>
      <c r="AB123" s="75"/>
      <c r="AC123" s="75"/>
      <c r="AD123" s="75"/>
    </row>
    <row r="124" spans="1:30" ht="16" customHeight="1">
      <c r="A124" s="10"/>
      <c r="B124" s="10"/>
      <c r="C124" s="10"/>
      <c r="D124" s="10"/>
      <c r="E124" s="10"/>
      <c r="F124" s="10"/>
      <c r="G124" s="122"/>
      <c r="H124" s="122"/>
      <c r="I124" s="122"/>
      <c r="J124" s="122"/>
      <c r="K124" s="122"/>
      <c r="L124" s="122"/>
      <c r="M124" s="122"/>
      <c r="N124" s="85"/>
      <c r="O124" s="85"/>
      <c r="P124" s="85"/>
      <c r="Q124" s="85"/>
      <c r="R124" s="85"/>
      <c r="S124" s="85"/>
      <c r="T124" s="95"/>
      <c r="U124" s="95"/>
      <c r="V124" s="127"/>
      <c r="W124" s="127"/>
      <c r="X124" s="127"/>
      <c r="AA124" s="75"/>
      <c r="AB124" s="75"/>
      <c r="AC124" s="75"/>
      <c r="AD124" s="75"/>
    </row>
    <row r="125" spans="1:30" ht="16" customHeight="1">
      <c r="A125" s="10"/>
      <c r="B125" s="10"/>
      <c r="C125" s="10"/>
      <c r="D125" s="10"/>
      <c r="E125" s="10"/>
      <c r="F125" s="10"/>
      <c r="G125" s="122"/>
      <c r="H125" s="122"/>
      <c r="I125" s="122"/>
      <c r="J125" s="122"/>
      <c r="K125" s="122"/>
      <c r="L125" s="122"/>
      <c r="M125" s="122"/>
      <c r="N125" s="85"/>
      <c r="O125" s="85"/>
      <c r="P125" s="85"/>
      <c r="Q125" s="85"/>
      <c r="R125" s="85"/>
      <c r="S125" s="85"/>
      <c r="T125" s="95"/>
      <c r="U125" s="95"/>
      <c r="V125" s="127"/>
      <c r="W125" s="127"/>
      <c r="X125" s="127"/>
      <c r="AA125" s="75"/>
      <c r="AB125" s="75"/>
      <c r="AC125" s="75"/>
      <c r="AD125" s="75"/>
    </row>
    <row r="126" spans="1:30" ht="16" customHeight="1">
      <c r="A126" s="10"/>
      <c r="B126" s="10"/>
      <c r="C126" s="10"/>
      <c r="D126" s="10"/>
      <c r="E126" s="10"/>
      <c r="F126" s="10"/>
      <c r="G126" s="122"/>
      <c r="H126" s="122"/>
      <c r="I126" s="122"/>
      <c r="J126" s="122"/>
      <c r="K126" s="122"/>
      <c r="L126" s="122"/>
      <c r="M126" s="122"/>
      <c r="N126" s="85"/>
      <c r="O126" s="85"/>
      <c r="P126" s="85"/>
      <c r="Q126" s="85"/>
      <c r="R126" s="85"/>
      <c r="S126" s="85"/>
      <c r="T126" s="95"/>
      <c r="U126" s="95"/>
      <c r="V126" s="127"/>
      <c r="W126" s="127"/>
      <c r="X126" s="127"/>
      <c r="AA126" s="75"/>
      <c r="AB126" s="75"/>
      <c r="AC126" s="75"/>
      <c r="AD126" s="75"/>
    </row>
    <row r="127" spans="1:30" ht="16" customHeight="1">
      <c r="A127" s="10"/>
      <c r="B127" s="10"/>
      <c r="C127" s="10"/>
      <c r="D127" s="10"/>
      <c r="E127" s="10"/>
      <c r="F127" s="10"/>
      <c r="G127" s="122"/>
      <c r="H127" s="122"/>
      <c r="I127" s="122"/>
      <c r="J127" s="122"/>
      <c r="K127" s="122"/>
      <c r="L127" s="122"/>
      <c r="M127" s="122"/>
      <c r="N127" s="85"/>
      <c r="O127" s="85"/>
      <c r="P127" s="85"/>
      <c r="Q127" s="85"/>
      <c r="R127" s="85"/>
      <c r="S127" s="85"/>
      <c r="T127" s="95"/>
      <c r="U127" s="95"/>
      <c r="V127" s="127"/>
      <c r="W127" s="127"/>
      <c r="X127" s="127"/>
      <c r="AA127" s="75"/>
      <c r="AB127" s="75"/>
      <c r="AC127" s="75"/>
      <c r="AD127" s="75"/>
    </row>
    <row r="128" spans="1:30" ht="16" customHeight="1">
      <c r="A128" s="10"/>
      <c r="B128" s="10"/>
      <c r="C128" s="10"/>
      <c r="D128" s="10"/>
      <c r="E128" s="10"/>
      <c r="F128" s="10"/>
      <c r="G128" s="122"/>
      <c r="H128" s="122"/>
      <c r="I128" s="122"/>
      <c r="J128" s="122"/>
      <c r="K128" s="122"/>
      <c r="L128" s="122"/>
      <c r="M128" s="122"/>
      <c r="N128" s="85"/>
      <c r="O128" s="85"/>
      <c r="P128" s="85"/>
      <c r="Q128" s="85"/>
      <c r="R128" s="85"/>
      <c r="S128" s="85"/>
      <c r="T128" s="95"/>
      <c r="U128" s="95"/>
      <c r="V128" s="127"/>
      <c r="W128" s="127"/>
      <c r="X128" s="127"/>
      <c r="AA128" s="75"/>
      <c r="AB128" s="75"/>
      <c r="AC128" s="75"/>
      <c r="AD128" s="75"/>
    </row>
    <row r="129" spans="1:30" ht="16" customHeight="1">
      <c r="A129" s="10"/>
      <c r="B129" s="10"/>
      <c r="C129" s="10"/>
      <c r="D129" s="10"/>
      <c r="E129" s="10"/>
      <c r="F129" s="10"/>
      <c r="G129" s="122"/>
      <c r="H129" s="122"/>
      <c r="I129" s="122"/>
      <c r="J129" s="122"/>
      <c r="K129" s="122"/>
      <c r="L129" s="122"/>
      <c r="M129" s="122"/>
      <c r="N129" s="85"/>
      <c r="O129" s="85"/>
      <c r="P129" s="85"/>
      <c r="Q129" s="85"/>
      <c r="R129" s="85"/>
      <c r="S129" s="85"/>
      <c r="T129" s="95"/>
      <c r="U129" s="95"/>
      <c r="V129" s="127"/>
      <c r="W129" s="127"/>
      <c r="X129" s="127"/>
      <c r="AA129" s="75"/>
      <c r="AB129" s="75"/>
      <c r="AC129" s="75"/>
      <c r="AD129" s="75"/>
    </row>
    <row r="130" spans="1:30" ht="16" customHeight="1">
      <c r="A130" s="10"/>
      <c r="B130" s="10"/>
      <c r="C130" s="10"/>
      <c r="D130" s="10"/>
      <c r="E130" s="10"/>
      <c r="F130" s="10"/>
      <c r="G130" s="122"/>
      <c r="H130" s="122"/>
      <c r="I130" s="122"/>
      <c r="J130" s="122"/>
      <c r="K130" s="122"/>
      <c r="L130" s="122"/>
      <c r="M130" s="122"/>
      <c r="N130" s="85"/>
      <c r="O130" s="85"/>
      <c r="P130" s="85"/>
      <c r="Q130" s="85"/>
      <c r="R130" s="85"/>
      <c r="S130" s="85"/>
      <c r="T130" s="95"/>
      <c r="U130" s="95"/>
      <c r="V130" s="127"/>
      <c r="W130" s="127"/>
      <c r="X130" s="127"/>
      <c r="AA130" s="75"/>
      <c r="AB130" s="75"/>
      <c r="AC130" s="75"/>
      <c r="AD130" s="75"/>
    </row>
    <row r="131" spans="1:30" ht="16" customHeight="1">
      <c r="A131" s="10"/>
      <c r="B131" s="10"/>
      <c r="C131" s="10"/>
      <c r="D131" s="10"/>
      <c r="E131" s="10"/>
      <c r="F131" s="10"/>
      <c r="G131" s="122"/>
      <c r="H131" s="122"/>
      <c r="I131" s="122"/>
      <c r="J131" s="122"/>
      <c r="K131" s="122"/>
      <c r="L131" s="122"/>
      <c r="M131" s="122"/>
      <c r="N131" s="85"/>
      <c r="O131" s="85"/>
      <c r="P131" s="85"/>
      <c r="Q131" s="85"/>
      <c r="R131" s="85"/>
      <c r="S131" s="85"/>
      <c r="T131" s="95"/>
      <c r="U131" s="95"/>
      <c r="V131" s="127"/>
      <c r="W131" s="127"/>
      <c r="X131" s="127"/>
      <c r="AA131" s="75"/>
      <c r="AB131" s="75"/>
      <c r="AC131" s="75"/>
      <c r="AD131" s="75"/>
    </row>
    <row r="132" spans="1:30" ht="16" customHeight="1">
      <c r="A132" s="10"/>
      <c r="B132" s="10"/>
      <c r="C132" s="10"/>
      <c r="D132" s="10"/>
      <c r="E132" s="10"/>
      <c r="F132" s="10"/>
      <c r="G132" s="122"/>
      <c r="H132" s="122"/>
      <c r="I132" s="122"/>
      <c r="J132" s="122"/>
      <c r="K132" s="122"/>
      <c r="L132" s="122"/>
      <c r="M132" s="122"/>
      <c r="N132" s="85"/>
      <c r="O132" s="85"/>
      <c r="P132" s="85"/>
      <c r="Q132" s="85"/>
      <c r="R132" s="85"/>
      <c r="S132" s="85"/>
      <c r="T132" s="95"/>
      <c r="U132" s="95"/>
      <c r="V132" s="127"/>
      <c r="W132" s="127"/>
      <c r="X132" s="127"/>
      <c r="AA132" s="75"/>
      <c r="AB132" s="75"/>
      <c r="AC132" s="75"/>
      <c r="AD132" s="75"/>
    </row>
    <row r="133" spans="1:30" ht="16" customHeight="1">
      <c r="A133" s="10"/>
      <c r="B133" s="10"/>
      <c r="C133" s="10"/>
      <c r="D133" s="10"/>
      <c r="E133" s="10"/>
      <c r="F133" s="10"/>
      <c r="G133" s="122"/>
      <c r="H133" s="122"/>
      <c r="I133" s="122"/>
      <c r="J133" s="122"/>
      <c r="K133" s="122"/>
      <c r="L133" s="122"/>
      <c r="M133" s="122"/>
      <c r="N133" s="85"/>
      <c r="O133" s="85"/>
      <c r="P133" s="85"/>
      <c r="Q133" s="85"/>
      <c r="R133" s="85"/>
      <c r="S133" s="85"/>
      <c r="T133" s="95"/>
      <c r="U133" s="95"/>
      <c r="V133" s="127"/>
      <c r="W133" s="127"/>
      <c r="X133" s="127"/>
      <c r="AA133" s="75"/>
      <c r="AB133" s="75"/>
      <c r="AC133" s="75"/>
      <c r="AD133" s="75"/>
    </row>
    <row r="134" spans="1:30" ht="16" customHeight="1">
      <c r="A134" s="10"/>
      <c r="B134" s="10"/>
      <c r="C134" s="10"/>
      <c r="D134" s="10"/>
      <c r="E134" s="10"/>
      <c r="F134" s="10"/>
      <c r="G134" s="122"/>
      <c r="H134" s="122"/>
      <c r="I134" s="122"/>
      <c r="J134" s="122"/>
      <c r="K134" s="122"/>
      <c r="L134" s="122"/>
      <c r="M134" s="122"/>
      <c r="N134" s="85"/>
      <c r="O134" s="85"/>
      <c r="P134" s="85"/>
      <c r="Q134" s="85"/>
      <c r="R134" s="85"/>
      <c r="S134" s="85"/>
      <c r="T134" s="95"/>
      <c r="U134" s="95"/>
      <c r="V134" s="127"/>
      <c r="W134" s="127"/>
      <c r="X134" s="127"/>
      <c r="AA134" s="75"/>
      <c r="AB134" s="75"/>
      <c r="AC134" s="75"/>
      <c r="AD134" s="75"/>
    </row>
    <row r="135" spans="1:30" ht="16" customHeight="1">
      <c r="A135" s="10"/>
      <c r="B135" s="10"/>
      <c r="C135" s="10"/>
      <c r="D135" s="10"/>
      <c r="E135" s="10"/>
      <c r="F135" s="10"/>
      <c r="G135" s="122"/>
      <c r="H135" s="122"/>
      <c r="I135" s="122"/>
      <c r="J135" s="122"/>
      <c r="K135" s="122"/>
      <c r="L135" s="122"/>
      <c r="M135" s="122"/>
      <c r="N135" s="85"/>
      <c r="O135" s="85"/>
      <c r="P135" s="85"/>
      <c r="Q135" s="85"/>
      <c r="R135" s="85"/>
      <c r="S135" s="85"/>
      <c r="T135" s="95"/>
      <c r="U135" s="95"/>
      <c r="V135" s="127"/>
      <c r="W135" s="127"/>
      <c r="X135" s="127"/>
      <c r="AA135" s="75"/>
      <c r="AB135" s="75"/>
      <c r="AC135" s="75"/>
      <c r="AD135" s="75"/>
    </row>
    <row r="136" spans="1:30" ht="16" customHeight="1">
      <c r="A136" s="10"/>
      <c r="B136" s="10"/>
      <c r="C136" s="10"/>
      <c r="D136" s="10"/>
      <c r="E136" s="10"/>
      <c r="F136" s="10"/>
      <c r="G136" s="122"/>
      <c r="H136" s="122"/>
      <c r="I136" s="122"/>
      <c r="J136" s="122"/>
      <c r="K136" s="122"/>
      <c r="L136" s="122"/>
      <c r="M136" s="122"/>
      <c r="N136" s="85"/>
      <c r="O136" s="85"/>
      <c r="P136" s="85"/>
      <c r="Q136" s="85"/>
      <c r="R136" s="85"/>
      <c r="S136" s="85"/>
      <c r="T136" s="95"/>
      <c r="U136" s="95"/>
      <c r="V136" s="127"/>
      <c r="W136" s="127"/>
      <c r="X136" s="127"/>
      <c r="AA136" s="75"/>
      <c r="AB136" s="75"/>
      <c r="AC136" s="75"/>
      <c r="AD136" s="75"/>
    </row>
    <row r="137" spans="1:30" ht="16" customHeight="1">
      <c r="A137" s="10"/>
      <c r="B137" s="10"/>
      <c r="C137" s="10"/>
      <c r="D137" s="10"/>
      <c r="E137" s="10"/>
      <c r="F137" s="10"/>
      <c r="G137" s="122"/>
      <c r="H137" s="122"/>
      <c r="I137" s="122"/>
      <c r="J137" s="122"/>
      <c r="K137" s="122"/>
      <c r="L137" s="122"/>
      <c r="M137" s="122"/>
      <c r="N137" s="85"/>
      <c r="O137" s="85"/>
      <c r="P137" s="85"/>
      <c r="Q137" s="85"/>
      <c r="R137" s="85"/>
      <c r="S137" s="85"/>
      <c r="T137" s="95"/>
      <c r="U137" s="95"/>
      <c r="V137" s="127"/>
      <c r="W137" s="127"/>
      <c r="X137" s="127"/>
      <c r="AA137" s="75"/>
      <c r="AB137" s="75"/>
      <c r="AC137" s="75"/>
      <c r="AD137" s="75"/>
    </row>
    <row r="138" spans="1:30" ht="16" customHeight="1">
      <c r="A138" s="10"/>
      <c r="B138" s="10"/>
      <c r="C138" s="10"/>
      <c r="D138" s="10"/>
      <c r="E138" s="10"/>
      <c r="F138" s="10"/>
      <c r="G138" s="122"/>
      <c r="H138" s="122"/>
      <c r="I138" s="122"/>
      <c r="J138" s="122"/>
      <c r="K138" s="122"/>
      <c r="L138" s="122"/>
      <c r="M138" s="122"/>
      <c r="N138" s="85"/>
      <c r="O138" s="85"/>
      <c r="P138" s="85"/>
      <c r="Q138" s="85"/>
      <c r="R138" s="85"/>
      <c r="S138" s="85"/>
      <c r="T138" s="95"/>
      <c r="U138" s="95"/>
      <c r="V138" s="127"/>
      <c r="W138" s="127"/>
      <c r="X138" s="127"/>
      <c r="AA138" s="75"/>
      <c r="AB138" s="75"/>
      <c r="AC138" s="75"/>
      <c r="AD138" s="75"/>
    </row>
    <row r="139" spans="1:30" ht="16" customHeight="1">
      <c r="A139" s="10"/>
      <c r="B139" s="10"/>
      <c r="C139" s="10"/>
      <c r="D139" s="10"/>
      <c r="E139" s="10"/>
      <c r="F139" s="10"/>
      <c r="G139" s="122"/>
      <c r="H139" s="122"/>
      <c r="I139" s="122"/>
      <c r="J139" s="122"/>
      <c r="K139" s="122"/>
      <c r="L139" s="122"/>
      <c r="M139" s="122"/>
      <c r="N139" s="85"/>
      <c r="O139" s="85"/>
      <c r="P139" s="85"/>
      <c r="Q139" s="85"/>
      <c r="R139" s="85"/>
      <c r="S139" s="85"/>
      <c r="T139" s="95"/>
      <c r="U139" s="95"/>
      <c r="V139" s="127"/>
      <c r="W139" s="127"/>
      <c r="X139" s="127"/>
      <c r="AA139" s="75"/>
      <c r="AB139" s="75"/>
      <c r="AC139" s="75"/>
      <c r="AD139" s="75"/>
    </row>
    <row r="140" spans="1:30" ht="16" customHeight="1">
      <c r="A140" s="10"/>
      <c r="B140" s="10"/>
      <c r="C140" s="10"/>
      <c r="D140" s="10"/>
      <c r="E140" s="10"/>
      <c r="F140" s="10"/>
      <c r="G140" s="122"/>
      <c r="H140" s="122"/>
      <c r="I140" s="122"/>
      <c r="J140" s="122"/>
      <c r="K140" s="122"/>
      <c r="L140" s="122"/>
      <c r="M140" s="122"/>
      <c r="N140" s="85"/>
      <c r="O140" s="85"/>
      <c r="P140" s="85"/>
      <c r="Q140" s="85"/>
      <c r="R140" s="85"/>
      <c r="S140" s="85"/>
      <c r="T140" s="95"/>
      <c r="U140" s="95"/>
      <c r="V140" s="127"/>
      <c r="W140" s="127"/>
      <c r="X140" s="127"/>
      <c r="AA140" s="75"/>
      <c r="AB140" s="75"/>
      <c r="AC140" s="75"/>
      <c r="AD140" s="75"/>
    </row>
    <row r="141" spans="1:30" ht="16" customHeight="1">
      <c r="A141" s="10"/>
      <c r="B141" s="10"/>
      <c r="C141" s="10"/>
      <c r="D141" s="10"/>
      <c r="E141" s="10"/>
      <c r="F141" s="10"/>
      <c r="G141" s="122"/>
      <c r="H141" s="122"/>
      <c r="I141" s="122"/>
      <c r="J141" s="122"/>
      <c r="K141" s="122"/>
      <c r="L141" s="122"/>
      <c r="M141" s="122"/>
      <c r="N141" s="85"/>
      <c r="O141" s="85"/>
      <c r="P141" s="85"/>
      <c r="Q141" s="85"/>
      <c r="R141" s="85"/>
      <c r="S141" s="85"/>
      <c r="T141" s="95"/>
      <c r="U141" s="95"/>
      <c r="V141" s="127"/>
      <c r="W141" s="127"/>
      <c r="X141" s="127"/>
      <c r="AA141" s="75"/>
      <c r="AB141" s="75"/>
      <c r="AC141" s="75"/>
      <c r="AD141" s="75"/>
    </row>
    <row r="142" spans="1:30" ht="16" customHeight="1">
      <c r="A142" s="10"/>
      <c r="B142" s="10"/>
      <c r="C142" s="10"/>
      <c r="D142" s="10"/>
      <c r="E142" s="10"/>
      <c r="F142" s="10"/>
      <c r="G142" s="122"/>
      <c r="H142" s="122"/>
      <c r="I142" s="122"/>
      <c r="J142" s="122"/>
      <c r="K142" s="122"/>
      <c r="L142" s="122"/>
      <c r="M142" s="122"/>
      <c r="N142" s="74"/>
      <c r="O142" s="74"/>
      <c r="P142" s="74"/>
      <c r="Q142" s="74"/>
      <c r="R142" s="74"/>
      <c r="S142" s="74"/>
      <c r="T142" s="75"/>
      <c r="U142" s="75"/>
      <c r="AA142" s="75"/>
      <c r="AB142" s="75"/>
      <c r="AC142" s="75"/>
      <c r="AD142" s="75"/>
    </row>
    <row r="143" spans="1:30" ht="16" customHeight="1">
      <c r="A143" s="10"/>
      <c r="B143" s="10"/>
      <c r="C143" s="10"/>
      <c r="D143" s="10"/>
      <c r="E143" s="10"/>
      <c r="F143" s="10"/>
      <c r="G143" s="122"/>
      <c r="H143" s="122"/>
      <c r="I143" s="122"/>
      <c r="J143" s="122"/>
      <c r="K143" s="122"/>
      <c r="L143" s="122"/>
      <c r="M143" s="122"/>
      <c r="N143" s="74"/>
      <c r="O143" s="74"/>
      <c r="P143" s="74"/>
      <c r="Q143" s="74"/>
      <c r="R143" s="74"/>
      <c r="S143" s="74"/>
      <c r="T143" s="75"/>
      <c r="U143" s="75"/>
      <c r="AA143" s="75"/>
      <c r="AB143" s="75"/>
      <c r="AC143" s="75"/>
      <c r="AD143" s="75"/>
    </row>
    <row r="144" spans="1:30" ht="16" customHeight="1">
      <c r="A144" s="10"/>
      <c r="B144" s="10"/>
      <c r="C144" s="10"/>
      <c r="D144" s="10"/>
      <c r="E144" s="10"/>
      <c r="F144" s="10"/>
      <c r="G144" s="122"/>
      <c r="H144" s="122"/>
      <c r="I144" s="122"/>
      <c r="J144" s="122"/>
      <c r="K144" s="122"/>
      <c r="L144" s="122"/>
      <c r="M144" s="122"/>
      <c r="N144" s="74"/>
      <c r="O144" s="74"/>
      <c r="P144" s="74"/>
      <c r="Q144" s="74"/>
      <c r="R144" s="74"/>
      <c r="S144" s="74"/>
      <c r="T144" s="75"/>
      <c r="U144" s="75"/>
      <c r="AA144" s="75"/>
      <c r="AB144" s="75"/>
      <c r="AC144" s="75"/>
      <c r="AD144" s="75"/>
    </row>
    <row r="145" spans="1:30" ht="16" customHeight="1">
      <c r="A145" s="10"/>
      <c r="B145" s="10"/>
      <c r="C145" s="10"/>
      <c r="D145" s="10"/>
      <c r="E145" s="10"/>
      <c r="F145" s="10"/>
      <c r="G145" s="122"/>
      <c r="H145" s="122"/>
      <c r="I145" s="122"/>
      <c r="J145" s="122"/>
      <c r="K145" s="122"/>
      <c r="L145" s="122"/>
      <c r="M145" s="122"/>
      <c r="N145" s="74"/>
      <c r="O145" s="74"/>
      <c r="P145" s="74"/>
      <c r="Q145" s="74"/>
      <c r="R145" s="74"/>
      <c r="S145" s="74"/>
      <c r="T145" s="75"/>
      <c r="U145" s="75"/>
      <c r="AA145" s="75"/>
      <c r="AB145" s="75"/>
      <c r="AC145" s="75"/>
      <c r="AD145" s="75"/>
    </row>
    <row r="146" spans="1:30" ht="16" customHeight="1">
      <c r="A146" s="10"/>
      <c r="B146" s="10"/>
      <c r="C146" s="10"/>
      <c r="D146" s="10"/>
      <c r="E146" s="10"/>
      <c r="F146" s="10"/>
      <c r="G146" s="122"/>
      <c r="H146" s="122"/>
      <c r="I146" s="122"/>
      <c r="J146" s="122"/>
      <c r="K146" s="122"/>
      <c r="L146" s="122"/>
      <c r="M146" s="122"/>
      <c r="N146" s="74"/>
      <c r="O146" s="74"/>
      <c r="P146" s="74"/>
      <c r="Q146" s="74"/>
      <c r="R146" s="74"/>
      <c r="S146" s="74"/>
      <c r="T146" s="75"/>
      <c r="U146" s="75"/>
      <c r="AA146" s="75"/>
      <c r="AB146" s="75"/>
      <c r="AC146" s="75"/>
      <c r="AD146" s="75"/>
    </row>
    <row r="147" spans="1:30" ht="16" customHeight="1">
      <c r="A147" s="10"/>
      <c r="B147" s="10"/>
      <c r="C147" s="10"/>
      <c r="D147" s="10"/>
      <c r="E147" s="10"/>
      <c r="F147" s="10"/>
      <c r="G147" s="122"/>
      <c r="H147" s="122"/>
      <c r="I147" s="122"/>
      <c r="J147" s="122"/>
      <c r="K147" s="122"/>
      <c r="L147" s="122"/>
      <c r="M147" s="122"/>
      <c r="N147" s="74"/>
      <c r="O147" s="74"/>
      <c r="P147" s="74"/>
      <c r="Q147" s="74"/>
      <c r="R147" s="74"/>
      <c r="S147" s="74"/>
      <c r="T147" s="75"/>
      <c r="U147" s="75"/>
      <c r="AA147" s="75"/>
      <c r="AB147" s="75"/>
      <c r="AC147" s="75"/>
      <c r="AD147" s="75"/>
    </row>
    <row r="148" spans="1:30" ht="16" customHeight="1">
      <c r="A148" s="10"/>
      <c r="B148" s="10"/>
      <c r="C148" s="10"/>
      <c r="D148" s="10"/>
      <c r="E148" s="10"/>
      <c r="F148" s="10"/>
      <c r="G148" s="122"/>
      <c r="H148" s="122"/>
      <c r="I148" s="122"/>
      <c r="J148" s="122"/>
      <c r="K148" s="122"/>
      <c r="L148" s="122"/>
      <c r="M148" s="122"/>
      <c r="N148" s="74"/>
      <c r="O148" s="74"/>
      <c r="P148" s="74"/>
      <c r="Q148" s="74"/>
      <c r="R148" s="74"/>
      <c r="S148" s="74"/>
      <c r="T148" s="75"/>
      <c r="U148" s="75"/>
      <c r="AA148" s="75"/>
      <c r="AB148" s="75"/>
      <c r="AC148" s="75"/>
      <c r="AD148" s="75"/>
    </row>
    <row r="149" spans="1:30" ht="16" customHeight="1">
      <c r="A149" s="10"/>
      <c r="B149" s="10"/>
      <c r="C149" s="10"/>
      <c r="D149" s="10"/>
      <c r="E149" s="10"/>
      <c r="F149" s="10"/>
      <c r="G149" s="122"/>
      <c r="H149" s="122"/>
      <c r="I149" s="122"/>
      <c r="J149" s="122"/>
      <c r="K149" s="122"/>
      <c r="L149" s="122"/>
      <c r="M149" s="122"/>
      <c r="N149" s="74"/>
      <c r="O149" s="74"/>
      <c r="P149" s="74"/>
      <c r="Q149" s="74"/>
      <c r="R149" s="74"/>
      <c r="S149" s="74"/>
      <c r="T149" s="75"/>
      <c r="U149" s="75"/>
      <c r="AA149" s="75"/>
      <c r="AB149" s="75"/>
      <c r="AC149" s="75"/>
      <c r="AD149" s="75"/>
    </row>
    <row r="150" spans="1:30" ht="16" customHeight="1">
      <c r="A150" s="10"/>
      <c r="B150" s="10"/>
      <c r="C150" s="10"/>
      <c r="D150" s="10"/>
      <c r="E150" s="10"/>
      <c r="F150" s="10"/>
      <c r="G150" s="122"/>
      <c r="H150" s="122"/>
      <c r="I150" s="122"/>
      <c r="J150" s="122"/>
      <c r="K150" s="122"/>
      <c r="L150" s="122"/>
      <c r="M150" s="122"/>
      <c r="N150" s="74"/>
      <c r="O150" s="74"/>
      <c r="P150" s="74"/>
      <c r="Q150" s="74"/>
      <c r="R150" s="74"/>
      <c r="S150" s="74"/>
      <c r="T150" s="75"/>
      <c r="U150" s="75"/>
      <c r="AA150" s="75"/>
      <c r="AB150" s="75"/>
      <c r="AC150" s="75"/>
      <c r="AD150" s="75"/>
    </row>
    <row r="151" spans="1:30" ht="16" customHeight="1">
      <c r="A151" s="10"/>
      <c r="B151" s="10"/>
      <c r="C151" s="10"/>
      <c r="D151" s="10"/>
      <c r="E151" s="10"/>
      <c r="F151" s="10"/>
      <c r="G151" s="122"/>
      <c r="H151" s="122"/>
      <c r="I151" s="122"/>
      <c r="J151" s="122"/>
      <c r="K151" s="122"/>
      <c r="L151" s="122"/>
      <c r="M151" s="122"/>
      <c r="N151" s="74"/>
      <c r="O151" s="74"/>
      <c r="P151" s="74"/>
      <c r="Q151" s="74"/>
      <c r="R151" s="74"/>
      <c r="S151" s="74"/>
      <c r="T151" s="75"/>
      <c r="U151" s="75"/>
      <c r="AA151" s="75"/>
      <c r="AB151" s="75"/>
      <c r="AC151" s="75"/>
      <c r="AD151" s="75"/>
    </row>
    <row r="152" spans="1:30" ht="16" customHeight="1">
      <c r="A152" s="10"/>
      <c r="B152" s="10"/>
      <c r="C152" s="10"/>
      <c r="D152" s="10"/>
      <c r="E152" s="10"/>
      <c r="F152" s="10"/>
      <c r="G152" s="122"/>
      <c r="H152" s="122"/>
      <c r="I152" s="122"/>
      <c r="J152" s="122"/>
      <c r="K152" s="122"/>
      <c r="L152" s="122"/>
      <c r="M152" s="122"/>
      <c r="N152" s="74"/>
      <c r="O152" s="74"/>
      <c r="P152" s="74"/>
      <c r="Q152" s="74"/>
      <c r="R152" s="74"/>
      <c r="S152" s="74"/>
      <c r="T152" s="75"/>
      <c r="U152" s="75"/>
      <c r="AA152" s="75"/>
      <c r="AB152" s="75"/>
      <c r="AC152" s="75"/>
      <c r="AD152" s="75"/>
    </row>
    <row r="153" spans="1:30" ht="16" customHeight="1">
      <c r="A153" s="10"/>
      <c r="B153" s="10"/>
      <c r="C153" s="10"/>
      <c r="D153" s="10"/>
      <c r="E153" s="10"/>
      <c r="F153" s="10"/>
      <c r="G153" s="122"/>
      <c r="H153" s="122"/>
      <c r="I153" s="122"/>
      <c r="J153" s="122"/>
      <c r="K153" s="122"/>
      <c r="L153" s="122"/>
      <c r="M153" s="122"/>
      <c r="N153" s="74"/>
      <c r="O153" s="74"/>
      <c r="P153" s="74"/>
      <c r="Q153" s="74"/>
      <c r="R153" s="74"/>
      <c r="S153" s="74"/>
      <c r="T153" s="75"/>
      <c r="U153" s="75"/>
      <c r="AA153" s="75"/>
      <c r="AB153" s="75"/>
      <c r="AC153" s="75"/>
      <c r="AD153" s="75"/>
    </row>
    <row r="154" spans="1:30" ht="16" customHeight="1">
      <c r="A154" s="10"/>
      <c r="B154" s="10"/>
      <c r="C154" s="10"/>
      <c r="D154" s="10"/>
      <c r="E154" s="10"/>
      <c r="F154" s="10"/>
      <c r="G154" s="122"/>
      <c r="H154" s="122"/>
      <c r="I154" s="122"/>
      <c r="J154" s="122"/>
      <c r="K154" s="122"/>
      <c r="L154" s="122"/>
      <c r="M154" s="122"/>
      <c r="N154" s="74"/>
      <c r="O154" s="74"/>
      <c r="P154" s="74"/>
      <c r="Q154" s="74"/>
      <c r="R154" s="74"/>
      <c r="S154" s="74"/>
      <c r="T154" s="75"/>
      <c r="U154" s="75"/>
      <c r="AA154" s="75"/>
      <c r="AB154" s="75"/>
      <c r="AC154" s="75"/>
      <c r="AD154" s="75"/>
    </row>
    <row r="155" spans="1:30" ht="16" customHeight="1">
      <c r="A155" s="10"/>
      <c r="B155" s="10"/>
      <c r="C155" s="10"/>
      <c r="D155" s="10"/>
      <c r="E155" s="10"/>
      <c r="F155" s="10"/>
      <c r="G155" s="122"/>
      <c r="H155" s="122"/>
      <c r="I155" s="122"/>
      <c r="J155" s="122"/>
      <c r="K155" s="122"/>
      <c r="L155" s="122"/>
      <c r="M155" s="122"/>
      <c r="N155" s="74"/>
      <c r="O155" s="74"/>
      <c r="P155" s="74"/>
      <c r="Q155" s="74"/>
      <c r="R155" s="74"/>
      <c r="S155" s="74"/>
      <c r="T155" s="75"/>
      <c r="U155" s="75"/>
      <c r="AA155" s="75"/>
      <c r="AB155" s="75"/>
      <c r="AC155" s="75"/>
      <c r="AD155" s="75"/>
    </row>
    <row r="156" spans="1:30" ht="16" customHeight="1">
      <c r="A156" s="10"/>
      <c r="B156" s="10"/>
      <c r="C156" s="10"/>
      <c r="D156" s="10"/>
      <c r="E156" s="10"/>
      <c r="F156" s="10"/>
      <c r="G156" s="122"/>
      <c r="H156" s="122"/>
      <c r="I156" s="122"/>
      <c r="J156" s="122"/>
      <c r="K156" s="122"/>
      <c r="L156" s="122"/>
      <c r="M156" s="122"/>
      <c r="N156" s="74"/>
      <c r="O156" s="74"/>
      <c r="P156" s="74"/>
      <c r="Q156" s="74"/>
      <c r="R156" s="74"/>
      <c r="S156" s="74"/>
      <c r="T156" s="75"/>
      <c r="U156" s="75"/>
      <c r="AA156" s="75"/>
      <c r="AB156" s="75"/>
      <c r="AC156" s="75"/>
      <c r="AD156" s="75"/>
    </row>
    <row r="157" spans="1:30" ht="16" customHeight="1">
      <c r="A157" s="10"/>
      <c r="B157" s="10"/>
      <c r="C157" s="10"/>
      <c r="D157" s="10"/>
      <c r="E157" s="10"/>
      <c r="F157" s="10"/>
      <c r="G157" s="122"/>
      <c r="H157" s="122"/>
      <c r="I157" s="122"/>
      <c r="J157" s="122"/>
      <c r="K157" s="122"/>
      <c r="L157" s="122"/>
      <c r="M157" s="122"/>
      <c r="N157" s="74"/>
      <c r="O157" s="74"/>
      <c r="P157" s="74"/>
      <c r="Q157" s="74"/>
      <c r="R157" s="74"/>
      <c r="S157" s="74"/>
      <c r="T157" s="75"/>
      <c r="U157" s="75"/>
      <c r="AA157" s="75"/>
      <c r="AB157" s="75"/>
      <c r="AC157" s="75"/>
      <c r="AD157" s="75"/>
    </row>
    <row r="158" spans="1:30" ht="16" customHeight="1">
      <c r="A158" s="10"/>
      <c r="B158" s="10"/>
      <c r="C158" s="10"/>
      <c r="D158" s="10"/>
      <c r="E158" s="10"/>
      <c r="F158" s="10"/>
      <c r="G158" s="122"/>
      <c r="H158" s="122"/>
      <c r="I158" s="122"/>
      <c r="J158" s="122"/>
      <c r="K158" s="122"/>
      <c r="L158" s="122"/>
      <c r="M158" s="122"/>
      <c r="N158" s="74"/>
      <c r="O158" s="74"/>
      <c r="P158" s="74"/>
      <c r="Q158" s="74"/>
      <c r="R158" s="74"/>
      <c r="S158" s="74"/>
      <c r="T158" s="75"/>
      <c r="U158" s="75"/>
      <c r="AA158" s="75"/>
      <c r="AB158" s="75"/>
      <c r="AC158" s="75"/>
      <c r="AD158" s="75"/>
    </row>
    <row r="159" spans="1:30" ht="16" customHeight="1">
      <c r="A159" s="10"/>
      <c r="B159" s="10"/>
      <c r="C159" s="10"/>
      <c r="D159" s="10"/>
      <c r="E159" s="10"/>
      <c r="F159" s="10"/>
      <c r="G159" s="122"/>
      <c r="H159" s="122"/>
      <c r="I159" s="122"/>
      <c r="J159" s="122"/>
      <c r="K159" s="122"/>
      <c r="L159" s="122"/>
      <c r="M159" s="122"/>
      <c r="N159" s="74"/>
      <c r="O159" s="74"/>
      <c r="P159" s="74"/>
      <c r="Q159" s="74"/>
      <c r="R159" s="74"/>
      <c r="S159" s="74"/>
      <c r="T159" s="75"/>
      <c r="U159" s="75"/>
      <c r="AA159" s="75"/>
      <c r="AB159" s="75"/>
      <c r="AC159" s="75"/>
      <c r="AD159" s="75"/>
    </row>
    <row r="160" spans="1:30" ht="16" customHeight="1">
      <c r="A160" s="10"/>
      <c r="B160" s="10"/>
      <c r="C160" s="10"/>
      <c r="D160" s="10"/>
      <c r="E160" s="10"/>
      <c r="F160" s="10"/>
      <c r="G160" s="122"/>
      <c r="H160" s="122"/>
      <c r="I160" s="122"/>
      <c r="J160" s="122"/>
      <c r="K160" s="122"/>
      <c r="L160" s="122"/>
      <c r="M160" s="122"/>
      <c r="N160" s="74"/>
      <c r="O160" s="74"/>
      <c r="P160" s="74"/>
      <c r="Q160" s="74"/>
      <c r="R160" s="74"/>
      <c r="S160" s="74"/>
      <c r="T160" s="75"/>
      <c r="U160" s="75"/>
      <c r="AA160" s="75"/>
      <c r="AB160" s="75"/>
      <c r="AC160" s="75"/>
      <c r="AD160" s="75"/>
    </row>
    <row r="161" spans="1:30" ht="16" customHeight="1">
      <c r="A161" s="10"/>
      <c r="B161" s="10"/>
      <c r="C161" s="10"/>
      <c r="D161" s="10"/>
      <c r="E161" s="10"/>
      <c r="F161" s="10"/>
      <c r="G161" s="122"/>
      <c r="H161" s="122"/>
      <c r="I161" s="122"/>
      <c r="J161" s="122"/>
      <c r="K161" s="122"/>
      <c r="L161" s="122"/>
      <c r="M161" s="122"/>
      <c r="N161" s="74"/>
      <c r="O161" s="74"/>
      <c r="P161" s="74"/>
      <c r="Q161" s="74"/>
      <c r="R161" s="74"/>
      <c r="S161" s="74"/>
      <c r="T161" s="75"/>
      <c r="U161" s="75"/>
      <c r="AA161" s="75"/>
      <c r="AB161" s="75"/>
      <c r="AC161" s="75"/>
      <c r="AD161" s="75"/>
    </row>
    <row r="162" spans="1:30" ht="16" customHeight="1">
      <c r="A162" s="10"/>
      <c r="B162" s="10"/>
      <c r="C162" s="10"/>
      <c r="D162" s="10"/>
      <c r="E162" s="10"/>
      <c r="F162" s="10"/>
      <c r="G162" s="122"/>
      <c r="H162" s="122"/>
      <c r="I162" s="122"/>
      <c r="J162" s="122"/>
      <c r="K162" s="122"/>
      <c r="L162" s="122"/>
      <c r="M162" s="122"/>
      <c r="N162" s="74"/>
      <c r="O162" s="74"/>
      <c r="P162" s="74"/>
      <c r="Q162" s="74"/>
      <c r="R162" s="74"/>
      <c r="S162" s="74"/>
      <c r="T162" s="75"/>
      <c r="U162" s="75"/>
      <c r="AA162" s="75"/>
      <c r="AB162" s="75"/>
      <c r="AC162" s="75"/>
      <c r="AD162" s="75"/>
    </row>
    <row r="163" spans="1:30" ht="16" customHeight="1">
      <c r="A163" s="10"/>
      <c r="B163" s="10"/>
      <c r="C163" s="10"/>
      <c r="D163" s="10"/>
      <c r="E163" s="10"/>
      <c r="F163" s="10"/>
      <c r="G163" s="122"/>
      <c r="H163" s="122"/>
      <c r="I163" s="122"/>
      <c r="J163" s="122"/>
      <c r="K163" s="122"/>
      <c r="L163" s="122"/>
      <c r="M163" s="122"/>
      <c r="N163" s="74"/>
      <c r="O163" s="74"/>
      <c r="P163" s="74"/>
      <c r="Q163" s="74"/>
      <c r="R163" s="74"/>
      <c r="S163" s="74"/>
      <c r="T163" s="75"/>
      <c r="U163" s="75"/>
      <c r="AA163" s="75"/>
      <c r="AB163" s="75"/>
      <c r="AC163" s="75"/>
      <c r="AD163" s="75"/>
    </row>
    <row r="164" spans="1:30" ht="16" customHeight="1">
      <c r="A164" s="10"/>
      <c r="B164" s="10"/>
      <c r="C164" s="10"/>
      <c r="D164" s="10"/>
      <c r="E164" s="10"/>
      <c r="F164" s="10"/>
      <c r="G164" s="122"/>
      <c r="H164" s="122"/>
      <c r="I164" s="122"/>
      <c r="J164" s="122"/>
      <c r="K164" s="122"/>
      <c r="L164" s="122"/>
      <c r="M164" s="122"/>
      <c r="N164" s="74"/>
      <c r="O164" s="74"/>
      <c r="P164" s="74"/>
      <c r="Q164" s="74"/>
      <c r="R164" s="74"/>
      <c r="S164" s="74"/>
      <c r="T164" s="75"/>
      <c r="U164" s="75"/>
      <c r="AA164" s="75"/>
      <c r="AB164" s="75"/>
      <c r="AC164" s="75"/>
      <c r="AD164" s="75"/>
    </row>
    <row r="165" spans="1:30" ht="16" customHeight="1">
      <c r="A165" s="10"/>
      <c r="B165" s="10"/>
      <c r="C165" s="10"/>
      <c r="D165" s="10"/>
      <c r="E165" s="10"/>
      <c r="F165" s="10"/>
      <c r="G165" s="122"/>
      <c r="H165" s="122"/>
      <c r="I165" s="122"/>
      <c r="J165" s="122"/>
      <c r="K165" s="122"/>
      <c r="L165" s="122"/>
      <c r="M165" s="122"/>
      <c r="N165" s="74"/>
      <c r="O165" s="74"/>
      <c r="P165" s="74"/>
      <c r="Q165" s="74"/>
      <c r="R165" s="74"/>
      <c r="S165" s="74"/>
      <c r="T165" s="75"/>
      <c r="U165" s="75"/>
      <c r="AA165" s="75"/>
      <c r="AB165" s="75"/>
      <c r="AC165" s="75"/>
      <c r="AD165" s="75"/>
    </row>
    <row r="166" spans="1:30" ht="16" customHeight="1">
      <c r="A166" s="10"/>
      <c r="B166" s="10"/>
      <c r="C166" s="10"/>
      <c r="D166" s="10"/>
      <c r="E166" s="10"/>
      <c r="F166" s="10"/>
      <c r="G166" s="122"/>
      <c r="H166" s="122"/>
      <c r="I166" s="122"/>
      <c r="J166" s="122"/>
      <c r="K166" s="122"/>
      <c r="L166" s="122"/>
      <c r="M166" s="122"/>
      <c r="N166" s="74"/>
      <c r="O166" s="74"/>
      <c r="P166" s="74"/>
      <c r="Q166" s="74"/>
      <c r="R166" s="74"/>
      <c r="S166" s="74"/>
      <c r="T166" s="75"/>
      <c r="U166" s="75"/>
      <c r="AA166" s="75"/>
      <c r="AB166" s="75"/>
      <c r="AC166" s="75"/>
      <c r="AD166" s="75"/>
    </row>
    <row r="167" spans="1:30" ht="16" customHeight="1">
      <c r="A167" s="10"/>
      <c r="B167" s="10"/>
      <c r="C167" s="10"/>
      <c r="D167" s="10"/>
      <c r="E167" s="10"/>
      <c r="F167" s="10"/>
      <c r="G167" s="122"/>
      <c r="H167" s="122"/>
      <c r="I167" s="122"/>
      <c r="J167" s="122"/>
      <c r="K167" s="122"/>
      <c r="L167" s="122"/>
      <c r="M167" s="122"/>
      <c r="N167" s="74"/>
      <c r="O167" s="74"/>
      <c r="P167" s="74"/>
      <c r="Q167" s="74"/>
      <c r="R167" s="74"/>
      <c r="S167" s="74"/>
      <c r="T167" s="75"/>
      <c r="U167" s="75"/>
      <c r="AA167" s="75"/>
      <c r="AB167" s="75"/>
      <c r="AC167" s="75"/>
      <c r="AD167" s="75"/>
    </row>
    <row r="168" spans="1:30" ht="16" customHeight="1">
      <c r="A168" s="10"/>
      <c r="B168" s="10"/>
      <c r="C168" s="10"/>
      <c r="D168" s="10"/>
      <c r="E168" s="10"/>
      <c r="F168" s="10"/>
      <c r="G168" s="122"/>
      <c r="H168" s="122"/>
      <c r="I168" s="122"/>
      <c r="J168" s="122"/>
      <c r="K168" s="122"/>
      <c r="L168" s="122"/>
      <c r="M168" s="122"/>
      <c r="N168" s="74"/>
      <c r="O168" s="74"/>
      <c r="P168" s="74"/>
      <c r="Q168" s="74"/>
      <c r="R168" s="74"/>
      <c r="S168" s="74"/>
      <c r="T168" s="75"/>
      <c r="U168" s="75"/>
      <c r="AA168" s="75"/>
      <c r="AB168" s="75"/>
      <c r="AC168" s="75"/>
      <c r="AD168" s="75"/>
    </row>
    <row r="169" spans="1:30" ht="16" customHeight="1">
      <c r="A169" s="10"/>
      <c r="B169" s="10"/>
      <c r="C169" s="10"/>
      <c r="D169" s="10"/>
      <c r="E169" s="10"/>
      <c r="F169" s="10"/>
      <c r="G169" s="122"/>
      <c r="H169" s="122"/>
      <c r="I169" s="122"/>
      <c r="J169" s="122"/>
      <c r="K169" s="122"/>
      <c r="L169" s="122"/>
      <c r="M169" s="122"/>
      <c r="N169" s="74"/>
      <c r="O169" s="74"/>
      <c r="P169" s="74"/>
      <c r="Q169" s="74"/>
      <c r="R169" s="74"/>
      <c r="S169" s="74"/>
      <c r="T169" s="75"/>
      <c r="U169" s="75"/>
      <c r="AA169" s="75"/>
      <c r="AB169" s="75"/>
      <c r="AC169" s="75"/>
      <c r="AD169" s="75"/>
    </row>
    <row r="170" spans="1:30" ht="16" customHeight="1">
      <c r="A170" s="10"/>
      <c r="B170" s="10"/>
      <c r="C170" s="10"/>
      <c r="D170" s="10"/>
      <c r="E170" s="10"/>
      <c r="F170" s="10"/>
      <c r="G170" s="122"/>
      <c r="H170" s="122"/>
      <c r="I170" s="122"/>
      <c r="J170" s="122"/>
      <c r="K170" s="122"/>
      <c r="L170" s="122"/>
      <c r="M170" s="122"/>
      <c r="N170" s="74"/>
      <c r="O170" s="74"/>
      <c r="P170" s="74"/>
      <c r="Q170" s="74"/>
      <c r="R170" s="74"/>
      <c r="S170" s="74"/>
      <c r="T170" s="75"/>
      <c r="U170" s="75"/>
      <c r="AA170" s="75"/>
      <c r="AB170" s="75"/>
      <c r="AC170" s="75"/>
      <c r="AD170" s="75"/>
    </row>
    <row r="171" spans="1:30" ht="16" customHeight="1">
      <c r="A171" s="10"/>
      <c r="B171" s="10"/>
      <c r="C171" s="10"/>
      <c r="D171" s="10"/>
      <c r="E171" s="10"/>
      <c r="F171" s="10"/>
      <c r="G171" s="122"/>
      <c r="H171" s="122"/>
      <c r="I171" s="122"/>
      <c r="J171" s="122"/>
      <c r="K171" s="122"/>
      <c r="L171" s="122"/>
      <c r="M171" s="122"/>
      <c r="N171" s="74"/>
      <c r="O171" s="74"/>
      <c r="P171" s="74"/>
      <c r="Q171" s="74"/>
      <c r="R171" s="74"/>
      <c r="S171" s="74"/>
      <c r="T171" s="75"/>
      <c r="U171" s="75"/>
      <c r="AA171" s="75"/>
      <c r="AB171" s="75"/>
      <c r="AC171" s="75"/>
      <c r="AD171" s="75"/>
    </row>
    <row r="172" spans="1:30" ht="16" customHeight="1">
      <c r="A172" s="10"/>
      <c r="B172" s="10"/>
      <c r="C172" s="10"/>
      <c r="D172" s="10"/>
      <c r="E172" s="10"/>
      <c r="F172" s="10"/>
      <c r="G172" s="122"/>
      <c r="H172" s="122"/>
      <c r="I172" s="122"/>
      <c r="J172" s="122"/>
      <c r="K172" s="122"/>
      <c r="L172" s="122"/>
      <c r="M172" s="122"/>
      <c r="N172" s="74"/>
      <c r="O172" s="74"/>
      <c r="P172" s="74"/>
      <c r="Q172" s="74"/>
      <c r="R172" s="74"/>
      <c r="S172" s="74"/>
      <c r="T172" s="75"/>
      <c r="U172" s="75"/>
      <c r="AA172" s="75"/>
      <c r="AB172" s="75"/>
      <c r="AC172" s="75"/>
      <c r="AD172" s="75"/>
    </row>
    <row r="173" spans="1:30" ht="16" customHeight="1">
      <c r="A173" s="10"/>
      <c r="B173" s="10"/>
      <c r="C173" s="10"/>
      <c r="D173" s="10"/>
      <c r="E173" s="10"/>
      <c r="F173" s="10"/>
      <c r="G173" s="122"/>
      <c r="H173" s="122"/>
      <c r="I173" s="122"/>
      <c r="J173" s="122"/>
      <c r="K173" s="122"/>
      <c r="L173" s="122"/>
      <c r="M173" s="122"/>
      <c r="N173" s="74"/>
      <c r="O173" s="74"/>
      <c r="P173" s="74"/>
      <c r="Q173" s="74"/>
      <c r="R173" s="74"/>
      <c r="S173" s="74"/>
      <c r="T173" s="75"/>
      <c r="U173" s="75"/>
      <c r="AA173" s="75"/>
      <c r="AB173" s="75"/>
      <c r="AC173" s="75"/>
      <c r="AD173" s="75"/>
    </row>
    <row r="174" spans="1:30" ht="16" customHeight="1">
      <c r="A174" s="10"/>
      <c r="B174" s="10"/>
      <c r="C174" s="10"/>
      <c r="D174" s="10"/>
      <c r="E174" s="10"/>
      <c r="F174" s="10"/>
      <c r="G174" s="122"/>
      <c r="H174" s="122"/>
      <c r="I174" s="122"/>
      <c r="J174" s="122"/>
      <c r="K174" s="122"/>
      <c r="L174" s="122"/>
      <c r="M174" s="122"/>
      <c r="N174" s="74"/>
      <c r="O174" s="74"/>
      <c r="P174" s="74"/>
      <c r="Q174" s="74"/>
      <c r="R174" s="74"/>
      <c r="S174" s="74"/>
      <c r="T174" s="75"/>
      <c r="U174" s="75"/>
      <c r="AA174" s="75"/>
      <c r="AB174" s="75"/>
      <c r="AC174" s="75"/>
      <c r="AD174" s="75"/>
    </row>
    <row r="175" spans="1:30" ht="16" customHeight="1">
      <c r="A175" s="10"/>
      <c r="B175" s="10"/>
      <c r="C175" s="10"/>
      <c r="D175" s="10"/>
      <c r="E175" s="10"/>
      <c r="F175" s="10"/>
      <c r="G175" s="122"/>
      <c r="H175" s="122"/>
      <c r="I175" s="122"/>
      <c r="J175" s="122"/>
      <c r="K175" s="122"/>
      <c r="L175" s="122"/>
      <c r="M175" s="122"/>
      <c r="N175" s="74"/>
      <c r="O175" s="74"/>
      <c r="P175" s="74"/>
      <c r="Q175" s="74"/>
      <c r="R175" s="74"/>
      <c r="S175" s="74"/>
      <c r="T175" s="75"/>
      <c r="U175" s="75"/>
      <c r="AA175" s="75"/>
      <c r="AB175" s="75"/>
      <c r="AC175" s="75"/>
      <c r="AD175" s="75"/>
    </row>
    <row r="176" spans="1:30" ht="16" customHeight="1">
      <c r="A176" s="10"/>
      <c r="B176" s="10"/>
      <c r="C176" s="10"/>
      <c r="D176" s="10"/>
      <c r="E176" s="10"/>
      <c r="F176" s="10"/>
      <c r="G176" s="122"/>
      <c r="H176" s="122"/>
      <c r="I176" s="122"/>
      <c r="J176" s="122"/>
      <c r="K176" s="122"/>
      <c r="L176" s="122"/>
      <c r="M176" s="122"/>
      <c r="N176" s="74"/>
      <c r="O176" s="74"/>
      <c r="P176" s="74"/>
      <c r="Q176" s="74"/>
      <c r="R176" s="74"/>
      <c r="S176" s="74"/>
      <c r="T176" s="75"/>
      <c r="U176" s="75"/>
      <c r="AA176" s="75"/>
      <c r="AB176" s="75"/>
      <c r="AC176" s="75"/>
      <c r="AD176" s="75"/>
    </row>
    <row r="177" spans="1:30" ht="16" customHeight="1">
      <c r="A177" s="10"/>
      <c r="B177" s="10"/>
      <c r="C177" s="10"/>
      <c r="D177" s="10"/>
      <c r="E177" s="10"/>
      <c r="F177" s="10"/>
      <c r="G177" s="122"/>
      <c r="H177" s="122"/>
      <c r="I177" s="122"/>
      <c r="J177" s="122"/>
      <c r="K177" s="122"/>
      <c r="L177" s="122"/>
      <c r="M177" s="122"/>
      <c r="N177" s="74"/>
      <c r="O177" s="74"/>
      <c r="P177" s="74"/>
      <c r="Q177" s="74"/>
      <c r="R177" s="74"/>
      <c r="S177" s="74"/>
      <c r="T177" s="75"/>
      <c r="U177" s="75"/>
      <c r="AA177" s="75"/>
      <c r="AB177" s="75"/>
      <c r="AC177" s="75"/>
      <c r="AD177" s="75"/>
    </row>
    <row r="178" spans="1:30" ht="16" customHeight="1">
      <c r="A178" s="10"/>
      <c r="B178" s="10"/>
      <c r="C178" s="10"/>
      <c r="D178" s="10"/>
      <c r="E178" s="10"/>
      <c r="F178" s="10"/>
      <c r="G178" s="122"/>
      <c r="H178" s="122"/>
      <c r="I178" s="122"/>
      <c r="J178" s="122"/>
      <c r="K178" s="122"/>
      <c r="L178" s="122"/>
      <c r="M178" s="122"/>
      <c r="N178" s="74"/>
      <c r="O178" s="74"/>
      <c r="P178" s="74"/>
      <c r="Q178" s="74"/>
      <c r="R178" s="74"/>
      <c r="S178" s="74"/>
      <c r="T178" s="75"/>
      <c r="U178" s="75"/>
      <c r="AA178" s="75"/>
      <c r="AB178" s="75"/>
      <c r="AC178" s="75"/>
      <c r="AD178" s="75"/>
    </row>
    <row r="179" spans="1:30" ht="16" customHeight="1">
      <c r="A179" s="10"/>
      <c r="B179" s="10"/>
      <c r="C179" s="10"/>
      <c r="D179" s="10"/>
      <c r="E179" s="10"/>
      <c r="F179" s="10"/>
      <c r="G179" s="122"/>
      <c r="H179" s="122"/>
      <c r="I179" s="122"/>
      <c r="J179" s="122"/>
      <c r="K179" s="122"/>
      <c r="L179" s="122"/>
      <c r="M179" s="122"/>
      <c r="N179" s="74"/>
      <c r="O179" s="74"/>
      <c r="P179" s="74"/>
      <c r="Q179" s="74"/>
      <c r="R179" s="74"/>
      <c r="S179" s="74"/>
      <c r="T179" s="75"/>
      <c r="U179" s="75"/>
      <c r="AA179" s="75"/>
      <c r="AB179" s="75"/>
      <c r="AC179" s="75"/>
      <c r="AD179" s="75"/>
    </row>
    <row r="180" spans="1:30" ht="16" customHeight="1">
      <c r="A180" s="10"/>
      <c r="B180" s="10"/>
      <c r="C180" s="10"/>
      <c r="D180" s="10"/>
      <c r="E180" s="10"/>
      <c r="F180" s="10"/>
      <c r="G180" s="122"/>
      <c r="H180" s="122"/>
      <c r="I180" s="122"/>
      <c r="J180" s="122"/>
      <c r="K180" s="122"/>
      <c r="L180" s="122"/>
      <c r="M180" s="122"/>
      <c r="N180" s="74"/>
      <c r="O180" s="74"/>
      <c r="P180" s="74"/>
      <c r="Q180" s="74"/>
      <c r="R180" s="74"/>
      <c r="S180" s="74"/>
      <c r="T180" s="75"/>
      <c r="U180" s="75"/>
      <c r="AA180" s="75"/>
      <c r="AB180" s="75"/>
      <c r="AC180" s="75"/>
      <c r="AD180" s="75"/>
    </row>
    <row r="181" spans="1:30" ht="16" customHeight="1">
      <c r="A181" s="10"/>
      <c r="B181" s="10"/>
      <c r="C181" s="10"/>
      <c r="D181" s="10"/>
      <c r="E181" s="10"/>
      <c r="F181" s="10"/>
      <c r="G181" s="122"/>
      <c r="H181" s="122"/>
      <c r="I181" s="122"/>
      <c r="J181" s="122"/>
      <c r="K181" s="122"/>
      <c r="L181" s="122"/>
      <c r="M181" s="122"/>
      <c r="N181" s="74"/>
      <c r="O181" s="74"/>
      <c r="P181" s="74"/>
      <c r="Q181" s="74"/>
      <c r="R181" s="74"/>
      <c r="S181" s="74"/>
      <c r="T181" s="75"/>
      <c r="U181" s="75"/>
      <c r="AA181" s="75"/>
      <c r="AB181" s="75"/>
      <c r="AC181" s="75"/>
      <c r="AD181" s="75"/>
    </row>
    <row r="182" spans="1:30" ht="16" customHeight="1">
      <c r="A182" s="10"/>
      <c r="B182" s="10"/>
      <c r="C182" s="10"/>
      <c r="D182" s="10"/>
      <c r="E182" s="10"/>
      <c r="F182" s="10"/>
      <c r="G182" s="122"/>
      <c r="H182" s="122"/>
      <c r="I182" s="122"/>
      <c r="J182" s="122"/>
      <c r="K182" s="122"/>
      <c r="L182" s="122"/>
      <c r="M182" s="122"/>
      <c r="N182" s="74"/>
      <c r="O182" s="74"/>
      <c r="P182" s="74"/>
      <c r="Q182" s="74"/>
      <c r="R182" s="74"/>
      <c r="S182" s="74"/>
      <c r="T182" s="75"/>
      <c r="U182" s="75"/>
      <c r="AA182" s="75"/>
      <c r="AB182" s="75"/>
      <c r="AC182" s="75"/>
      <c r="AD182" s="75"/>
    </row>
    <row r="183" spans="1:30" ht="16" customHeight="1">
      <c r="A183" s="10"/>
      <c r="B183" s="10"/>
      <c r="C183" s="10"/>
      <c r="D183" s="10"/>
      <c r="E183" s="10"/>
      <c r="F183" s="10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AA183" s="75"/>
      <c r="AB183" s="75"/>
      <c r="AC183" s="75"/>
      <c r="AD183" s="75"/>
    </row>
    <row r="184" spans="1:30" ht="16" customHeight="1">
      <c r="A184" s="10"/>
      <c r="B184" s="10"/>
      <c r="C184" s="10"/>
      <c r="D184" s="10"/>
      <c r="E184" s="10"/>
      <c r="F184" s="10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AA184" s="75"/>
      <c r="AB184" s="75"/>
      <c r="AC184" s="75"/>
      <c r="AD184" s="75"/>
    </row>
    <row r="185" spans="1:30" ht="16" customHeight="1">
      <c r="A185" s="10"/>
      <c r="B185" s="10"/>
      <c r="C185" s="10"/>
      <c r="D185" s="10"/>
      <c r="E185" s="10"/>
      <c r="F185" s="10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AA185" s="75"/>
      <c r="AB185" s="75"/>
      <c r="AC185" s="75"/>
      <c r="AD185" s="75"/>
    </row>
    <row r="186" spans="1:30" ht="16" customHeight="1">
      <c r="A186" s="10"/>
      <c r="B186" s="10"/>
      <c r="C186" s="10"/>
      <c r="D186" s="10"/>
      <c r="E186" s="10"/>
      <c r="F186" s="10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AA186" s="75"/>
      <c r="AB186" s="75"/>
      <c r="AC186" s="75"/>
      <c r="AD186" s="75"/>
    </row>
    <row r="187" spans="1:30" ht="16" customHeight="1">
      <c r="A187" s="10"/>
      <c r="B187" s="10"/>
      <c r="C187" s="10"/>
      <c r="D187" s="10"/>
      <c r="E187" s="10"/>
      <c r="F187" s="10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AA187" s="75"/>
      <c r="AB187" s="75"/>
      <c r="AC187" s="75"/>
      <c r="AD187" s="75"/>
    </row>
    <row r="188" spans="1:30" ht="16" customHeight="1">
      <c r="A188" s="10"/>
      <c r="B188" s="10"/>
      <c r="C188" s="10"/>
      <c r="D188" s="10"/>
      <c r="E188" s="10"/>
      <c r="F188" s="10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AA188" s="75"/>
      <c r="AB188" s="75"/>
      <c r="AC188" s="75"/>
      <c r="AD188" s="75"/>
    </row>
    <row r="189" spans="1:30" ht="16" customHeight="1">
      <c r="A189" s="10"/>
      <c r="B189" s="10"/>
      <c r="C189" s="10"/>
      <c r="D189" s="10"/>
      <c r="E189" s="10"/>
      <c r="F189" s="10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AA189" s="75"/>
      <c r="AB189" s="75"/>
      <c r="AC189" s="75"/>
      <c r="AD189" s="75"/>
    </row>
    <row r="190" spans="1:30" ht="16" customHeight="1">
      <c r="A190" s="10"/>
      <c r="B190" s="10"/>
      <c r="C190" s="10"/>
      <c r="D190" s="10"/>
      <c r="E190" s="10"/>
      <c r="F190" s="10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AA190" s="75"/>
      <c r="AB190" s="75"/>
      <c r="AC190" s="75"/>
      <c r="AD190" s="75"/>
    </row>
    <row r="191" spans="1:30" ht="16" customHeight="1">
      <c r="A191" s="10"/>
      <c r="B191" s="10"/>
      <c r="C191" s="10"/>
      <c r="D191" s="10"/>
      <c r="E191" s="10"/>
      <c r="F191" s="10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AA191" s="75"/>
      <c r="AB191" s="75"/>
      <c r="AC191" s="75"/>
      <c r="AD191" s="75"/>
    </row>
    <row r="192" spans="1:30" ht="16" customHeight="1">
      <c r="A192" s="10"/>
      <c r="B192" s="10"/>
      <c r="C192" s="10"/>
      <c r="D192" s="10"/>
      <c r="E192" s="10"/>
      <c r="F192" s="10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AA192" s="75"/>
      <c r="AB192" s="75"/>
      <c r="AC192" s="75"/>
      <c r="AD192" s="75"/>
    </row>
    <row r="193" spans="1:30" ht="16" customHeight="1">
      <c r="A193" s="10"/>
      <c r="B193" s="10"/>
      <c r="C193" s="10"/>
      <c r="D193" s="10"/>
      <c r="E193" s="10"/>
      <c r="F193" s="10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AA193" s="75"/>
      <c r="AB193" s="75"/>
      <c r="AC193" s="75"/>
      <c r="AD193" s="75"/>
    </row>
    <row r="194" spans="1:30" ht="16" customHeight="1">
      <c r="A194" s="10"/>
      <c r="B194" s="10"/>
      <c r="C194" s="10"/>
      <c r="D194" s="10"/>
      <c r="E194" s="10"/>
      <c r="F194" s="10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AA194" s="75"/>
      <c r="AB194" s="75"/>
      <c r="AC194" s="75"/>
      <c r="AD194" s="75"/>
    </row>
    <row r="195" spans="1:30" ht="16" customHeight="1">
      <c r="A195" s="10"/>
      <c r="B195" s="10"/>
      <c r="C195" s="10"/>
      <c r="D195" s="10"/>
      <c r="E195" s="10"/>
      <c r="F195" s="10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AA195" s="75"/>
      <c r="AB195" s="75"/>
      <c r="AC195" s="75"/>
      <c r="AD195" s="75"/>
    </row>
    <row r="196" spans="1:30" ht="16" customHeight="1">
      <c r="A196" s="10"/>
      <c r="B196" s="10"/>
      <c r="C196" s="10"/>
      <c r="D196" s="10"/>
      <c r="E196" s="10"/>
      <c r="F196" s="10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AA196" s="75"/>
      <c r="AB196" s="75"/>
      <c r="AC196" s="75"/>
      <c r="AD196" s="75"/>
    </row>
    <row r="197" spans="1:30" ht="16" customHeight="1">
      <c r="A197" s="10"/>
      <c r="B197" s="10"/>
      <c r="C197" s="10"/>
      <c r="D197" s="10"/>
      <c r="E197" s="10"/>
      <c r="F197" s="10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AA197" s="75"/>
      <c r="AB197" s="75"/>
      <c r="AC197" s="75"/>
      <c r="AD197" s="75"/>
    </row>
    <row r="198" spans="1:30" ht="16" customHeight="1">
      <c r="A198" s="10"/>
      <c r="B198" s="10"/>
      <c r="C198" s="10"/>
      <c r="D198" s="10"/>
      <c r="E198" s="10"/>
      <c r="F198" s="10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AA198" s="75"/>
      <c r="AB198" s="75"/>
      <c r="AC198" s="75"/>
      <c r="AD198" s="75"/>
    </row>
    <row r="199" spans="1:30" ht="16" customHeight="1">
      <c r="A199" s="10"/>
      <c r="B199" s="10"/>
      <c r="C199" s="10"/>
      <c r="D199" s="10"/>
      <c r="E199" s="10"/>
      <c r="F199" s="10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AA199" s="75"/>
      <c r="AB199" s="75"/>
      <c r="AC199" s="75"/>
      <c r="AD199" s="75"/>
    </row>
    <row r="200" spans="1:30" ht="16" customHeight="1">
      <c r="A200" s="10"/>
      <c r="B200" s="10"/>
      <c r="C200" s="10"/>
      <c r="D200" s="10"/>
      <c r="E200" s="10"/>
      <c r="F200" s="10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AA200" s="75"/>
      <c r="AB200" s="75"/>
      <c r="AC200" s="75"/>
      <c r="AD200" s="75"/>
    </row>
    <row r="201" spans="1:30" ht="16" customHeight="1">
      <c r="A201" s="10"/>
      <c r="B201" s="10"/>
      <c r="C201" s="10"/>
      <c r="D201" s="10"/>
      <c r="E201" s="10"/>
      <c r="F201" s="10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AA201" s="75"/>
      <c r="AB201" s="75"/>
      <c r="AC201" s="75"/>
      <c r="AD201" s="75"/>
    </row>
    <row r="202" spans="1:30" ht="16" customHeight="1">
      <c r="A202" s="10"/>
      <c r="B202" s="10"/>
      <c r="C202" s="10"/>
      <c r="D202" s="10"/>
      <c r="E202" s="10"/>
      <c r="F202" s="10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AA202" s="75"/>
      <c r="AB202" s="75"/>
      <c r="AC202" s="75"/>
      <c r="AD202" s="75"/>
    </row>
    <row r="203" spans="1:30" ht="16" customHeight="1">
      <c r="A203" s="10"/>
      <c r="B203" s="10"/>
      <c r="C203" s="10"/>
      <c r="D203" s="10"/>
      <c r="E203" s="10"/>
      <c r="F203" s="10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AA203" s="75"/>
      <c r="AB203" s="75"/>
      <c r="AC203" s="75"/>
      <c r="AD203" s="75"/>
    </row>
    <row r="204" spans="1:30" ht="16" customHeight="1">
      <c r="A204" s="10"/>
      <c r="B204" s="10"/>
      <c r="C204" s="10"/>
      <c r="D204" s="10"/>
      <c r="E204" s="10"/>
      <c r="F204" s="10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AA204" s="75"/>
      <c r="AB204" s="75"/>
      <c r="AC204" s="75"/>
      <c r="AD204" s="75"/>
    </row>
    <row r="205" spans="1:30" ht="16" customHeight="1">
      <c r="A205" s="10"/>
      <c r="B205" s="10"/>
      <c r="C205" s="10"/>
      <c r="D205" s="10"/>
      <c r="E205" s="10"/>
      <c r="F205" s="10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AA205" s="75"/>
      <c r="AB205" s="75"/>
      <c r="AC205" s="75"/>
      <c r="AD205" s="75"/>
    </row>
    <row r="206" spans="1:30" ht="16" customHeight="1">
      <c r="A206" s="10"/>
      <c r="B206" s="10"/>
      <c r="C206" s="10"/>
      <c r="D206" s="10"/>
      <c r="E206" s="10"/>
      <c r="F206" s="10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AA206" s="75"/>
      <c r="AB206" s="75"/>
      <c r="AC206" s="75"/>
      <c r="AD206" s="75"/>
    </row>
    <row r="207" spans="1:30" ht="16" customHeight="1">
      <c r="A207" s="10"/>
      <c r="B207" s="10"/>
      <c r="C207" s="10"/>
      <c r="D207" s="10"/>
      <c r="E207" s="10"/>
      <c r="F207" s="10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AA207" s="75"/>
      <c r="AB207" s="75"/>
      <c r="AC207" s="75"/>
      <c r="AD207" s="75"/>
    </row>
    <row r="208" spans="1:30" ht="16" customHeight="1">
      <c r="A208" s="10"/>
      <c r="B208" s="10"/>
      <c r="C208" s="10"/>
      <c r="D208" s="10"/>
      <c r="E208" s="10"/>
      <c r="F208" s="10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AA208" s="75"/>
      <c r="AB208" s="75"/>
      <c r="AC208" s="75"/>
      <c r="AD208" s="75"/>
    </row>
    <row r="209" spans="1:30" ht="16" customHeight="1">
      <c r="A209" s="10"/>
      <c r="B209" s="10"/>
      <c r="C209" s="10"/>
      <c r="D209" s="10"/>
      <c r="E209" s="10"/>
      <c r="F209" s="10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AA209" s="75"/>
      <c r="AB209" s="75"/>
      <c r="AC209" s="75"/>
      <c r="AD209" s="75"/>
    </row>
    <row r="210" spans="1:30" ht="16" customHeight="1">
      <c r="A210" s="10"/>
      <c r="B210" s="10"/>
      <c r="C210" s="10"/>
      <c r="D210" s="10"/>
      <c r="E210" s="10"/>
      <c r="F210" s="10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AA210" s="75"/>
      <c r="AB210" s="75"/>
      <c r="AC210" s="75"/>
      <c r="AD210" s="75"/>
    </row>
    <row r="211" spans="1:30" ht="16" customHeight="1">
      <c r="A211" s="10"/>
      <c r="B211" s="10"/>
      <c r="C211" s="10"/>
      <c r="D211" s="10"/>
      <c r="E211" s="10"/>
      <c r="F211" s="10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AA211" s="75"/>
      <c r="AB211" s="75"/>
      <c r="AC211" s="75"/>
      <c r="AD211" s="75"/>
    </row>
    <row r="212" spans="1:30" ht="16" customHeight="1">
      <c r="A212" s="10"/>
      <c r="B212" s="10"/>
      <c r="C212" s="10"/>
      <c r="D212" s="10"/>
      <c r="E212" s="10"/>
      <c r="F212" s="10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AA212" s="75"/>
      <c r="AB212" s="75"/>
      <c r="AC212" s="75"/>
      <c r="AD212" s="75"/>
    </row>
    <row r="213" spans="1:30" ht="16" customHeight="1">
      <c r="A213" s="10"/>
      <c r="B213" s="10"/>
      <c r="C213" s="10"/>
      <c r="D213" s="10"/>
      <c r="E213" s="10"/>
      <c r="F213" s="10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AA213" s="75"/>
      <c r="AB213" s="75"/>
      <c r="AC213" s="75"/>
      <c r="AD213" s="75"/>
    </row>
    <row r="214" spans="1:30" ht="16" customHeight="1">
      <c r="A214" s="10"/>
      <c r="B214" s="10"/>
      <c r="C214" s="10"/>
      <c r="D214" s="10"/>
      <c r="E214" s="10"/>
      <c r="F214" s="10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AA214" s="75"/>
      <c r="AB214" s="75"/>
      <c r="AC214" s="75"/>
      <c r="AD214" s="75"/>
    </row>
    <row r="215" spans="1:30" ht="16" customHeight="1">
      <c r="A215" s="10"/>
      <c r="B215" s="10"/>
      <c r="C215" s="10"/>
      <c r="D215" s="10"/>
      <c r="E215" s="10"/>
      <c r="F215" s="10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AA215" s="75"/>
      <c r="AB215" s="75"/>
      <c r="AC215" s="75"/>
      <c r="AD215" s="75"/>
    </row>
    <row r="216" spans="1:30" ht="16" customHeight="1">
      <c r="A216" s="10"/>
      <c r="B216" s="10"/>
      <c r="C216" s="10"/>
      <c r="D216" s="10"/>
      <c r="E216" s="10"/>
      <c r="F216" s="10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AA216" s="75"/>
      <c r="AB216" s="75"/>
      <c r="AC216" s="75"/>
      <c r="AD216" s="75"/>
    </row>
    <row r="217" spans="1:30" ht="16" customHeight="1">
      <c r="A217" s="10"/>
      <c r="B217" s="10"/>
      <c r="C217" s="10"/>
      <c r="D217" s="10"/>
      <c r="E217" s="10"/>
      <c r="F217" s="10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AA217" s="75"/>
      <c r="AB217" s="75"/>
      <c r="AC217" s="75"/>
      <c r="AD217" s="75"/>
    </row>
    <row r="218" spans="1:30" ht="16" customHeight="1">
      <c r="A218" s="10"/>
      <c r="B218" s="10"/>
      <c r="C218" s="10"/>
      <c r="D218" s="10"/>
      <c r="E218" s="10"/>
      <c r="F218" s="10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AA218" s="75"/>
      <c r="AB218" s="75"/>
      <c r="AC218" s="75"/>
      <c r="AD218" s="75"/>
    </row>
    <row r="219" spans="1:30" ht="16" customHeight="1">
      <c r="A219" s="10"/>
      <c r="B219" s="10"/>
      <c r="C219" s="10"/>
      <c r="D219" s="10"/>
      <c r="E219" s="10"/>
      <c r="F219" s="10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AA219" s="75"/>
      <c r="AB219" s="75"/>
      <c r="AC219" s="75"/>
      <c r="AD219" s="75"/>
    </row>
    <row r="220" spans="1:30" ht="16" customHeight="1">
      <c r="A220" s="10"/>
      <c r="B220" s="10"/>
      <c r="C220" s="10"/>
      <c r="D220" s="10"/>
      <c r="E220" s="10"/>
      <c r="F220" s="10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30" ht="16" customHeight="1">
      <c r="A221" s="10"/>
      <c r="B221" s="10"/>
      <c r="C221" s="10"/>
      <c r="D221" s="10"/>
      <c r="E221" s="10"/>
      <c r="F221" s="10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30" ht="16" customHeight="1">
      <c r="A222" s="10"/>
      <c r="B222" s="10"/>
      <c r="C222" s="10"/>
      <c r="D222" s="10"/>
      <c r="E222" s="10"/>
      <c r="F222" s="10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30" ht="16" customHeight="1">
      <c r="A223" s="10"/>
      <c r="B223" s="10"/>
      <c r="C223" s="10"/>
      <c r="D223" s="10"/>
      <c r="E223" s="10"/>
      <c r="F223" s="10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30" ht="16" customHeight="1">
      <c r="A224" s="10"/>
      <c r="B224" s="10"/>
      <c r="C224" s="10"/>
      <c r="D224" s="10"/>
      <c r="E224" s="10"/>
      <c r="F224" s="10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6" customHeight="1">
      <c r="A225" s="10"/>
      <c r="B225" s="10"/>
      <c r="C225" s="10"/>
      <c r="D225" s="10"/>
      <c r="E225" s="10"/>
      <c r="F225" s="10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6" customHeight="1">
      <c r="A226" s="10"/>
      <c r="B226" s="10"/>
      <c r="C226" s="10"/>
      <c r="D226" s="10"/>
      <c r="E226" s="10"/>
      <c r="F226" s="10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6" customHeight="1">
      <c r="A227" s="10"/>
      <c r="B227" s="10"/>
      <c r="C227" s="10"/>
      <c r="D227" s="10"/>
      <c r="E227" s="10"/>
      <c r="F227" s="10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6" customHeight="1">
      <c r="A228" s="10"/>
      <c r="B228" s="10"/>
      <c r="C228" s="10"/>
      <c r="D228" s="10"/>
      <c r="E228" s="10"/>
      <c r="F228" s="10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6" customHeight="1">
      <c r="A229" s="10"/>
      <c r="B229" s="10"/>
      <c r="C229" s="10"/>
      <c r="D229" s="10"/>
      <c r="E229" s="10"/>
      <c r="F229" s="10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6" customHeight="1">
      <c r="A230" s="10"/>
      <c r="B230" s="10"/>
      <c r="C230" s="10"/>
      <c r="D230" s="10"/>
      <c r="E230" s="10"/>
      <c r="F230" s="10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6" customHeight="1">
      <c r="A231" s="10"/>
      <c r="B231" s="10"/>
      <c r="C231" s="10"/>
      <c r="D231" s="10"/>
      <c r="E231" s="10"/>
      <c r="F231" s="10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6" customHeight="1">
      <c r="A232" s="10"/>
      <c r="B232" s="10"/>
      <c r="C232" s="10"/>
      <c r="D232" s="10"/>
      <c r="E232" s="10"/>
      <c r="F232" s="10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6" customHeight="1">
      <c r="A233" s="10"/>
      <c r="B233" s="10"/>
      <c r="C233" s="10"/>
      <c r="D233" s="10"/>
      <c r="E233" s="10"/>
      <c r="F233" s="10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6" customHeight="1">
      <c r="A234" s="10"/>
      <c r="B234" s="10"/>
      <c r="C234" s="10"/>
      <c r="D234" s="10"/>
      <c r="E234" s="10"/>
      <c r="F234" s="10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6" customHeight="1">
      <c r="A235" s="10"/>
      <c r="B235" s="10"/>
      <c r="C235" s="10"/>
      <c r="D235" s="10"/>
      <c r="E235" s="10"/>
      <c r="F235" s="10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6" customHeight="1">
      <c r="A236" s="10"/>
      <c r="B236" s="10"/>
      <c r="C236" s="10"/>
      <c r="D236" s="10"/>
      <c r="E236" s="10"/>
      <c r="F236" s="10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6" customHeight="1">
      <c r="A237" s="10"/>
      <c r="B237" s="10"/>
      <c r="C237" s="10"/>
      <c r="D237" s="10"/>
      <c r="E237" s="10"/>
      <c r="F237" s="10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6" customHeight="1">
      <c r="A238" s="10"/>
      <c r="B238" s="10"/>
      <c r="C238" s="10"/>
      <c r="D238" s="10"/>
      <c r="E238" s="10"/>
      <c r="F238" s="10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6" customHeight="1">
      <c r="A239" s="10"/>
      <c r="B239" s="10"/>
      <c r="C239" s="10"/>
      <c r="D239" s="10"/>
      <c r="E239" s="10"/>
      <c r="F239" s="10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6" customHeight="1">
      <c r="A240" s="10"/>
      <c r="B240" s="10"/>
      <c r="C240" s="10"/>
      <c r="D240" s="10"/>
      <c r="E240" s="10"/>
      <c r="F240" s="10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6" customHeight="1">
      <c r="A241" s="10"/>
      <c r="B241" s="10"/>
      <c r="C241" s="10"/>
      <c r="D241" s="10"/>
      <c r="E241" s="10"/>
      <c r="F241" s="10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6" customHeight="1">
      <c r="A242" s="10"/>
      <c r="B242" s="10"/>
      <c r="C242" s="10"/>
      <c r="D242" s="10"/>
      <c r="E242" s="10"/>
      <c r="F242" s="10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6" customHeight="1">
      <c r="A243" s="10"/>
      <c r="B243" s="10"/>
      <c r="C243" s="10"/>
      <c r="D243" s="10"/>
      <c r="E243" s="10"/>
      <c r="F243" s="10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1:19" ht="16" customHeight="1">
      <c r="A244" s="10"/>
      <c r="B244" s="10"/>
      <c r="C244" s="10"/>
      <c r="D244" s="10"/>
      <c r="E244" s="10"/>
      <c r="F244" s="10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1:19" ht="16" customHeight="1">
      <c r="A245" s="10"/>
      <c r="B245" s="10"/>
      <c r="C245" s="10"/>
      <c r="D245" s="10"/>
      <c r="E245" s="10"/>
      <c r="F245" s="10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1:19" ht="16" customHeight="1">
      <c r="A246" s="10"/>
      <c r="B246" s="10"/>
      <c r="C246" s="10"/>
      <c r="D246" s="10"/>
      <c r="E246" s="10"/>
      <c r="F246" s="10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1:19" ht="16" customHeight="1">
      <c r="A247" s="10"/>
      <c r="B247" s="10"/>
      <c r="C247" s="10"/>
      <c r="D247" s="10"/>
      <c r="E247" s="10"/>
      <c r="F247" s="10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1:19" ht="16" customHeight="1">
      <c r="A248" s="10"/>
      <c r="B248" s="10"/>
      <c r="C248" s="10"/>
      <c r="D248" s="10"/>
      <c r="E248" s="10"/>
      <c r="F248" s="10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1:19" ht="16" customHeight="1">
      <c r="A249" s="10"/>
      <c r="B249" s="10"/>
      <c r="C249" s="10"/>
      <c r="D249" s="10"/>
      <c r="E249" s="10"/>
      <c r="F249" s="10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1:19" ht="16" customHeight="1">
      <c r="A250" s="10"/>
      <c r="B250" s="10"/>
      <c r="C250" s="10"/>
      <c r="D250" s="10"/>
      <c r="E250" s="10"/>
      <c r="F250" s="10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1:19" ht="16" customHeight="1">
      <c r="A251" s="10"/>
      <c r="B251" s="10"/>
      <c r="C251" s="10"/>
      <c r="D251" s="10"/>
      <c r="E251" s="10"/>
      <c r="F251" s="10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1:19" ht="16" customHeight="1">
      <c r="A252" s="10"/>
      <c r="B252" s="10"/>
      <c r="C252" s="10"/>
      <c r="D252" s="10"/>
      <c r="E252" s="10"/>
      <c r="F252" s="10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1:19" ht="16" customHeight="1">
      <c r="A253" s="10"/>
      <c r="B253" s="10"/>
      <c r="C253" s="10"/>
      <c r="D253" s="10"/>
      <c r="E253" s="10"/>
      <c r="F253" s="10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1:19" ht="16" customHeight="1">
      <c r="A254" s="10"/>
      <c r="B254" s="10"/>
      <c r="C254" s="10"/>
      <c r="D254" s="10"/>
      <c r="E254" s="10"/>
      <c r="F254" s="10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1:19" ht="16" customHeight="1">
      <c r="A255" s="10"/>
      <c r="B255" s="10"/>
      <c r="C255" s="10"/>
      <c r="D255" s="10"/>
      <c r="E255" s="10"/>
      <c r="F255" s="10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1:19" ht="16" customHeight="1">
      <c r="A256" s="10"/>
      <c r="B256" s="10"/>
      <c r="C256" s="10"/>
      <c r="D256" s="10"/>
      <c r="E256" s="10"/>
      <c r="F256" s="10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</row>
    <row r="257" spans="1:19" ht="16" customHeight="1">
      <c r="A257" s="10"/>
      <c r="B257" s="10"/>
      <c r="C257" s="10"/>
      <c r="D257" s="10"/>
      <c r="E257" s="10"/>
      <c r="F257" s="10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</row>
    <row r="258" spans="1:19" ht="16" customHeight="1">
      <c r="A258" s="10"/>
      <c r="B258" s="10"/>
      <c r="C258" s="10"/>
      <c r="D258" s="10"/>
      <c r="E258" s="10"/>
      <c r="F258" s="10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</row>
    <row r="259" spans="1:19" ht="16" customHeight="1">
      <c r="A259" s="10"/>
      <c r="B259" s="10"/>
      <c r="C259" s="10"/>
      <c r="D259" s="10"/>
      <c r="E259" s="10"/>
      <c r="F259" s="10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</row>
    <row r="260" spans="1:19" ht="16" customHeight="1">
      <c r="A260" s="10"/>
      <c r="B260" s="10"/>
      <c r="C260" s="10"/>
      <c r="D260" s="10"/>
      <c r="E260" s="10"/>
      <c r="F260" s="10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</row>
    <row r="261" spans="1:19" ht="16" customHeight="1">
      <c r="A261" s="10"/>
      <c r="B261" s="10"/>
      <c r="C261" s="10"/>
      <c r="D261" s="10"/>
      <c r="E261" s="10"/>
      <c r="F261" s="10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</row>
    <row r="262" spans="1:19" ht="16" customHeight="1">
      <c r="A262" s="10"/>
      <c r="B262" s="10"/>
      <c r="C262" s="10"/>
      <c r="D262" s="10"/>
      <c r="E262" s="10"/>
      <c r="F262" s="10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</row>
    <row r="263" spans="1:19" ht="16" customHeight="1">
      <c r="A263" s="10"/>
      <c r="B263" s="10"/>
      <c r="C263" s="10"/>
      <c r="D263" s="10"/>
      <c r="E263" s="10"/>
      <c r="F263" s="10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</row>
    <row r="264" spans="1:19" ht="16" customHeight="1">
      <c r="A264" s="10"/>
      <c r="B264" s="10"/>
      <c r="C264" s="10"/>
      <c r="D264" s="10"/>
      <c r="E264" s="10"/>
      <c r="F264" s="10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</row>
    <row r="265" spans="1:19" ht="16" customHeight="1">
      <c r="A265" s="10"/>
      <c r="B265" s="10"/>
      <c r="C265" s="10"/>
      <c r="D265" s="10"/>
      <c r="E265" s="10"/>
      <c r="F265" s="10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</row>
    <row r="266" spans="1:19" ht="16" customHeight="1">
      <c r="A266" s="10"/>
      <c r="B266" s="10"/>
      <c r="C266" s="10"/>
      <c r="D266" s="10"/>
      <c r="E266" s="10"/>
      <c r="F266" s="10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</row>
    <row r="267" spans="1:19" ht="16" customHeight="1">
      <c r="A267" s="10"/>
      <c r="B267" s="10"/>
      <c r="C267" s="10"/>
      <c r="D267" s="10"/>
      <c r="E267" s="10"/>
      <c r="F267" s="10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</row>
    <row r="268" spans="1:19" ht="16" customHeight="1">
      <c r="A268" s="10"/>
      <c r="B268" s="10"/>
      <c r="C268" s="10"/>
      <c r="D268" s="10"/>
      <c r="E268" s="10"/>
      <c r="F268" s="10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</row>
    <row r="269" spans="1:19" ht="16" customHeight="1">
      <c r="A269" s="10"/>
      <c r="B269" s="10"/>
      <c r="C269" s="10"/>
      <c r="D269" s="10"/>
      <c r="E269" s="10"/>
      <c r="F269" s="10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</row>
    <row r="270" spans="1:19" ht="16" customHeight="1">
      <c r="A270" s="10"/>
      <c r="B270" s="10"/>
      <c r="C270" s="10"/>
      <c r="D270" s="10"/>
      <c r="E270" s="10"/>
      <c r="F270" s="10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</row>
    <row r="271" spans="1:19" ht="16" customHeight="1">
      <c r="A271" s="10"/>
      <c r="B271" s="10"/>
      <c r="C271" s="10"/>
      <c r="D271" s="10"/>
      <c r="E271" s="10"/>
      <c r="F271" s="10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</row>
    <row r="272" spans="1:19" ht="16" customHeight="1">
      <c r="A272" s="10"/>
      <c r="B272" s="10"/>
      <c r="C272" s="10"/>
      <c r="D272" s="10"/>
      <c r="E272" s="10"/>
      <c r="F272" s="10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</row>
    <row r="273" spans="1:19" ht="16" customHeight="1">
      <c r="A273" s="10"/>
      <c r="B273" s="10"/>
      <c r="C273" s="10"/>
      <c r="D273" s="10"/>
      <c r="E273" s="10"/>
      <c r="F273" s="10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ht="16" customHeight="1">
      <c r="A274" s="10"/>
      <c r="B274" s="10"/>
      <c r="C274" s="10"/>
      <c r="D274" s="10"/>
      <c r="E274" s="10"/>
      <c r="F274" s="10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</row>
    <row r="275" spans="1:19" ht="16" customHeight="1">
      <c r="A275" s="10"/>
      <c r="B275" s="10"/>
      <c r="C275" s="10"/>
      <c r="D275" s="10"/>
      <c r="E275" s="10"/>
      <c r="F275" s="10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</row>
    <row r="276" spans="1:19" ht="16" customHeight="1">
      <c r="A276" s="10"/>
      <c r="B276" s="10"/>
      <c r="C276" s="10"/>
      <c r="D276" s="10"/>
      <c r="E276" s="10"/>
      <c r="F276" s="10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</row>
    <row r="277" spans="1:19" ht="16" customHeight="1">
      <c r="A277" s="10"/>
      <c r="B277" s="10"/>
      <c r="C277" s="10"/>
      <c r="D277" s="10"/>
      <c r="E277" s="10"/>
      <c r="F277" s="10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</row>
    <row r="278" spans="1:19" ht="16" customHeight="1">
      <c r="A278" s="10"/>
      <c r="B278" s="10"/>
      <c r="C278" s="10"/>
      <c r="D278" s="10"/>
      <c r="E278" s="10"/>
      <c r="F278" s="10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</row>
    <row r="279" spans="1:19" ht="16" customHeight="1">
      <c r="A279" s="10"/>
      <c r="B279" s="10"/>
      <c r="C279" s="10"/>
      <c r="D279" s="10"/>
      <c r="E279" s="10"/>
      <c r="F279" s="10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</row>
    <row r="280" spans="1:19" ht="16" customHeight="1">
      <c r="A280" s="10"/>
      <c r="B280" s="10"/>
      <c r="C280" s="10"/>
      <c r="D280" s="10"/>
      <c r="E280" s="10"/>
      <c r="F280" s="10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</row>
    <row r="281" spans="1:19" ht="16" customHeight="1">
      <c r="A281" s="10"/>
      <c r="B281" s="10"/>
      <c r="C281" s="10"/>
      <c r="D281" s="10"/>
      <c r="E281" s="10"/>
      <c r="F281" s="10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</row>
    <row r="282" spans="1:19" ht="16" customHeight="1">
      <c r="A282" s="10"/>
      <c r="B282" s="10"/>
      <c r="C282" s="10"/>
      <c r="D282" s="10"/>
      <c r="E282" s="10"/>
      <c r="F282" s="10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</row>
    <row r="283" spans="1:19" ht="16" customHeight="1">
      <c r="A283" s="10"/>
      <c r="B283" s="10"/>
      <c r="C283" s="10"/>
      <c r="D283" s="10"/>
      <c r="E283" s="10"/>
      <c r="F283" s="10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</row>
    <row r="284" spans="1:19" ht="16" customHeight="1">
      <c r="A284" s="10"/>
      <c r="B284" s="10"/>
      <c r="C284" s="10"/>
      <c r="D284" s="10"/>
      <c r="E284" s="10"/>
      <c r="F284" s="10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</row>
    <row r="285" spans="1:19" ht="16" customHeight="1">
      <c r="A285" s="10"/>
      <c r="B285" s="10"/>
      <c r="C285" s="10"/>
      <c r="D285" s="10"/>
      <c r="E285" s="10"/>
      <c r="F285" s="10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</row>
    <row r="286" spans="1:19" ht="16" customHeight="1">
      <c r="A286" s="10"/>
      <c r="B286" s="10"/>
      <c r="C286" s="10"/>
      <c r="D286" s="10"/>
      <c r="E286" s="10"/>
      <c r="F286" s="10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</row>
    <row r="287" spans="1:19" ht="16" customHeight="1">
      <c r="A287" s="10"/>
      <c r="B287" s="10"/>
      <c r="C287" s="10"/>
      <c r="D287" s="10"/>
      <c r="E287" s="10"/>
      <c r="F287" s="10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</row>
    <row r="288" spans="1:19" ht="16" customHeight="1">
      <c r="A288" s="10"/>
      <c r="B288" s="10"/>
      <c r="C288" s="10"/>
      <c r="D288" s="10"/>
      <c r="E288" s="10"/>
      <c r="F288" s="10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</row>
    <row r="289" spans="1:19" ht="16" customHeight="1">
      <c r="A289" s="10"/>
      <c r="B289" s="10"/>
      <c r="C289" s="10"/>
      <c r="D289" s="10"/>
      <c r="E289" s="10"/>
      <c r="F289" s="10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</row>
    <row r="290" spans="1:19" ht="16" customHeight="1">
      <c r="A290" s="10"/>
      <c r="B290" s="10"/>
      <c r="C290" s="10"/>
      <c r="D290" s="10"/>
      <c r="E290" s="10"/>
      <c r="F290" s="10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</row>
    <row r="291" spans="1:19" ht="16" customHeight="1">
      <c r="A291" s="10"/>
      <c r="B291" s="10"/>
      <c r="C291" s="10"/>
      <c r="D291" s="10"/>
      <c r="E291" s="10"/>
      <c r="F291" s="10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</row>
    <row r="292" spans="1:19" ht="16" customHeight="1">
      <c r="A292" s="10"/>
      <c r="B292" s="10"/>
      <c r="C292" s="10"/>
      <c r="D292" s="10"/>
      <c r="E292" s="10"/>
      <c r="F292" s="10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</row>
    <row r="293" spans="1:19" ht="16" customHeight="1">
      <c r="A293" s="10"/>
      <c r="B293" s="10"/>
      <c r="C293" s="10"/>
      <c r="D293" s="10"/>
      <c r="E293" s="10"/>
      <c r="F293" s="10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</row>
    <row r="294" spans="1:19" ht="16" customHeight="1">
      <c r="A294" s="10"/>
      <c r="B294" s="10"/>
      <c r="C294" s="10"/>
      <c r="D294" s="10"/>
      <c r="E294" s="10"/>
      <c r="F294" s="10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</row>
    <row r="295" spans="1:19" ht="16" customHeight="1">
      <c r="A295" s="10"/>
      <c r="B295" s="10"/>
      <c r="C295" s="10"/>
      <c r="D295" s="10"/>
      <c r="E295" s="10"/>
      <c r="F295" s="10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</row>
    <row r="296" spans="1:19" ht="16" customHeight="1">
      <c r="A296" s="10"/>
      <c r="B296" s="10"/>
      <c r="C296" s="10"/>
      <c r="D296" s="10"/>
      <c r="E296" s="10"/>
      <c r="F296" s="10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</row>
    <row r="297" spans="1:19" ht="16" customHeight="1">
      <c r="A297" s="10"/>
      <c r="B297" s="10"/>
      <c r="C297" s="10"/>
      <c r="D297" s="10"/>
      <c r="E297" s="10"/>
      <c r="F297" s="10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</row>
    <row r="298" spans="1:19" ht="16" customHeight="1">
      <c r="A298" s="10"/>
      <c r="B298" s="10"/>
      <c r="C298" s="10"/>
      <c r="D298" s="10"/>
      <c r="E298" s="10"/>
      <c r="F298" s="10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</row>
    <row r="299" spans="1:19" ht="16" customHeight="1">
      <c r="A299" s="10"/>
      <c r="B299" s="10"/>
      <c r="C299" s="10"/>
      <c r="D299" s="10"/>
      <c r="E299" s="10"/>
      <c r="F299" s="10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</row>
    <row r="300" spans="1:19" ht="16" customHeight="1">
      <c r="A300" s="10"/>
      <c r="B300" s="10"/>
      <c r="C300" s="10"/>
      <c r="D300" s="10"/>
      <c r="E300" s="10"/>
      <c r="F300" s="10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</row>
    <row r="301" spans="1:19" ht="16" customHeight="1">
      <c r="A301" s="10"/>
      <c r="B301" s="10"/>
      <c r="C301" s="10"/>
      <c r="D301" s="10"/>
      <c r="E301" s="10"/>
      <c r="F301" s="10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</row>
    <row r="302" spans="1:19" ht="16" customHeight="1">
      <c r="A302" s="10"/>
      <c r="B302" s="10"/>
      <c r="C302" s="10"/>
      <c r="D302" s="10"/>
      <c r="E302" s="10"/>
      <c r="F302" s="10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</row>
    <row r="303" spans="1:19" ht="16" customHeight="1">
      <c r="A303" s="10"/>
      <c r="B303" s="10"/>
      <c r="C303" s="10"/>
      <c r="D303" s="10"/>
      <c r="E303" s="10"/>
      <c r="F303" s="10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</row>
    <row r="304" spans="1:19" ht="16" customHeight="1">
      <c r="A304" s="10"/>
      <c r="B304" s="10"/>
      <c r="C304" s="10"/>
      <c r="D304" s="10"/>
      <c r="E304" s="10"/>
      <c r="F304" s="10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</row>
    <row r="305" spans="1:19" ht="16" customHeight="1">
      <c r="A305" s="10"/>
      <c r="B305" s="10"/>
      <c r="C305" s="10"/>
      <c r="D305" s="10"/>
      <c r="E305" s="10"/>
      <c r="F305" s="10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</row>
    <row r="306" spans="1:19" ht="16" customHeight="1">
      <c r="A306" s="10"/>
      <c r="B306" s="10"/>
      <c r="C306" s="10"/>
      <c r="D306" s="10"/>
      <c r="E306" s="10"/>
      <c r="F306" s="10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</row>
    <row r="307" spans="1:19" ht="16" customHeight="1">
      <c r="A307" s="10"/>
      <c r="B307" s="10"/>
      <c r="C307" s="10"/>
      <c r="D307" s="10"/>
      <c r="E307" s="10"/>
      <c r="F307" s="10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</row>
    <row r="308" spans="1:19" ht="16" customHeight="1">
      <c r="A308" s="10"/>
      <c r="B308" s="10"/>
      <c r="C308" s="10"/>
      <c r="D308" s="10"/>
      <c r="E308" s="10"/>
      <c r="F308" s="10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</row>
    <row r="309" spans="1:19" ht="16" customHeight="1">
      <c r="A309" s="10"/>
      <c r="B309" s="10"/>
      <c r="C309" s="10"/>
      <c r="D309" s="10"/>
      <c r="E309" s="10"/>
      <c r="F309" s="10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</row>
    <row r="310" spans="1:19" ht="16" customHeight="1">
      <c r="A310" s="10"/>
      <c r="B310" s="10"/>
      <c r="C310" s="10"/>
      <c r="D310" s="10"/>
      <c r="E310" s="10"/>
      <c r="F310" s="10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</row>
    <row r="311" spans="1:19" ht="16" customHeight="1">
      <c r="A311" s="10"/>
      <c r="B311" s="10"/>
      <c r="C311" s="10"/>
      <c r="D311" s="10"/>
      <c r="E311" s="10"/>
      <c r="F311" s="10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</row>
    <row r="312" spans="1:19" ht="16" customHeight="1">
      <c r="A312" s="10"/>
      <c r="B312" s="10"/>
      <c r="C312" s="10"/>
      <c r="D312" s="10"/>
      <c r="E312" s="10"/>
      <c r="F312" s="10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</row>
    <row r="313" spans="1:19" ht="16" customHeight="1">
      <c r="A313" s="10"/>
      <c r="B313" s="10"/>
      <c r="C313" s="10"/>
      <c r="D313" s="10"/>
      <c r="E313" s="10"/>
      <c r="F313" s="10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</row>
    <row r="314" spans="1:19" ht="16" customHeight="1">
      <c r="A314" s="10"/>
      <c r="B314" s="10"/>
      <c r="C314" s="10"/>
      <c r="D314" s="10"/>
      <c r="E314" s="10"/>
      <c r="F314" s="10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</row>
    <row r="315" spans="1:19" ht="16" customHeight="1">
      <c r="A315" s="10"/>
      <c r="B315" s="10"/>
      <c r="C315" s="10"/>
      <c r="D315" s="10"/>
      <c r="E315" s="10"/>
      <c r="F315" s="10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</row>
    <row r="316" spans="1:19" ht="16" customHeight="1">
      <c r="A316" s="10"/>
      <c r="B316" s="10"/>
      <c r="C316" s="10"/>
      <c r="D316" s="10"/>
      <c r="E316" s="10"/>
      <c r="F316" s="10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</row>
    <row r="317" spans="1:19" ht="16" customHeight="1">
      <c r="A317" s="10"/>
      <c r="B317" s="10"/>
      <c r="C317" s="10"/>
      <c r="D317" s="10"/>
      <c r="E317" s="10"/>
      <c r="F317" s="10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</row>
    <row r="318" spans="1:19" ht="16" customHeight="1">
      <c r="A318" s="10"/>
      <c r="B318" s="10"/>
      <c r="C318" s="10"/>
      <c r="D318" s="10"/>
      <c r="E318" s="10"/>
      <c r="F318" s="10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</row>
    <row r="319" spans="1:19" ht="16" customHeight="1">
      <c r="A319" s="10"/>
      <c r="B319" s="10"/>
      <c r="C319" s="10"/>
      <c r="D319" s="10"/>
      <c r="E319" s="10"/>
      <c r="F319" s="10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</row>
    <row r="320" spans="1:19" ht="16" customHeight="1">
      <c r="A320" s="10"/>
      <c r="B320" s="10"/>
      <c r="C320" s="10"/>
      <c r="D320" s="10"/>
      <c r="E320" s="10"/>
      <c r="F320" s="10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</row>
    <row r="321" spans="1:19" ht="16" customHeight="1">
      <c r="A321" s="10"/>
      <c r="B321" s="10"/>
      <c r="C321" s="10"/>
      <c r="D321" s="10"/>
      <c r="E321" s="10"/>
      <c r="F321" s="10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</row>
    <row r="322" spans="1:19" ht="16" customHeight="1">
      <c r="A322" s="10"/>
      <c r="B322" s="10"/>
      <c r="C322" s="10"/>
      <c r="D322" s="10"/>
      <c r="E322" s="10"/>
      <c r="F322" s="10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</row>
    <row r="323" spans="1:19" ht="16" customHeight="1">
      <c r="A323" s="10"/>
      <c r="B323" s="10"/>
      <c r="C323" s="10"/>
      <c r="D323" s="10"/>
      <c r="E323" s="10"/>
      <c r="F323" s="10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</row>
    <row r="324" spans="1:19" ht="16" customHeight="1">
      <c r="A324" s="10"/>
      <c r="B324" s="10"/>
      <c r="C324" s="10"/>
      <c r="D324" s="10"/>
      <c r="E324" s="10"/>
      <c r="F324" s="10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</row>
    <row r="325" spans="1:19" ht="16" customHeight="1">
      <c r="A325" s="10"/>
      <c r="B325" s="10"/>
      <c r="C325" s="10"/>
      <c r="D325" s="10"/>
      <c r="E325" s="10"/>
      <c r="F325" s="10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</row>
    <row r="326" spans="1:19" ht="16" customHeight="1">
      <c r="A326" s="10"/>
      <c r="B326" s="10"/>
      <c r="C326" s="10"/>
      <c r="D326" s="10"/>
      <c r="E326" s="10"/>
      <c r="F326" s="10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</row>
    <row r="327" spans="1:19" ht="16" customHeight="1">
      <c r="A327" s="10"/>
      <c r="B327" s="10"/>
      <c r="C327" s="10"/>
      <c r="D327" s="10"/>
      <c r="E327" s="10"/>
      <c r="F327" s="10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</row>
    <row r="328" spans="1:19" ht="16" customHeight="1">
      <c r="A328" s="10"/>
      <c r="B328" s="10"/>
      <c r="C328" s="10"/>
      <c r="D328" s="10"/>
      <c r="E328" s="10"/>
      <c r="F328" s="10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</row>
    <row r="329" spans="1:19" ht="16" customHeight="1">
      <c r="A329" s="10"/>
      <c r="B329" s="10"/>
      <c r="C329" s="10"/>
      <c r="D329" s="10"/>
      <c r="E329" s="10"/>
      <c r="F329" s="10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</row>
    <row r="330" spans="1:19" ht="16" customHeight="1">
      <c r="A330" s="10"/>
      <c r="B330" s="10"/>
      <c r="C330" s="10"/>
      <c r="D330" s="10"/>
      <c r="E330" s="10"/>
      <c r="F330" s="10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</row>
    <row r="331" spans="1:19" ht="16" customHeight="1">
      <c r="A331" s="10"/>
      <c r="B331" s="10"/>
      <c r="C331" s="10"/>
      <c r="D331" s="10"/>
      <c r="E331" s="10"/>
      <c r="F331" s="10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</row>
    <row r="332" spans="1:19" ht="16" customHeight="1">
      <c r="A332" s="10"/>
      <c r="B332" s="10"/>
      <c r="C332" s="10"/>
      <c r="D332" s="10"/>
      <c r="E332" s="10"/>
      <c r="F332" s="10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</row>
    <row r="333" spans="1:19" ht="16" customHeight="1">
      <c r="A333" s="10"/>
      <c r="B333" s="10"/>
      <c r="C333" s="10"/>
      <c r="D333" s="10"/>
      <c r="E333" s="10"/>
      <c r="F333" s="10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</row>
    <row r="334" spans="1:19" ht="16" customHeight="1">
      <c r="A334" s="10"/>
      <c r="B334" s="10"/>
      <c r="C334" s="10"/>
      <c r="D334" s="10"/>
      <c r="E334" s="10"/>
      <c r="F334" s="10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</row>
    <row r="335" spans="1:19" ht="16" customHeight="1">
      <c r="A335" s="10"/>
      <c r="B335" s="10"/>
      <c r="C335" s="10"/>
      <c r="D335" s="10"/>
      <c r="E335" s="10"/>
      <c r="F335" s="10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</row>
    <row r="336" spans="1:19" ht="16" customHeight="1">
      <c r="A336" s="10"/>
      <c r="B336" s="10"/>
      <c r="C336" s="10"/>
      <c r="D336" s="10"/>
      <c r="E336" s="10"/>
      <c r="F336" s="10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1:19" ht="16" customHeight="1">
      <c r="A337" s="10"/>
      <c r="B337" s="10"/>
      <c r="C337" s="10"/>
      <c r="D337" s="10"/>
      <c r="E337" s="10"/>
      <c r="F337" s="10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1:19" ht="16" customHeight="1">
      <c r="A338" s="10"/>
      <c r="B338" s="10"/>
      <c r="C338" s="10"/>
      <c r="D338" s="10"/>
      <c r="E338" s="10"/>
      <c r="F338" s="10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1:19" ht="16" customHeight="1">
      <c r="A339" s="10"/>
      <c r="B339" s="10"/>
      <c r="C339" s="10"/>
      <c r="D339" s="10"/>
      <c r="E339" s="10"/>
      <c r="F339" s="10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1:19" ht="16" customHeight="1">
      <c r="A340" s="10"/>
      <c r="B340" s="10"/>
      <c r="C340" s="10"/>
      <c r="D340" s="10"/>
      <c r="E340" s="10"/>
      <c r="F340" s="10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1:19" ht="16" customHeight="1">
      <c r="A341" s="10"/>
      <c r="B341" s="10"/>
      <c r="C341" s="10"/>
      <c r="D341" s="10"/>
      <c r="E341" s="10"/>
      <c r="F341" s="10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1:19" ht="16" customHeight="1">
      <c r="A342" s="10"/>
      <c r="B342" s="10"/>
      <c r="C342" s="10"/>
      <c r="D342" s="10"/>
      <c r="E342" s="10"/>
      <c r="F342" s="10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1:19" ht="16" customHeight="1">
      <c r="A343" s="10"/>
      <c r="B343" s="10"/>
      <c r="C343" s="10"/>
      <c r="D343" s="10"/>
      <c r="E343" s="10"/>
      <c r="F343" s="10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1:19" ht="16" customHeight="1">
      <c r="A344" s="10"/>
      <c r="B344" s="10"/>
      <c r="C344" s="10"/>
      <c r="D344" s="10"/>
      <c r="E344" s="10"/>
      <c r="F344" s="10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1:19" ht="16" customHeight="1">
      <c r="A345" s="10"/>
      <c r="B345" s="10"/>
      <c r="C345" s="10"/>
      <c r="D345" s="10"/>
      <c r="E345" s="10"/>
      <c r="F345" s="10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1:19" ht="16" customHeight="1">
      <c r="A346" s="10"/>
      <c r="B346" s="10"/>
      <c r="C346" s="10"/>
      <c r="D346" s="10"/>
      <c r="E346" s="10"/>
      <c r="F346" s="10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1:19" ht="16" customHeight="1">
      <c r="A347" s="10"/>
      <c r="B347" s="10"/>
      <c r="C347" s="10"/>
      <c r="D347" s="10"/>
      <c r="E347" s="10"/>
      <c r="F347" s="10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1:19" ht="16" customHeight="1">
      <c r="A348" s="10"/>
      <c r="B348" s="10"/>
      <c r="C348" s="10"/>
      <c r="D348" s="10"/>
      <c r="E348" s="10"/>
      <c r="F348" s="10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1:19" ht="16" customHeight="1">
      <c r="A349" s="10"/>
      <c r="B349" s="10"/>
      <c r="C349" s="10"/>
      <c r="D349" s="10"/>
      <c r="E349" s="10"/>
      <c r="F349" s="10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1:19" ht="16" customHeight="1">
      <c r="A350" s="10"/>
      <c r="B350" s="10"/>
      <c r="C350" s="10"/>
      <c r="D350" s="10"/>
      <c r="E350" s="10"/>
      <c r="F350" s="10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1:19" ht="16" customHeight="1">
      <c r="A351" s="10"/>
      <c r="B351" s="10"/>
      <c r="C351" s="10"/>
      <c r="D351" s="10"/>
      <c r="E351" s="10"/>
      <c r="F351" s="10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1:19" ht="16" customHeight="1">
      <c r="A352" s="10"/>
      <c r="B352" s="10"/>
      <c r="C352" s="10"/>
      <c r="D352" s="10"/>
      <c r="E352" s="10"/>
      <c r="F352" s="10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1:19" ht="16" customHeight="1">
      <c r="A353" s="10"/>
      <c r="B353" s="10"/>
      <c r="C353" s="10"/>
      <c r="D353" s="10"/>
      <c r="E353" s="10"/>
      <c r="F353" s="10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1:19" ht="16" customHeight="1">
      <c r="A354" s="10"/>
      <c r="B354" s="10"/>
      <c r="C354" s="10"/>
      <c r="D354" s="10"/>
      <c r="E354" s="10"/>
      <c r="F354" s="10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1:19" ht="16" customHeight="1">
      <c r="A355" s="10"/>
      <c r="B355" s="10"/>
      <c r="C355" s="10"/>
      <c r="D355" s="10"/>
      <c r="E355" s="10"/>
      <c r="F355" s="10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1:19" ht="16" customHeight="1">
      <c r="A356" s="10"/>
      <c r="B356" s="10"/>
      <c r="C356" s="10"/>
      <c r="D356" s="10"/>
      <c r="E356" s="10"/>
      <c r="F356" s="10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1:19" ht="16" customHeight="1">
      <c r="A357" s="10"/>
      <c r="B357" s="10"/>
      <c r="C357" s="10"/>
      <c r="D357" s="10"/>
      <c r="E357" s="10"/>
      <c r="F357" s="10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1:19" ht="16" customHeight="1">
      <c r="A358" s="10"/>
      <c r="B358" s="10"/>
      <c r="C358" s="10"/>
      <c r="D358" s="10"/>
      <c r="E358" s="10"/>
      <c r="F358" s="10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1:19" ht="16" customHeight="1">
      <c r="A359" s="10"/>
      <c r="B359" s="10"/>
      <c r="C359" s="10"/>
      <c r="D359" s="10"/>
      <c r="E359" s="10"/>
      <c r="F359" s="10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1:19" ht="16" customHeight="1">
      <c r="A360" s="10"/>
      <c r="B360" s="10"/>
      <c r="C360" s="10"/>
      <c r="D360" s="10"/>
      <c r="E360" s="10"/>
      <c r="F360" s="10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1:19" ht="16" customHeight="1">
      <c r="A361" s="10"/>
      <c r="B361" s="10"/>
      <c r="C361" s="10"/>
      <c r="D361" s="10"/>
      <c r="E361" s="10"/>
      <c r="F361" s="10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1:19" ht="16" customHeight="1">
      <c r="A362" s="10"/>
      <c r="B362" s="10"/>
      <c r="C362" s="10"/>
      <c r="D362" s="10"/>
      <c r="E362" s="10"/>
      <c r="F362" s="10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1:19" ht="16" customHeight="1">
      <c r="A363" s="10"/>
      <c r="B363" s="10"/>
      <c r="C363" s="10"/>
      <c r="D363" s="10"/>
      <c r="E363" s="10"/>
      <c r="F363" s="10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1:19" ht="16" customHeight="1">
      <c r="A364" s="10"/>
      <c r="B364" s="10"/>
      <c r="C364" s="10"/>
      <c r="D364" s="10"/>
      <c r="E364" s="10"/>
      <c r="F364" s="10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1:19" ht="16" customHeight="1">
      <c r="A365" s="10"/>
      <c r="B365" s="10"/>
      <c r="C365" s="10"/>
      <c r="D365" s="10"/>
      <c r="E365" s="10"/>
      <c r="F365" s="10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1:19" ht="16" customHeight="1">
      <c r="A366" s="10"/>
      <c r="B366" s="10"/>
      <c r="C366" s="10"/>
      <c r="D366" s="10"/>
      <c r="E366" s="10"/>
      <c r="F366" s="10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1:19" ht="16" customHeight="1">
      <c r="A367" s="10"/>
      <c r="B367" s="10"/>
      <c r="C367" s="10"/>
      <c r="D367" s="10"/>
      <c r="E367" s="10"/>
      <c r="F367" s="10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1:19" ht="16" customHeight="1">
      <c r="A368" s="10"/>
      <c r="B368" s="10"/>
      <c r="C368" s="10"/>
      <c r="D368" s="10"/>
      <c r="E368" s="10"/>
      <c r="F368" s="10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1:19" ht="16" customHeight="1">
      <c r="A369" s="10"/>
      <c r="B369" s="10"/>
      <c r="C369" s="10"/>
      <c r="D369" s="10"/>
      <c r="E369" s="10"/>
      <c r="F369" s="10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1:19" ht="16" customHeight="1">
      <c r="A370" s="10"/>
      <c r="B370" s="10"/>
      <c r="C370" s="10"/>
      <c r="D370" s="10"/>
      <c r="E370" s="10"/>
      <c r="F370" s="10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1:19" ht="16" customHeight="1">
      <c r="A371" s="10"/>
      <c r="B371" s="10"/>
      <c r="C371" s="10"/>
      <c r="D371" s="10"/>
      <c r="E371" s="10"/>
      <c r="F371" s="10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1:19" ht="16" customHeight="1">
      <c r="A372" s="10"/>
      <c r="B372" s="10"/>
      <c r="C372" s="10"/>
      <c r="D372" s="10"/>
      <c r="E372" s="10"/>
      <c r="F372" s="10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1:19" ht="16" customHeight="1">
      <c r="A373" s="10"/>
      <c r="B373" s="10"/>
      <c r="C373" s="10"/>
      <c r="D373" s="10"/>
      <c r="E373" s="10"/>
      <c r="F373" s="10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1:19" ht="16" customHeight="1">
      <c r="A374" s="10"/>
      <c r="B374" s="10"/>
      <c r="C374" s="10"/>
      <c r="D374" s="10"/>
      <c r="E374" s="10"/>
      <c r="F374" s="10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1:19" ht="16" customHeight="1">
      <c r="A375" s="10"/>
      <c r="B375" s="10"/>
      <c r="C375" s="10"/>
      <c r="D375" s="10"/>
      <c r="E375" s="10"/>
      <c r="F375" s="10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1:19" ht="16" customHeight="1">
      <c r="A376" s="10"/>
      <c r="B376" s="10"/>
      <c r="C376" s="10"/>
      <c r="D376" s="10"/>
      <c r="E376" s="10"/>
      <c r="F376" s="10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1:19" ht="16" customHeight="1">
      <c r="A377" s="10"/>
      <c r="B377" s="10"/>
      <c r="C377" s="10"/>
      <c r="D377" s="10"/>
      <c r="E377" s="10"/>
      <c r="F377" s="10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1:19" ht="16" customHeight="1">
      <c r="A378" s="10"/>
      <c r="B378" s="10"/>
      <c r="C378" s="10"/>
      <c r="D378" s="10"/>
      <c r="E378" s="10"/>
      <c r="F378" s="10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1:19" ht="16" customHeight="1">
      <c r="A379" s="10"/>
      <c r="B379" s="10"/>
      <c r="C379" s="10"/>
      <c r="D379" s="10"/>
      <c r="E379" s="10"/>
      <c r="F379" s="10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1:19" ht="16" customHeight="1">
      <c r="A380" s="10"/>
      <c r="B380" s="10"/>
      <c r="C380" s="10"/>
      <c r="D380" s="10"/>
      <c r="E380" s="10"/>
      <c r="F380" s="10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1:19" ht="16" customHeight="1">
      <c r="A381" s="10"/>
      <c r="B381" s="10"/>
      <c r="C381" s="10"/>
      <c r="D381" s="10"/>
      <c r="E381" s="10"/>
      <c r="F381" s="10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1:19" ht="16" customHeight="1">
      <c r="A382" s="10"/>
      <c r="B382" s="10"/>
      <c r="C382" s="10"/>
      <c r="D382" s="10"/>
      <c r="E382" s="10"/>
      <c r="F382" s="10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1:19" ht="16" customHeight="1">
      <c r="A383" s="10"/>
      <c r="B383" s="10"/>
      <c r="C383" s="10"/>
      <c r="D383" s="10"/>
      <c r="E383" s="10"/>
      <c r="F383" s="10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1:19" ht="16" customHeight="1">
      <c r="A384" s="10"/>
      <c r="B384" s="10"/>
      <c r="C384" s="10"/>
      <c r="D384" s="10"/>
      <c r="E384" s="10"/>
      <c r="F384" s="10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1:19" ht="16" customHeight="1">
      <c r="A385" s="10"/>
      <c r="B385" s="10"/>
      <c r="C385" s="10"/>
      <c r="D385" s="10"/>
      <c r="E385" s="10"/>
      <c r="F385" s="10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1:19" ht="16" customHeight="1">
      <c r="A386" s="10"/>
      <c r="B386" s="10"/>
      <c r="C386" s="10"/>
      <c r="D386" s="10"/>
      <c r="E386" s="10"/>
      <c r="F386" s="10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1:19" ht="16" customHeight="1">
      <c r="A387" s="10"/>
      <c r="B387" s="10"/>
      <c r="C387" s="10"/>
      <c r="D387" s="10"/>
      <c r="E387" s="10"/>
      <c r="F387" s="10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1:19" ht="16" customHeight="1">
      <c r="A388" s="10"/>
      <c r="B388" s="10"/>
      <c r="C388" s="10"/>
      <c r="D388" s="10"/>
      <c r="E388" s="10"/>
      <c r="F388" s="10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1:19" ht="16" customHeight="1">
      <c r="A389" s="10"/>
      <c r="B389" s="10"/>
      <c r="C389" s="10"/>
      <c r="D389" s="10"/>
      <c r="E389" s="10"/>
      <c r="F389" s="10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1:19" ht="16" customHeight="1">
      <c r="A390" s="10"/>
      <c r="B390" s="10"/>
      <c r="C390" s="10"/>
      <c r="D390" s="10"/>
      <c r="E390" s="10"/>
      <c r="F390" s="10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1:19" ht="16" customHeight="1">
      <c r="A391" s="10"/>
      <c r="B391" s="10"/>
      <c r="C391" s="10"/>
      <c r="D391" s="10"/>
      <c r="E391" s="10"/>
      <c r="F391" s="10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1:19" ht="16" customHeight="1">
      <c r="A392" s="10"/>
      <c r="B392" s="10"/>
      <c r="C392" s="10"/>
      <c r="D392" s="10"/>
      <c r="E392" s="10"/>
      <c r="F392" s="10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1:19" ht="16" customHeight="1">
      <c r="A393" s="10"/>
      <c r="B393" s="10"/>
      <c r="C393" s="10"/>
      <c r="D393" s="10"/>
      <c r="E393" s="10"/>
      <c r="F393" s="10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1:19" ht="16" customHeight="1">
      <c r="A394" s="10"/>
      <c r="B394" s="10"/>
      <c r="C394" s="10"/>
      <c r="D394" s="10"/>
      <c r="E394" s="10"/>
      <c r="F394" s="10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1:19" ht="16" customHeight="1">
      <c r="A395" s="10"/>
      <c r="B395" s="10"/>
      <c r="C395" s="10"/>
      <c r="D395" s="10"/>
      <c r="E395" s="10"/>
      <c r="F395" s="10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1:19" ht="16" customHeight="1">
      <c r="A396" s="10"/>
      <c r="B396" s="10"/>
      <c r="C396" s="10"/>
      <c r="D396" s="10"/>
      <c r="E396" s="10"/>
      <c r="F396" s="10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1:19" ht="16" customHeight="1">
      <c r="A397" s="10"/>
      <c r="B397" s="10"/>
      <c r="C397" s="10"/>
      <c r="D397" s="10"/>
      <c r="E397" s="10"/>
      <c r="F397" s="10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1:19" ht="16" customHeight="1">
      <c r="A398" s="10"/>
      <c r="B398" s="10"/>
      <c r="C398" s="10"/>
      <c r="D398" s="10"/>
      <c r="E398" s="10"/>
      <c r="F398" s="10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1:19" ht="16" customHeight="1">
      <c r="A399" s="10"/>
      <c r="B399" s="10"/>
      <c r="C399" s="10"/>
      <c r="D399" s="10"/>
      <c r="E399" s="10"/>
      <c r="F399" s="10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1:19" ht="16" customHeight="1">
      <c r="A400" s="10"/>
      <c r="B400" s="10"/>
      <c r="C400" s="10"/>
      <c r="D400" s="10"/>
      <c r="E400" s="10"/>
      <c r="F400" s="10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1:19" ht="16" customHeight="1">
      <c r="A401" s="10"/>
      <c r="B401" s="10"/>
      <c r="C401" s="10"/>
      <c r="D401" s="10"/>
      <c r="E401" s="10"/>
      <c r="F401" s="10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1:19" ht="16" customHeight="1">
      <c r="A402" s="10"/>
      <c r="B402" s="10"/>
      <c r="C402" s="10"/>
      <c r="D402" s="10"/>
      <c r="E402" s="10"/>
      <c r="F402" s="10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1:19" ht="16" customHeight="1">
      <c r="A403" s="10"/>
      <c r="B403" s="10"/>
      <c r="C403" s="10"/>
      <c r="D403" s="10"/>
      <c r="E403" s="10"/>
      <c r="F403" s="10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1:19" ht="16" customHeight="1">
      <c r="A404" s="10"/>
      <c r="B404" s="10"/>
      <c r="C404" s="10"/>
      <c r="D404" s="10"/>
      <c r="E404" s="10"/>
      <c r="F404" s="10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1:19" ht="16" customHeight="1">
      <c r="A405" s="10"/>
      <c r="B405" s="10"/>
      <c r="C405" s="10"/>
      <c r="D405" s="10"/>
      <c r="E405" s="10"/>
      <c r="F405" s="10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1:19" ht="16" customHeight="1">
      <c r="A406" s="10"/>
      <c r="B406" s="10"/>
      <c r="C406" s="10"/>
      <c r="D406" s="10"/>
      <c r="E406" s="10"/>
      <c r="F406" s="10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1:19" ht="16" customHeight="1">
      <c r="A407" s="10"/>
      <c r="B407" s="10"/>
      <c r="C407" s="10"/>
      <c r="D407" s="10"/>
      <c r="E407" s="10"/>
      <c r="F407" s="10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1:19" ht="16" customHeight="1">
      <c r="A408" s="10"/>
      <c r="B408" s="10"/>
      <c r="C408" s="10"/>
      <c r="D408" s="10"/>
      <c r="E408" s="10"/>
      <c r="F408" s="10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1:19" ht="16" customHeight="1">
      <c r="A409" s="10"/>
      <c r="B409" s="10"/>
      <c r="C409" s="10"/>
      <c r="D409" s="10"/>
      <c r="E409" s="10"/>
      <c r="F409" s="10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1:19" ht="16" customHeight="1">
      <c r="A410" s="10"/>
      <c r="B410" s="10"/>
      <c r="C410" s="10"/>
      <c r="D410" s="10"/>
      <c r="E410" s="10"/>
      <c r="F410" s="10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1:19" ht="16" customHeight="1">
      <c r="A411" s="10"/>
      <c r="B411" s="10"/>
      <c r="C411" s="10"/>
      <c r="D411" s="10"/>
      <c r="E411" s="10"/>
      <c r="F411" s="10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1:19" ht="16" customHeight="1">
      <c r="A412" s="10"/>
      <c r="B412" s="10"/>
      <c r="C412" s="10"/>
      <c r="D412" s="10"/>
      <c r="E412" s="10"/>
      <c r="F412" s="10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1:19" ht="16" customHeight="1">
      <c r="A413" s="10"/>
      <c r="B413" s="10"/>
      <c r="C413" s="10"/>
      <c r="D413" s="10"/>
      <c r="E413" s="10"/>
      <c r="F413" s="10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1:19" ht="16" customHeight="1">
      <c r="A414" s="10"/>
      <c r="B414" s="10"/>
      <c r="C414" s="10"/>
      <c r="D414" s="10"/>
      <c r="E414" s="10"/>
      <c r="F414" s="10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1:19" ht="16" customHeight="1">
      <c r="A415" s="10"/>
      <c r="B415" s="10"/>
      <c r="C415" s="10"/>
      <c r="D415" s="10"/>
      <c r="E415" s="10"/>
      <c r="F415" s="10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1:19" ht="16" customHeight="1">
      <c r="A416" s="10"/>
      <c r="B416" s="10"/>
      <c r="C416" s="10"/>
      <c r="D416" s="10"/>
      <c r="E416" s="10"/>
      <c r="F416" s="10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1:19" ht="16" customHeight="1">
      <c r="A417" s="10"/>
      <c r="B417" s="10"/>
      <c r="C417" s="10"/>
      <c r="D417" s="10"/>
      <c r="E417" s="10"/>
      <c r="F417" s="10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1:19" ht="16" customHeight="1">
      <c r="A418" s="10"/>
      <c r="B418" s="10"/>
      <c r="C418" s="10"/>
      <c r="D418" s="10"/>
      <c r="E418" s="10"/>
      <c r="F418" s="10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1:19" ht="16" customHeight="1">
      <c r="A419" s="10"/>
      <c r="B419" s="10"/>
      <c r="C419" s="10"/>
      <c r="D419" s="10"/>
      <c r="E419" s="10"/>
      <c r="F419" s="10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1:19" ht="16" customHeight="1">
      <c r="A420" s="10"/>
      <c r="B420" s="10"/>
      <c r="C420" s="10"/>
      <c r="D420" s="10"/>
      <c r="E420" s="10"/>
      <c r="F420" s="10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1:19" ht="16" customHeight="1">
      <c r="A421" s="10"/>
      <c r="B421" s="10"/>
      <c r="C421" s="10"/>
      <c r="D421" s="10"/>
      <c r="E421" s="10"/>
      <c r="F421" s="10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1:19" ht="16" customHeight="1">
      <c r="A422" s="10"/>
      <c r="B422" s="10"/>
      <c r="C422" s="10"/>
      <c r="D422" s="10"/>
      <c r="E422" s="10"/>
      <c r="F422" s="10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1:19" ht="16" customHeight="1">
      <c r="A423" s="10"/>
      <c r="B423" s="10"/>
      <c r="C423" s="10"/>
      <c r="D423" s="10"/>
      <c r="E423" s="10"/>
      <c r="F423" s="10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1:19" ht="16" customHeight="1">
      <c r="A424" s="10"/>
      <c r="B424" s="10"/>
      <c r="C424" s="10"/>
      <c r="D424" s="10"/>
      <c r="E424" s="10"/>
      <c r="F424" s="10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1:19" ht="16" customHeight="1">
      <c r="A425" s="10"/>
      <c r="B425" s="10"/>
      <c r="C425" s="10"/>
      <c r="D425" s="10"/>
      <c r="E425" s="10"/>
      <c r="F425" s="10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1:19" ht="16" customHeight="1">
      <c r="A426" s="10"/>
      <c r="B426" s="10"/>
      <c r="C426" s="10"/>
      <c r="D426" s="10"/>
      <c r="E426" s="10"/>
      <c r="F426" s="10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1:19" ht="16" customHeight="1">
      <c r="A427" s="10"/>
      <c r="B427" s="10"/>
      <c r="C427" s="10"/>
      <c r="D427" s="10"/>
      <c r="E427" s="10"/>
      <c r="F427" s="10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1:19" ht="16" customHeight="1">
      <c r="A428" s="10"/>
      <c r="B428" s="10"/>
      <c r="C428" s="10"/>
      <c r="D428" s="10"/>
      <c r="E428" s="10"/>
      <c r="F428" s="10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1:19" ht="16" customHeight="1">
      <c r="A429" s="10"/>
      <c r="B429" s="10"/>
      <c r="C429" s="10"/>
      <c r="D429" s="10"/>
      <c r="E429" s="10"/>
      <c r="F429" s="10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1:19" ht="16" customHeight="1">
      <c r="A430" s="10"/>
      <c r="B430" s="10"/>
      <c r="C430" s="10"/>
      <c r="D430" s="10"/>
      <c r="E430" s="10"/>
      <c r="F430" s="10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1:19" ht="16" customHeight="1">
      <c r="A431" s="10"/>
      <c r="B431" s="10"/>
      <c r="C431" s="10"/>
      <c r="D431" s="10"/>
      <c r="E431" s="10"/>
      <c r="F431" s="10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1:19" ht="16" customHeight="1">
      <c r="A432" s="10"/>
      <c r="B432" s="10"/>
      <c r="C432" s="10"/>
      <c r="D432" s="10"/>
      <c r="E432" s="10"/>
      <c r="F432" s="10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1:19" ht="16" customHeight="1">
      <c r="A433" s="10"/>
      <c r="B433" s="10"/>
      <c r="C433" s="10"/>
      <c r="D433" s="10"/>
      <c r="E433" s="10"/>
      <c r="F433" s="10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1:19" ht="16" customHeight="1">
      <c r="A434" s="10"/>
      <c r="B434" s="10"/>
      <c r="C434" s="10"/>
      <c r="D434" s="10"/>
      <c r="E434" s="10"/>
      <c r="F434" s="10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1:19" ht="16" customHeight="1">
      <c r="A435" s="10"/>
      <c r="B435" s="10"/>
      <c r="C435" s="10"/>
      <c r="D435" s="10"/>
      <c r="E435" s="10"/>
      <c r="F435" s="10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1:19" ht="16" customHeight="1">
      <c r="A436" s="10"/>
      <c r="B436" s="10"/>
      <c r="C436" s="10"/>
      <c r="D436" s="10"/>
      <c r="E436" s="10"/>
      <c r="F436" s="10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1:19" ht="16" customHeight="1">
      <c r="A437" s="10"/>
      <c r="B437" s="10"/>
      <c r="C437" s="10"/>
      <c r="D437" s="10"/>
      <c r="E437" s="10"/>
      <c r="F437" s="10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1:19" ht="16" customHeight="1">
      <c r="A438" s="10"/>
      <c r="B438" s="10"/>
      <c r="C438" s="10"/>
      <c r="D438" s="10"/>
      <c r="E438" s="10"/>
      <c r="F438" s="10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1:19" ht="16" customHeight="1">
      <c r="A439" s="10"/>
      <c r="B439" s="10"/>
      <c r="C439" s="10"/>
      <c r="D439" s="10"/>
      <c r="E439" s="10"/>
      <c r="F439" s="10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1:19" ht="16" customHeight="1">
      <c r="A440" s="10"/>
      <c r="B440" s="10"/>
      <c r="C440" s="10"/>
      <c r="D440" s="10"/>
      <c r="E440" s="10"/>
      <c r="F440" s="10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1:19" ht="16" customHeight="1">
      <c r="A441" s="10"/>
      <c r="B441" s="10"/>
      <c r="C441" s="10"/>
      <c r="D441" s="10"/>
      <c r="E441" s="10"/>
      <c r="F441" s="10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1:19" ht="16" customHeight="1">
      <c r="A442" s="10"/>
      <c r="B442" s="10"/>
      <c r="C442" s="10"/>
      <c r="D442" s="10"/>
      <c r="E442" s="10"/>
      <c r="F442" s="10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1:19" ht="16" customHeight="1">
      <c r="A443" s="10"/>
      <c r="B443" s="10"/>
      <c r="C443" s="10"/>
      <c r="D443" s="10"/>
      <c r="E443" s="10"/>
      <c r="F443" s="10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1:19" ht="16" customHeight="1">
      <c r="A444" s="10"/>
      <c r="B444" s="10"/>
      <c r="C444" s="10"/>
      <c r="D444" s="10"/>
      <c r="E444" s="10"/>
      <c r="F444" s="10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1:19" ht="16" customHeight="1">
      <c r="A445" s="10"/>
      <c r="B445" s="10"/>
      <c r="C445" s="10"/>
      <c r="D445" s="10"/>
      <c r="E445" s="10"/>
      <c r="F445" s="10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1:19" ht="16" customHeight="1">
      <c r="A446" s="10"/>
      <c r="B446" s="10"/>
      <c r="C446" s="10"/>
      <c r="D446" s="10"/>
      <c r="E446" s="10"/>
      <c r="F446" s="10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1:19" ht="16" customHeight="1">
      <c r="A447" s="10"/>
      <c r="B447" s="10"/>
      <c r="C447" s="10"/>
      <c r="D447" s="10"/>
      <c r="E447" s="10"/>
      <c r="F447" s="10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1:19" ht="16" customHeight="1">
      <c r="A448" s="10"/>
      <c r="B448" s="10"/>
      <c r="C448" s="10"/>
      <c r="D448" s="10"/>
      <c r="E448" s="10"/>
      <c r="F448" s="10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1:19" ht="16" customHeight="1">
      <c r="A449" s="10"/>
      <c r="B449" s="10"/>
      <c r="C449" s="10"/>
      <c r="D449" s="10"/>
      <c r="E449" s="10"/>
      <c r="F449" s="10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1:19" ht="16" customHeight="1">
      <c r="A450" s="10"/>
      <c r="B450" s="10"/>
      <c r="C450" s="10"/>
      <c r="D450" s="10"/>
      <c r="E450" s="10"/>
      <c r="F450" s="10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1:19" ht="16" customHeight="1">
      <c r="A451" s="10"/>
      <c r="B451" s="10"/>
      <c r="C451" s="10"/>
      <c r="D451" s="10"/>
      <c r="E451" s="10"/>
      <c r="F451" s="10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1:19" ht="16" customHeight="1">
      <c r="A452" s="10"/>
      <c r="B452" s="10"/>
      <c r="C452" s="10"/>
      <c r="D452" s="10"/>
      <c r="E452" s="10"/>
      <c r="F452" s="10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1:19" ht="16" customHeight="1">
      <c r="A453" s="10"/>
      <c r="B453" s="10"/>
      <c r="C453" s="10"/>
      <c r="D453" s="10"/>
      <c r="E453" s="10"/>
      <c r="F453" s="10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1:19" ht="16" customHeight="1">
      <c r="A454" s="10"/>
      <c r="B454" s="10"/>
      <c r="C454" s="10"/>
      <c r="D454" s="10"/>
      <c r="E454" s="10"/>
      <c r="F454" s="10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1:19" ht="16" customHeight="1">
      <c r="A455" s="10"/>
      <c r="B455" s="10"/>
      <c r="C455" s="10"/>
      <c r="D455" s="10"/>
      <c r="E455" s="10"/>
      <c r="F455" s="10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1:19" ht="16" customHeight="1">
      <c r="A456" s="10"/>
      <c r="B456" s="10"/>
      <c r="C456" s="10"/>
      <c r="D456" s="10"/>
      <c r="E456" s="10"/>
      <c r="F456" s="10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1:19" ht="16" customHeight="1">
      <c r="A457" s="10"/>
      <c r="B457" s="10"/>
      <c r="C457" s="10"/>
      <c r="D457" s="10"/>
      <c r="E457" s="10"/>
      <c r="F457" s="10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1:19" ht="16" customHeight="1">
      <c r="A458" s="10"/>
      <c r="B458" s="10"/>
      <c r="C458" s="10"/>
      <c r="D458" s="10"/>
      <c r="E458" s="10"/>
      <c r="F458" s="10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1:19" ht="16" customHeight="1">
      <c r="A459" s="10"/>
      <c r="B459" s="10"/>
      <c r="C459" s="10"/>
      <c r="D459" s="10"/>
      <c r="E459" s="10"/>
      <c r="F459" s="10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1:19" ht="16" customHeight="1">
      <c r="A460" s="10"/>
      <c r="B460" s="10"/>
      <c r="C460" s="10"/>
      <c r="D460" s="10"/>
      <c r="E460" s="10"/>
      <c r="F460" s="10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1:19" ht="16" customHeight="1">
      <c r="A461" s="10"/>
      <c r="B461" s="10"/>
      <c r="C461" s="10"/>
      <c r="D461" s="10"/>
      <c r="E461" s="10"/>
      <c r="F461" s="10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1:19" ht="16" customHeight="1">
      <c r="A462" s="10"/>
      <c r="B462" s="10"/>
      <c r="C462" s="10"/>
      <c r="D462" s="10"/>
      <c r="E462" s="10"/>
      <c r="F462" s="10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1:19" ht="16" customHeight="1">
      <c r="A463" s="10"/>
      <c r="B463" s="10"/>
      <c r="C463" s="10"/>
      <c r="D463" s="10"/>
      <c r="E463" s="10"/>
      <c r="F463" s="10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1:19" ht="16" customHeight="1">
      <c r="A464" s="10"/>
      <c r="B464" s="10"/>
      <c r="C464" s="10"/>
      <c r="D464" s="10"/>
      <c r="E464" s="10"/>
      <c r="F464" s="10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1:19" ht="16" customHeight="1">
      <c r="A465" s="10"/>
      <c r="B465" s="10"/>
      <c r="C465" s="10"/>
      <c r="D465" s="10"/>
      <c r="E465" s="10"/>
      <c r="F465" s="10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1:19" ht="16" customHeight="1">
      <c r="A466" s="10"/>
      <c r="B466" s="10"/>
      <c r="C466" s="10"/>
      <c r="D466" s="10"/>
      <c r="E466" s="10"/>
      <c r="F466" s="10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1:19" ht="16" customHeight="1">
      <c r="A467" s="10"/>
      <c r="B467" s="10"/>
      <c r="C467" s="10"/>
      <c r="D467" s="10"/>
      <c r="E467" s="10"/>
      <c r="F467" s="10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1:19" ht="16" customHeight="1">
      <c r="A468" s="10"/>
      <c r="B468" s="10"/>
      <c r="C468" s="10"/>
      <c r="D468" s="10"/>
      <c r="E468" s="10"/>
      <c r="F468" s="10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1:19" ht="16" customHeight="1">
      <c r="A469" s="10"/>
      <c r="B469" s="10"/>
      <c r="C469" s="10"/>
      <c r="D469" s="10"/>
      <c r="E469" s="10"/>
      <c r="F469" s="10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1:19" ht="16" customHeight="1">
      <c r="A470" s="10"/>
      <c r="B470" s="10"/>
      <c r="C470" s="10"/>
      <c r="D470" s="10"/>
      <c r="E470" s="10"/>
      <c r="F470" s="10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1:19" ht="16" customHeight="1">
      <c r="A471" s="10"/>
      <c r="B471" s="10"/>
      <c r="C471" s="10"/>
      <c r="D471" s="10"/>
      <c r="E471" s="10"/>
      <c r="F471" s="10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1:19" ht="16" customHeight="1">
      <c r="A472" s="10"/>
      <c r="B472" s="10"/>
      <c r="C472" s="10"/>
      <c r="D472" s="10"/>
      <c r="E472" s="10"/>
      <c r="F472" s="10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1:19" ht="16" customHeight="1">
      <c r="A473" s="10"/>
      <c r="B473" s="10"/>
      <c r="C473" s="10"/>
      <c r="D473" s="10"/>
      <c r="E473" s="10"/>
      <c r="F473" s="10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1:19" ht="16" customHeight="1">
      <c r="A474" s="10"/>
      <c r="B474" s="10"/>
      <c r="C474" s="10"/>
      <c r="D474" s="10"/>
      <c r="E474" s="10"/>
      <c r="F474" s="10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1:19" ht="16" customHeight="1">
      <c r="A475" s="10"/>
      <c r="B475" s="10"/>
      <c r="C475" s="10"/>
      <c r="D475" s="10"/>
      <c r="E475" s="10"/>
      <c r="F475" s="10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1:19" ht="16" customHeight="1">
      <c r="A476" s="10"/>
      <c r="B476" s="10"/>
      <c r="C476" s="10"/>
      <c r="D476" s="10"/>
      <c r="E476" s="10"/>
      <c r="F476" s="10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1:19" ht="16" customHeight="1">
      <c r="A477" s="10"/>
      <c r="B477" s="10"/>
      <c r="C477" s="10"/>
      <c r="D477" s="10"/>
      <c r="E477" s="10"/>
      <c r="F477" s="10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1:19" ht="16" customHeight="1">
      <c r="A478" s="10"/>
      <c r="B478" s="10"/>
      <c r="C478" s="10"/>
      <c r="D478" s="10"/>
      <c r="E478" s="10"/>
      <c r="F478" s="10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1:19" ht="16" customHeight="1">
      <c r="A479" s="10"/>
      <c r="B479" s="10"/>
      <c r="C479" s="10"/>
      <c r="D479" s="10"/>
      <c r="E479" s="10"/>
      <c r="F479" s="10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1:19" ht="16" customHeight="1">
      <c r="A480" s="10"/>
      <c r="B480" s="10"/>
      <c r="C480" s="10"/>
      <c r="D480" s="10"/>
      <c r="E480" s="10"/>
      <c r="F480" s="10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1:19" ht="16" customHeight="1">
      <c r="A481" s="10"/>
      <c r="B481" s="10"/>
      <c r="C481" s="10"/>
      <c r="D481" s="10"/>
      <c r="E481" s="10"/>
      <c r="F481" s="10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1:19" ht="16" customHeight="1">
      <c r="A482" s="10"/>
      <c r="B482" s="10"/>
      <c r="C482" s="10"/>
      <c r="D482" s="10"/>
      <c r="E482" s="10"/>
      <c r="F482" s="10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1:19" ht="16" customHeight="1">
      <c r="A483" s="10"/>
      <c r="B483" s="10"/>
      <c r="C483" s="10"/>
      <c r="D483" s="10"/>
      <c r="E483" s="10"/>
      <c r="F483" s="10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1:19" ht="16" customHeight="1">
      <c r="A484" s="10"/>
      <c r="B484" s="10"/>
      <c r="C484" s="10"/>
      <c r="D484" s="10"/>
      <c r="E484" s="10"/>
      <c r="F484" s="10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1:19" ht="16" customHeight="1">
      <c r="A485" s="10"/>
      <c r="B485" s="10"/>
      <c r="C485" s="10"/>
      <c r="D485" s="10"/>
      <c r="E485" s="10"/>
      <c r="F485" s="10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1:19" ht="16" customHeight="1">
      <c r="A486" s="10"/>
      <c r="B486" s="10"/>
      <c r="C486" s="10"/>
      <c r="D486" s="10"/>
      <c r="E486" s="10"/>
      <c r="F486" s="10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1:19" ht="16" customHeight="1">
      <c r="A487" s="10"/>
      <c r="B487" s="10"/>
      <c r="C487" s="10"/>
      <c r="D487" s="10"/>
      <c r="E487" s="10"/>
      <c r="F487" s="10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1:19" ht="16" customHeight="1">
      <c r="A488" s="10"/>
      <c r="B488" s="10"/>
      <c r="C488" s="10"/>
      <c r="D488" s="10"/>
      <c r="E488" s="10"/>
      <c r="F488" s="10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1:19" ht="16" customHeight="1">
      <c r="A489" s="10"/>
      <c r="B489" s="10"/>
      <c r="C489" s="10"/>
      <c r="D489" s="10"/>
      <c r="E489" s="10"/>
      <c r="F489" s="10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  <row r="490" spans="1:19" ht="16" customHeight="1">
      <c r="A490" s="10"/>
      <c r="B490" s="10"/>
      <c r="C490" s="10"/>
      <c r="D490" s="10"/>
      <c r="E490" s="10"/>
      <c r="F490" s="10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</row>
    <row r="491" spans="1:19" ht="16" customHeight="1">
      <c r="A491" s="10"/>
      <c r="B491" s="10"/>
      <c r="C491" s="10"/>
      <c r="D491" s="10"/>
      <c r="E491" s="10"/>
      <c r="F491" s="10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</row>
    <row r="492" spans="1:19" ht="16" customHeight="1">
      <c r="A492" s="10"/>
      <c r="B492" s="10"/>
      <c r="C492" s="10"/>
      <c r="D492" s="10"/>
      <c r="E492" s="10"/>
      <c r="F492" s="10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</row>
    <row r="493" spans="1:19" ht="16" customHeight="1">
      <c r="A493" s="10"/>
      <c r="B493" s="10"/>
      <c r="C493" s="10"/>
      <c r="D493" s="10"/>
      <c r="E493" s="10"/>
      <c r="F493" s="10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</row>
    <row r="494" spans="1:19" ht="16" customHeight="1">
      <c r="A494" s="10"/>
      <c r="B494" s="10"/>
      <c r="C494" s="10"/>
      <c r="D494" s="10"/>
      <c r="E494" s="10"/>
      <c r="F494" s="10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</row>
  </sheetData>
  <sheetProtection selectLockedCells="1"/>
  <mergeCells count="77">
    <mergeCell ref="A82:G82"/>
    <mergeCell ref="C67:G67"/>
    <mergeCell ref="C54:G54"/>
    <mergeCell ref="C75:G75"/>
    <mergeCell ref="C76:G76"/>
    <mergeCell ref="A77:A81"/>
    <mergeCell ref="C77:G77"/>
    <mergeCell ref="B78:B80"/>
    <mergeCell ref="D78:G78"/>
    <mergeCell ref="D79:G79"/>
    <mergeCell ref="D80:G80"/>
    <mergeCell ref="C81:G81"/>
    <mergeCell ref="F70:G70"/>
    <mergeCell ref="C74:G74"/>
    <mergeCell ref="A60:B62"/>
    <mergeCell ref="C60:G60"/>
    <mergeCell ref="K8:X10"/>
    <mergeCell ref="D1:P3"/>
    <mergeCell ref="A17:F17"/>
    <mergeCell ref="A42:C42"/>
    <mergeCell ref="A30:B35"/>
    <mergeCell ref="C30:F30"/>
    <mergeCell ref="C31:F31"/>
    <mergeCell ref="C32:F32"/>
    <mergeCell ref="C33:F33"/>
    <mergeCell ref="C34:F34"/>
    <mergeCell ref="C35:F35"/>
    <mergeCell ref="C25:F25"/>
    <mergeCell ref="C26:F26"/>
    <mergeCell ref="C27:F27"/>
    <mergeCell ref="B8:C8"/>
    <mergeCell ref="I11:J11"/>
    <mergeCell ref="A63:B72"/>
    <mergeCell ref="C63:G63"/>
    <mergeCell ref="C64:G64"/>
    <mergeCell ref="C65:G65"/>
    <mergeCell ref="C68:G68"/>
    <mergeCell ref="C69:G69"/>
    <mergeCell ref="C71:G71"/>
    <mergeCell ref="C72:G72"/>
    <mergeCell ref="C43:G43"/>
    <mergeCell ref="C44:G44"/>
    <mergeCell ref="C45:E45"/>
    <mergeCell ref="C61:G61"/>
    <mergeCell ref="C62:G62"/>
    <mergeCell ref="C52:G52"/>
    <mergeCell ref="C53:G53"/>
    <mergeCell ref="A14:J14"/>
    <mergeCell ref="A73:B73"/>
    <mergeCell ref="C46:G46"/>
    <mergeCell ref="C47:G47"/>
    <mergeCell ref="D49:E49"/>
    <mergeCell ref="C50:G50"/>
    <mergeCell ref="C73:G73"/>
    <mergeCell ref="C55:G55"/>
    <mergeCell ref="C56:G56"/>
    <mergeCell ref="A57:B59"/>
    <mergeCell ref="C57:G57"/>
    <mergeCell ref="C58:G58"/>
    <mergeCell ref="C59:G59"/>
    <mergeCell ref="A43:B56"/>
    <mergeCell ref="C37:J37"/>
    <mergeCell ref="A39:G40"/>
    <mergeCell ref="A16:F16"/>
    <mergeCell ref="A18:F18"/>
    <mergeCell ref="A19:A29"/>
    <mergeCell ref="B19:B23"/>
    <mergeCell ref="C19:F19"/>
    <mergeCell ref="C20:F20"/>
    <mergeCell ref="C21:F21"/>
    <mergeCell ref="C22:F22"/>
    <mergeCell ref="C23:F23"/>
    <mergeCell ref="C24:F24"/>
    <mergeCell ref="B25:B27"/>
    <mergeCell ref="B28:B29"/>
    <mergeCell ref="C28:F28"/>
    <mergeCell ref="C29:F29"/>
  </mergeCells>
  <dataValidations count="4">
    <dataValidation allowBlank="1" showInputMessage="1" showErrorMessage="1" prompt="Indiquer ici le total de tous les autres postes et vérifier que votre total actif est correct. Nous n'avons pas besoin de plus de détail." sqref="K26:X26" xr:uid="{C4838266-0474-44EB-891E-75328E92D2C6}"/>
    <dataValidation allowBlank="1" showInputMessage="1" showErrorMessage="1" prompt="Indiquer le montant des comptes courants bloqués (cette ligne n'est pas isolée dans la liasse fiscale). Oter ce montant des dettes pour préserver le total passif" sqref="K67:X67" xr:uid="{BD249324-5543-4D48-B7BB-D3E26ED9A0E9}"/>
    <dataValidation allowBlank="1" showInputMessage="1" showErrorMessage="1" prompt="Indiquer le montant de l'aide demandée et sa répartition nette envisagée au fur et à mesure du temps" sqref="K54:X54" xr:uid="{F4DDAD24-E5A2-4273-9EF1-5C2B7F29A6B4}"/>
    <dataValidation allowBlank="1" showInputMessage="1" showErrorMessage="1" prompt="Indiquer les autres subventions d'investissement (hors aide ADEME sur ce dossier)" sqref="K53:X53" xr:uid="{8B059E42-6A97-462C-BE87-4B78CD7A4AC7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5" id="{F1455B5E-D855-8F43-9339-05FFCAB8F56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S26:S51 S53:S68 S19:S24 T50:X50 S14:S17 T17 S71:S83</xm:sqref>
        </x14:conditionalFormatting>
        <x14:conditionalFormatting xmlns:xm="http://schemas.microsoft.com/office/excel/2006/main">
          <x14:cfRule type="expression" priority="272" id="{1F9B934A-DC31-DE45-84DC-D2AAE31E13A6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S14:X24 S26:X68 S71:X83</xm:sqref>
        </x14:conditionalFormatting>
        <x14:conditionalFormatting xmlns:xm="http://schemas.microsoft.com/office/excel/2006/main">
          <x14:cfRule type="expression" priority="1" id="{522BB06B-72B9-424F-BE87-A0AA6F5EA688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N13:X13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6C-8837-45D7-A384-72E8E985371C}">
  <sheetPr>
    <tabColor rgb="FF273476"/>
  </sheetPr>
  <dimension ref="A1:P29"/>
  <sheetViews>
    <sheetView showGridLines="0" tabSelected="1" topLeftCell="A13" zoomScale="70" zoomScaleNormal="70" workbookViewId="0">
      <selection activeCell="L23" sqref="L23"/>
    </sheetView>
  </sheetViews>
  <sheetFormatPr baseColWidth="10" defaultColWidth="11" defaultRowHeight="14"/>
  <cols>
    <col min="1" max="1" width="11" style="194"/>
    <col min="2" max="2" width="31.83203125" style="194" customWidth="1"/>
    <col min="3" max="8" width="12.58203125" style="194" customWidth="1"/>
    <col min="9" max="16384" width="11" style="194"/>
  </cols>
  <sheetData>
    <row r="1" spans="1:16" s="155" customFormat="1" ht="15.65" customHeight="1">
      <c r="B1" s="276" t="s">
        <v>417</v>
      </c>
      <c r="C1" s="276"/>
      <c r="D1" s="276"/>
      <c r="E1" s="276"/>
      <c r="F1" s="276"/>
      <c r="G1" s="276"/>
      <c r="H1" s="276"/>
      <c r="I1" s="217"/>
      <c r="J1" s="217"/>
      <c r="K1" s="217"/>
      <c r="L1" s="217"/>
      <c r="M1" s="202"/>
      <c r="N1" s="202"/>
      <c r="O1" s="202"/>
      <c r="P1" s="202"/>
    </row>
    <row r="2" spans="1:16" s="155" customFormat="1" ht="15.65" customHeight="1">
      <c r="B2" s="276"/>
      <c r="C2" s="276"/>
      <c r="D2" s="276"/>
      <c r="E2" s="276"/>
      <c r="F2" s="276"/>
      <c r="G2" s="276"/>
      <c r="H2" s="276"/>
      <c r="I2" s="217"/>
      <c r="J2" s="217"/>
      <c r="K2" s="217"/>
      <c r="L2" s="217"/>
      <c r="M2" s="202"/>
      <c r="N2" s="202"/>
      <c r="O2" s="202"/>
      <c r="P2" s="202"/>
    </row>
    <row r="3" spans="1:16" s="155" customFormat="1" ht="15.65" customHeight="1">
      <c r="B3" s="276"/>
      <c r="C3" s="276"/>
      <c r="D3" s="276"/>
      <c r="E3" s="276"/>
      <c r="F3" s="276"/>
      <c r="G3" s="276"/>
      <c r="H3" s="276"/>
      <c r="I3" s="217"/>
      <c r="J3" s="217"/>
      <c r="K3" s="217"/>
      <c r="L3" s="217"/>
      <c r="M3" s="202"/>
      <c r="N3" s="202"/>
      <c r="O3" s="202"/>
      <c r="P3" s="202"/>
    </row>
    <row r="4" spans="1:16" s="155" customFormat="1" ht="15.65" customHeight="1">
      <c r="B4" s="218"/>
      <c r="C4" s="218"/>
      <c r="D4" s="218"/>
      <c r="E4" s="218"/>
      <c r="F4" s="218"/>
      <c r="G4" s="218"/>
      <c r="H4" s="218"/>
      <c r="I4" s="217"/>
      <c r="J4" s="217"/>
      <c r="K4" s="217"/>
      <c r="L4" s="217"/>
      <c r="M4" s="202"/>
      <c r="N4" s="202"/>
      <c r="O4" s="202"/>
      <c r="P4" s="202"/>
    </row>
    <row r="5" spans="1:16" s="155" customFormat="1" ht="15.65" customHeight="1">
      <c r="B5" s="218"/>
      <c r="C5" s="218"/>
      <c r="D5" s="218"/>
      <c r="E5" s="218"/>
      <c r="F5" s="218"/>
      <c r="G5" s="218"/>
      <c r="H5" s="218"/>
      <c r="I5" s="217"/>
      <c r="J5" s="217"/>
      <c r="K5" s="217"/>
      <c r="L5" s="217"/>
      <c r="M5" s="202"/>
      <c r="N5" s="202"/>
      <c r="O5" s="202"/>
      <c r="P5" s="202"/>
    </row>
    <row r="6" spans="1:16" s="155" customFormat="1" ht="15.65" customHeight="1">
      <c r="B6" s="218"/>
      <c r="C6" s="218"/>
      <c r="D6" s="218"/>
      <c r="E6" s="218"/>
      <c r="F6" s="218"/>
      <c r="G6" s="218"/>
      <c r="H6" s="218"/>
      <c r="I6" s="217"/>
      <c r="J6" s="217"/>
      <c r="K6" s="217"/>
      <c r="L6" s="217"/>
      <c r="M6" s="202"/>
      <c r="N6" s="202"/>
      <c r="O6" s="202"/>
      <c r="P6" s="202"/>
    </row>
    <row r="7" spans="1:16" s="155" customFormat="1" ht="15.65" customHeight="1">
      <c r="B7" s="218"/>
      <c r="C7" s="218"/>
      <c r="D7" s="218"/>
      <c r="E7" s="218"/>
      <c r="F7" s="218"/>
      <c r="G7" s="218"/>
      <c r="H7" s="218"/>
      <c r="I7" s="217"/>
      <c r="J7" s="217"/>
      <c r="K7" s="217"/>
      <c r="L7" s="217"/>
      <c r="M7" s="202"/>
      <c r="N7" s="202"/>
      <c r="O7" s="202"/>
      <c r="P7" s="202"/>
    </row>
    <row r="8" spans="1:16" s="155" customFormat="1" ht="15" customHeight="1">
      <c r="B8" s="218"/>
      <c r="C8" s="218"/>
      <c r="D8" s="218"/>
      <c r="E8" s="218"/>
      <c r="F8" s="218"/>
      <c r="G8" s="218"/>
      <c r="H8" s="218"/>
      <c r="I8" s="217"/>
      <c r="J8" s="217"/>
      <c r="K8" s="217"/>
      <c r="L8" s="217"/>
      <c r="M8" s="202"/>
      <c r="N8" s="202"/>
      <c r="O8" s="202"/>
      <c r="P8" s="202"/>
    </row>
    <row r="9" spans="1:16" ht="14.5" thickBot="1">
      <c r="A9" s="195"/>
      <c r="B9" s="195"/>
      <c r="C9" s="196"/>
      <c r="D9" s="196"/>
      <c r="E9" s="196"/>
      <c r="F9" s="197"/>
      <c r="G9" s="197"/>
      <c r="H9" s="226"/>
    </row>
    <row r="10" spans="1:16" ht="14.5" thickBot="1">
      <c r="A10" s="388"/>
      <c r="B10" s="389"/>
      <c r="C10" s="257">
        <f>Analyses!G39</f>
        <v>2022</v>
      </c>
      <c r="D10" s="234">
        <f>C10+1</f>
        <v>2023</v>
      </c>
      <c r="E10" s="234">
        <f t="shared" ref="E10:H10" si="0">D10+1</f>
        <v>2024</v>
      </c>
      <c r="F10" s="234">
        <f t="shared" si="0"/>
        <v>2025</v>
      </c>
      <c r="G10" s="234">
        <f t="shared" si="0"/>
        <v>2026</v>
      </c>
      <c r="H10" s="234">
        <f t="shared" si="0"/>
        <v>2027</v>
      </c>
    </row>
    <row r="11" spans="1:16" ht="35.15" customHeight="1">
      <c r="A11" s="390" t="s">
        <v>423</v>
      </c>
      <c r="B11" s="391"/>
      <c r="C11" s="253"/>
      <c r="D11" s="253"/>
      <c r="E11" s="253"/>
      <c r="F11" s="253"/>
      <c r="G11" s="253"/>
      <c r="H11" s="254"/>
    </row>
    <row r="12" spans="1:16" ht="30.75" customHeight="1">
      <c r="A12" s="392" t="s">
        <v>416</v>
      </c>
      <c r="B12" s="393"/>
      <c r="C12" s="255"/>
      <c r="D12" s="255"/>
      <c r="E12" s="255"/>
      <c r="F12" s="255"/>
      <c r="G12" s="255"/>
      <c r="H12" s="256"/>
    </row>
    <row r="13" spans="1:16" ht="24.65" customHeight="1">
      <c r="A13" s="392" t="s">
        <v>424</v>
      </c>
      <c r="B13" s="393"/>
      <c r="C13" s="255"/>
      <c r="D13" s="255"/>
      <c r="E13" s="255"/>
      <c r="F13" s="255"/>
      <c r="G13" s="255"/>
      <c r="H13" s="256"/>
    </row>
    <row r="14" spans="1:16">
      <c r="A14" s="392" t="s">
        <v>425</v>
      </c>
      <c r="B14" s="393"/>
      <c r="C14" s="227">
        <f>Analyses!G103</f>
        <v>0</v>
      </c>
      <c r="D14" s="227">
        <f>Analyses!H103</f>
        <v>0</v>
      </c>
      <c r="E14" s="227">
        <f>Analyses!I103</f>
        <v>0</v>
      </c>
      <c r="F14" s="227">
        <f>Analyses!J103</f>
        <v>0</v>
      </c>
      <c r="G14" s="227">
        <f>Analyses!K103</f>
        <v>0</v>
      </c>
      <c r="H14" s="229">
        <f>Analyses!L103</f>
        <v>0</v>
      </c>
    </row>
    <row r="15" spans="1:16">
      <c r="A15" s="378" t="s">
        <v>351</v>
      </c>
      <c r="B15" s="379"/>
      <c r="C15" s="255"/>
      <c r="D15" s="255"/>
      <c r="E15" s="255"/>
      <c r="F15" s="255"/>
      <c r="G15" s="255"/>
      <c r="H15" s="256"/>
    </row>
    <row r="16" spans="1:16">
      <c r="A16" s="378" t="s">
        <v>352</v>
      </c>
      <c r="B16" s="379"/>
      <c r="C16" s="255"/>
      <c r="D16" s="255"/>
      <c r="E16" s="255"/>
      <c r="F16" s="255"/>
      <c r="G16" s="255"/>
      <c r="H16" s="256"/>
    </row>
    <row r="17" spans="1:8" ht="14.5" thickBot="1">
      <c r="A17" s="380" t="s">
        <v>353</v>
      </c>
      <c r="B17" s="381"/>
      <c r="C17" s="230">
        <f>SUM(C11:C16)</f>
        <v>0</v>
      </c>
      <c r="D17" s="230">
        <f t="shared" ref="D17:H17" si="1">SUM(D11:D16)</f>
        <v>0</v>
      </c>
      <c r="E17" s="230">
        <f t="shared" si="1"/>
        <v>0</v>
      </c>
      <c r="F17" s="230">
        <f t="shared" si="1"/>
        <v>0</v>
      </c>
      <c r="G17" s="230">
        <f t="shared" si="1"/>
        <v>0</v>
      </c>
      <c r="H17" s="231">
        <f t="shared" si="1"/>
        <v>0</v>
      </c>
    </row>
    <row r="18" spans="1:8">
      <c r="A18" s="382" t="s">
        <v>128</v>
      </c>
      <c r="B18" s="383"/>
      <c r="C18" s="253"/>
      <c r="D18" s="253"/>
      <c r="E18" s="253"/>
      <c r="F18" s="253"/>
      <c r="G18" s="253"/>
      <c r="H18" s="254"/>
    </row>
    <row r="19" spans="1:8">
      <c r="A19" s="378" t="s">
        <v>354</v>
      </c>
      <c r="B19" s="379"/>
      <c r="C19" s="255"/>
      <c r="D19" s="255"/>
      <c r="E19" s="255"/>
      <c r="F19" s="255"/>
      <c r="G19" s="255"/>
      <c r="H19" s="256"/>
    </row>
    <row r="20" spans="1:8">
      <c r="A20" s="378" t="s">
        <v>355</v>
      </c>
      <c r="B20" s="379"/>
      <c r="C20" s="227">
        <f>Analyses!H91</f>
        <v>0</v>
      </c>
      <c r="D20" s="227">
        <f>Analyses!I91</f>
        <v>0</v>
      </c>
      <c r="E20" s="227">
        <f>Analyses!J91</f>
        <v>0</v>
      </c>
      <c r="F20" s="227">
        <f>Analyses!K91</f>
        <v>0</v>
      </c>
      <c r="G20" s="227">
        <f>Analyses!L91</f>
        <v>0</v>
      </c>
      <c r="H20" s="227">
        <f>Analyses!M91</f>
        <v>0</v>
      </c>
    </row>
    <row r="21" spans="1:8">
      <c r="A21" s="394" t="s">
        <v>356</v>
      </c>
      <c r="B21" s="216" t="s">
        <v>357</v>
      </c>
      <c r="C21" s="255"/>
      <c r="D21" s="255"/>
      <c r="E21" s="255"/>
      <c r="F21" s="255"/>
      <c r="G21" s="255"/>
      <c r="H21" s="256"/>
    </row>
    <row r="22" spans="1:8">
      <c r="A22" s="394"/>
      <c r="B22" s="216" t="s">
        <v>358</v>
      </c>
      <c r="C22" s="255"/>
      <c r="D22" s="255"/>
      <c r="E22" s="255"/>
      <c r="F22" s="255"/>
      <c r="G22" s="255"/>
      <c r="H22" s="256"/>
    </row>
    <row r="23" spans="1:8">
      <c r="A23" s="378" t="s">
        <v>362</v>
      </c>
      <c r="B23" s="379"/>
      <c r="C23" s="227">
        <f>Bilan!N54</f>
        <v>0</v>
      </c>
      <c r="D23" s="227">
        <f>Bilan!O54</f>
        <v>0</v>
      </c>
      <c r="E23" s="227">
        <f>Bilan!P54</f>
        <v>0</v>
      </c>
      <c r="F23" s="227">
        <f>Bilan!Q54</f>
        <v>0</v>
      </c>
      <c r="G23" s="227">
        <f>Bilan!R54</f>
        <v>0</v>
      </c>
      <c r="H23" s="229">
        <f>Bilan!S54</f>
        <v>0</v>
      </c>
    </row>
    <row r="24" spans="1:8">
      <c r="A24" s="378" t="s">
        <v>359</v>
      </c>
      <c r="B24" s="379"/>
      <c r="C24" s="227">
        <f>Bilan!N53</f>
        <v>0</v>
      </c>
      <c r="D24" s="227">
        <f>Bilan!O53</f>
        <v>0</v>
      </c>
      <c r="E24" s="227">
        <f>Bilan!P53</f>
        <v>0</v>
      </c>
      <c r="F24" s="227">
        <f>Bilan!Q53</f>
        <v>0</v>
      </c>
      <c r="G24" s="227">
        <f>Bilan!R53</f>
        <v>0</v>
      </c>
      <c r="H24" s="229">
        <f>Bilan!S53</f>
        <v>0</v>
      </c>
    </row>
    <row r="25" spans="1:8" ht="14.5" thickBot="1">
      <c r="A25" s="380" t="s">
        <v>360</v>
      </c>
      <c r="B25" s="381"/>
      <c r="C25" s="230">
        <f>SUM(C18:C24)</f>
        <v>0</v>
      </c>
      <c r="D25" s="230">
        <f t="shared" ref="D25:H25" si="2">SUM(D18:D24)</f>
        <v>0</v>
      </c>
      <c r="E25" s="230">
        <f t="shared" si="2"/>
        <v>0</v>
      </c>
      <c r="F25" s="230">
        <f t="shared" si="2"/>
        <v>0</v>
      </c>
      <c r="G25" s="230">
        <f t="shared" si="2"/>
        <v>0</v>
      </c>
      <c r="H25" s="230">
        <f t="shared" si="2"/>
        <v>0</v>
      </c>
    </row>
    <row r="26" spans="1:8">
      <c r="A26" s="384" t="s">
        <v>361</v>
      </c>
      <c r="B26" s="385"/>
      <c r="C26" s="232">
        <f>C25-C17</f>
        <v>0</v>
      </c>
      <c r="D26" s="232">
        <f t="shared" ref="D26:H26" si="3">D25-D17</f>
        <v>0</v>
      </c>
      <c r="E26" s="232">
        <f t="shared" si="3"/>
        <v>0</v>
      </c>
      <c r="F26" s="232">
        <f t="shared" si="3"/>
        <v>0</v>
      </c>
      <c r="G26" s="232">
        <f t="shared" si="3"/>
        <v>0</v>
      </c>
      <c r="H26" s="232">
        <f t="shared" si="3"/>
        <v>0</v>
      </c>
    </row>
    <row r="27" spans="1:8" ht="14.5" thickBot="1">
      <c r="A27" s="386" t="s">
        <v>422</v>
      </c>
      <c r="B27" s="387"/>
      <c r="C27" s="233">
        <f>Analyses!H82</f>
        <v>0</v>
      </c>
      <c r="D27" s="233">
        <f>C27+D26</f>
        <v>0</v>
      </c>
      <c r="E27" s="233">
        <f t="shared" ref="E27:H27" si="4">D27+E26</f>
        <v>0</v>
      </c>
      <c r="F27" s="233">
        <f t="shared" si="4"/>
        <v>0</v>
      </c>
      <c r="G27" s="233">
        <f t="shared" si="4"/>
        <v>0</v>
      </c>
      <c r="H27" s="233">
        <f t="shared" si="4"/>
        <v>0</v>
      </c>
    </row>
    <row r="28" spans="1:8">
      <c r="A28" s="198"/>
      <c r="B28" s="198"/>
      <c r="C28" s="198"/>
      <c r="D28" s="198"/>
      <c r="E28" s="198"/>
      <c r="F28" s="199"/>
      <c r="G28" s="199"/>
    </row>
    <row r="29" spans="1:8">
      <c r="C29" s="228"/>
    </row>
  </sheetData>
  <mergeCells count="18">
    <mergeCell ref="A26:B26"/>
    <mergeCell ref="A27:B27"/>
    <mergeCell ref="A15:B15"/>
    <mergeCell ref="A10:B10"/>
    <mergeCell ref="A11:B11"/>
    <mergeCell ref="A12:B12"/>
    <mergeCell ref="A13:B13"/>
    <mergeCell ref="A14:B14"/>
    <mergeCell ref="A20:B20"/>
    <mergeCell ref="A21:A22"/>
    <mergeCell ref="A23:B23"/>
    <mergeCell ref="A24:B24"/>
    <mergeCell ref="A25:B25"/>
    <mergeCell ref="B1:H3"/>
    <mergeCell ref="A16:B16"/>
    <mergeCell ref="A17:B17"/>
    <mergeCell ref="A18:B18"/>
    <mergeCell ref="A19:B1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613"/>
    <pageSetUpPr fitToPage="1"/>
  </sheetPr>
  <dimension ref="A1:AG237"/>
  <sheetViews>
    <sheetView topLeftCell="A64" zoomScale="70" zoomScaleNormal="70" workbookViewId="0">
      <selection activeCell="U32" sqref="U32"/>
    </sheetView>
  </sheetViews>
  <sheetFormatPr baseColWidth="10" defaultColWidth="11" defaultRowHeight="15.5"/>
  <cols>
    <col min="1" max="1" width="15.25" style="155" bestFit="1" customWidth="1"/>
    <col min="2" max="2" width="29.5" style="155" customWidth="1"/>
    <col min="3" max="3" width="21.08203125" style="154" customWidth="1"/>
    <col min="4" max="9" width="12.58203125" style="154" customWidth="1"/>
    <col min="10" max="13" width="15.75" style="155" bestFit="1" customWidth="1"/>
    <col min="14" max="14" width="14.83203125" style="155" customWidth="1"/>
    <col min="15" max="16" width="13" style="155" bestFit="1" customWidth="1"/>
    <col min="17" max="17" width="13" style="155" customWidth="1"/>
    <col min="18" max="19" width="11" style="155" customWidth="1"/>
    <col min="20" max="20" width="14.5" style="155" customWidth="1"/>
    <col min="21" max="23" width="14.5" style="155" bestFit="1" customWidth="1"/>
    <col min="24" max="28" width="12.58203125" style="155" bestFit="1" customWidth="1"/>
    <col min="29" max="33" width="0" style="155" hidden="1" customWidth="1"/>
    <col min="34" max="16384" width="11" style="155"/>
  </cols>
  <sheetData>
    <row r="1" spans="2:17" ht="15.65" customHeight="1">
      <c r="B1" s="276" t="s">
        <v>397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02"/>
      <c r="O1" s="202"/>
      <c r="P1" s="202"/>
      <c r="Q1" s="202"/>
    </row>
    <row r="2" spans="2:17" ht="15.65" customHeight="1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02"/>
      <c r="O2" s="202"/>
      <c r="P2" s="202"/>
      <c r="Q2" s="202"/>
    </row>
    <row r="3" spans="2:17" ht="15.65" customHeight="1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02"/>
      <c r="O3" s="202"/>
      <c r="P3" s="202"/>
      <c r="Q3" s="202"/>
    </row>
    <row r="4" spans="2:17" ht="15.6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2"/>
      <c r="O4" s="202"/>
      <c r="P4" s="202"/>
      <c r="Q4" s="202"/>
    </row>
    <row r="5" spans="2:17" ht="15.65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2"/>
      <c r="O5" s="202"/>
      <c r="P5" s="202"/>
      <c r="Q5" s="202"/>
    </row>
    <row r="6" spans="2:17" ht="15.65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2"/>
      <c r="O6" s="202"/>
      <c r="P6" s="202"/>
      <c r="Q6" s="202"/>
    </row>
    <row r="7" spans="2:17" ht="15.65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2"/>
      <c r="O7" s="202"/>
      <c r="P7" s="202"/>
      <c r="Q7" s="202"/>
    </row>
    <row r="8" spans="2:17" ht="23">
      <c r="D8" s="405" t="s">
        <v>398</v>
      </c>
      <c r="E8" s="405"/>
      <c r="F8" s="405"/>
      <c r="G8" s="405"/>
      <c r="H8" s="405"/>
      <c r="I8" s="405"/>
      <c r="J8" s="405"/>
      <c r="K8" s="405"/>
    </row>
    <row r="17" spans="4:14">
      <c r="D17" s="155"/>
    </row>
    <row r="26" spans="4:14">
      <c r="H26" s="155"/>
    </row>
    <row r="27" spans="4:14">
      <c r="H27" s="155"/>
    </row>
    <row r="29" spans="4:14">
      <c r="H29" s="155"/>
      <c r="J29" s="154"/>
    </row>
    <row r="30" spans="4:14">
      <c r="J30" s="154"/>
      <c r="M30" s="154"/>
      <c r="N30" s="154"/>
    </row>
    <row r="31" spans="4:14">
      <c r="J31" s="154"/>
      <c r="M31" s="154"/>
      <c r="N31" s="154"/>
    </row>
    <row r="32" spans="4:14">
      <c r="J32" s="154"/>
      <c r="M32" s="154"/>
      <c r="N32" s="154"/>
    </row>
    <row r="33" spans="1:19">
      <c r="H33" s="155"/>
      <c r="I33" s="155"/>
    </row>
    <row r="35" spans="1:19">
      <c r="H35" s="155"/>
      <c r="I35" s="155"/>
    </row>
    <row r="36" spans="1:19">
      <c r="H36" s="155"/>
    </row>
    <row r="39" spans="1:19">
      <c r="C39" s="187">
        <f>Accueil!I18</f>
        <v>2018</v>
      </c>
      <c r="D39" s="187">
        <f>Accueil!J18</f>
        <v>2019</v>
      </c>
      <c r="E39" s="187" t="str">
        <f>Accueil!K18</f>
        <v>2020</v>
      </c>
      <c r="F39" s="188">
        <f>Accueil!L18</f>
        <v>2021</v>
      </c>
      <c r="G39" s="188">
        <f>Accueil!M18</f>
        <v>2022</v>
      </c>
      <c r="H39" s="188">
        <f>Accueil!N18</f>
        <v>2023</v>
      </c>
      <c r="I39" s="188">
        <f>Accueil!O18</f>
        <v>2024</v>
      </c>
      <c r="J39" s="188">
        <f>Accueil!P18</f>
        <v>2025</v>
      </c>
      <c r="K39" s="188">
        <f>Accueil!Q18</f>
        <v>2026</v>
      </c>
      <c r="L39" s="188">
        <f>Accueil!R18</f>
        <v>2027</v>
      </c>
      <c r="M39" s="188">
        <f>Accueil!S18</f>
        <v>2028</v>
      </c>
      <c r="N39" s="188">
        <f>Accueil!T18</f>
        <v>2029</v>
      </c>
      <c r="O39" s="188">
        <f>Accueil!U18</f>
        <v>2030</v>
      </c>
      <c r="P39" s="188">
        <f>Accueil!V18</f>
        <v>2031</v>
      </c>
    </row>
    <row r="40" spans="1:19">
      <c r="A40" s="156"/>
      <c r="B40" s="156"/>
      <c r="C40" s="189" t="str">
        <f>HLOOKUP(C39,Accueil!I18:V19,2,TRUE)</f>
        <v>Réel - Liasse</v>
      </c>
      <c r="D40" s="189" t="str">
        <f>HLOOKUP(D39,Accueil!J18:W19,2,TRUE)</f>
        <v>Réel - Liasse</v>
      </c>
      <c r="E40" s="189" t="str">
        <f>HLOOKUP(E39,Accueil!K18:X19,2,TRUE)</f>
        <v>Réel - Liasse</v>
      </c>
      <c r="F40" s="190" t="str">
        <f>HLOOKUP(F39,Accueil!L18:Y19,2,TRUE)</f>
        <v>Prévision</v>
      </c>
      <c r="G40" s="190" t="str">
        <f>HLOOKUP(G39,Accueil!M18:Z19,2,TRUE)</f>
        <v>Projet</v>
      </c>
      <c r="H40" s="190" t="str">
        <f>HLOOKUP(H39,Accueil!N18:AA19,2,TRUE)</f>
        <v>Projet</v>
      </c>
      <c r="I40" s="190" t="str">
        <f>HLOOKUP(I39,Accueil!O18:AB19,2,TRUE)</f>
        <v>Projet</v>
      </c>
      <c r="J40" s="190" t="str">
        <f>HLOOKUP(J39,Accueil!P18:AC19,2,TRUE)</f>
        <v>Projet</v>
      </c>
      <c r="K40" s="190" t="str">
        <f>HLOOKUP(K39,Accueil!Q18:AD19,2,TRUE)</f>
        <v>Postprojet</v>
      </c>
      <c r="L40" s="190" t="str">
        <f>HLOOKUP(L39,Accueil!R18:AE19,2,TRUE)</f>
        <v>Postprojet</v>
      </c>
      <c r="M40" s="190" t="str">
        <f>HLOOKUP(M39,Accueil!S18:AF19,2,TRUE)</f>
        <v>Postprojet</v>
      </c>
      <c r="N40" s="190" t="str">
        <f>HLOOKUP(N39,Accueil!T18:AG19,2,TRUE)</f>
        <v>Postprojet</v>
      </c>
      <c r="O40" s="190" t="str">
        <f>HLOOKUP(O39,Accueil!U18:AH19,2,TRUE)</f>
        <v>Postprojet</v>
      </c>
      <c r="P40" s="190" t="str">
        <f>HLOOKUP(P39,Accueil!V18:AI19,2,TRUE)</f>
        <v>Non concerné</v>
      </c>
      <c r="Q40" s="156"/>
    </row>
    <row r="41" spans="1:19" s="156" customFormat="1">
      <c r="A41" s="407" t="s">
        <v>338</v>
      </c>
      <c r="B41" s="408"/>
      <c r="C41" s="96" t="str">
        <f>IF(ROUND(Bilan!K35/10,0)=ROUND(Bilan!K76/10,0)," ","erreur")</f>
        <v xml:space="preserve"> </v>
      </c>
      <c r="D41" s="96" t="str">
        <f>IF(ROUND(Bilan!L35/10,0)=ROUND(Bilan!L76/10,0)," ","erreur")</f>
        <v xml:space="preserve"> </v>
      </c>
      <c r="E41" s="96" t="str">
        <f>IF(ROUND(Bilan!M35/10,0)=ROUND(Bilan!M76/10,0)," ","erreur")</f>
        <v xml:space="preserve"> </v>
      </c>
      <c r="F41" s="96" t="str">
        <f>IF(ROUND(Bilan!N35/10,0)=ROUND(Bilan!N76/10,0)," ","erreur")</f>
        <v xml:space="preserve"> </v>
      </c>
      <c r="G41" s="96" t="str">
        <f>IF(ROUND(Bilan!O35/10,0)=ROUND(Bilan!O76/10,0)," ","erreur")</f>
        <v xml:space="preserve"> </v>
      </c>
      <c r="H41" s="96" t="str">
        <f>IF(ROUND(Bilan!P35/10,0)=ROUND(Bilan!P76/10,0)," ","erreur")</f>
        <v xml:space="preserve"> </v>
      </c>
      <c r="I41" s="96" t="str">
        <f>IF(ROUND(Bilan!Q35/10,0)=ROUND(Bilan!Q76/10,0)," ","erreur")</f>
        <v xml:space="preserve"> </v>
      </c>
      <c r="J41" s="96" t="str">
        <f>IF(ROUND(Bilan!R35/10,0)=ROUND(Bilan!R76/10,0)," ","erreur")</f>
        <v xml:space="preserve"> </v>
      </c>
      <c r="K41" s="96" t="str">
        <f>IF(ROUND(Bilan!S35/10,0)=ROUND(Bilan!S76/10,0)," ","erreur")</f>
        <v xml:space="preserve"> </v>
      </c>
      <c r="L41" s="96" t="str">
        <f>IF(ROUND(Bilan!T35/10,0)=ROUND(Bilan!T76/10,0)," ","erreur")</f>
        <v xml:space="preserve"> </v>
      </c>
      <c r="M41" s="96" t="str">
        <f>IF(ROUND(Bilan!U35/10,0)=ROUND(Bilan!U76/10,0)," ","erreur")</f>
        <v xml:space="preserve"> </v>
      </c>
      <c r="N41" s="96" t="str">
        <f>IF(ROUND(Bilan!V35/10,0)=ROUND(Bilan!V76/10,0)," ","erreur")</f>
        <v xml:space="preserve"> </v>
      </c>
      <c r="O41" s="96" t="str">
        <f>IF(ROUND(Bilan!W35/10,0)=ROUND(Bilan!W76/10,0)," ","erreur")</f>
        <v xml:space="preserve"> </v>
      </c>
      <c r="P41" s="96" t="str">
        <f>IF(ROUND(Bilan!X35/10,0)=ROUND(Bilan!X76/10,0)," ","erreur")</f>
        <v xml:space="preserve"> </v>
      </c>
      <c r="Q41" s="155"/>
    </row>
    <row r="42" spans="1:19">
      <c r="B42" s="157" t="s">
        <v>337</v>
      </c>
    </row>
    <row r="43" spans="1:19">
      <c r="A43" s="407" t="s">
        <v>339</v>
      </c>
      <c r="B43" s="408"/>
      <c r="C43" s="103" t="str">
        <f>Accueil!I27</f>
        <v>DIFFICULTE</v>
      </c>
      <c r="D43" s="103" t="str">
        <f>Accueil!J27</f>
        <v>DIFFICULTE</v>
      </c>
      <c r="E43" s="103" t="str">
        <f>Accueil!K27</f>
        <v>DIFFICULTE</v>
      </c>
      <c r="F43" s="103" t="str">
        <f>Accueil!L27</f>
        <v>DIFFICULTE</v>
      </c>
      <c r="G43" s="103" t="str">
        <f>Accueil!M27</f>
        <v>DIFFICULTE</v>
      </c>
      <c r="H43" s="103" t="str">
        <f>Accueil!N27</f>
        <v>DIFFICULTE</v>
      </c>
      <c r="I43" s="103" t="str">
        <f>Accueil!O27</f>
        <v>DIFFICULTE</v>
      </c>
      <c r="J43" s="103" t="str">
        <f>Accueil!P27</f>
        <v>DIFFICULTE</v>
      </c>
      <c r="K43" s="103" t="str">
        <f>Accueil!Q27</f>
        <v>DIFFICULTE</v>
      </c>
      <c r="L43" s="103" t="str">
        <f>Accueil!R27</f>
        <v>DIFFICULTE</v>
      </c>
      <c r="M43" s="103" t="str">
        <f>Accueil!S27</f>
        <v>DIFFICULTE</v>
      </c>
      <c r="N43" s="103" t="str">
        <f>Accueil!T27</f>
        <v>DIFFICULTE</v>
      </c>
      <c r="O43" s="103" t="str">
        <f>Accueil!U27</f>
        <v>DIFFICULTE</v>
      </c>
      <c r="P43" s="103" t="str">
        <f>Accueil!V27</f>
        <v>DIFFICULTE</v>
      </c>
    </row>
    <row r="44" spans="1:19">
      <c r="B44" s="158" t="str">
        <f>Accueil!X27</f>
        <v>En difficulté si le capital social et la prime d'émission sont supérieur à la moitié des capitaux propres</v>
      </c>
      <c r="R44" s="155" t="s">
        <v>346</v>
      </c>
    </row>
    <row r="45" spans="1:19">
      <c r="A45" s="407" t="s">
        <v>308</v>
      </c>
      <c r="B45" s="408"/>
      <c r="C45" s="103" t="str">
        <f>Accueil!I31</f>
        <v>DIFFICULTE</v>
      </c>
      <c r="D45" s="103" t="str">
        <f>Accueil!J31</f>
        <v>DIFFICULTE</v>
      </c>
      <c r="E45" s="103" t="str">
        <f>Accueil!K31</f>
        <v>DIFFICULTE</v>
      </c>
      <c r="F45" s="103" t="str">
        <f>Accueil!L31</f>
        <v>DIFFICULTE</v>
      </c>
      <c r="G45" s="103" t="str">
        <f>Accueil!M31</f>
        <v>DIFFICULTE</v>
      </c>
      <c r="H45" s="103" t="str">
        <f>Accueil!N31</f>
        <v>DIFFICULTE</v>
      </c>
      <c r="I45" s="103" t="str">
        <f>Accueil!O31</f>
        <v>DIFFICULTE</v>
      </c>
      <c r="J45" s="103" t="str">
        <f>Accueil!P31</f>
        <v>DIFFICULTE</v>
      </c>
      <c r="K45" s="103" t="str">
        <f>Accueil!Q31</f>
        <v>DIFFICULTE</v>
      </c>
      <c r="L45" s="103" t="str">
        <f>Accueil!R31</f>
        <v>DIFFICULTE</v>
      </c>
      <c r="M45" s="103" t="str">
        <f>Accueil!S31</f>
        <v>DIFFICULTE</v>
      </c>
      <c r="N45" s="103" t="str">
        <f>Accueil!T31</f>
        <v>DIFFICULTE</v>
      </c>
      <c r="O45" s="103" t="str">
        <f>Accueil!U31</f>
        <v>DIFFICULTE</v>
      </c>
      <c r="P45" s="103" t="str">
        <f>Accueil!V31</f>
        <v>DIFFICULTE</v>
      </c>
      <c r="R45" s="159"/>
      <c r="S45" s="157" t="str">
        <f>"Si inférieur à "&amp;R90</f>
        <v>Si inférieur à 3,5</v>
      </c>
    </row>
    <row r="46" spans="1:19">
      <c r="B46" s="158" t="str">
        <f>Accueil!X31</f>
        <v>Case rouge si le montant demandé est supérieur au montant des fonds propres de l'année en cours</v>
      </c>
      <c r="R46" s="160"/>
      <c r="S46" s="157" t="str">
        <f>"Entre "&amp;R90&amp;" et"&amp;R91</f>
        <v>Entre 3,5 et6</v>
      </c>
    </row>
    <row r="47" spans="1:19">
      <c r="A47" s="407" t="s">
        <v>304</v>
      </c>
      <c r="B47" s="408"/>
      <c r="C47" s="161">
        <f t="shared" ref="C47:N47" si="0">D94</f>
        <v>1</v>
      </c>
      <c r="D47" s="161">
        <f t="shared" si="0"/>
        <v>1</v>
      </c>
      <c r="E47" s="161">
        <f t="shared" si="0"/>
        <v>1</v>
      </c>
      <c r="F47" s="161">
        <f t="shared" si="0"/>
        <v>1</v>
      </c>
      <c r="G47" s="161">
        <f t="shared" si="0"/>
        <v>1</v>
      </c>
      <c r="H47" s="161">
        <f t="shared" si="0"/>
        <v>1</v>
      </c>
      <c r="I47" s="161">
        <f t="shared" si="0"/>
        <v>1</v>
      </c>
      <c r="J47" s="161">
        <f t="shared" si="0"/>
        <v>1</v>
      </c>
      <c r="K47" s="161">
        <f t="shared" si="0"/>
        <v>1</v>
      </c>
      <c r="L47" s="161">
        <f t="shared" si="0"/>
        <v>1</v>
      </c>
      <c r="M47" s="161">
        <f t="shared" si="0"/>
        <v>1</v>
      </c>
      <c r="N47" s="161">
        <f t="shared" si="0"/>
        <v>1</v>
      </c>
      <c r="O47" s="161">
        <f t="shared" ref="O47" si="1">P94</f>
        <v>0</v>
      </c>
      <c r="P47" s="161">
        <f t="shared" ref="P47" si="2">Q94</f>
        <v>0</v>
      </c>
      <c r="R47" s="162"/>
      <c r="S47" s="157" t="str">
        <f>"Négatif ou supérieur à "&amp;R91</f>
        <v>Négatif ou supérieur à 6</v>
      </c>
    </row>
    <row r="48" spans="1:19" ht="4" customHeight="1"/>
    <row r="49" spans="1:16">
      <c r="B49" s="157" t="s">
        <v>303</v>
      </c>
      <c r="C49" s="163"/>
      <c r="F49" s="163"/>
      <c r="I49" s="163"/>
      <c r="M49" s="157"/>
    </row>
    <row r="50" spans="1:16">
      <c r="A50" s="407" t="s">
        <v>317</v>
      </c>
      <c r="B50" s="408"/>
      <c r="C50" s="161">
        <f t="shared" ref="C50:N50" si="3">D98</f>
        <v>0</v>
      </c>
      <c r="D50" s="161">
        <f t="shared" si="3"/>
        <v>0</v>
      </c>
      <c r="E50" s="161">
        <f t="shared" si="3"/>
        <v>0</v>
      </c>
      <c r="F50" s="161">
        <f t="shared" si="3"/>
        <v>0</v>
      </c>
      <c r="G50" s="161">
        <f t="shared" si="3"/>
        <v>0</v>
      </c>
      <c r="H50" s="161">
        <f t="shared" si="3"/>
        <v>0</v>
      </c>
      <c r="I50" s="161">
        <f t="shared" si="3"/>
        <v>0</v>
      </c>
      <c r="J50" s="164">
        <f t="shared" si="3"/>
        <v>0</v>
      </c>
      <c r="K50" s="164">
        <f t="shared" si="3"/>
        <v>0</v>
      </c>
      <c r="L50" s="164">
        <f t="shared" si="3"/>
        <v>0</v>
      </c>
      <c r="M50" s="164">
        <f t="shared" si="3"/>
        <v>0</v>
      </c>
      <c r="N50" s="164">
        <f t="shared" si="3"/>
        <v>0</v>
      </c>
      <c r="O50" s="164">
        <f t="shared" ref="O50" si="4">P98</f>
        <v>0</v>
      </c>
      <c r="P50" s="164">
        <f t="shared" ref="P50" si="5">Q98</f>
        <v>0</v>
      </c>
    </row>
    <row r="51" spans="1:16" ht="16" thickBot="1">
      <c r="B51" s="157" t="s">
        <v>336</v>
      </c>
      <c r="C51" s="155"/>
      <c r="D51" s="155"/>
      <c r="E51" s="155"/>
      <c r="F51" s="155"/>
      <c r="G51" s="155"/>
      <c r="H51" s="155"/>
      <c r="I51" s="155"/>
    </row>
    <row r="52" spans="1:16" ht="16" thickBot="1">
      <c r="B52" s="396" t="s">
        <v>323</v>
      </c>
      <c r="C52" s="397"/>
      <c r="D52" s="186" t="e">
        <f ca="1">F109</f>
        <v>#NUM!</v>
      </c>
      <c r="E52" s="157" t="s">
        <v>322</v>
      </c>
      <c r="J52" s="396" t="s">
        <v>320</v>
      </c>
      <c r="K52" s="397"/>
      <c r="L52" s="185">
        <f>Accueil!L12</f>
        <v>0</v>
      </c>
    </row>
    <row r="54" spans="1:16">
      <c r="A54" s="395" t="s">
        <v>406</v>
      </c>
      <c r="B54" s="395" t="s">
        <v>405</v>
      </c>
      <c r="C54" s="184"/>
      <c r="D54" s="184"/>
      <c r="E54" s="184"/>
      <c r="F54" s="184"/>
      <c r="G54" s="184"/>
      <c r="H54" s="184"/>
      <c r="I54" s="184"/>
      <c r="J54" s="173"/>
      <c r="K54" s="173"/>
      <c r="L54" s="173"/>
      <c r="M54" s="173"/>
      <c r="N54" s="173"/>
      <c r="O54" s="173"/>
      <c r="P54" s="212"/>
    </row>
    <row r="55" spans="1:16">
      <c r="A55" s="395" t="s">
        <v>407</v>
      </c>
      <c r="B55" s="395" t="s">
        <v>350</v>
      </c>
      <c r="C55" s="184"/>
      <c r="D55" s="184"/>
      <c r="E55" s="184"/>
      <c r="F55" s="184"/>
      <c r="G55" s="184"/>
      <c r="H55" s="184"/>
      <c r="I55" s="184"/>
      <c r="J55" s="173"/>
      <c r="K55" s="173"/>
      <c r="L55" s="173"/>
      <c r="M55" s="173"/>
      <c r="N55" s="173"/>
      <c r="O55" s="173"/>
      <c r="P55" s="173"/>
    </row>
    <row r="57" spans="1:16">
      <c r="A57" s="398" t="s">
        <v>408</v>
      </c>
      <c r="B57" s="398"/>
      <c r="C57" s="398"/>
      <c r="D57" s="184">
        <f>SUMIF(C40:P40,"Projet",C54:P54)</f>
        <v>0</v>
      </c>
      <c r="F57" s="399" t="s">
        <v>409</v>
      </c>
      <c r="G57" s="399"/>
      <c r="H57" s="399"/>
      <c r="I57" s="184">
        <f>SUMIF(C40:P40,"Projet",C55:P55)</f>
        <v>0</v>
      </c>
    </row>
    <row r="58" spans="1:16" ht="34.5" customHeight="1">
      <c r="A58" s="400" t="s">
        <v>410</v>
      </c>
      <c r="B58" s="400"/>
      <c r="C58" s="400"/>
      <c r="D58" s="211">
        <f>D57+SUMIF(C40:P40,"Postprojet",C54:P54)</f>
        <v>0</v>
      </c>
      <c r="F58" s="401" t="s">
        <v>411</v>
      </c>
      <c r="G58" s="401"/>
      <c r="H58" s="401"/>
      <c r="I58" s="211">
        <f>I57+SUMIF(C40:P40,"Postprojet",C55:P55)</f>
        <v>0</v>
      </c>
    </row>
    <row r="62" spans="1:16" ht="20">
      <c r="A62" s="406" t="s">
        <v>396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</row>
    <row r="65" spans="1:33">
      <c r="A65" s="402" t="s">
        <v>412</v>
      </c>
      <c r="B65" s="403"/>
      <c r="C65" s="166" t="s">
        <v>161</v>
      </c>
      <c r="D65" s="224">
        <f>C39</f>
        <v>2018</v>
      </c>
      <c r="E65" s="224">
        <f t="shared" ref="E65:O65" si="6">D39</f>
        <v>2019</v>
      </c>
      <c r="F65" s="224" t="str">
        <f t="shared" si="6"/>
        <v>2020</v>
      </c>
      <c r="G65" s="224">
        <f t="shared" si="6"/>
        <v>2021</v>
      </c>
      <c r="H65" s="224">
        <f t="shared" si="6"/>
        <v>2022</v>
      </c>
      <c r="I65" s="224">
        <f t="shared" si="6"/>
        <v>2023</v>
      </c>
      <c r="J65" s="224">
        <f t="shared" si="6"/>
        <v>2024</v>
      </c>
      <c r="K65" s="224">
        <f t="shared" si="6"/>
        <v>2025</v>
      </c>
      <c r="L65" s="224">
        <f t="shared" si="6"/>
        <v>2026</v>
      </c>
      <c r="M65" s="224">
        <f t="shared" si="6"/>
        <v>2027</v>
      </c>
      <c r="N65" s="224">
        <f t="shared" si="6"/>
        <v>2028</v>
      </c>
      <c r="O65" s="224">
        <f t="shared" si="6"/>
        <v>2029</v>
      </c>
      <c r="P65" s="168"/>
      <c r="S65" s="214"/>
      <c r="T65" s="215" t="str">
        <f t="shared" ref="T65:AB65" si="7">SUBSTITUTE(ADDRESS(1,COLUMN(T53),4),"1","")</f>
        <v>T</v>
      </c>
      <c r="U65" s="215" t="str">
        <f t="shared" si="7"/>
        <v>U</v>
      </c>
      <c r="V65" s="215" t="str">
        <f t="shared" si="7"/>
        <v>V</v>
      </c>
      <c r="W65" s="215" t="str">
        <f t="shared" si="7"/>
        <v>W</v>
      </c>
      <c r="X65" s="215" t="str">
        <f t="shared" si="7"/>
        <v>X</v>
      </c>
      <c r="Y65" s="215" t="str">
        <f t="shared" si="7"/>
        <v>Y</v>
      </c>
      <c r="Z65" s="215" t="str">
        <f t="shared" si="7"/>
        <v>Z</v>
      </c>
      <c r="AA65" s="215" t="str">
        <f t="shared" si="7"/>
        <v>AA</v>
      </c>
      <c r="AB65" s="215" t="str">
        <f t="shared" si="7"/>
        <v>AB</v>
      </c>
      <c r="AD65" s="166" t="str">
        <f>VLOOKUP(1,AD66:AF75,3)</f>
        <v>Y</v>
      </c>
      <c r="AE65" s="166"/>
      <c r="AF65" s="166"/>
      <c r="AG65" s="166">
        <f>VLOOKUP(1,AD66:AG75,4)+1</f>
        <v>13</v>
      </c>
    </row>
    <row r="66" spans="1:33">
      <c r="A66" s="402"/>
      <c r="B66" s="403"/>
      <c r="C66" s="166" t="s">
        <v>332</v>
      </c>
      <c r="D66" s="167">
        <f>'Compte de Résultat'!K18/1000</f>
        <v>0</v>
      </c>
      <c r="E66" s="167">
        <f>'Compte de Résultat'!L18/1000</f>
        <v>0</v>
      </c>
      <c r="F66" s="167">
        <f>'Compte de Résultat'!M18/1000</f>
        <v>0</v>
      </c>
      <c r="G66" s="167">
        <f>'Compte de Résultat'!N18/1000</f>
        <v>0</v>
      </c>
      <c r="H66" s="167">
        <f>'Compte de Résultat'!O18/1000</f>
        <v>0</v>
      </c>
      <c r="I66" s="167">
        <f>'Compte de Résultat'!P18/1000</f>
        <v>0</v>
      </c>
      <c r="J66" s="167">
        <f>IF(COLUMN(J64)&gt;$AG$65,0,+'Compte de Résultat'!Q18/1000)</f>
        <v>0</v>
      </c>
      <c r="K66" s="167">
        <f>IF(COLUMN(K64)&gt;$AG$65,0,+'Compte de Résultat'!R18/1000)</f>
        <v>0</v>
      </c>
      <c r="L66" s="167">
        <f>IF(COLUMN(L64)&gt;$AG$65,0,+'Compte de Résultat'!S18/1000)</f>
        <v>0</v>
      </c>
      <c r="M66" s="167">
        <f>IF(COLUMN(M64)&gt;$AG$65,0,+'Compte de Résultat'!T18/1000)</f>
        <v>0</v>
      </c>
      <c r="N66" s="167">
        <f>IF(COLUMN(N64)&gt;$AG$65,0,+'Compte de Résultat'!U18/1000)</f>
        <v>0</v>
      </c>
      <c r="O66" s="167">
        <f>IF(COLUMN(O64)&gt;$AG$65,0,+'Compte de Résultat'!V18/1000)</f>
        <v>0</v>
      </c>
      <c r="P66" s="168"/>
      <c r="Q66" s="168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D66" s="166">
        <f>IF(Accueil!$Q$14+5=Analyses!AE66,1,0)</f>
        <v>0</v>
      </c>
      <c r="AE66" s="166">
        <v>2021</v>
      </c>
      <c r="AF66" s="166" t="str">
        <f>T65</f>
        <v>T</v>
      </c>
      <c r="AG66" s="166">
        <v>7</v>
      </c>
    </row>
    <row r="67" spans="1:33">
      <c r="A67" s="402"/>
      <c r="B67" s="403"/>
      <c r="C67" s="166" t="s">
        <v>7</v>
      </c>
      <c r="D67" s="167">
        <f>'Compte de Résultat'!K78/1000</f>
        <v>0</v>
      </c>
      <c r="E67" s="167">
        <f>'Compte de Résultat'!L78/1000</f>
        <v>0</v>
      </c>
      <c r="F67" s="167">
        <f>'Compte de Résultat'!M78/1000</f>
        <v>0</v>
      </c>
      <c r="G67" s="167">
        <f>'Compte de Résultat'!N78/1000</f>
        <v>0</v>
      </c>
      <c r="H67" s="167">
        <f>'Compte de Résultat'!O78/1000</f>
        <v>0</v>
      </c>
      <c r="I67" s="167">
        <f>'Compte de Résultat'!P78/1000</f>
        <v>0</v>
      </c>
      <c r="J67" s="167">
        <f>IF(COLUMN(J64)&gt;$AG$65,0,+'Compte de Résultat'!Q78/1000)</f>
        <v>0</v>
      </c>
      <c r="K67" s="167">
        <f>IF(COLUMN(K64)&gt;$AG$65,0,+'Compte de Résultat'!R78/1000)</f>
        <v>0</v>
      </c>
      <c r="L67" s="167">
        <f>IF(COLUMN(L64)&gt;$AG$65,0,+'Compte de Résultat'!S78/1000)</f>
        <v>0</v>
      </c>
      <c r="M67" s="167">
        <f>IF(COLUMN(M64)&gt;$AG$65,0,+'Compte de Résultat'!T78/1000)</f>
        <v>0</v>
      </c>
      <c r="N67" s="167">
        <f>IF(COLUMN(N64)&gt;$AG$65,0,+'Compte de Résultat'!U78/1000)</f>
        <v>0</v>
      </c>
      <c r="O67" s="167">
        <f>IF(COLUMN(O64)&gt;$AG$65,0,+'Compte de Résultat'!V78/1000)</f>
        <v>0</v>
      </c>
      <c r="P67" s="168"/>
      <c r="AD67" s="166">
        <f>IF(Accueil!$Q$14+5=Analyses!AE67,1,0)</f>
        <v>0</v>
      </c>
      <c r="AE67" s="166">
        <f>+AE66+1</f>
        <v>2022</v>
      </c>
      <c r="AF67" s="166" t="str">
        <f>U65</f>
        <v>U</v>
      </c>
      <c r="AG67" s="166">
        <f t="shared" ref="AG67:AG74" si="8">+AG66+1</f>
        <v>8</v>
      </c>
    </row>
    <row r="68" spans="1:33">
      <c r="A68" s="169"/>
      <c r="C68" s="169"/>
      <c r="AD68" s="166">
        <f>IF(Accueil!$Q$14+5=Analyses!AE68,1,0)</f>
        <v>0</v>
      </c>
      <c r="AE68" s="166">
        <f t="shared" ref="AE68:AE74" si="9">+AE67+1</f>
        <v>2023</v>
      </c>
      <c r="AF68" s="166" t="str">
        <f>V65</f>
        <v>V</v>
      </c>
      <c r="AG68" s="166">
        <f t="shared" si="8"/>
        <v>9</v>
      </c>
    </row>
    <row r="69" spans="1:33">
      <c r="A69" s="402" t="s">
        <v>413</v>
      </c>
      <c r="B69" s="403"/>
      <c r="C69" s="166" t="s">
        <v>297</v>
      </c>
      <c r="D69" s="225">
        <f>D65</f>
        <v>2018</v>
      </c>
      <c r="E69" s="225">
        <f t="shared" ref="E69:O69" si="10">E65</f>
        <v>2019</v>
      </c>
      <c r="F69" s="225" t="str">
        <f t="shared" si="10"/>
        <v>2020</v>
      </c>
      <c r="G69" s="225">
        <f t="shared" si="10"/>
        <v>2021</v>
      </c>
      <c r="H69" s="225">
        <f t="shared" si="10"/>
        <v>2022</v>
      </c>
      <c r="I69" s="225">
        <f t="shared" si="10"/>
        <v>2023</v>
      </c>
      <c r="J69" s="225">
        <f t="shared" si="10"/>
        <v>2024</v>
      </c>
      <c r="K69" s="225">
        <f t="shared" si="10"/>
        <v>2025</v>
      </c>
      <c r="L69" s="225">
        <f t="shared" si="10"/>
        <v>2026</v>
      </c>
      <c r="M69" s="225">
        <f t="shared" si="10"/>
        <v>2027</v>
      </c>
      <c r="N69" s="225">
        <f t="shared" si="10"/>
        <v>2028</v>
      </c>
      <c r="O69" s="225">
        <f t="shared" si="10"/>
        <v>2029</v>
      </c>
      <c r="AD69" s="166">
        <f>IF(Accueil!$Q$14+5=Analyses!AE69,1,0)</f>
        <v>0</v>
      </c>
      <c r="AE69" s="166">
        <f t="shared" si="9"/>
        <v>2024</v>
      </c>
      <c r="AF69" s="166" t="str">
        <f>W65</f>
        <v>W</v>
      </c>
      <c r="AG69" s="166">
        <f t="shared" si="8"/>
        <v>10</v>
      </c>
    </row>
    <row r="70" spans="1:33">
      <c r="A70" s="402"/>
      <c r="B70" s="403"/>
      <c r="C70" s="166" t="s">
        <v>332</v>
      </c>
      <c r="D70" s="170">
        <f>'Compte de Résultat'!K69/1000</f>
        <v>0</v>
      </c>
      <c r="E70" s="170">
        <f>'Compte de Résultat'!L69/1000</f>
        <v>0</v>
      </c>
      <c r="F70" s="170">
        <f>'Compte de Résultat'!M69/1000</f>
        <v>0</v>
      </c>
      <c r="G70" s="170">
        <f>'Compte de Résultat'!N69/1000</f>
        <v>0</v>
      </c>
      <c r="H70" s="170">
        <f>'Compte de Résultat'!O69/1000</f>
        <v>0</v>
      </c>
      <c r="I70" s="170">
        <f>'Compte de Résultat'!P69/1000</f>
        <v>0</v>
      </c>
      <c r="J70" s="170">
        <f>'Compte de Résultat'!Q69/1000</f>
        <v>0</v>
      </c>
      <c r="K70" s="170">
        <f>IF(COLUMN(K64)&gt;$AG$65,0,+'Compte de Résultat'!R69/1000)</f>
        <v>0</v>
      </c>
      <c r="L70" s="170">
        <f>IF(COLUMN(L64)&gt;$AG$65,0,+'Compte de Résultat'!S69/1000)</f>
        <v>0</v>
      </c>
      <c r="M70" s="170">
        <f>IF(COLUMN(M64)&gt;$AG$65,0,+'Compte de Résultat'!T69/1000)</f>
        <v>0</v>
      </c>
      <c r="N70" s="170">
        <f>IF(COLUMN(N64)&gt;$AG$65,0,+'Compte de Résultat'!U69/1000)</f>
        <v>0</v>
      </c>
      <c r="O70" s="170">
        <f>IF(COLUMN(O64)&gt;$AG$65,0,+'Compte de Résultat'!V69/1000)</f>
        <v>0</v>
      </c>
      <c r="AD70" s="166">
        <f>IF(Accueil!$Q$14+5=Analyses!AE70,1,0)</f>
        <v>0</v>
      </c>
      <c r="AE70" s="166">
        <f t="shared" si="9"/>
        <v>2025</v>
      </c>
      <c r="AF70" s="166" t="str">
        <f>X65</f>
        <v>X</v>
      </c>
      <c r="AG70" s="166">
        <f t="shared" si="8"/>
        <v>11</v>
      </c>
    </row>
    <row r="71" spans="1:33">
      <c r="A71" s="402"/>
      <c r="B71" s="403"/>
      <c r="C71" s="166" t="str">
        <f>C67</f>
        <v>Projet</v>
      </c>
      <c r="D71" s="170">
        <f>'Compte de Résultat'!K129/1000</f>
        <v>0</v>
      </c>
      <c r="E71" s="170">
        <f>'Compte de Résultat'!L129/1000</f>
        <v>0</v>
      </c>
      <c r="F71" s="170">
        <f>'Compte de Résultat'!M129/1000</f>
        <v>0</v>
      </c>
      <c r="G71" s="170">
        <f>'Compte de Résultat'!N129/1000</f>
        <v>0</v>
      </c>
      <c r="H71" s="170">
        <f>'Compte de Résultat'!O129/1000</f>
        <v>0</v>
      </c>
      <c r="I71" s="170">
        <f>'Compte de Résultat'!P129/1000</f>
        <v>0</v>
      </c>
      <c r="J71" s="170">
        <f>'Compte de Résultat'!Q129/1000</f>
        <v>0</v>
      </c>
      <c r="K71" s="170">
        <f>IF(COLUMN(K64)&gt;$AG$65,0,+'Compte de Résultat'!R129/1000)</f>
        <v>0</v>
      </c>
      <c r="L71" s="170">
        <f>IF(COLUMN(L64)&gt;$AG$65,0,+'Compte de Résultat'!S129/1000)</f>
        <v>0</v>
      </c>
      <c r="M71" s="170">
        <f>IF(COLUMN(M64)&gt;$AG$65,0,+'Compte de Résultat'!T129/1000)</f>
        <v>0</v>
      </c>
      <c r="N71" s="170">
        <f>IF(COLUMN(N64)&gt;$AG$65,0,+'Compte de Résultat'!U129/1000)</f>
        <v>0</v>
      </c>
      <c r="O71" s="170">
        <f>IF(COLUMN(O64)&gt;$AG$65,0,+'Compte de Résultat'!V129/1000)</f>
        <v>0</v>
      </c>
      <c r="AC71" s="171"/>
      <c r="AD71" s="166">
        <f>IF(Accueil!$Q$14+5=Analyses!AE71,1,0)</f>
        <v>0</v>
      </c>
      <c r="AE71" s="166">
        <f t="shared" si="9"/>
        <v>2026</v>
      </c>
      <c r="AF71" s="166" t="str">
        <f>Y65</f>
        <v>Y</v>
      </c>
      <c r="AG71" s="166">
        <f t="shared" si="8"/>
        <v>12</v>
      </c>
    </row>
    <row r="72" spans="1:33">
      <c r="A72" s="169"/>
      <c r="C72" s="169"/>
      <c r="AC72" s="171"/>
      <c r="AD72" s="166">
        <f>IF(Accueil!$Q$14+5=Analyses!AE72,1,0)</f>
        <v>0</v>
      </c>
      <c r="AE72" s="166">
        <f t="shared" si="9"/>
        <v>2027</v>
      </c>
      <c r="AF72" s="166" t="str">
        <f>Z65</f>
        <v>Z</v>
      </c>
      <c r="AG72" s="166">
        <f t="shared" si="8"/>
        <v>13</v>
      </c>
    </row>
    <row r="73" spans="1:33">
      <c r="A73" s="402" t="s">
        <v>414</v>
      </c>
      <c r="B73" s="402"/>
      <c r="C73" s="169"/>
      <c r="D73" s="225">
        <f>D69</f>
        <v>2018</v>
      </c>
      <c r="E73" s="225">
        <f t="shared" ref="E73:O73" si="11">E69</f>
        <v>2019</v>
      </c>
      <c r="F73" s="225" t="str">
        <f t="shared" si="11"/>
        <v>2020</v>
      </c>
      <c r="G73" s="225">
        <f t="shared" si="11"/>
        <v>2021</v>
      </c>
      <c r="H73" s="225">
        <f t="shared" si="11"/>
        <v>2022</v>
      </c>
      <c r="I73" s="225">
        <f t="shared" si="11"/>
        <v>2023</v>
      </c>
      <c r="J73" s="225">
        <f t="shared" si="11"/>
        <v>2024</v>
      </c>
      <c r="K73" s="225">
        <f t="shared" si="11"/>
        <v>2025</v>
      </c>
      <c r="L73" s="225">
        <f t="shared" si="11"/>
        <v>2026</v>
      </c>
      <c r="M73" s="225">
        <f t="shared" si="11"/>
        <v>2027</v>
      </c>
      <c r="N73" s="225">
        <f t="shared" si="11"/>
        <v>2028</v>
      </c>
      <c r="O73" s="225">
        <f t="shared" si="11"/>
        <v>2029</v>
      </c>
      <c r="AC73" s="135"/>
      <c r="AD73" s="166">
        <f>IF(Accueil!$Q$14+5=Analyses!AE73,1,0)</f>
        <v>0</v>
      </c>
      <c r="AE73" s="166">
        <f t="shared" si="9"/>
        <v>2028</v>
      </c>
      <c r="AF73" s="166" t="str">
        <f>AA65</f>
        <v>AA</v>
      </c>
      <c r="AG73" s="166">
        <f t="shared" si="8"/>
        <v>14</v>
      </c>
    </row>
    <row r="74" spans="1:33">
      <c r="A74" s="402"/>
      <c r="B74" s="402"/>
      <c r="C74" s="166" t="s">
        <v>330</v>
      </c>
      <c r="D74" s="170">
        <f>'Compte de Résultat'!K70</f>
        <v>0</v>
      </c>
      <c r="E74" s="170">
        <f>'Compte de Résultat'!L70</f>
        <v>0</v>
      </c>
      <c r="F74" s="170">
        <f>'Compte de Résultat'!M70</f>
        <v>0</v>
      </c>
      <c r="G74" s="170">
        <f>'Compte de Résultat'!N70</f>
        <v>0</v>
      </c>
      <c r="H74" s="170">
        <f>'Compte de Résultat'!O70</f>
        <v>0</v>
      </c>
      <c r="I74" s="170">
        <f>'Compte de Résultat'!P70</f>
        <v>0</v>
      </c>
      <c r="J74" s="170">
        <f>IF(COLUMN(J64)&gt;$AG$65,0,+'Compte de Résultat'!Q70)</f>
        <v>0</v>
      </c>
      <c r="K74" s="170">
        <f>IF(COLUMN(K64)&gt;$AG$65,0,+'Compte de Résultat'!R70)</f>
        <v>0</v>
      </c>
      <c r="L74" s="170">
        <f>IF(COLUMN(L64)&gt;$AG$65,0,+'Compte de Résultat'!S70)</f>
        <v>0</v>
      </c>
      <c r="M74" s="170">
        <f>IF(COLUMN(M64)&gt;$AG$65,0,+'Compte de Résultat'!T70)</f>
        <v>0</v>
      </c>
      <c r="N74" s="170">
        <f>IF(COLUMN(N64)&gt;$AG$65,0,+'Compte de Résultat'!U70)</f>
        <v>0</v>
      </c>
      <c r="O74" s="170">
        <f>IF(COLUMN(O64)&gt;$AG$65,0,+'Compte de Résultat'!V70)</f>
        <v>0</v>
      </c>
      <c r="AC74" s="171"/>
      <c r="AD74" s="166">
        <f>IF(Accueil!$Q$14+5=Analyses!AE74,1,0)</f>
        <v>0</v>
      </c>
      <c r="AE74" s="166">
        <f t="shared" si="9"/>
        <v>2029</v>
      </c>
      <c r="AF74" s="166" t="str">
        <f>AB65</f>
        <v>AB</v>
      </c>
      <c r="AG74" s="166">
        <f t="shared" si="8"/>
        <v>15</v>
      </c>
    </row>
    <row r="75" spans="1:33">
      <c r="A75" s="402"/>
      <c r="B75" s="402"/>
      <c r="C75" s="166" t="s">
        <v>331</v>
      </c>
      <c r="D75" s="170">
        <f>'Compte de Résultat'!K130</f>
        <v>0</v>
      </c>
      <c r="E75" s="170">
        <f>'Compte de Résultat'!L130</f>
        <v>0</v>
      </c>
      <c r="F75" s="170">
        <f>'Compte de Résultat'!M130</f>
        <v>0</v>
      </c>
      <c r="G75" s="170">
        <f>'Compte de Résultat'!N130</f>
        <v>0</v>
      </c>
      <c r="H75" s="170">
        <f>'Compte de Résultat'!O130</f>
        <v>0</v>
      </c>
      <c r="I75" s="170">
        <f>'Compte de Résultat'!P130</f>
        <v>0</v>
      </c>
      <c r="J75" s="170">
        <f>IF(COLUMN(J64)&gt;$AG$65,0,+'Compte de Résultat'!Q130)</f>
        <v>0</v>
      </c>
      <c r="K75" s="170">
        <f>IF(COLUMN(K64)&gt;$AG$65,0,+'Compte de Résultat'!R130)</f>
        <v>0</v>
      </c>
      <c r="L75" s="170">
        <f>IF(COLUMN(L64)&gt;$AG$65,0,+'Compte de Résultat'!S130)</f>
        <v>0</v>
      </c>
      <c r="M75" s="170">
        <f>IF(COLUMN(M64)&gt;$AG$65,0,+'Compte de Résultat'!T130)</f>
        <v>0</v>
      </c>
      <c r="N75" s="170">
        <f>IF(COLUMN(N64)&gt;$AG$65,0,+'Compte de Résultat'!U130)</f>
        <v>0</v>
      </c>
      <c r="O75" s="170">
        <f>IF(COLUMN(O64)&gt;$AG$65,0,+'Compte de Résultat'!V130)</f>
        <v>0</v>
      </c>
      <c r="AD75" s="166">
        <f>IF(Accueil!$Q$14+5=Analyses!AE75,1,0)</f>
        <v>0</v>
      </c>
      <c r="AE75" s="166">
        <v>2026</v>
      </c>
      <c r="AF75" s="166" t="s">
        <v>326</v>
      </c>
      <c r="AG75" s="166">
        <v>12</v>
      </c>
    </row>
    <row r="76" spans="1:33">
      <c r="A76" s="169"/>
      <c r="C76" s="169"/>
      <c r="AC76" s="135"/>
    </row>
    <row r="77" spans="1:33">
      <c r="A77" s="402" t="s">
        <v>415</v>
      </c>
      <c r="B77" s="403"/>
      <c r="C77" s="166" t="s">
        <v>298</v>
      </c>
      <c r="D77" s="225">
        <f t="shared" ref="D77:O77" si="12">D69</f>
        <v>2018</v>
      </c>
      <c r="E77" s="225">
        <f t="shared" si="12"/>
        <v>2019</v>
      </c>
      <c r="F77" s="225" t="str">
        <f>F69</f>
        <v>2020</v>
      </c>
      <c r="G77" s="225">
        <f t="shared" si="12"/>
        <v>2021</v>
      </c>
      <c r="H77" s="225">
        <f t="shared" si="12"/>
        <v>2022</v>
      </c>
      <c r="I77" s="225">
        <f t="shared" si="12"/>
        <v>2023</v>
      </c>
      <c r="J77" s="225">
        <f t="shared" si="12"/>
        <v>2024</v>
      </c>
      <c r="K77" s="225">
        <f t="shared" si="12"/>
        <v>2025</v>
      </c>
      <c r="L77" s="225">
        <f t="shared" si="12"/>
        <v>2026</v>
      </c>
      <c r="M77" s="225">
        <f t="shared" si="12"/>
        <v>2027</v>
      </c>
      <c r="N77" s="225">
        <f t="shared" si="12"/>
        <v>2028</v>
      </c>
      <c r="O77" s="225">
        <f t="shared" si="12"/>
        <v>2029</v>
      </c>
    </row>
    <row r="78" spans="1:33">
      <c r="A78" s="402"/>
      <c r="B78" s="403"/>
      <c r="C78" s="166" t="s">
        <v>333</v>
      </c>
      <c r="D78" s="170">
        <f>Bilan!K54</f>
        <v>0</v>
      </c>
      <c r="E78" s="170">
        <f>Bilan!L54</f>
        <v>0</v>
      </c>
      <c r="F78" s="170">
        <f>Bilan!M54</f>
        <v>0</v>
      </c>
      <c r="G78" s="170">
        <f>Bilan!N54</f>
        <v>0</v>
      </c>
      <c r="H78" s="170">
        <f>Bilan!O54</f>
        <v>0</v>
      </c>
      <c r="I78" s="170">
        <f>Bilan!P54</f>
        <v>0</v>
      </c>
      <c r="J78" s="170">
        <f>IF(COLUMN(J64)&gt;$AG$65,0,+Bilan!Q54)</f>
        <v>0</v>
      </c>
      <c r="K78" s="170">
        <f>IF(COLUMN(K64)&gt;$AG$65,0,+Bilan!R54)</f>
        <v>0</v>
      </c>
      <c r="L78" s="170">
        <f>IF(COLUMN(L64)&gt;$AG$65,0,+Bilan!S54)</f>
        <v>0</v>
      </c>
      <c r="M78" s="170">
        <f>IF(COLUMN(M64)&gt;$AG$65,0,+Bilan!T54)</f>
        <v>0</v>
      </c>
      <c r="N78" s="170">
        <f>IF(COLUMN(N64)&gt;$AG$65,0,+Bilan!U54)</f>
        <v>0</v>
      </c>
      <c r="O78" s="170">
        <f>IF(COLUMN(O64)&gt;$AG$65,0,+Bilan!V54)</f>
        <v>0</v>
      </c>
    </row>
    <row r="79" spans="1:33">
      <c r="A79" s="402"/>
      <c r="B79" s="403"/>
      <c r="C79" s="166" t="s">
        <v>299</v>
      </c>
      <c r="D79" s="170">
        <f>Bilan!K53</f>
        <v>0</v>
      </c>
      <c r="E79" s="170">
        <f>Bilan!L53</f>
        <v>0</v>
      </c>
      <c r="F79" s="170">
        <f>Bilan!M53</f>
        <v>0</v>
      </c>
      <c r="G79" s="170">
        <f>Bilan!N53</f>
        <v>0</v>
      </c>
      <c r="H79" s="170">
        <f>Bilan!O53</f>
        <v>0</v>
      </c>
      <c r="I79" s="170">
        <f>Bilan!P53</f>
        <v>0</v>
      </c>
      <c r="J79" s="170">
        <f>IF(COLUMN(J64)&gt;$AG$65,0,+Bilan!Q53)</f>
        <v>0</v>
      </c>
      <c r="K79" s="170">
        <f>IF(COLUMN(K64)&gt;$AG$65,0,+Bilan!R53)</f>
        <v>0</v>
      </c>
      <c r="L79" s="170">
        <f>IF(COLUMN(L64)&gt;$AG$65,0,+Bilan!S53)</f>
        <v>0</v>
      </c>
      <c r="M79" s="170">
        <f>IF(COLUMN(M64)&gt;$AG$65,0,+Bilan!T53)</f>
        <v>0</v>
      </c>
      <c r="N79" s="170">
        <f>IF(COLUMN(N64)&gt;$AG$65,0,+Bilan!U53)</f>
        <v>0</v>
      </c>
      <c r="O79" s="170">
        <f>IF(COLUMN(O64)&gt;$AG$65,0,+Bilan!V53)</f>
        <v>0</v>
      </c>
    </row>
    <row r="80" spans="1:33">
      <c r="A80" s="402"/>
      <c r="B80" s="403"/>
      <c r="C80" s="166" t="s">
        <v>324</v>
      </c>
      <c r="D80" s="170">
        <f>-Bilan!K17</f>
        <v>0</v>
      </c>
      <c r="E80" s="170">
        <f>-Bilan!L17</f>
        <v>0</v>
      </c>
      <c r="F80" s="170">
        <f>-Bilan!M17</f>
        <v>0</v>
      </c>
      <c r="G80" s="170">
        <f>-Bilan!N17</f>
        <v>0</v>
      </c>
      <c r="H80" s="170">
        <f>-Bilan!O17</f>
        <v>0</v>
      </c>
      <c r="I80" s="170">
        <f>-Bilan!P17</f>
        <v>0</v>
      </c>
      <c r="J80" s="170">
        <f>IF(COLUMN(J64)&gt;$AG$65,0,+-Bilan!Q17)</f>
        <v>0</v>
      </c>
      <c r="K80" s="170">
        <f>IF(COLUMN(K64)&gt;$AG$65,0,+-Bilan!R17)</f>
        <v>0</v>
      </c>
      <c r="L80" s="170">
        <f>IF(COLUMN(L64)&gt;$AG$65,0,+-Bilan!S17)</f>
        <v>0</v>
      </c>
      <c r="M80" s="170">
        <f>IF(COLUMN(M64)&gt;$AG$65,0,+-Bilan!T17)</f>
        <v>0</v>
      </c>
      <c r="N80" s="170">
        <f>IF(COLUMN(N64)&gt;$AG$65,0,+-Bilan!U17)</f>
        <v>0</v>
      </c>
      <c r="O80" s="170">
        <f>IF(COLUMN(O64)&gt;$AG$65,0,+-Bilan!V17)</f>
        <v>0</v>
      </c>
    </row>
    <row r="81" spans="3:20">
      <c r="C81" s="169"/>
    </row>
    <row r="82" spans="3:20">
      <c r="C82" s="166" t="s">
        <v>300</v>
      </c>
      <c r="D82" s="170">
        <f>(Bilan!K29+-Bilan!K81)/1000</f>
        <v>0</v>
      </c>
      <c r="E82" s="170">
        <f>(Bilan!L29+-Bilan!L81)/1000</f>
        <v>0</v>
      </c>
      <c r="F82" s="170">
        <f>(Bilan!M29+-Bilan!M81)/1000</f>
        <v>0</v>
      </c>
      <c r="G82" s="170">
        <f>(Bilan!N29+-Bilan!N81)/1000</f>
        <v>0</v>
      </c>
      <c r="H82" s="170">
        <f>(Bilan!O29+-Bilan!O81)/1000</f>
        <v>0</v>
      </c>
      <c r="I82" s="170">
        <f>(Bilan!P29+-Bilan!P81)/1000</f>
        <v>0</v>
      </c>
      <c r="J82" s="170">
        <f>(Bilan!Q29+-Bilan!Q81)/1000</f>
        <v>0</v>
      </c>
      <c r="K82" s="170">
        <f>IF(COLUMN(K64)&gt;$AG$65,0,+(Bilan!R29+-Bilan!R81)/1000)</f>
        <v>0</v>
      </c>
      <c r="L82" s="170">
        <f>IF(COLUMN(L64)&gt;$AG$65,0,+(Bilan!S29+-Bilan!S81)/1000)</f>
        <v>0</v>
      </c>
      <c r="M82" s="170">
        <f>IF(COLUMN(M64)&gt;$AG$65,0,+(Bilan!T29+-Bilan!T81)/1000)</f>
        <v>0</v>
      </c>
      <c r="N82" s="170">
        <f>IF(COLUMN(N64)&gt;$AG$65,0,+(Bilan!U29+-Bilan!U81)/1000)</f>
        <v>0</v>
      </c>
      <c r="O82" s="170">
        <f>IF(COLUMN(O64)&gt;$AG$65,0,+(Bilan!V29+-Bilan!V81)/1000)</f>
        <v>0</v>
      </c>
    </row>
    <row r="83" spans="3:20">
      <c r="C83" s="166" t="s">
        <v>299</v>
      </c>
      <c r="D83" s="170">
        <f>D82-D84-D85</f>
        <v>0</v>
      </c>
      <c r="E83" s="170">
        <f t="shared" ref="E83:M83" si="13">E82-E84-E85</f>
        <v>0</v>
      </c>
      <c r="F83" s="170">
        <f t="shared" si="13"/>
        <v>0</v>
      </c>
      <c r="G83" s="170">
        <f t="shared" si="13"/>
        <v>0</v>
      </c>
      <c r="H83" s="170">
        <f t="shared" si="13"/>
        <v>0</v>
      </c>
      <c r="I83" s="170">
        <f t="shared" si="13"/>
        <v>0</v>
      </c>
      <c r="J83" s="170">
        <f t="shared" si="13"/>
        <v>0</v>
      </c>
      <c r="K83" s="170">
        <f t="shared" ref="K83" si="14">K82-K84-K85</f>
        <v>0</v>
      </c>
      <c r="L83" s="170">
        <f t="shared" ref="L83" si="15">L82-L84-L85</f>
        <v>0</v>
      </c>
      <c r="M83" s="170">
        <f t="shared" si="13"/>
        <v>0</v>
      </c>
      <c r="N83" s="170">
        <f t="shared" ref="N83:O83" si="16">N82-N84-N85</f>
        <v>0</v>
      </c>
      <c r="O83" s="170">
        <f t="shared" si="16"/>
        <v>0</v>
      </c>
    </row>
    <row r="84" spans="3:20">
      <c r="C84" s="166" t="s">
        <v>301</v>
      </c>
      <c r="D84" s="170">
        <f>Bilan!K53/1000</f>
        <v>0</v>
      </c>
      <c r="E84" s="170">
        <f>Bilan!L53/1000</f>
        <v>0</v>
      </c>
      <c r="F84" s="170">
        <f>Bilan!M53/1000</f>
        <v>0</v>
      </c>
      <c r="G84" s="170">
        <f>Bilan!N53/1000</f>
        <v>0</v>
      </c>
      <c r="H84" s="170">
        <f>Bilan!O53/1000</f>
        <v>0</v>
      </c>
      <c r="I84" s="170">
        <f>Bilan!P53/1000</f>
        <v>0</v>
      </c>
      <c r="J84" s="170">
        <f>Bilan!Q53/1000</f>
        <v>0</v>
      </c>
      <c r="K84" s="170">
        <f>IF(COLUMN(K64)&gt;$AG$65,0,+Bilan!R53/1000)</f>
        <v>0</v>
      </c>
      <c r="L84" s="170">
        <f>IF(COLUMN(L64)&gt;$AG$65,0,+Bilan!S53/1000)</f>
        <v>0</v>
      </c>
      <c r="M84" s="170">
        <f>IF(COLUMN(M64)&gt;$AG$65,0,+Bilan!T53/1000)</f>
        <v>0</v>
      </c>
      <c r="N84" s="170">
        <f>IF(COLUMN(N64)&gt;$AG$65,0,+Bilan!U53/1000)</f>
        <v>0</v>
      </c>
      <c r="O84" s="170">
        <f>IF(COLUMN(O64)&gt;$AG$65,0,+Bilan!V53/1000)</f>
        <v>0</v>
      </c>
    </row>
    <row r="85" spans="3:20">
      <c r="C85" s="166" t="s">
        <v>305</v>
      </c>
      <c r="D85" s="170">
        <f>Bilan!K54/1000</f>
        <v>0</v>
      </c>
      <c r="E85" s="170">
        <f>Bilan!L54/1000</f>
        <v>0</v>
      </c>
      <c r="F85" s="170">
        <f>Bilan!M54/1000</f>
        <v>0</v>
      </c>
      <c r="G85" s="170">
        <f>Bilan!N54/1000</f>
        <v>0</v>
      </c>
      <c r="H85" s="170">
        <f>Bilan!O54/1000</f>
        <v>0</v>
      </c>
      <c r="I85" s="170">
        <f>Bilan!P54/1000</f>
        <v>0</v>
      </c>
      <c r="J85" s="170">
        <f>Bilan!Q54/1000</f>
        <v>0</v>
      </c>
      <c r="K85" s="170">
        <f>IF(COLUMN(K64)&gt;$AG$65,0,+Bilan!R54/1000)</f>
        <v>0</v>
      </c>
      <c r="L85" s="170">
        <f>IF(COLUMN(L64)&gt;$AG$65,0,+Bilan!S54/1000)</f>
        <v>0</v>
      </c>
      <c r="M85" s="170">
        <f>IF(COLUMN(M64)&gt;$AG$65,0,+Bilan!T54/1000)</f>
        <v>0</v>
      </c>
      <c r="N85" s="170">
        <f>IF(COLUMN(N64)&gt;$AG$65,0,+Bilan!U54/1000)</f>
        <v>0</v>
      </c>
      <c r="O85" s="170">
        <f>IF(COLUMN(O64)&gt;$AG$65,0,+Bilan!V54/1000)</f>
        <v>0</v>
      </c>
      <c r="Q85" s="176"/>
      <c r="R85" s="176"/>
      <c r="S85" s="176"/>
    </row>
    <row r="86" spans="3:20">
      <c r="C86" s="166" t="s">
        <v>313</v>
      </c>
      <c r="D86" s="173"/>
      <c r="E86" s="170">
        <f t="shared" ref="E86:H86" si="17">E88-(D88+D87)</f>
        <v>0</v>
      </c>
      <c r="F86" s="170">
        <f t="shared" si="17"/>
        <v>0</v>
      </c>
      <c r="G86" s="170">
        <f t="shared" si="17"/>
        <v>0</v>
      </c>
      <c r="H86" s="170">
        <f t="shared" si="17"/>
        <v>0</v>
      </c>
      <c r="I86" s="170">
        <f t="shared" ref="I86:O86" si="18">IF(I66+I67=0,0,I88-(H88+H87))</f>
        <v>0</v>
      </c>
      <c r="J86" s="170">
        <f t="shared" si="18"/>
        <v>0</v>
      </c>
      <c r="K86" s="170">
        <f t="shared" si="18"/>
        <v>0</v>
      </c>
      <c r="L86" s="170">
        <f t="shared" si="18"/>
        <v>0</v>
      </c>
      <c r="M86" s="170">
        <f t="shared" si="18"/>
        <v>0</v>
      </c>
      <c r="N86" s="170">
        <f t="shared" si="18"/>
        <v>0</v>
      </c>
      <c r="O86" s="170">
        <f t="shared" si="18"/>
        <v>0</v>
      </c>
      <c r="Q86" s="176" t="s">
        <v>319</v>
      </c>
      <c r="R86" s="176"/>
      <c r="S86" s="176"/>
    </row>
    <row r="87" spans="3:20">
      <c r="C87" s="166" t="s">
        <v>312</v>
      </c>
      <c r="D87" s="170">
        <f>('Compte de Résultat'!K33+'Compte de Résultat'!K93)/1000</f>
        <v>0</v>
      </c>
      <c r="E87" s="170">
        <f>('Compte de Résultat'!L33+'Compte de Résultat'!L93)/1000</f>
        <v>0</v>
      </c>
      <c r="F87" s="170">
        <f>('Compte de Résultat'!M33+'Compte de Résultat'!M93)/1000</f>
        <v>0</v>
      </c>
      <c r="G87" s="170">
        <f>('Compte de Résultat'!N33+'Compte de Résultat'!N93)/1000</f>
        <v>0</v>
      </c>
      <c r="H87" s="170">
        <f>('Compte de Résultat'!O33+'Compte de Résultat'!O93)/1000</f>
        <v>0</v>
      </c>
      <c r="I87" s="170">
        <f>('Compte de Résultat'!P33+'Compte de Résultat'!P93)/1000</f>
        <v>0</v>
      </c>
      <c r="J87" s="170">
        <f>('Compte de Résultat'!Q33+'Compte de Résultat'!Q93)/1000</f>
        <v>0</v>
      </c>
      <c r="K87" s="170">
        <f>IF(COLUMN(K64)&gt;$AG$65,0,+('Compte de Résultat'!R33+'Compte de Résultat'!R93)/1000)</f>
        <v>0</v>
      </c>
      <c r="L87" s="170">
        <f>IF(COLUMN(L64)&gt;$AG$65,0,+('Compte de Résultat'!S33+'Compte de Résultat'!S93)/1000)</f>
        <v>0</v>
      </c>
      <c r="M87" s="170">
        <f>IF(COLUMN(M64)&gt;$AG$65,0,+('Compte de Résultat'!T33+'Compte de Résultat'!T93)/1000)</f>
        <v>0</v>
      </c>
      <c r="N87" s="170">
        <f>IF(COLUMN(N64)&gt;$AG$65,0,+('Compte de Résultat'!U33+'Compte de Résultat'!U93)/1000)</f>
        <v>0</v>
      </c>
      <c r="O87" s="170">
        <f>IF(COLUMN(O64)&gt;$AG$65,0,+('Compte de Résultat'!V33+'Compte de Résultat'!V93)/1000)</f>
        <v>0</v>
      </c>
      <c r="Q87" s="176" t="s">
        <v>335</v>
      </c>
      <c r="R87" s="176"/>
      <c r="S87" s="176"/>
    </row>
    <row r="88" spans="3:20">
      <c r="C88" s="166" t="s">
        <v>334</v>
      </c>
      <c r="D88" s="170">
        <f>-Bilan!K17/1000</f>
        <v>0</v>
      </c>
      <c r="E88" s="170">
        <f>-Bilan!L17/1000</f>
        <v>0</v>
      </c>
      <c r="F88" s="170">
        <f>-Bilan!M17/1000</f>
        <v>0</v>
      </c>
      <c r="G88" s="170">
        <f>-Bilan!N17/1000</f>
        <v>0</v>
      </c>
      <c r="H88" s="170">
        <f>-Bilan!O17/1000</f>
        <v>0</v>
      </c>
      <c r="I88" s="170">
        <f>-Bilan!P17/1000</f>
        <v>0</v>
      </c>
      <c r="J88" s="170">
        <f>-Bilan!Q17/1000</f>
        <v>0</v>
      </c>
      <c r="K88" s="170">
        <f>IF(COLUMN(K64)&gt;$AG$65,0,+-Bilan!R17/1000)</f>
        <v>0</v>
      </c>
      <c r="L88" s="170">
        <f>IF(COLUMN(L64)&gt;$AG$65,0,+-Bilan!S17/1000)</f>
        <v>0</v>
      </c>
      <c r="M88" s="170">
        <f>IF(COLUMN(M64)&gt;$AG$65,0,+-Bilan!T17/1000)</f>
        <v>0</v>
      </c>
      <c r="N88" s="170">
        <f>IF(COLUMN(N64)&gt;$AG$65,0,+-Bilan!U17/1000)</f>
        <v>0</v>
      </c>
      <c r="O88" s="170">
        <f>IF(COLUMN(O64)&gt;$AG$65,0,+-Bilan!V17/1000)</f>
        <v>0</v>
      </c>
      <c r="Q88" s="176"/>
      <c r="R88" s="176"/>
      <c r="S88" s="176"/>
    </row>
    <row r="89" spans="3:20">
      <c r="C89" s="169"/>
      <c r="Q89" s="173"/>
      <c r="R89" s="173"/>
      <c r="S89" s="177"/>
      <c r="T89" s="173">
        <v>1</v>
      </c>
    </row>
    <row r="90" spans="3:20">
      <c r="C90" s="169"/>
      <c r="D90" s="213">
        <f>D77</f>
        <v>2018</v>
      </c>
      <c r="E90" s="213">
        <f t="shared" ref="E90:O90" si="19">E77</f>
        <v>2019</v>
      </c>
      <c r="F90" s="213" t="str">
        <f t="shared" si="19"/>
        <v>2020</v>
      </c>
      <c r="G90" s="213">
        <f t="shared" si="19"/>
        <v>2021</v>
      </c>
      <c r="H90" s="213">
        <f t="shared" si="19"/>
        <v>2022</v>
      </c>
      <c r="I90" s="213">
        <f t="shared" si="19"/>
        <v>2023</v>
      </c>
      <c r="J90" s="213">
        <f t="shared" si="19"/>
        <v>2024</v>
      </c>
      <c r="K90" s="213">
        <f t="shared" si="19"/>
        <v>2025</v>
      </c>
      <c r="L90" s="213">
        <f t="shared" si="19"/>
        <v>2026</v>
      </c>
      <c r="M90" s="213">
        <f t="shared" si="19"/>
        <v>2027</v>
      </c>
      <c r="N90" s="213">
        <f t="shared" si="19"/>
        <v>2028</v>
      </c>
      <c r="O90" s="213">
        <f t="shared" si="19"/>
        <v>2029</v>
      </c>
      <c r="Q90" s="173" t="s">
        <v>345</v>
      </c>
      <c r="R90" s="178">
        <v>3.5</v>
      </c>
      <c r="S90" s="179"/>
      <c r="T90" s="173">
        <v>2</v>
      </c>
    </row>
    <row r="91" spans="3:20">
      <c r="C91" s="166" t="s">
        <v>310</v>
      </c>
      <c r="D91" s="100">
        <f>'Compte de Résultat'!K69+SUM('Compte de Résultat'!K33:K36)-'Compte de Résultat'!K22+'Compte de Résultat'!K129+SUM('Compte de Résultat'!K93:K96)-'Compte de Résultat'!K82</f>
        <v>0</v>
      </c>
      <c r="E91" s="100">
        <f>'Compte de Résultat'!L69+SUM('Compte de Résultat'!L33:L36)-'Compte de Résultat'!L22+'Compte de Résultat'!L129+SUM('Compte de Résultat'!L93:L96)-'Compte de Résultat'!L82</f>
        <v>0</v>
      </c>
      <c r="F91" s="100">
        <f>'Compte de Résultat'!M69+SUM('Compte de Résultat'!M33:M36)-'Compte de Résultat'!M22+'Compte de Résultat'!M129+SUM('Compte de Résultat'!M93:M96)-'Compte de Résultat'!M82</f>
        <v>0</v>
      </c>
      <c r="G91" s="100">
        <f>'Compte de Résultat'!N69+SUM('Compte de Résultat'!N33:N36)-'Compte de Résultat'!N22+'Compte de Résultat'!N129+SUM('Compte de Résultat'!N93:N96)-'Compte de Résultat'!N82</f>
        <v>0</v>
      </c>
      <c r="H91" s="100">
        <f>'Compte de Résultat'!O69+SUM('Compte de Résultat'!O33:O36)-'Compte de Résultat'!O22+'Compte de Résultat'!O129+SUM('Compte de Résultat'!O93:O96)-'Compte de Résultat'!O82</f>
        <v>0</v>
      </c>
      <c r="I91" s="100">
        <f>'Compte de Résultat'!P69+SUM('Compte de Résultat'!P33:P36)-'Compte de Résultat'!P22+'Compte de Résultat'!P129+SUM('Compte de Résultat'!P93:P96)-'Compte de Résultat'!P82</f>
        <v>0</v>
      </c>
      <c r="J91" s="100">
        <f>'Compte de Résultat'!Q69+SUM('Compte de Résultat'!Q33:Q36)-'Compte de Résultat'!Q22+'Compte de Résultat'!Q129+SUM('Compte de Résultat'!Q93:Q96)-'Compte de Résultat'!Q82</f>
        <v>0</v>
      </c>
      <c r="K91" s="100">
        <f>('Compte de Résultat'!R69+SUM('Compte de Résultat'!R33:R36)-'Compte de Résultat'!R22+'Compte de Résultat'!R129+SUM('Compte de Résultat'!R93:R96)-'Compte de Résultat'!R82)*K100</f>
        <v>0</v>
      </c>
      <c r="L91" s="100">
        <f>('Compte de Résultat'!S69+SUM('Compte de Résultat'!S33:S36)-'Compte de Résultat'!S22+'Compte de Résultat'!S129+SUM('Compte de Résultat'!S93:S96)-'Compte de Résultat'!S82)*L100</f>
        <v>0</v>
      </c>
      <c r="M91" s="100">
        <f>('Compte de Résultat'!T69+SUM('Compte de Résultat'!T33:T36)-'Compte de Résultat'!T22+'Compte de Résultat'!T129+SUM('Compte de Résultat'!T93:T96)-'Compte de Résultat'!T82)*M100</f>
        <v>0</v>
      </c>
      <c r="N91" s="100">
        <f>('Compte de Résultat'!U69+SUM('Compte de Résultat'!U33:U36)-'Compte de Résultat'!U22+'Compte de Résultat'!U129+SUM('Compte de Résultat'!U93:U96)-'Compte de Résultat'!U82)*N100</f>
        <v>0</v>
      </c>
      <c r="O91" s="100">
        <f>('Compte de Résultat'!V69+SUM('Compte de Résultat'!V33:V36)-'Compte de Résultat'!V22+'Compte de Résultat'!V129+SUM('Compte de Résultat'!V93:V96)-'Compte de Résultat'!V82)*O100</f>
        <v>0</v>
      </c>
      <c r="Q91" s="173" t="s">
        <v>311</v>
      </c>
      <c r="R91" s="178">
        <v>6</v>
      </c>
      <c r="S91" s="180"/>
      <c r="T91" s="173">
        <v>3</v>
      </c>
    </row>
    <row r="92" spans="3:20">
      <c r="C92" s="166" t="s">
        <v>309</v>
      </c>
      <c r="D92" s="100">
        <f>SUM(Bilan!K63:K66)-Bilan!K81+Bilan!K28+Bilan!K29</f>
        <v>0</v>
      </c>
      <c r="E92" s="100">
        <f>SUM(Bilan!L63:L66)-Bilan!L81+Bilan!L28+Bilan!L29</f>
        <v>0</v>
      </c>
      <c r="F92" s="100">
        <f>SUM(Bilan!M63:M66)-Bilan!M81+Bilan!M28+Bilan!M29</f>
        <v>0</v>
      </c>
      <c r="G92" s="100">
        <f>SUM(Bilan!N63:N66)-Bilan!N81+Bilan!N28+Bilan!N29</f>
        <v>0</v>
      </c>
      <c r="H92" s="100">
        <f>SUM(Bilan!O63:O66)-Bilan!O81+Bilan!O28+Bilan!O29</f>
        <v>0</v>
      </c>
      <c r="I92" s="100">
        <f>SUM(Bilan!P63:P66)-Bilan!P81+Bilan!P28+Bilan!P29</f>
        <v>0</v>
      </c>
      <c r="J92" s="100">
        <f>SUM(Bilan!Q63:Q66)-Bilan!Q81+Bilan!Q28+Bilan!Q29</f>
        <v>0</v>
      </c>
      <c r="K92" s="100">
        <f>(SUM(Bilan!R63:R66)-Bilan!R81+Bilan!R28+Bilan!R29)*K100</f>
        <v>0</v>
      </c>
      <c r="L92" s="100">
        <f>(SUM(Bilan!S63:S66)-Bilan!S81+Bilan!S28+Bilan!S29)*L100</f>
        <v>0</v>
      </c>
      <c r="M92" s="100">
        <f>(SUM(Bilan!T63:T66)-Bilan!T81+Bilan!T28+Bilan!T29)*M100</f>
        <v>0</v>
      </c>
      <c r="N92" s="100">
        <f>(SUM(Bilan!U63:U66)-Bilan!U81+Bilan!U28+Bilan!U29)*N100</f>
        <v>0</v>
      </c>
      <c r="O92" s="100">
        <f>(SUM(Bilan!V63:V66)-Bilan!V81+Bilan!V28+Bilan!V29)*O100</f>
        <v>0</v>
      </c>
      <c r="Q92" s="173" t="s">
        <v>311</v>
      </c>
      <c r="R92" s="173"/>
      <c r="S92" s="173"/>
    </row>
    <row r="93" spans="3:20">
      <c r="C93" s="166" t="s">
        <v>302</v>
      </c>
      <c r="D93" s="181">
        <f>IF(D91=0,0,D92/D91)</f>
        <v>0</v>
      </c>
      <c r="E93" s="181">
        <f t="shared" ref="E93" si="20">IF(E91=0,0,E92/E91)</f>
        <v>0</v>
      </c>
      <c r="F93" s="181">
        <f t="shared" ref="F93:G93" si="21">IF(F91=0,0,F92/F91)</f>
        <v>0</v>
      </c>
      <c r="G93" s="181">
        <f t="shared" si="21"/>
        <v>0</v>
      </c>
      <c r="H93" s="181">
        <f t="shared" ref="H93" si="22">IF(H91=0,0,H92/H91)</f>
        <v>0</v>
      </c>
      <c r="I93" s="181">
        <f t="shared" ref="I93:J93" si="23">IF(I91=0,0,I92/I91)</f>
        <v>0</v>
      </c>
      <c r="J93" s="181">
        <f t="shared" si="23"/>
        <v>0</v>
      </c>
      <c r="K93" s="181">
        <f t="shared" ref="K93:O93" si="24">IF(K91=0,0,K92/K91)</f>
        <v>0</v>
      </c>
      <c r="L93" s="181">
        <f t="shared" si="24"/>
        <v>0</v>
      </c>
      <c r="M93" s="181">
        <f t="shared" si="24"/>
        <v>0</v>
      </c>
      <c r="N93" s="181">
        <f t="shared" si="24"/>
        <v>0</v>
      </c>
      <c r="O93" s="181">
        <f t="shared" si="24"/>
        <v>0</v>
      </c>
      <c r="P93" s="182"/>
    </row>
    <row r="94" spans="3:20">
      <c r="C94" s="173"/>
      <c r="D94" s="183">
        <f>IF(D93&lt;0,3,IF(D93&lt;$R$90,1,IF(D93&lt;$R$91,2,3)))</f>
        <v>1</v>
      </c>
      <c r="E94" s="183">
        <f t="shared" ref="E94:O94" si="25">IF(E93&lt;0,3,IF(E93&lt;$R$90,1,IF(E93&lt;$R$91,2,3)))</f>
        <v>1</v>
      </c>
      <c r="F94" s="183">
        <f t="shared" si="25"/>
        <v>1</v>
      </c>
      <c r="G94" s="183">
        <f t="shared" si="25"/>
        <v>1</v>
      </c>
      <c r="H94" s="183">
        <f t="shared" si="25"/>
        <v>1</v>
      </c>
      <c r="I94" s="183">
        <f t="shared" si="25"/>
        <v>1</v>
      </c>
      <c r="J94" s="183">
        <f t="shared" si="25"/>
        <v>1</v>
      </c>
      <c r="K94" s="183">
        <f t="shared" si="25"/>
        <v>1</v>
      </c>
      <c r="L94" s="183">
        <f t="shared" si="25"/>
        <v>1</v>
      </c>
      <c r="M94" s="183">
        <f t="shared" si="25"/>
        <v>1</v>
      </c>
      <c r="N94" s="183">
        <f t="shared" si="25"/>
        <v>1</v>
      </c>
      <c r="O94" s="183">
        <f t="shared" si="25"/>
        <v>1</v>
      </c>
    </row>
    <row r="95" spans="3:20">
      <c r="C95" s="155"/>
      <c r="D95" s="155"/>
      <c r="E95" s="155"/>
      <c r="F95" s="155"/>
      <c r="G95" s="155"/>
      <c r="H95" s="155"/>
      <c r="I95" s="155"/>
    </row>
    <row r="96" spans="3:20">
      <c r="C96" s="166" t="s">
        <v>314</v>
      </c>
      <c r="D96" s="100">
        <f>SUM(Bilan!K63:K66)-Bilan!K81</f>
        <v>0</v>
      </c>
      <c r="E96" s="100">
        <f>SUM(Bilan!L63:L66)-Bilan!L81</f>
        <v>0</v>
      </c>
      <c r="F96" s="100">
        <f>SUM(Bilan!M63:M66)-Bilan!M81</f>
        <v>0</v>
      </c>
      <c r="G96" s="100">
        <f>SUM(Bilan!N63:N66)-Bilan!N81</f>
        <v>0</v>
      </c>
      <c r="H96" s="100">
        <f>SUM(Bilan!O63:O66)-Bilan!O81</f>
        <v>0</v>
      </c>
      <c r="I96" s="100">
        <f>SUM(Bilan!P63:P66)-Bilan!P81</f>
        <v>0</v>
      </c>
      <c r="J96" s="100">
        <f>SUM(Bilan!Q63:Q66)-Bilan!Q81</f>
        <v>0</v>
      </c>
      <c r="K96" s="100">
        <f>(SUM(Bilan!R63:R66)-Bilan!R81)*K100</f>
        <v>0</v>
      </c>
      <c r="L96" s="100">
        <f>(SUM(Bilan!S63:S66)-Bilan!S81)*L100</f>
        <v>0</v>
      </c>
      <c r="M96" s="100">
        <f>(SUM(Bilan!T63:T66)-Bilan!T81)*M100</f>
        <v>0</v>
      </c>
      <c r="N96" s="100">
        <f>(SUM(Bilan!U63:U66)-Bilan!U81)*N100</f>
        <v>0</v>
      </c>
      <c r="O96" s="100">
        <f>(SUM(Bilan!V63:V66)-Bilan!V81)*O100</f>
        <v>0</v>
      </c>
    </row>
    <row r="97" spans="1:21">
      <c r="C97" s="166" t="s">
        <v>315</v>
      </c>
      <c r="D97" s="170">
        <f>Bilan!K56-Bilan!K54-Bilan!K53-Bilan!K55</f>
        <v>0</v>
      </c>
      <c r="E97" s="170">
        <f>Bilan!L56-Bilan!L54-Bilan!L53-Bilan!L55</f>
        <v>0</v>
      </c>
      <c r="F97" s="170">
        <f>Bilan!M56-Bilan!M54-Bilan!M53-Bilan!M55</f>
        <v>0</v>
      </c>
      <c r="G97" s="170">
        <f>Bilan!N56-Bilan!N54-Bilan!N53-Bilan!N55</f>
        <v>0</v>
      </c>
      <c r="H97" s="170">
        <f>Bilan!O56-Bilan!O54-Bilan!O53-Bilan!O55</f>
        <v>0</v>
      </c>
      <c r="I97" s="170">
        <f>Bilan!P56-Bilan!P54-Bilan!P53-Bilan!P55</f>
        <v>0</v>
      </c>
      <c r="J97" s="170">
        <f>Bilan!Q56-Bilan!Q54-Bilan!Q53-Bilan!Q55</f>
        <v>0</v>
      </c>
      <c r="K97" s="170">
        <f>(Bilan!R56-Bilan!R54-Bilan!R53-Bilan!R55)*K100</f>
        <v>0</v>
      </c>
      <c r="L97" s="170">
        <f>(Bilan!S56-Bilan!S54-Bilan!S53-Bilan!S55)*L100</f>
        <v>0</v>
      </c>
      <c r="M97" s="170">
        <f>(Bilan!T56-Bilan!T54-Bilan!T53-Bilan!T55)*M100</f>
        <v>0</v>
      </c>
      <c r="N97" s="170">
        <f>(Bilan!U56-Bilan!U54-Bilan!U53-Bilan!U55)*N100</f>
        <v>0</v>
      </c>
      <c r="O97" s="170">
        <f>(Bilan!V56-Bilan!V54-Bilan!V53-Bilan!V55)*O100</f>
        <v>0</v>
      </c>
    </row>
    <row r="98" spans="1:21">
      <c r="D98" s="184">
        <f t="shared" ref="D98:I98" si="26">IF(D97=0,0,IF(D96/D97&gt;1,1,0))</f>
        <v>0</v>
      </c>
      <c r="E98" s="184">
        <f t="shared" si="26"/>
        <v>0</v>
      </c>
      <c r="F98" s="184">
        <f t="shared" si="26"/>
        <v>0</v>
      </c>
      <c r="G98" s="184">
        <f t="shared" si="26"/>
        <v>0</v>
      </c>
      <c r="H98" s="184">
        <f t="shared" si="26"/>
        <v>0</v>
      </c>
      <c r="I98" s="184">
        <f t="shared" si="26"/>
        <v>0</v>
      </c>
      <c r="J98" s="184">
        <f>IF(J97=0,0,IF(J96/J97&gt;1,1,0))</f>
        <v>0</v>
      </c>
      <c r="K98" s="184">
        <f t="shared" ref="K98:O98" si="27">IF(K97=0,0,IF(K96/K97&gt;1,1,0))</f>
        <v>0</v>
      </c>
      <c r="L98" s="184">
        <f t="shared" si="27"/>
        <v>0</v>
      </c>
      <c r="M98" s="184">
        <f t="shared" si="27"/>
        <v>0</v>
      </c>
      <c r="N98" s="184">
        <f t="shared" si="27"/>
        <v>0</v>
      </c>
      <c r="O98" s="184">
        <f t="shared" si="27"/>
        <v>0</v>
      </c>
    </row>
    <row r="100" spans="1:21" hidden="1">
      <c r="A100" s="165" t="s">
        <v>325</v>
      </c>
      <c r="J100" s="173">
        <f t="shared" ref="J100:O100" si="28">IF(COLUMN(J64)&gt;$AG$65-1,0,1)</f>
        <v>1</v>
      </c>
      <c r="K100" s="173">
        <f t="shared" si="28"/>
        <v>1</v>
      </c>
      <c r="L100" s="173">
        <f t="shared" si="28"/>
        <v>1</v>
      </c>
      <c r="M100" s="173">
        <f t="shared" si="28"/>
        <v>0</v>
      </c>
      <c r="N100" s="173">
        <f t="shared" si="28"/>
        <v>0</v>
      </c>
      <c r="O100" s="173">
        <f t="shared" si="28"/>
        <v>0</v>
      </c>
    </row>
    <row r="102" spans="1:21">
      <c r="C102" s="358" t="s">
        <v>318</v>
      </c>
      <c r="D102" s="358"/>
      <c r="E102" s="358"/>
      <c r="F102" s="358"/>
      <c r="G102" s="100">
        <f>'Compte de Résultat'!N129+'Compte de Résultat'!N93+'Compte de Résultat'!N94+'Compte de Résultat'!N95+'Compte de Résultat'!N96-'Compte de Résultat'!N82</f>
        <v>0</v>
      </c>
      <c r="H102" s="100">
        <f>'Compte de Résultat'!O129+'Compte de Résultat'!O93+'Compte de Résultat'!O94+'Compte de Résultat'!O95+'Compte de Résultat'!O96-'Compte de Résultat'!O82</f>
        <v>0</v>
      </c>
      <c r="I102" s="100">
        <f>'Compte de Résultat'!P129+'Compte de Résultat'!P93+'Compte de Résultat'!P94+'Compte de Résultat'!P95+'Compte de Résultat'!P96-'Compte de Résultat'!P82</f>
        <v>0</v>
      </c>
      <c r="J102" s="100">
        <f>'Compte de Résultat'!Q129+'Compte de Résultat'!Q93+'Compte de Résultat'!Q94+'Compte de Résultat'!Q95+'Compte de Résultat'!Q96-'Compte de Résultat'!Q82</f>
        <v>0</v>
      </c>
      <c r="K102" s="100">
        <f>'Compte de Résultat'!R129+'Compte de Résultat'!R93+'Compte de Résultat'!R94+'Compte de Résultat'!R95+'Compte de Résultat'!R96-'Compte de Résultat'!R82</f>
        <v>0</v>
      </c>
      <c r="L102" s="100">
        <f>'Compte de Résultat'!S129+'Compte de Résultat'!S93+'Compte de Résultat'!S94+'Compte de Résultat'!S95+'Compte de Résultat'!S96-'Compte de Résultat'!S82</f>
        <v>0</v>
      </c>
      <c r="M102" s="100">
        <f>'Compte de Résultat'!T129+'Compte de Résultat'!T93+'Compte de Résultat'!T94+'Compte de Résultat'!T95+'Compte de Résultat'!T96-'Compte de Résultat'!T82</f>
        <v>0</v>
      </c>
      <c r="N102" s="100">
        <f>'Compte de Résultat'!U129+'Compte de Résultat'!U93+'Compte de Résultat'!U94+'Compte de Résultat'!U95+'Compte de Résultat'!U96-'Compte de Résultat'!U82</f>
        <v>0</v>
      </c>
      <c r="O102" s="100">
        <f>'Compte de Résultat'!V129+'Compte de Résultat'!V93+'Compte de Résultat'!V94+'Compte de Résultat'!V95+'Compte de Résultat'!V96-'Compte de Résultat'!V82</f>
        <v>0</v>
      </c>
    </row>
    <row r="103" spans="1:21">
      <c r="C103" s="358" t="s">
        <v>293</v>
      </c>
      <c r="D103" s="358"/>
      <c r="E103" s="358"/>
      <c r="F103" s="358"/>
      <c r="G103" s="100">
        <f t="shared" ref="G103:O103" si="29">F107-G107</f>
        <v>0</v>
      </c>
      <c r="H103" s="100">
        <f t="shared" si="29"/>
        <v>0</v>
      </c>
      <c r="I103" s="100">
        <f t="shared" si="29"/>
        <v>0</v>
      </c>
      <c r="J103" s="100">
        <f t="shared" si="29"/>
        <v>0</v>
      </c>
      <c r="K103" s="100">
        <f t="shared" si="29"/>
        <v>0</v>
      </c>
      <c r="L103" s="100">
        <f t="shared" si="29"/>
        <v>0</v>
      </c>
      <c r="M103" s="100">
        <f t="shared" si="29"/>
        <v>0</v>
      </c>
      <c r="N103" s="100">
        <f t="shared" si="29"/>
        <v>0</v>
      </c>
      <c r="O103" s="100">
        <f t="shared" si="29"/>
        <v>0</v>
      </c>
    </row>
    <row r="104" spans="1:21">
      <c r="C104" s="358" t="s">
        <v>294</v>
      </c>
      <c r="D104" s="358"/>
      <c r="E104" s="358"/>
      <c r="F104" s="358"/>
      <c r="G104" s="100">
        <f>Bilan!M17-Bilan!N17-'Compte de Résultat'!N33-'Compte de Résultat'!N93</f>
        <v>0</v>
      </c>
      <c r="H104" s="100">
        <f>Bilan!N17-Bilan!O17-'Compte de Résultat'!O33-'Compte de Résultat'!O93</f>
        <v>0</v>
      </c>
      <c r="I104" s="100">
        <f>Bilan!O17-Bilan!P17-'Compte de Résultat'!P33-'Compte de Résultat'!P93</f>
        <v>0</v>
      </c>
      <c r="J104" s="100">
        <f>Bilan!P17-Bilan!Q17-'Compte de Résultat'!Q33-'Compte de Résultat'!Q93</f>
        <v>0</v>
      </c>
      <c r="K104" s="100">
        <f>Bilan!Q17-Bilan!R17-'Compte de Résultat'!R33-'Compte de Résultat'!R93</f>
        <v>0</v>
      </c>
      <c r="L104" s="100">
        <f>Bilan!R17-Bilan!S17-'Compte de Résultat'!S33-'Compte de Résultat'!S93</f>
        <v>0</v>
      </c>
      <c r="M104" s="100">
        <f>Bilan!S17-Bilan!T17-'Compte de Résultat'!T33-'Compte de Résultat'!T93</f>
        <v>0</v>
      </c>
      <c r="N104" s="100">
        <f>Bilan!T17-Bilan!U17-'Compte de Résultat'!U33-'Compte de Résultat'!U93</f>
        <v>0</v>
      </c>
      <c r="O104" s="100">
        <f>Bilan!U17-Bilan!V17-'Compte de Résultat'!V33-'Compte de Résultat'!V93</f>
        <v>0</v>
      </c>
    </row>
    <row r="105" spans="1:21">
      <c r="C105" s="358" t="s">
        <v>295</v>
      </c>
      <c r="D105" s="358"/>
      <c r="E105" s="358"/>
      <c r="F105" s="358"/>
      <c r="G105" s="100">
        <f t="shared" ref="G105:M105" si="30">SUM(G102:G104)</f>
        <v>0</v>
      </c>
      <c r="H105" s="100">
        <f t="shared" si="30"/>
        <v>0</v>
      </c>
      <c r="I105" s="100">
        <f t="shared" si="30"/>
        <v>0</v>
      </c>
      <c r="J105" s="100">
        <f t="shared" si="30"/>
        <v>0</v>
      </c>
      <c r="K105" s="100">
        <f t="shared" si="30"/>
        <v>0</v>
      </c>
      <c r="L105" s="100">
        <f t="shared" si="30"/>
        <v>0</v>
      </c>
      <c r="M105" s="100">
        <f t="shared" si="30"/>
        <v>0</v>
      </c>
      <c r="N105" s="100">
        <f t="shared" ref="N105:O105" si="31">SUM(N102:N104)</f>
        <v>0</v>
      </c>
      <c r="O105" s="100">
        <f t="shared" si="31"/>
        <v>0</v>
      </c>
    </row>
    <row r="106" spans="1:21">
      <c r="C106" s="155"/>
      <c r="D106" s="172"/>
      <c r="E106" s="155"/>
      <c r="F106" s="155"/>
      <c r="G106" s="155"/>
      <c r="H106" s="155"/>
      <c r="I106" s="155"/>
    </row>
    <row r="107" spans="1:21">
      <c r="A107" s="75"/>
      <c r="B107" s="75"/>
      <c r="C107" s="404" t="s">
        <v>316</v>
      </c>
      <c r="D107" s="404"/>
      <c r="E107" s="404"/>
      <c r="F107" s="100">
        <f>SUM(Bilan!M19:M27)+Bilan!M30+Bilan!M32+Bilan!M33+Bilan!M34-SUM(Bilan!M68:M73)-Bilan!M75</f>
        <v>0</v>
      </c>
      <c r="G107" s="100">
        <f>SUM(Bilan!N19:N27)+Bilan!N30+Bilan!N32+Bilan!N33+Bilan!N34-SUM(Bilan!N68:N73)-Bilan!N75</f>
        <v>0</v>
      </c>
      <c r="H107" s="100">
        <f>SUM(Bilan!O19:O27)+Bilan!O30+Bilan!O32+Bilan!O33+Bilan!O34-SUM(Bilan!O68:O73)-Bilan!O75</f>
        <v>0</v>
      </c>
      <c r="I107" s="100">
        <f>SUM(Bilan!P19:P27)+Bilan!P30+Bilan!P32+Bilan!P33+Bilan!P34-SUM(Bilan!P68:P73)-Bilan!P75</f>
        <v>0</v>
      </c>
      <c r="J107" s="100">
        <f>SUM(Bilan!Q19:Q27)+Bilan!Q30+Bilan!Q32+Bilan!Q33+Bilan!Q34-SUM(Bilan!Q68:Q73)-Bilan!Q75</f>
        <v>0</v>
      </c>
      <c r="K107" s="100">
        <f>SUM(Bilan!R19:R27)+Bilan!R30+Bilan!R32+Bilan!R33+Bilan!R34-SUM(Bilan!R68:R73)-Bilan!R75</f>
        <v>0</v>
      </c>
      <c r="L107" s="100">
        <f>SUM(Bilan!S19:S27)+Bilan!S30+Bilan!S32+Bilan!S33+Bilan!S34-SUM(Bilan!S68:S73)-Bilan!S75</f>
        <v>0</v>
      </c>
      <c r="M107" s="100">
        <f>SUM(Bilan!T19:T27)+Bilan!T30+Bilan!T32+Bilan!T33+Bilan!T34-SUM(Bilan!T68:T73)-Bilan!T75</f>
        <v>0</v>
      </c>
      <c r="N107" s="100">
        <f>SUM(Bilan!U19:U27)+Bilan!U30+Bilan!U32+Bilan!U33+Bilan!U34-SUM(Bilan!U68:U73)-Bilan!U75</f>
        <v>0</v>
      </c>
      <c r="O107" s="100">
        <f>SUM(Bilan!V19:V27)+Bilan!V30+Bilan!V32+Bilan!V33+Bilan!V34-SUM(Bilan!V68:V73)-Bilan!V75</f>
        <v>0</v>
      </c>
      <c r="P107" s="75"/>
      <c r="Q107" s="75"/>
      <c r="R107" s="75"/>
      <c r="S107" s="75"/>
      <c r="T107" s="75"/>
      <c r="U107" s="75"/>
    </row>
    <row r="108" spans="1:21" hidden="1">
      <c r="A108" s="75"/>
      <c r="B108" s="75"/>
      <c r="C108" s="155"/>
      <c r="D108" s="155"/>
      <c r="E108" s="155"/>
      <c r="F108" s="174" t="e">
        <f>IRR(G105:M105)</f>
        <v>#NUM!</v>
      </c>
      <c r="G108" s="155"/>
      <c r="H108" s="155"/>
      <c r="I108" s="155"/>
      <c r="N108" s="75"/>
      <c r="O108" s="75"/>
      <c r="P108" s="75"/>
      <c r="Q108" s="75"/>
      <c r="R108" s="75"/>
      <c r="S108" s="75"/>
      <c r="T108" s="75"/>
      <c r="U108" s="75"/>
    </row>
    <row r="109" spans="1:21">
      <c r="A109" s="75"/>
      <c r="B109" s="75"/>
      <c r="C109" s="395" t="s">
        <v>296</v>
      </c>
      <c r="D109" s="395"/>
      <c r="E109" s="395"/>
      <c r="F109" s="175" t="e">
        <f ca="1">IRR(INDIRECT("T60:"&amp;AD65&amp;"60"))</f>
        <v>#NUM!</v>
      </c>
      <c r="G109" s="155"/>
      <c r="H109" s="155"/>
      <c r="I109" s="155"/>
      <c r="N109" s="75"/>
      <c r="O109" s="75"/>
      <c r="P109" s="75"/>
      <c r="Q109" s="75"/>
      <c r="R109" s="75"/>
      <c r="S109" s="75"/>
      <c r="T109" s="75"/>
      <c r="U109" s="75"/>
    </row>
    <row r="110" spans="1:2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1:2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1:2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</sheetData>
  <mergeCells count="26">
    <mergeCell ref="C107:E107"/>
    <mergeCell ref="A69:B71"/>
    <mergeCell ref="B1:M3"/>
    <mergeCell ref="D8:K8"/>
    <mergeCell ref="A62:O62"/>
    <mergeCell ref="A50:B50"/>
    <mergeCell ref="A41:B41"/>
    <mergeCell ref="A47:B47"/>
    <mergeCell ref="A43:B43"/>
    <mergeCell ref="A45:B45"/>
    <mergeCell ref="C109:E109"/>
    <mergeCell ref="J52:K52"/>
    <mergeCell ref="B52:C52"/>
    <mergeCell ref="A54:B54"/>
    <mergeCell ref="A55:B55"/>
    <mergeCell ref="A57:C57"/>
    <mergeCell ref="F57:H57"/>
    <mergeCell ref="A58:C58"/>
    <mergeCell ref="F58:H58"/>
    <mergeCell ref="A65:B67"/>
    <mergeCell ref="C104:F104"/>
    <mergeCell ref="C105:F105"/>
    <mergeCell ref="A73:B75"/>
    <mergeCell ref="A77:B80"/>
    <mergeCell ref="C102:F102"/>
    <mergeCell ref="C103:F103"/>
  </mergeCells>
  <conditionalFormatting sqref="D95:N95">
    <cfRule type="containsText" dxfId="48" priority="96" operator="containsText" text="DIFFICULTE">
      <formula>NOT(ISERROR(SEARCH("DIFFICULTE",D95)))</formula>
    </cfRule>
    <cfRule type="containsText" dxfId="47" priority="97" operator="containsText" text="&quot;&quot;">
      <formula>NOT(ISERROR(SEARCH("""""",D95)))</formula>
    </cfRule>
    <cfRule type="containsText" dxfId="46" priority="98" operator="containsText" text="RAS">
      <formula>NOT(ISERROR(SEARCH("RAS",D95)))</formula>
    </cfRule>
    <cfRule type="containsText" dxfId="45" priority="99" operator="containsText" text="RAS">
      <formula>NOT(ISERROR(SEARCH("RAS",D95)))</formula>
    </cfRule>
    <cfRule type="containsText" dxfId="44" priority="100" operator="containsText" text="RAS">
      <formula>NOT(ISERROR(SEARCH("RAS",D95)))</formula>
    </cfRule>
  </conditionalFormatting>
  <conditionalFormatting sqref="C41">
    <cfRule type="containsText" dxfId="43" priority="95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2" priority="94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1" priority="93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0" priority="92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9" priority="91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8" priority="90" stopIfTrue="1" operator="containsText" text="erreur">
      <formula>NOT(ISERROR(FIND(UPPER("erreur"),UPPER(C41))))</formula>
      <formula>"erreur"</formula>
    </cfRule>
  </conditionalFormatting>
  <conditionalFormatting sqref="D41">
    <cfRule type="containsText" dxfId="37" priority="89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6" priority="88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5" priority="87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4" priority="86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3" priority="85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2" priority="84" stopIfTrue="1" operator="containsText" text="erreur">
      <formula>NOT(ISERROR(FIND(UPPER("erreur"),UPPER(D41))))</formula>
      <formula>"erreur"</formula>
    </cfRule>
  </conditionalFormatting>
  <conditionalFormatting sqref="E41">
    <cfRule type="containsText" dxfId="31" priority="83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30" priority="82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9" priority="81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8" priority="80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7" priority="79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6" priority="78" stopIfTrue="1" operator="containsText" text="erreur">
      <formula>NOT(ISERROR(FIND(UPPER("erreur"),UPPER(E41))))</formula>
      <formula>"erreur"</formula>
    </cfRule>
  </conditionalFormatting>
  <conditionalFormatting sqref="F41:M41">
    <cfRule type="containsText" dxfId="25" priority="77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4" priority="76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3" priority="75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2" priority="74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1" priority="73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0" priority="72" stopIfTrue="1" operator="containsText" text="erreur">
      <formula>NOT(ISERROR(FIND(UPPER("erreur"),UPPER(F41))))</formula>
      <formula>"erreur"</formula>
    </cfRule>
  </conditionalFormatting>
  <conditionalFormatting sqref="N41:P41">
    <cfRule type="containsText" dxfId="19" priority="71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8" priority="70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7" priority="69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6" priority="68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5" priority="67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4" priority="66" stopIfTrue="1" operator="containsText" text="erreur">
      <formula>NOT(ISERROR(FIND(UPPER("erreur"),UPPER(N41))))</formula>
      <formula>"erreur"</formula>
    </cfRule>
  </conditionalFormatting>
  <conditionalFormatting sqref="C43">
    <cfRule type="containsText" dxfId="13" priority="61" operator="containsText" text="DIFFICULTE">
      <formula>NOT(ISERROR(SEARCH("DIFFICULTE",C43)))</formula>
    </cfRule>
    <cfRule type="containsText" dxfId="12" priority="62" operator="containsText" text="&quot;&quot;">
      <formula>NOT(ISERROR(SEARCH("""""",C43)))</formula>
    </cfRule>
    <cfRule type="containsText" dxfId="11" priority="63" operator="containsText" text="RAS">
      <formula>NOT(ISERROR(SEARCH("RAS",C43)))</formula>
    </cfRule>
    <cfRule type="containsText" dxfId="10" priority="64" operator="containsText" text="RAS">
      <formula>NOT(ISERROR(SEARCH("RAS",C43)))</formula>
    </cfRule>
    <cfRule type="containsText" dxfId="9" priority="65" operator="containsText" text="RAS">
      <formula>NOT(ISERROR(SEARCH("RAS",C43)))</formula>
    </cfRule>
  </conditionalFormatting>
  <conditionalFormatting sqref="D43:P43">
    <cfRule type="containsText" dxfId="8" priority="51" operator="containsText" text="DIFFICULTE">
      <formula>NOT(ISERROR(SEARCH("DIFFICULTE",D43)))</formula>
    </cfRule>
    <cfRule type="containsText" dxfId="7" priority="52" operator="containsText" text="&quot;&quot;">
      <formula>NOT(ISERROR(SEARCH("""""",D43)))</formula>
    </cfRule>
    <cfRule type="containsText" dxfId="6" priority="53" operator="containsText" text="RAS">
      <formula>NOT(ISERROR(SEARCH("RAS",D43)))</formula>
    </cfRule>
    <cfRule type="containsText" dxfId="5" priority="54" operator="containsText" text="RAS">
      <formula>NOT(ISERROR(SEARCH("RAS",D43)))</formula>
    </cfRule>
    <cfRule type="containsText" dxfId="4" priority="55" operator="containsText" text="RAS">
      <formula>NOT(ISERROR(SEARCH("RAS",D43)))</formula>
    </cfRule>
  </conditionalFormatting>
  <conditionalFormatting sqref="C45:P45">
    <cfRule type="containsText" dxfId="3" priority="49" operator="containsText" text="RAS">
      <formula>NOT(ISERROR(SEARCH("RAS",C45)))</formula>
    </cfRule>
    <cfRule type="containsText" dxfId="2" priority="50" operator="containsText" text="DIFFICULTE">
      <formula>NOT(ISERROR(SEARCH("DIFFICULTE",C45)))</formula>
    </cfRule>
  </conditionalFormatting>
  <conditionalFormatting sqref="D93">
    <cfRule type="colorScale" priority="46">
      <colorScale>
        <cfvo type="formula" val="$G$94=2"/>
        <cfvo type="num" val="0"/>
        <color rgb="FFFF7128"/>
        <color rgb="FFFFEF9C"/>
      </colorScale>
    </cfRule>
  </conditionalFormatting>
  <conditionalFormatting sqref="G93">
    <cfRule type="colorScale" priority="35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F94">
    <cfRule type="colorScale" priority="3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G94">
    <cfRule type="colorScale" priority="3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H94">
    <cfRule type="colorScale" priority="29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I94">
    <cfRule type="colorScale" priority="2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J94">
    <cfRule type="colorScale" priority="27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K94">
    <cfRule type="colorScale" priority="26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L94">
    <cfRule type="colorScale" priority="25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M94">
    <cfRule type="colorScale" priority="2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N94">
    <cfRule type="colorScale" priority="23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O94">
    <cfRule type="colorScale" priority="22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E94">
    <cfRule type="colorScale" priority="2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4:O94">
    <cfRule type="colorScale" priority="2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F93">
    <cfRule type="colorScale" priority="19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C47:P47">
    <cfRule type="colorScale" priority="1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8:O98">
    <cfRule type="colorScale" priority="17">
      <colorScale>
        <cfvo type="num" val="0"/>
        <cfvo type="num" val="1"/>
        <color theme="0"/>
        <color rgb="FFFF0000"/>
      </colorScale>
    </cfRule>
  </conditionalFormatting>
  <conditionalFormatting sqref="H98">
    <cfRule type="colorScale" priority="16">
      <colorScale>
        <cfvo type="num" val="0"/>
        <cfvo type="num" val="1"/>
        <color theme="0"/>
        <color rgb="FFFF0000"/>
      </colorScale>
    </cfRule>
  </conditionalFormatting>
  <conditionalFormatting sqref="J50:P50">
    <cfRule type="colorScale" priority="14">
      <colorScale>
        <cfvo type="num" val="0"/>
        <cfvo type="num" val="1"/>
        <color theme="9" tint="0.59999389629810485"/>
        <color rgb="FFFFC7CE"/>
      </colorScale>
    </cfRule>
  </conditionalFormatting>
  <conditionalFormatting sqref="C50:I50">
    <cfRule type="colorScale" priority="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pageMargins left="0.7" right="0.7" top="0.75" bottom="0.75" header="0.3" footer="0.3"/>
  <pageSetup paperSize="9" scale="66" orientation="landscape" verticalDpi="0" r:id="rId1"/>
  <headerFooter>
    <oddFooter>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7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L41:N48 M49:N49 O41:P41 O43:P43 O45:P45 O47:P47 L50:P50</xm:sqref>
        </x14:conditionalFormatting>
        <x14:conditionalFormatting xmlns:xm="http://schemas.microsoft.com/office/excel/2006/main">
          <x14:cfRule type="expression" priority="280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7BB0-D6DD-4228-8085-7C4154AC4DDC}">
  <dimension ref="B1:N16"/>
  <sheetViews>
    <sheetView showGridLines="0" workbookViewId="0">
      <selection activeCell="D8" sqref="D8"/>
    </sheetView>
  </sheetViews>
  <sheetFormatPr baseColWidth="10" defaultRowHeight="15.5"/>
  <cols>
    <col min="2" max="2" width="68.58203125" customWidth="1"/>
  </cols>
  <sheetData>
    <row r="1" spans="2:14" ht="15.65" customHeight="1">
      <c r="B1" s="276" t="s">
        <v>395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4" ht="15.65" customHeight="1">
      <c r="B2" s="276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15.65" customHeight="1">
      <c r="B3" s="276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2:14" ht="15.65" customHeight="1">
      <c r="B4" s="207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2:14">
      <c r="B5" s="205" t="s">
        <v>364</v>
      </c>
    </row>
    <row r="6" spans="2:14">
      <c r="B6" s="204" t="s">
        <v>365</v>
      </c>
    </row>
    <row r="7" spans="2:14">
      <c r="B7" s="204" t="s">
        <v>366</v>
      </c>
    </row>
    <row r="8" spans="2:14">
      <c r="B8" s="204" t="s">
        <v>367</v>
      </c>
    </row>
    <row r="9" spans="2:14">
      <c r="B9" s="204" t="s">
        <v>368</v>
      </c>
    </row>
    <row r="10" spans="2:14">
      <c r="B10" s="204" t="s">
        <v>369</v>
      </c>
    </row>
    <row r="11" spans="2:14">
      <c r="B11" s="204" t="s">
        <v>370</v>
      </c>
    </row>
    <row r="12" spans="2:14">
      <c r="B12" s="204" t="s">
        <v>371</v>
      </c>
    </row>
    <row r="13" spans="2:14">
      <c r="B13" s="204" t="s">
        <v>372</v>
      </c>
    </row>
    <row r="14" spans="2:14">
      <c r="B14" s="204" t="s">
        <v>373</v>
      </c>
    </row>
    <row r="15" spans="2:14">
      <c r="B15" s="204" t="s">
        <v>374</v>
      </c>
    </row>
    <row r="16" spans="2:14">
      <c r="B16" s="204" t="s">
        <v>375</v>
      </c>
    </row>
  </sheetData>
  <mergeCells count="1"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Accueil</vt:lpstr>
      <vt:lpstr>Marché et emplois</vt:lpstr>
      <vt:lpstr>Compte de Résultat</vt:lpstr>
      <vt:lpstr>Bilan</vt:lpstr>
      <vt:lpstr>Plan de financement</vt:lpstr>
      <vt:lpstr>Analyses</vt:lpstr>
      <vt:lpstr>Liste</vt:lpstr>
      <vt:lpstr>Analyses!Zone_d_impression</vt:lpstr>
    </vt:vector>
  </TitlesOfParts>
  <Manager>CultureCash.com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ADEME</dc:title>
  <dc:subject/>
  <dc:creator>BRANDIBAT Mathieu</dc:creator>
  <cp:keywords/>
  <dc:description/>
  <cp:lastModifiedBy>GANDEBOEUF Marie</cp:lastModifiedBy>
  <cp:lastPrinted>2021-12-12T16:44:50Z</cp:lastPrinted>
  <dcterms:created xsi:type="dcterms:W3CDTF">2021-09-21T13:07:56Z</dcterms:created>
  <dcterms:modified xsi:type="dcterms:W3CDTF">2022-06-14T11:46:11Z</dcterms:modified>
  <cp:category/>
</cp:coreProperties>
</file>