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306" documentId="13_ncr:1_{3E2601A3-5C5D-4249-BDE1-00D3B3C862C8}" xr6:coauthVersionLast="47" xr6:coauthVersionMax="47" xr10:uidLastSave="{0B8346F9-C0D3-49B3-8CCA-71695607EDB7}"/>
  <bookViews>
    <workbookView xWindow="-28920" yWindow="-6510" windowWidth="29040" windowHeight="15840" tabRatio="869" firstSheet="3" activeTab="9" xr2:uid="{00000000-000D-0000-FFFF-FFFF00000000}"/>
  </bookViews>
  <sheets>
    <sheet name="Explications" sheetId="2" r:id="rId1"/>
    <sheet name="Definitions" sheetId="4" r:id="rId2"/>
    <sheet name="Partenaires" sheetId="5" r:id="rId3"/>
    <sheet name="Structure projet " sheetId="3" r:id="rId4"/>
    <sheet name="Amortissements" sheetId="7" r:id="rId5"/>
    <sheet name="Description des coûts" sheetId="8" r:id="rId6"/>
    <sheet name="BdD" sheetId="1" r:id="rId7"/>
    <sheet name="Syntheses AIDES" sheetId="9" r:id="rId8"/>
    <sheet name="Synthèse des coûts" sheetId="32" r:id="rId9"/>
    <sheet name="Synthèse par lot - Partenaire X" sheetId="23" r:id="rId10"/>
    <sheet name="INFOS GENERALES" sheetId="22" r:id="rId11"/>
    <sheet name="ECHEANCIER" sheetId="31" r:id="rId12"/>
    <sheet name="Retour AR - Partenaire" sheetId="21" r:id="rId13"/>
  </sheets>
  <definedNames>
    <definedName name="_BDDP1" comment="=DECALER(ECHEANCIER!$L$18;0;-9;1;NBVAL(ECHEANCIER!$C$16:ECHEANCIER!$K$16))">OFFSET(ECHEANCIER!$L$108,0,-9,1,COUNTA(ECHEANCIER!$C$106:'ECHEANCIER'!$K$106))</definedName>
    <definedName name="_BDDP2" comment="=DECALER(ECHEANCIER!$L$43;0;-9;1;NBVAL(ECHEANCIER!$C$41:ECHEANCIER!$L$41)-1)">OFFSET(ECHEANCIER!$L$137,0,-9,1,COUNTA(ECHEANCIER!$C$135:'ECHEANCIER'!$L$135)-1)</definedName>
    <definedName name="_BDDP3" comment="=DECALER(ECHEANCIER!$L$100;0;-9;1;NBVAL(ECHEANCIER!$C$98:ECHEANCIER!$L$98;-1))">OFFSET(ECHEANCIER!$L$166,0,-9,1,COUNTA(ECHEANCIER!$C$164:'ECHEANCIER'!$K$164))</definedName>
    <definedName name="_BDDP4" comment="=DECALER(ECHEANCIER!$L$134;0;-9;1;NBVAL(ECHEANCIER!$C$132:ECHEANCIER!$L$132;-1))">OFFSET(ECHEANCIER!$L$195,0,-9,1,COUNTA(ECHEANCIER!$C$193:'ECHEANCIER'!$K$193))</definedName>
    <definedName name="_BDDP5" comment="=DECALER(ECHEANCIER!$L$163;0;-9;1;NBVAL(ECHEANCIER!$C$161:ECHEANCIER!$L$161;-1))">OFFSET(ECHEANCIER!$L$224,0,-9,1,COUNTA(ECHEANCIER!$C$222:'ECHEANCIER'!$K$222))</definedName>
    <definedName name="_BDDP6" comment="=DECALER(ECHEANCIER!$L$192;0;-9;1;NBVAL(ECHEANCIER!$C$190:ECHEANCIER!$K$190))">OFFSET(ECHEANCIER!$L$253,0,-9,1,COUNTA(ECHEANCIER!$C$251:'ECHEANCIER'!$K$251))</definedName>
    <definedName name="_BDDP7" comment="=DECALER(ECHEANCIER!$L$221;0;-9;1;NBVAL(ECHEANCIER!$C$219:ECHEANCIER!$K$219))">OFFSET(ECHEANCIER!$L$282,0,-9,1,COUNTA(ECHEANCIER!$C$280:'ECHEANCIER'!$K$280))</definedName>
    <definedName name="_ECP1" comment="=DECALER(ECHEANCIER!$L$13;0;-9;1;NBVAL(ECHEANCIER!$C$17:$L$17)-1)">OFFSET(ECHEANCIER!$L$102,0,-9,1,COUNTA(ECHEANCIER!$C$106:$L$106)-1)</definedName>
    <definedName name="_ECP2" comment="=DECALER(ECHEANCIER!$L$37;0;-9;1;NBVAL(ECHEANCIER!$C$41:ECHEANCIER!$L$41)-1)">OFFSET(ECHEANCIER!$L$131,0,-9,1,COUNTA(ECHEANCIER!$C$135:$L$135)-1)</definedName>
    <definedName name="_ECP3" comment="=DECALER(ECHEANCIER!$L$94;0;-9;1;NBVAL(ECHEANCIER!$C$98:ECHEANCIER!$L$98)-1)">OFFSET(ECHEANCIER!$L$160,0,-9,1,COUNTA(ECHEANCIER!$C$164:$L$164)-1)</definedName>
    <definedName name="_ECP4" comment="=DECALER(ECHEANCIER!L128;0;-9;1;NBVAL(ECHEANCIER!$C$132:ECHEANCIER!$L$132)-1)">OFFSET(ECHEANCIER!$L$189,0,-9,1,COUNTA(ECHEANCIER!$C$193:'ECHEANCIER'!$L$193)-1)</definedName>
    <definedName name="_ECP5" comment="=DECALER(ECHEANCIER!$L$157;0;-9;1;NBVAL(ECHEANCIER!$C$161:ECHEANCIER!$L$161)-1)">OFFSET(ECHEANCIER!$L$218,0,-9,1,COUNTA(ECHEANCIER!$C$222:'ECHEANCIER'!$L$222)-1)</definedName>
    <definedName name="_ECP6" comment="=DECALER(ECHEANCIER!$L$186;0;-9;1;NBVAL(ECHEANCIER!$C$190:ECHEANCIER!$L$190)-1)">OFFSET(ECHEANCIER!$L$247,0,-9,1,COUNTA(ECHEANCIER!$C$251:'ECHEANCIER'!$L$251)-1)</definedName>
    <definedName name="_ECP7" comment="=DECALER(ECHEANCIER!$L$215;0;-9;1;NBVAL(ECHEANCIER!$C$219:ECHEANCIER!$L$219)-1)">OFFSET(ECHEANCIER!$L$276,0,-9,1,COUNTA(ECHEANCIER!$C$280:'ECHEANCIER'!$L$280)-1)</definedName>
    <definedName name="_xlnm._FilterDatabase" localSheetId="4" hidden="1">Amortissements!$A$8:$O$9</definedName>
    <definedName name="_xlnm._FilterDatabase" localSheetId="6" hidden="1">BdD!$A$10:$BB$149</definedName>
    <definedName name="_xlnm._FilterDatabase" localSheetId="5" hidden="1">'Description des coûts'!$A$8:$M$9</definedName>
    <definedName name="_PROP1">OFFSET(ECHEANCIER!$L$107,0,-9,1,COUNTA(ECHEANCIER!$C$106:$L$106)-1)</definedName>
    <definedName name="_PROP2" comment="=DECALER(ECHEANCIER!$L$42;0;-9;1;NBVAL(ECHEANCIER!$C$41:ECHEANCIER!$L$41)-1)">OFFSET(ECHEANCIER!$L$136,0,-9,1,COUNTA(ECHEANCIER!$C$135:'ECHEANCIER'!$L$135)-1)</definedName>
    <definedName name="_PROP3" comment="=DECALER(ECHEANCIER!$L$99;0;-9;1;NBVAL(ECHEANCIER!$C$98:ECHEANCIER!$L$98)-1)">OFFSET(ECHEANCIER!$L$165,0,-9,1,COUNTA(ECHEANCIER!$C$164:'ECHEANCIER'!$L$164)-1)</definedName>
    <definedName name="_PROP4" comment="=DECALER(ECHEANCIER!$L$133;0;-9;1;NBVAL(ECHEANCIER!$C$132:ECHEANCIER!$L$132)-1)">OFFSET(ECHEANCIER!$L$194,0,-9,1,COUNTA(ECHEANCIER!$C$193:'ECHEANCIER'!$L$193)-1)</definedName>
    <definedName name="_PROP5" comment="=DECALER(ECHEANCIER!$L$162;0;-9;1;NBVAL(ECHEANCIER!$C$161:ECHEANCIER!$L$161)-1)">OFFSET(ECHEANCIER!$L$223,0,-9,1,COUNTA(ECHEANCIER!$C$222:'ECHEANCIER'!$L$222)-1)</definedName>
    <definedName name="_PROP6" comment="=DECALER(ECHEANCIER!$L$191;0;-9;1;NBVAL(ECHEANCIER!$C$190:ECHEANCIER!$L$190)-1)">OFFSET(ECHEANCIER!$L$252,0,-9,1,COUNTA(ECHEANCIER!$C$251:'ECHEANCIER'!$L$251)-1)</definedName>
    <definedName name="_PROP7" comment="=DECALER(ECHEANCIER!$L$220;0;-9;1;NBVAL(ECHEANCIER!$C$219:ECHEANCIER!$L$219)-1)">OFFSET(ECHEANCIER!$L$281,0,-9,1,COUNTA(ECHEANCIER!$C$280:'ECHEANCIER'!$L$280)-1)</definedName>
    <definedName name="_Toc418603798" localSheetId="11">ECHEANCIER!#REF!</definedName>
  </definedNames>
  <calcPr calcId="191028"/>
  <pivotCaches>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1" l="1"/>
  <c r="F111" i="22"/>
  <c r="E111" i="22"/>
  <c r="F110" i="22"/>
  <c r="E110" i="22"/>
  <c r="F109" i="22"/>
  <c r="E109" i="22"/>
  <c r="F108" i="22"/>
  <c r="E108" i="22"/>
  <c r="F107" i="22"/>
  <c r="E107" i="22"/>
  <c r="F106" i="22"/>
  <c r="E106" i="22"/>
  <c r="F104" i="22"/>
  <c r="E104" i="22"/>
  <c r="F103" i="22"/>
  <c r="E103" i="22"/>
  <c r="F102" i="22"/>
  <c r="E102" i="22"/>
  <c r="F101" i="22"/>
  <c r="E101" i="22"/>
  <c r="F100" i="22"/>
  <c r="E100" i="22"/>
  <c r="F99" i="22"/>
  <c r="E99" i="22"/>
  <c r="F97" i="22"/>
  <c r="E97" i="22"/>
  <c r="F96" i="22"/>
  <c r="E96" i="22"/>
  <c r="F95" i="22"/>
  <c r="E95" i="22"/>
  <c r="F94" i="22"/>
  <c r="E94" i="22"/>
  <c r="F93" i="22"/>
  <c r="E93" i="22"/>
  <c r="F92" i="22"/>
  <c r="E92" i="22"/>
  <c r="F90" i="22"/>
  <c r="E90" i="22"/>
  <c r="F89" i="22"/>
  <c r="E89" i="22"/>
  <c r="F88" i="22"/>
  <c r="E88" i="22"/>
  <c r="F87" i="22"/>
  <c r="E87" i="22"/>
  <c r="F86" i="22"/>
  <c r="E86" i="22"/>
  <c r="F85" i="22"/>
  <c r="E85" i="22"/>
  <c r="F83" i="22"/>
  <c r="E83" i="22"/>
  <c r="F82" i="22"/>
  <c r="E82" i="22"/>
  <c r="F81" i="22"/>
  <c r="E81" i="22"/>
  <c r="F80" i="22"/>
  <c r="E80" i="22"/>
  <c r="F79" i="22"/>
  <c r="E79" i="22"/>
  <c r="F78" i="22"/>
  <c r="E78" i="22"/>
  <c r="F76" i="22"/>
  <c r="E76" i="22"/>
  <c r="F75" i="22"/>
  <c r="E75" i="22"/>
  <c r="F74" i="22"/>
  <c r="E74" i="22"/>
  <c r="F73" i="22"/>
  <c r="E73" i="22"/>
  <c r="F72" i="22"/>
  <c r="E72" i="22"/>
  <c r="F71" i="22"/>
  <c r="E71" i="22"/>
  <c r="E64" i="22"/>
  <c r="E69" i="22"/>
  <c r="E68" i="22"/>
  <c r="E67" i="22"/>
  <c r="E66" i="22"/>
  <c r="E65" i="22"/>
  <c r="F64" i="22"/>
  <c r="F65" i="22"/>
  <c r="F66" i="22"/>
  <c r="F67" i="22"/>
  <c r="F68" i="22"/>
  <c r="F69" i="22"/>
  <c r="AJ12" i="1"/>
  <c r="AK12" i="1"/>
  <c r="AL12" i="1"/>
  <c r="AM12" i="1"/>
  <c r="AN12" i="1"/>
  <c r="AO12" i="1"/>
  <c r="AP12" i="1"/>
  <c r="AQ12" i="1"/>
  <c r="AR12" i="1"/>
  <c r="AS12" i="1"/>
  <c r="AU12" i="1"/>
  <c r="AV12" i="1"/>
  <c r="AW12" i="1"/>
  <c r="AX12" i="1"/>
  <c r="BA12" i="1"/>
  <c r="AJ13" i="1"/>
  <c r="AK13" i="1"/>
  <c r="AL13" i="1"/>
  <c r="AM13" i="1"/>
  <c r="AN13" i="1"/>
  <c r="AO13" i="1"/>
  <c r="AP13" i="1"/>
  <c r="AQ13" i="1"/>
  <c r="AR13" i="1"/>
  <c r="AU13" i="1"/>
  <c r="AV13" i="1"/>
  <c r="AW13" i="1"/>
  <c r="AX13" i="1"/>
  <c r="BA13" i="1"/>
  <c r="AJ14" i="1"/>
  <c r="AK14" i="1"/>
  <c r="AL14" i="1"/>
  <c r="AM14" i="1"/>
  <c r="AN14" i="1"/>
  <c r="AO14" i="1"/>
  <c r="AP14" i="1"/>
  <c r="AS14" i="1" s="1"/>
  <c r="AT14" i="1" s="1"/>
  <c r="AQ14" i="1"/>
  <c r="AR14" i="1"/>
  <c r="AU14" i="1"/>
  <c r="AV14" i="1"/>
  <c r="AW14" i="1"/>
  <c r="AX14" i="1"/>
  <c r="BA14" i="1"/>
  <c r="AJ15" i="1"/>
  <c r="AK15" i="1"/>
  <c r="AL15" i="1"/>
  <c r="AM15" i="1"/>
  <c r="AN15" i="1"/>
  <c r="AO15" i="1"/>
  <c r="AP15" i="1"/>
  <c r="AS15" i="1" s="1"/>
  <c r="AQ15" i="1"/>
  <c r="AR15" i="1"/>
  <c r="AU15" i="1"/>
  <c r="AV15" i="1"/>
  <c r="AW15" i="1"/>
  <c r="AX15" i="1"/>
  <c r="BA15" i="1"/>
  <c r="AJ16" i="1"/>
  <c r="AK16" i="1"/>
  <c r="AL16" i="1"/>
  <c r="AM16" i="1"/>
  <c r="AN16" i="1"/>
  <c r="AO16" i="1"/>
  <c r="AP16" i="1"/>
  <c r="AQ16" i="1"/>
  <c r="AR16" i="1"/>
  <c r="AU16" i="1"/>
  <c r="AV16" i="1"/>
  <c r="AW16" i="1"/>
  <c r="AX16" i="1"/>
  <c r="BA16" i="1"/>
  <c r="AJ17" i="1"/>
  <c r="AK17" i="1"/>
  <c r="AL17" i="1"/>
  <c r="AM17" i="1"/>
  <c r="AN17" i="1"/>
  <c r="AO17" i="1"/>
  <c r="AP17" i="1"/>
  <c r="AQ17" i="1"/>
  <c r="AR17" i="1"/>
  <c r="AU17" i="1"/>
  <c r="AV17" i="1"/>
  <c r="AW17" i="1"/>
  <c r="AX17" i="1"/>
  <c r="BA17" i="1"/>
  <c r="AJ18" i="1"/>
  <c r="AK18" i="1"/>
  <c r="AL18" i="1"/>
  <c r="AM18" i="1"/>
  <c r="AN18" i="1"/>
  <c r="AO18" i="1"/>
  <c r="AP18" i="1"/>
  <c r="AQ18" i="1"/>
  <c r="AR18" i="1"/>
  <c r="AU18" i="1"/>
  <c r="AV18" i="1"/>
  <c r="AW18" i="1"/>
  <c r="AX18" i="1"/>
  <c r="BA18" i="1"/>
  <c r="AJ19" i="1"/>
  <c r="AK19" i="1"/>
  <c r="AL19" i="1"/>
  <c r="AM19" i="1"/>
  <c r="AN19" i="1"/>
  <c r="AO19" i="1"/>
  <c r="AP19" i="1"/>
  <c r="AQ19" i="1"/>
  <c r="AR19" i="1"/>
  <c r="AU19" i="1"/>
  <c r="AV19" i="1"/>
  <c r="AW19" i="1"/>
  <c r="AX19" i="1"/>
  <c r="BA19" i="1"/>
  <c r="AJ20" i="1"/>
  <c r="AK20" i="1"/>
  <c r="AL20" i="1"/>
  <c r="AM20" i="1"/>
  <c r="AN20" i="1"/>
  <c r="AO20" i="1"/>
  <c r="AP20" i="1"/>
  <c r="AQ20" i="1"/>
  <c r="AR20" i="1"/>
  <c r="AU20" i="1"/>
  <c r="AV20" i="1"/>
  <c r="AW20" i="1"/>
  <c r="AX20" i="1"/>
  <c r="BA20" i="1"/>
  <c r="AJ21" i="1"/>
  <c r="AK21" i="1"/>
  <c r="AL21" i="1"/>
  <c r="AM21" i="1"/>
  <c r="AN21" i="1"/>
  <c r="AO21" i="1"/>
  <c r="AP21" i="1"/>
  <c r="AQ21" i="1"/>
  <c r="AR21" i="1"/>
  <c r="AU21" i="1"/>
  <c r="AV21" i="1"/>
  <c r="AW21" i="1"/>
  <c r="AX21" i="1"/>
  <c r="BA21" i="1"/>
  <c r="AJ22" i="1"/>
  <c r="AK22" i="1"/>
  <c r="AL22" i="1"/>
  <c r="AM22" i="1"/>
  <c r="AN22" i="1"/>
  <c r="AO22" i="1"/>
  <c r="AP22" i="1"/>
  <c r="AQ22" i="1"/>
  <c r="AR22" i="1"/>
  <c r="AU22" i="1"/>
  <c r="AV22" i="1"/>
  <c r="AW22" i="1"/>
  <c r="AX22" i="1"/>
  <c r="BA22" i="1"/>
  <c r="AJ23" i="1"/>
  <c r="AK23" i="1"/>
  <c r="AL23" i="1"/>
  <c r="AM23" i="1"/>
  <c r="AN23" i="1"/>
  <c r="AO23" i="1"/>
  <c r="AP23" i="1"/>
  <c r="AQ23" i="1"/>
  <c r="AR23" i="1"/>
  <c r="AU23" i="1"/>
  <c r="AV23" i="1"/>
  <c r="AW23" i="1"/>
  <c r="AX23" i="1"/>
  <c r="BA23" i="1"/>
  <c r="AJ24" i="1"/>
  <c r="AK24" i="1"/>
  <c r="AL24" i="1"/>
  <c r="AM24" i="1"/>
  <c r="AN24" i="1"/>
  <c r="AO24" i="1"/>
  <c r="AP24" i="1"/>
  <c r="AQ24" i="1"/>
  <c r="AR24" i="1"/>
  <c r="AU24" i="1"/>
  <c r="AV24" i="1"/>
  <c r="AW24" i="1"/>
  <c r="AX24" i="1"/>
  <c r="BA24" i="1"/>
  <c r="AJ25" i="1"/>
  <c r="AK25" i="1"/>
  <c r="AL25" i="1"/>
  <c r="AM25" i="1"/>
  <c r="AN25" i="1"/>
  <c r="AO25" i="1"/>
  <c r="AP25" i="1"/>
  <c r="AQ25" i="1"/>
  <c r="AR25" i="1"/>
  <c r="AU25" i="1"/>
  <c r="AV25" i="1"/>
  <c r="AW25" i="1"/>
  <c r="AX25" i="1"/>
  <c r="BA25" i="1"/>
  <c r="AJ26" i="1"/>
  <c r="AK26" i="1"/>
  <c r="AL26" i="1"/>
  <c r="AM26" i="1"/>
  <c r="AN26" i="1"/>
  <c r="AO26" i="1"/>
  <c r="AP26" i="1"/>
  <c r="AS26" i="1" s="1"/>
  <c r="AT26" i="1" s="1"/>
  <c r="AQ26" i="1"/>
  <c r="AR26" i="1"/>
  <c r="AU26" i="1"/>
  <c r="AV26" i="1"/>
  <c r="AW26" i="1"/>
  <c r="AX26" i="1"/>
  <c r="BA26" i="1"/>
  <c r="AJ27" i="1"/>
  <c r="AK27" i="1"/>
  <c r="AL27" i="1"/>
  <c r="AM27" i="1"/>
  <c r="AN27" i="1"/>
  <c r="AO27" i="1"/>
  <c r="AP27" i="1"/>
  <c r="AQ27" i="1"/>
  <c r="AR27" i="1"/>
  <c r="AU27" i="1"/>
  <c r="AV27" i="1"/>
  <c r="AW27" i="1"/>
  <c r="AX27" i="1"/>
  <c r="BA27" i="1"/>
  <c r="AJ28" i="1"/>
  <c r="AK28" i="1"/>
  <c r="AL28" i="1"/>
  <c r="AM28" i="1"/>
  <c r="AN28" i="1"/>
  <c r="AO28" i="1"/>
  <c r="AP28" i="1"/>
  <c r="AQ28" i="1"/>
  <c r="AR28" i="1"/>
  <c r="AU28" i="1"/>
  <c r="AV28" i="1"/>
  <c r="AW28" i="1"/>
  <c r="AX28" i="1"/>
  <c r="BA28" i="1"/>
  <c r="AJ29" i="1"/>
  <c r="AK29" i="1"/>
  <c r="AL29" i="1"/>
  <c r="AM29" i="1"/>
  <c r="AN29" i="1"/>
  <c r="AO29" i="1"/>
  <c r="AP29" i="1"/>
  <c r="AS29" i="1" s="1"/>
  <c r="AT29" i="1" s="1"/>
  <c r="AQ29" i="1"/>
  <c r="AR29" i="1"/>
  <c r="AU29" i="1"/>
  <c r="AV29" i="1"/>
  <c r="AW29" i="1"/>
  <c r="AX29" i="1"/>
  <c r="BA29" i="1"/>
  <c r="AJ30" i="1"/>
  <c r="AK30" i="1"/>
  <c r="AL30" i="1"/>
  <c r="AM30" i="1"/>
  <c r="AN30" i="1"/>
  <c r="AO30" i="1"/>
  <c r="AP30" i="1"/>
  <c r="AQ30" i="1"/>
  <c r="AR30" i="1"/>
  <c r="AU30" i="1"/>
  <c r="AV30" i="1"/>
  <c r="AW30" i="1"/>
  <c r="AX30" i="1"/>
  <c r="BA30" i="1"/>
  <c r="AJ31" i="1"/>
  <c r="AK31" i="1"/>
  <c r="AL31" i="1"/>
  <c r="AM31" i="1"/>
  <c r="AN31" i="1"/>
  <c r="AO31" i="1"/>
  <c r="AP31" i="1"/>
  <c r="AQ31" i="1"/>
  <c r="AR31" i="1"/>
  <c r="AU31" i="1"/>
  <c r="AV31" i="1"/>
  <c r="AW31" i="1"/>
  <c r="AX31" i="1"/>
  <c r="BA31" i="1"/>
  <c r="AJ32" i="1"/>
  <c r="AK32" i="1"/>
  <c r="AL32" i="1"/>
  <c r="AM32" i="1"/>
  <c r="AN32" i="1"/>
  <c r="AO32" i="1"/>
  <c r="AP32" i="1"/>
  <c r="AQ32" i="1"/>
  <c r="AR32" i="1"/>
  <c r="AU32" i="1"/>
  <c r="AV32" i="1"/>
  <c r="AW32" i="1"/>
  <c r="AX32" i="1"/>
  <c r="BA32" i="1"/>
  <c r="AJ33" i="1"/>
  <c r="AK33" i="1"/>
  <c r="AL33" i="1"/>
  <c r="AM33" i="1"/>
  <c r="AN33" i="1"/>
  <c r="AO33" i="1"/>
  <c r="AP33" i="1"/>
  <c r="AQ33" i="1"/>
  <c r="AR33" i="1"/>
  <c r="AU33" i="1"/>
  <c r="AV33" i="1"/>
  <c r="AW33" i="1"/>
  <c r="AX33" i="1"/>
  <c r="BA33" i="1"/>
  <c r="AJ34" i="1"/>
  <c r="AK34" i="1"/>
  <c r="AL34" i="1"/>
  <c r="AM34" i="1"/>
  <c r="AN34" i="1"/>
  <c r="AO34" i="1"/>
  <c r="AP34" i="1"/>
  <c r="AQ34" i="1"/>
  <c r="AR34" i="1"/>
  <c r="AU34" i="1"/>
  <c r="AV34" i="1"/>
  <c r="AW34" i="1"/>
  <c r="AX34" i="1"/>
  <c r="BA34" i="1"/>
  <c r="AJ35" i="1"/>
  <c r="AK35" i="1"/>
  <c r="AL35" i="1"/>
  <c r="AM35" i="1"/>
  <c r="AN35" i="1"/>
  <c r="AO35" i="1"/>
  <c r="AP35" i="1"/>
  <c r="AQ35" i="1"/>
  <c r="AR35" i="1"/>
  <c r="AU35" i="1"/>
  <c r="AV35" i="1"/>
  <c r="AW35" i="1"/>
  <c r="AX35" i="1"/>
  <c r="BA35" i="1"/>
  <c r="AJ36" i="1"/>
  <c r="AK36" i="1"/>
  <c r="AL36" i="1"/>
  <c r="AM36" i="1"/>
  <c r="AN36" i="1"/>
  <c r="AO36" i="1"/>
  <c r="AP36" i="1"/>
  <c r="AS36" i="1" s="1"/>
  <c r="AQ36" i="1"/>
  <c r="AR36" i="1"/>
  <c r="AU36" i="1"/>
  <c r="AV36" i="1"/>
  <c r="AW36" i="1"/>
  <c r="AX36" i="1"/>
  <c r="BA36" i="1"/>
  <c r="AJ37" i="1"/>
  <c r="AK37" i="1"/>
  <c r="AL37" i="1"/>
  <c r="AM37" i="1"/>
  <c r="AN37" i="1"/>
  <c r="AO37" i="1"/>
  <c r="AP37" i="1"/>
  <c r="AQ37" i="1"/>
  <c r="AR37" i="1"/>
  <c r="AU37" i="1"/>
  <c r="AV37" i="1"/>
  <c r="AW37" i="1"/>
  <c r="AX37" i="1"/>
  <c r="BA37" i="1"/>
  <c r="AJ38" i="1"/>
  <c r="AK38" i="1"/>
  <c r="AL38" i="1"/>
  <c r="AM38" i="1"/>
  <c r="AN38" i="1"/>
  <c r="AO38" i="1"/>
  <c r="AP38" i="1"/>
  <c r="AS38" i="1" s="1"/>
  <c r="AQ38" i="1"/>
  <c r="AR38" i="1"/>
  <c r="AU38" i="1"/>
  <c r="AV38" i="1"/>
  <c r="AW38" i="1"/>
  <c r="AX38" i="1"/>
  <c r="BA38" i="1"/>
  <c r="AJ39" i="1"/>
  <c r="AK39" i="1"/>
  <c r="AL39" i="1"/>
  <c r="AM39" i="1"/>
  <c r="AN39" i="1"/>
  <c r="AO39" i="1"/>
  <c r="AP39" i="1"/>
  <c r="AS39" i="1" s="1"/>
  <c r="AQ39" i="1"/>
  <c r="AR39" i="1"/>
  <c r="AU39" i="1"/>
  <c r="AV39" i="1"/>
  <c r="AW39" i="1"/>
  <c r="AX39" i="1"/>
  <c r="BA39" i="1"/>
  <c r="AJ40" i="1"/>
  <c r="AK40" i="1"/>
  <c r="AL40" i="1"/>
  <c r="AM40" i="1"/>
  <c r="AN40" i="1"/>
  <c r="AO40" i="1"/>
  <c r="AP40" i="1"/>
  <c r="AQ40" i="1"/>
  <c r="AR40" i="1"/>
  <c r="AU40" i="1"/>
  <c r="AV40" i="1"/>
  <c r="AW40" i="1"/>
  <c r="AX40" i="1"/>
  <c r="BA40" i="1"/>
  <c r="AJ41" i="1"/>
  <c r="AK41" i="1"/>
  <c r="AL41" i="1"/>
  <c r="AM41" i="1"/>
  <c r="AN41" i="1"/>
  <c r="AO41" i="1"/>
  <c r="AP41" i="1"/>
  <c r="AS41" i="1" s="1"/>
  <c r="AT41" i="1" s="1"/>
  <c r="AQ41" i="1"/>
  <c r="AR41" i="1"/>
  <c r="AU41" i="1"/>
  <c r="AV41" i="1"/>
  <c r="AW41" i="1"/>
  <c r="AX41" i="1"/>
  <c r="BA41" i="1"/>
  <c r="AJ42" i="1"/>
  <c r="AK42" i="1"/>
  <c r="AL42" i="1"/>
  <c r="AM42" i="1"/>
  <c r="AN42" i="1"/>
  <c r="AO42" i="1"/>
  <c r="AP42" i="1"/>
  <c r="AQ42" i="1"/>
  <c r="AR42" i="1"/>
  <c r="AU42" i="1"/>
  <c r="AV42" i="1"/>
  <c r="AW42" i="1"/>
  <c r="AX42" i="1"/>
  <c r="BA42" i="1"/>
  <c r="AJ43" i="1"/>
  <c r="AK43" i="1"/>
  <c r="AL43" i="1"/>
  <c r="AM43" i="1"/>
  <c r="AN43" i="1"/>
  <c r="AO43" i="1"/>
  <c r="AP43" i="1"/>
  <c r="AQ43" i="1"/>
  <c r="AR43" i="1"/>
  <c r="AU43" i="1"/>
  <c r="AV43" i="1"/>
  <c r="AW43" i="1"/>
  <c r="AX43" i="1"/>
  <c r="BA43" i="1"/>
  <c r="AJ44" i="1"/>
  <c r="AK44" i="1"/>
  <c r="AL44" i="1"/>
  <c r="AM44" i="1"/>
  <c r="AN44" i="1"/>
  <c r="AO44" i="1"/>
  <c r="AP44" i="1"/>
  <c r="AQ44" i="1"/>
  <c r="AR44" i="1"/>
  <c r="AU44" i="1"/>
  <c r="AV44" i="1"/>
  <c r="AW44" i="1"/>
  <c r="AX44" i="1"/>
  <c r="BA44" i="1"/>
  <c r="AJ45" i="1"/>
  <c r="AK45" i="1"/>
  <c r="AL45" i="1"/>
  <c r="AM45" i="1"/>
  <c r="AN45" i="1"/>
  <c r="AO45" i="1"/>
  <c r="AP45" i="1"/>
  <c r="AQ45" i="1"/>
  <c r="AR45" i="1"/>
  <c r="AU45" i="1"/>
  <c r="AV45" i="1"/>
  <c r="AW45" i="1"/>
  <c r="AX45" i="1"/>
  <c r="BA45" i="1"/>
  <c r="AJ46" i="1"/>
  <c r="AK46" i="1"/>
  <c r="AL46" i="1"/>
  <c r="AM46" i="1"/>
  <c r="AN46" i="1"/>
  <c r="AO46" i="1"/>
  <c r="AP46" i="1"/>
  <c r="AQ46" i="1"/>
  <c r="AR46" i="1"/>
  <c r="AU46" i="1"/>
  <c r="AV46" i="1"/>
  <c r="AW46" i="1"/>
  <c r="AX46" i="1"/>
  <c r="BA46" i="1"/>
  <c r="AJ47" i="1"/>
  <c r="AK47" i="1"/>
  <c r="AL47" i="1"/>
  <c r="AM47" i="1"/>
  <c r="AN47" i="1"/>
  <c r="AO47" i="1"/>
  <c r="AP47" i="1"/>
  <c r="AQ47" i="1"/>
  <c r="AR47" i="1"/>
  <c r="AU47" i="1"/>
  <c r="AV47" i="1"/>
  <c r="AW47" i="1"/>
  <c r="AX47" i="1"/>
  <c r="BA47" i="1"/>
  <c r="AJ48" i="1"/>
  <c r="AK48" i="1"/>
  <c r="AL48" i="1"/>
  <c r="AM48" i="1"/>
  <c r="AN48" i="1"/>
  <c r="AO48" i="1"/>
  <c r="AP48" i="1"/>
  <c r="AQ48" i="1"/>
  <c r="AR48" i="1"/>
  <c r="AU48" i="1"/>
  <c r="AV48" i="1"/>
  <c r="AW48" i="1"/>
  <c r="AX48" i="1"/>
  <c r="BA48" i="1"/>
  <c r="AJ49" i="1"/>
  <c r="AK49" i="1"/>
  <c r="AL49" i="1"/>
  <c r="AM49" i="1"/>
  <c r="AN49" i="1"/>
  <c r="AO49" i="1"/>
  <c r="AP49" i="1"/>
  <c r="AQ49" i="1"/>
  <c r="AR49" i="1"/>
  <c r="AU49" i="1"/>
  <c r="AV49" i="1"/>
  <c r="AW49" i="1"/>
  <c r="AX49" i="1"/>
  <c r="BA49" i="1"/>
  <c r="AJ50" i="1"/>
  <c r="AK50" i="1"/>
  <c r="AL50" i="1"/>
  <c r="AM50" i="1"/>
  <c r="AN50" i="1"/>
  <c r="AO50" i="1"/>
  <c r="AP50" i="1"/>
  <c r="AS50" i="1" s="1"/>
  <c r="AQ50" i="1"/>
  <c r="AR50" i="1"/>
  <c r="AU50" i="1"/>
  <c r="AV50" i="1"/>
  <c r="AW50" i="1"/>
  <c r="AX50" i="1"/>
  <c r="BA50" i="1"/>
  <c r="AJ51" i="1"/>
  <c r="AK51" i="1"/>
  <c r="AL51" i="1"/>
  <c r="AM51" i="1"/>
  <c r="AN51" i="1"/>
  <c r="AO51" i="1"/>
  <c r="AP51" i="1"/>
  <c r="AQ51" i="1"/>
  <c r="AR51" i="1"/>
  <c r="AU51" i="1"/>
  <c r="AV51" i="1"/>
  <c r="AW51" i="1"/>
  <c r="AX51" i="1"/>
  <c r="BA51" i="1"/>
  <c r="AJ52" i="1"/>
  <c r="AK52" i="1"/>
  <c r="AL52" i="1"/>
  <c r="AM52" i="1"/>
  <c r="AN52" i="1"/>
  <c r="AO52" i="1"/>
  <c r="AP52" i="1"/>
  <c r="AQ52" i="1"/>
  <c r="AR52" i="1"/>
  <c r="AU52" i="1"/>
  <c r="AV52" i="1"/>
  <c r="AW52" i="1"/>
  <c r="AX52" i="1"/>
  <c r="BA52" i="1"/>
  <c r="AJ53" i="1"/>
  <c r="AK53" i="1"/>
  <c r="AL53" i="1"/>
  <c r="AM53" i="1"/>
  <c r="AN53" i="1"/>
  <c r="AO53" i="1"/>
  <c r="AP53" i="1"/>
  <c r="AS53" i="1" s="1"/>
  <c r="AT53" i="1" s="1"/>
  <c r="AQ53" i="1"/>
  <c r="AR53" i="1"/>
  <c r="AU53" i="1"/>
  <c r="AV53" i="1"/>
  <c r="AW53" i="1"/>
  <c r="AX53" i="1"/>
  <c r="BA53" i="1"/>
  <c r="AJ54" i="1"/>
  <c r="AK54" i="1"/>
  <c r="AL54" i="1"/>
  <c r="AM54" i="1"/>
  <c r="AN54" i="1"/>
  <c r="AO54" i="1"/>
  <c r="AP54" i="1"/>
  <c r="AQ54" i="1"/>
  <c r="AR54" i="1"/>
  <c r="AU54" i="1"/>
  <c r="AV54" i="1"/>
  <c r="AW54" i="1"/>
  <c r="AX54" i="1"/>
  <c r="BA54" i="1"/>
  <c r="AJ55" i="1"/>
  <c r="AK55" i="1"/>
  <c r="AL55" i="1"/>
  <c r="AM55" i="1"/>
  <c r="AN55" i="1"/>
  <c r="AO55" i="1"/>
  <c r="AP55" i="1"/>
  <c r="AQ55" i="1"/>
  <c r="AR55" i="1"/>
  <c r="AU55" i="1"/>
  <c r="AV55" i="1"/>
  <c r="AW55" i="1"/>
  <c r="AX55" i="1"/>
  <c r="BA55" i="1"/>
  <c r="AJ56" i="1"/>
  <c r="AK56" i="1"/>
  <c r="AL56" i="1"/>
  <c r="AM56" i="1"/>
  <c r="AN56" i="1"/>
  <c r="AO56" i="1"/>
  <c r="AP56" i="1"/>
  <c r="AQ56" i="1"/>
  <c r="AR56" i="1"/>
  <c r="AU56" i="1"/>
  <c r="AV56" i="1"/>
  <c r="AW56" i="1"/>
  <c r="AX56" i="1"/>
  <c r="BA56" i="1"/>
  <c r="AJ57" i="1"/>
  <c r="AK57" i="1"/>
  <c r="AL57" i="1"/>
  <c r="AM57" i="1"/>
  <c r="AN57" i="1"/>
  <c r="AO57" i="1"/>
  <c r="AP57" i="1"/>
  <c r="AQ57" i="1"/>
  <c r="AR57" i="1"/>
  <c r="AU57" i="1"/>
  <c r="AV57" i="1"/>
  <c r="AW57" i="1"/>
  <c r="AX57" i="1"/>
  <c r="BA57" i="1"/>
  <c r="AJ58" i="1"/>
  <c r="AK58" i="1"/>
  <c r="AL58" i="1"/>
  <c r="AM58" i="1"/>
  <c r="AN58" i="1"/>
  <c r="AO58" i="1"/>
  <c r="AP58" i="1"/>
  <c r="AQ58" i="1"/>
  <c r="AR58" i="1"/>
  <c r="AU58" i="1"/>
  <c r="AV58" i="1"/>
  <c r="AW58" i="1"/>
  <c r="AX58" i="1"/>
  <c r="BA58" i="1"/>
  <c r="AJ59" i="1"/>
  <c r="AK59" i="1"/>
  <c r="AL59" i="1"/>
  <c r="AM59" i="1"/>
  <c r="AN59" i="1"/>
  <c r="AO59" i="1"/>
  <c r="AP59" i="1"/>
  <c r="AQ59" i="1"/>
  <c r="AR59" i="1"/>
  <c r="AU59" i="1"/>
  <c r="AV59" i="1"/>
  <c r="AW59" i="1"/>
  <c r="AX59" i="1"/>
  <c r="BA59" i="1"/>
  <c r="AJ60" i="1"/>
  <c r="AK60" i="1"/>
  <c r="AL60" i="1"/>
  <c r="AM60" i="1"/>
  <c r="AN60" i="1"/>
  <c r="AO60" i="1"/>
  <c r="AP60" i="1"/>
  <c r="AQ60" i="1"/>
  <c r="AR60" i="1"/>
  <c r="AU60" i="1"/>
  <c r="AV60" i="1"/>
  <c r="AW60" i="1"/>
  <c r="AX60" i="1"/>
  <c r="BA60" i="1"/>
  <c r="AJ61" i="1"/>
  <c r="AK61" i="1"/>
  <c r="AL61" i="1"/>
  <c r="AM61" i="1"/>
  <c r="AN61" i="1"/>
  <c r="AO61" i="1"/>
  <c r="AP61" i="1"/>
  <c r="AQ61" i="1"/>
  <c r="AR61" i="1"/>
  <c r="AU61" i="1"/>
  <c r="AV61" i="1"/>
  <c r="AW61" i="1"/>
  <c r="AX61" i="1"/>
  <c r="BA61" i="1"/>
  <c r="AJ62" i="1"/>
  <c r="AK62" i="1"/>
  <c r="AL62" i="1"/>
  <c r="AM62" i="1"/>
  <c r="AN62" i="1"/>
  <c r="AO62" i="1"/>
  <c r="AP62" i="1"/>
  <c r="AS62" i="1" s="1"/>
  <c r="AQ62" i="1"/>
  <c r="AR62" i="1"/>
  <c r="AU62" i="1"/>
  <c r="AV62" i="1"/>
  <c r="AW62" i="1"/>
  <c r="AX62" i="1"/>
  <c r="BA62" i="1"/>
  <c r="AJ63" i="1"/>
  <c r="AK63" i="1"/>
  <c r="AL63" i="1"/>
  <c r="AM63" i="1"/>
  <c r="AN63" i="1"/>
  <c r="AO63" i="1"/>
  <c r="AP63" i="1"/>
  <c r="AQ63" i="1"/>
  <c r="AR63" i="1"/>
  <c r="AU63" i="1"/>
  <c r="AV63" i="1"/>
  <c r="AW63" i="1"/>
  <c r="AX63" i="1"/>
  <c r="BA63" i="1"/>
  <c r="AJ64" i="1"/>
  <c r="AK64" i="1"/>
  <c r="AL64" i="1"/>
  <c r="AM64" i="1"/>
  <c r="AN64" i="1"/>
  <c r="AO64" i="1"/>
  <c r="AP64" i="1"/>
  <c r="AQ64" i="1"/>
  <c r="AR64" i="1"/>
  <c r="AU64" i="1"/>
  <c r="AV64" i="1"/>
  <c r="AW64" i="1"/>
  <c r="AX64" i="1"/>
  <c r="BA64" i="1"/>
  <c r="AJ65" i="1"/>
  <c r="AK65" i="1"/>
  <c r="AL65" i="1"/>
  <c r="AM65" i="1"/>
  <c r="AN65" i="1"/>
  <c r="AO65" i="1"/>
  <c r="AP65" i="1"/>
  <c r="AS65" i="1" s="1"/>
  <c r="AQ65" i="1"/>
  <c r="AR65" i="1"/>
  <c r="AU65" i="1"/>
  <c r="AV65" i="1"/>
  <c r="AW65" i="1"/>
  <c r="AX65" i="1"/>
  <c r="BA65" i="1"/>
  <c r="AJ66" i="1"/>
  <c r="AK66" i="1"/>
  <c r="AL66" i="1"/>
  <c r="AM66" i="1"/>
  <c r="AN66" i="1"/>
  <c r="AO66" i="1"/>
  <c r="AP66" i="1"/>
  <c r="AQ66" i="1"/>
  <c r="AR66" i="1"/>
  <c r="AU66" i="1"/>
  <c r="AV66" i="1"/>
  <c r="AW66" i="1"/>
  <c r="AX66" i="1"/>
  <c r="BA66" i="1"/>
  <c r="AJ67" i="1"/>
  <c r="AK67" i="1"/>
  <c r="AL67" i="1"/>
  <c r="AM67" i="1"/>
  <c r="AN67" i="1"/>
  <c r="AO67" i="1"/>
  <c r="AP67" i="1"/>
  <c r="AQ67" i="1"/>
  <c r="AR67" i="1"/>
  <c r="AU67" i="1"/>
  <c r="AV67" i="1"/>
  <c r="AW67" i="1"/>
  <c r="AX67" i="1"/>
  <c r="BA67" i="1"/>
  <c r="AJ68" i="1"/>
  <c r="AK68" i="1"/>
  <c r="AL68" i="1"/>
  <c r="AM68" i="1"/>
  <c r="AN68" i="1"/>
  <c r="AO68" i="1"/>
  <c r="AP68" i="1"/>
  <c r="AQ68" i="1"/>
  <c r="AR68" i="1"/>
  <c r="AU68" i="1"/>
  <c r="AV68" i="1"/>
  <c r="AW68" i="1"/>
  <c r="AX68" i="1"/>
  <c r="BA68" i="1"/>
  <c r="AJ69" i="1"/>
  <c r="AK69" i="1"/>
  <c r="AL69" i="1"/>
  <c r="AM69" i="1"/>
  <c r="AN69" i="1"/>
  <c r="AO69" i="1"/>
  <c r="AP69" i="1"/>
  <c r="AQ69" i="1"/>
  <c r="AR69" i="1"/>
  <c r="AU69" i="1"/>
  <c r="AV69" i="1"/>
  <c r="AW69" i="1"/>
  <c r="AX69" i="1"/>
  <c r="BA69" i="1"/>
  <c r="AJ70" i="1"/>
  <c r="AK70" i="1"/>
  <c r="AL70" i="1"/>
  <c r="AM70" i="1"/>
  <c r="AN70" i="1"/>
  <c r="AO70" i="1"/>
  <c r="AP70" i="1"/>
  <c r="AQ70" i="1"/>
  <c r="AR70" i="1"/>
  <c r="AU70" i="1"/>
  <c r="AV70" i="1"/>
  <c r="AW70" i="1"/>
  <c r="AX70" i="1"/>
  <c r="BA70" i="1"/>
  <c r="AJ71" i="1"/>
  <c r="AK71" i="1"/>
  <c r="AL71" i="1"/>
  <c r="AM71" i="1"/>
  <c r="AN71" i="1"/>
  <c r="AO71" i="1"/>
  <c r="AP71" i="1"/>
  <c r="AQ71" i="1"/>
  <c r="AR71" i="1"/>
  <c r="AU71" i="1"/>
  <c r="AV71" i="1"/>
  <c r="AW71" i="1"/>
  <c r="AX71" i="1"/>
  <c r="BA71" i="1"/>
  <c r="AJ72" i="1"/>
  <c r="AK72" i="1"/>
  <c r="AL72" i="1"/>
  <c r="AM72" i="1"/>
  <c r="AN72" i="1"/>
  <c r="AO72" i="1"/>
  <c r="AP72" i="1"/>
  <c r="AS72" i="1" s="1"/>
  <c r="AQ72" i="1"/>
  <c r="AR72" i="1"/>
  <c r="AU72" i="1"/>
  <c r="AV72" i="1"/>
  <c r="AW72" i="1"/>
  <c r="AX72" i="1"/>
  <c r="BA72" i="1"/>
  <c r="AJ73" i="1"/>
  <c r="AK73" i="1"/>
  <c r="AL73" i="1"/>
  <c r="AM73" i="1"/>
  <c r="AN73" i="1"/>
  <c r="AO73" i="1"/>
  <c r="AP73" i="1"/>
  <c r="AQ73" i="1"/>
  <c r="AR73" i="1"/>
  <c r="AU73" i="1"/>
  <c r="AV73" i="1"/>
  <c r="AW73" i="1"/>
  <c r="AX73" i="1"/>
  <c r="BA73" i="1"/>
  <c r="AJ74" i="1"/>
  <c r="AK74" i="1"/>
  <c r="AL74" i="1"/>
  <c r="AM74" i="1"/>
  <c r="AN74" i="1"/>
  <c r="AO74" i="1"/>
  <c r="AP74" i="1"/>
  <c r="AS74" i="1" s="1"/>
  <c r="AQ74" i="1"/>
  <c r="AR74" i="1"/>
  <c r="AU74" i="1"/>
  <c r="AV74" i="1"/>
  <c r="AW74" i="1"/>
  <c r="AX74" i="1"/>
  <c r="BA74" i="1"/>
  <c r="AJ75" i="1"/>
  <c r="AK75" i="1"/>
  <c r="AL75" i="1"/>
  <c r="AM75" i="1"/>
  <c r="AN75" i="1"/>
  <c r="AO75" i="1"/>
  <c r="AP75" i="1"/>
  <c r="AQ75" i="1"/>
  <c r="AR75" i="1"/>
  <c r="AU75" i="1"/>
  <c r="AV75" i="1"/>
  <c r="AW75" i="1"/>
  <c r="AX75" i="1"/>
  <c r="BA75" i="1"/>
  <c r="AJ76" i="1"/>
  <c r="AK76" i="1"/>
  <c r="AL76" i="1"/>
  <c r="AM76" i="1"/>
  <c r="AN76" i="1"/>
  <c r="AO76" i="1"/>
  <c r="AP76" i="1"/>
  <c r="AQ76" i="1"/>
  <c r="AR76" i="1"/>
  <c r="AU76" i="1"/>
  <c r="AV76" i="1"/>
  <c r="AW76" i="1"/>
  <c r="AX76" i="1"/>
  <c r="BA76" i="1"/>
  <c r="AJ77" i="1"/>
  <c r="AK77" i="1"/>
  <c r="AL77" i="1"/>
  <c r="AM77" i="1"/>
  <c r="AN77" i="1"/>
  <c r="AO77" i="1"/>
  <c r="AP77" i="1"/>
  <c r="AQ77" i="1"/>
  <c r="AR77" i="1"/>
  <c r="AU77" i="1"/>
  <c r="AV77" i="1"/>
  <c r="AW77" i="1"/>
  <c r="AX77" i="1"/>
  <c r="BA77" i="1"/>
  <c r="AJ78" i="1"/>
  <c r="AK78" i="1"/>
  <c r="AL78" i="1"/>
  <c r="AM78" i="1"/>
  <c r="AN78" i="1"/>
  <c r="AO78" i="1"/>
  <c r="AP78" i="1"/>
  <c r="AQ78" i="1"/>
  <c r="AR78" i="1"/>
  <c r="AU78" i="1"/>
  <c r="AV78" i="1"/>
  <c r="AW78" i="1"/>
  <c r="AX78" i="1"/>
  <c r="BA78" i="1"/>
  <c r="AJ79" i="1"/>
  <c r="AK79" i="1"/>
  <c r="AL79" i="1"/>
  <c r="AM79" i="1"/>
  <c r="AN79" i="1"/>
  <c r="AO79" i="1"/>
  <c r="AP79" i="1"/>
  <c r="AQ79" i="1"/>
  <c r="AR79" i="1"/>
  <c r="AU79" i="1"/>
  <c r="AV79" i="1"/>
  <c r="AW79" i="1"/>
  <c r="AX79" i="1"/>
  <c r="BA79" i="1"/>
  <c r="AJ80" i="1"/>
  <c r="AK80" i="1"/>
  <c r="AL80" i="1"/>
  <c r="AM80" i="1"/>
  <c r="AN80" i="1"/>
  <c r="AO80" i="1"/>
  <c r="AP80" i="1"/>
  <c r="AQ80" i="1"/>
  <c r="AR80" i="1"/>
  <c r="AU80" i="1"/>
  <c r="AV80" i="1"/>
  <c r="AW80" i="1"/>
  <c r="AX80" i="1"/>
  <c r="BA80" i="1"/>
  <c r="AJ81" i="1"/>
  <c r="AK81" i="1"/>
  <c r="AL81" i="1"/>
  <c r="AM81" i="1"/>
  <c r="AN81" i="1"/>
  <c r="AO81" i="1"/>
  <c r="AP81" i="1"/>
  <c r="AQ81" i="1"/>
  <c r="AR81" i="1"/>
  <c r="AU81" i="1"/>
  <c r="AV81" i="1"/>
  <c r="AW81" i="1"/>
  <c r="AX81" i="1"/>
  <c r="BA81" i="1"/>
  <c r="AJ82" i="1"/>
  <c r="AK82" i="1"/>
  <c r="AL82" i="1"/>
  <c r="AM82" i="1"/>
  <c r="AN82" i="1"/>
  <c r="AO82" i="1"/>
  <c r="AP82" i="1"/>
  <c r="AS82" i="1" s="1"/>
  <c r="AT82" i="1" s="1"/>
  <c r="AQ82" i="1"/>
  <c r="AR82" i="1"/>
  <c r="AU82" i="1"/>
  <c r="AV82" i="1"/>
  <c r="AW82" i="1"/>
  <c r="AX82" i="1"/>
  <c r="BA82" i="1"/>
  <c r="AJ83" i="1"/>
  <c r="AK83" i="1"/>
  <c r="AL83" i="1"/>
  <c r="AM83" i="1"/>
  <c r="AN83" i="1"/>
  <c r="AO83" i="1"/>
  <c r="AP83" i="1"/>
  <c r="AQ83" i="1"/>
  <c r="AR83" i="1"/>
  <c r="AU83" i="1"/>
  <c r="AV83" i="1"/>
  <c r="AW83" i="1"/>
  <c r="AX83" i="1"/>
  <c r="BA83" i="1"/>
  <c r="AJ84" i="1"/>
  <c r="AK84" i="1"/>
  <c r="AL84" i="1"/>
  <c r="AM84" i="1"/>
  <c r="AN84" i="1"/>
  <c r="AO84" i="1"/>
  <c r="AP84" i="1"/>
  <c r="AQ84" i="1"/>
  <c r="AR84" i="1"/>
  <c r="AU84" i="1"/>
  <c r="AV84" i="1"/>
  <c r="AW84" i="1"/>
  <c r="AX84" i="1"/>
  <c r="BA84" i="1"/>
  <c r="AJ85" i="1"/>
  <c r="AK85" i="1"/>
  <c r="AL85" i="1"/>
  <c r="AM85" i="1"/>
  <c r="AN85" i="1"/>
  <c r="AO85" i="1"/>
  <c r="AP85" i="1"/>
  <c r="AQ85" i="1"/>
  <c r="AR85" i="1"/>
  <c r="AU85" i="1"/>
  <c r="AV85" i="1"/>
  <c r="AW85" i="1"/>
  <c r="AX85" i="1"/>
  <c r="BA85" i="1"/>
  <c r="AJ86" i="1"/>
  <c r="AK86" i="1"/>
  <c r="AL86" i="1"/>
  <c r="AM86" i="1"/>
  <c r="AN86" i="1"/>
  <c r="AO86" i="1"/>
  <c r="AP86" i="1"/>
  <c r="AS86" i="1" s="1"/>
  <c r="AQ86" i="1"/>
  <c r="AR86" i="1"/>
  <c r="AU86" i="1"/>
  <c r="AV86" i="1"/>
  <c r="AW86" i="1"/>
  <c r="AX86" i="1"/>
  <c r="BA86" i="1"/>
  <c r="AJ87" i="1"/>
  <c r="AK87" i="1"/>
  <c r="AL87" i="1"/>
  <c r="AM87" i="1"/>
  <c r="AN87" i="1"/>
  <c r="AO87" i="1"/>
  <c r="AP87" i="1"/>
  <c r="AQ87" i="1"/>
  <c r="AR87" i="1"/>
  <c r="AU87" i="1"/>
  <c r="AV87" i="1"/>
  <c r="AW87" i="1"/>
  <c r="AX87" i="1"/>
  <c r="BA87" i="1"/>
  <c r="AJ88" i="1"/>
  <c r="AK88" i="1"/>
  <c r="AL88" i="1"/>
  <c r="AM88" i="1"/>
  <c r="AN88" i="1"/>
  <c r="AO88" i="1"/>
  <c r="AP88" i="1"/>
  <c r="AQ88" i="1"/>
  <c r="AR88" i="1"/>
  <c r="AU88" i="1"/>
  <c r="AV88" i="1"/>
  <c r="AW88" i="1"/>
  <c r="AX88" i="1"/>
  <c r="BA88" i="1"/>
  <c r="AJ89" i="1"/>
  <c r="AK89" i="1"/>
  <c r="AL89" i="1"/>
  <c r="AM89" i="1"/>
  <c r="AN89" i="1"/>
  <c r="AO89" i="1"/>
  <c r="AP89" i="1"/>
  <c r="AS89" i="1" s="1"/>
  <c r="AQ89" i="1"/>
  <c r="AR89" i="1"/>
  <c r="AU89" i="1"/>
  <c r="AV89" i="1"/>
  <c r="AW89" i="1"/>
  <c r="AX89" i="1"/>
  <c r="BA89" i="1"/>
  <c r="AJ90" i="1"/>
  <c r="AK90" i="1"/>
  <c r="AL90" i="1"/>
  <c r="AM90" i="1"/>
  <c r="AN90" i="1"/>
  <c r="AO90" i="1"/>
  <c r="AP90" i="1"/>
  <c r="AQ90" i="1"/>
  <c r="AR90" i="1"/>
  <c r="AU90" i="1"/>
  <c r="AV90" i="1"/>
  <c r="AW90" i="1"/>
  <c r="AX90" i="1"/>
  <c r="BA90" i="1"/>
  <c r="AJ91" i="1"/>
  <c r="AK91" i="1"/>
  <c r="AL91" i="1"/>
  <c r="AM91" i="1"/>
  <c r="AN91" i="1"/>
  <c r="AO91" i="1"/>
  <c r="AP91" i="1"/>
  <c r="AQ91" i="1"/>
  <c r="AR91" i="1"/>
  <c r="AU91" i="1"/>
  <c r="AV91" i="1"/>
  <c r="AW91" i="1"/>
  <c r="AX91" i="1"/>
  <c r="BA91" i="1"/>
  <c r="AJ92" i="1"/>
  <c r="AK92" i="1"/>
  <c r="AL92" i="1"/>
  <c r="AM92" i="1"/>
  <c r="AN92" i="1"/>
  <c r="AO92" i="1"/>
  <c r="AP92" i="1"/>
  <c r="AQ92" i="1"/>
  <c r="AR92" i="1"/>
  <c r="AU92" i="1"/>
  <c r="AV92" i="1"/>
  <c r="AW92" i="1"/>
  <c r="AX92" i="1"/>
  <c r="BA92" i="1"/>
  <c r="AJ93" i="1"/>
  <c r="AK93" i="1"/>
  <c r="AL93" i="1"/>
  <c r="AM93" i="1"/>
  <c r="AN93" i="1"/>
  <c r="AO93" i="1"/>
  <c r="AP93" i="1"/>
  <c r="AQ93" i="1"/>
  <c r="AR93" i="1"/>
  <c r="AU93" i="1"/>
  <c r="AV93" i="1"/>
  <c r="AW93" i="1"/>
  <c r="AX93" i="1"/>
  <c r="BA93" i="1"/>
  <c r="AJ94" i="1"/>
  <c r="AK94" i="1"/>
  <c r="AL94" i="1"/>
  <c r="AM94" i="1"/>
  <c r="AN94" i="1"/>
  <c r="AO94" i="1"/>
  <c r="AP94" i="1"/>
  <c r="AQ94" i="1"/>
  <c r="AR94" i="1"/>
  <c r="AU94" i="1"/>
  <c r="AV94" i="1"/>
  <c r="AW94" i="1"/>
  <c r="AX94" i="1"/>
  <c r="BA94" i="1"/>
  <c r="AJ95" i="1"/>
  <c r="AK95" i="1"/>
  <c r="AL95" i="1"/>
  <c r="AM95" i="1"/>
  <c r="AN95" i="1"/>
  <c r="AO95" i="1"/>
  <c r="AP95" i="1"/>
  <c r="AQ95" i="1"/>
  <c r="AR95" i="1"/>
  <c r="AU95" i="1"/>
  <c r="AV95" i="1"/>
  <c r="AW95" i="1"/>
  <c r="AX95" i="1"/>
  <c r="BA95" i="1"/>
  <c r="AJ96" i="1"/>
  <c r="AK96" i="1"/>
  <c r="AL96" i="1"/>
  <c r="AM96" i="1"/>
  <c r="AN96" i="1"/>
  <c r="AO96" i="1"/>
  <c r="AP96" i="1"/>
  <c r="AQ96" i="1"/>
  <c r="AR96" i="1"/>
  <c r="AU96" i="1"/>
  <c r="AV96" i="1"/>
  <c r="AW96" i="1"/>
  <c r="AX96" i="1"/>
  <c r="BA96" i="1"/>
  <c r="AJ97" i="1"/>
  <c r="AK97" i="1"/>
  <c r="AL97" i="1"/>
  <c r="AM97" i="1"/>
  <c r="AN97" i="1"/>
  <c r="AO97" i="1"/>
  <c r="AP97" i="1"/>
  <c r="AQ97" i="1"/>
  <c r="AR97" i="1"/>
  <c r="AU97" i="1"/>
  <c r="AV97" i="1"/>
  <c r="AW97" i="1"/>
  <c r="AX97" i="1"/>
  <c r="BA97" i="1"/>
  <c r="AJ98" i="1"/>
  <c r="AK98" i="1"/>
  <c r="AL98" i="1"/>
  <c r="AM98" i="1"/>
  <c r="AN98" i="1"/>
  <c r="AO98" i="1"/>
  <c r="AP98" i="1"/>
  <c r="AS98" i="1" s="1"/>
  <c r="AT98" i="1" s="1"/>
  <c r="AQ98" i="1"/>
  <c r="AR98" i="1"/>
  <c r="AU98" i="1"/>
  <c r="AV98" i="1"/>
  <c r="AW98" i="1"/>
  <c r="AX98" i="1"/>
  <c r="BA98" i="1"/>
  <c r="AJ99" i="1"/>
  <c r="AK99" i="1"/>
  <c r="AL99" i="1"/>
  <c r="AM99" i="1"/>
  <c r="AN99" i="1"/>
  <c r="AO99" i="1"/>
  <c r="AP99" i="1"/>
  <c r="AQ99" i="1"/>
  <c r="AR99" i="1"/>
  <c r="AU99" i="1"/>
  <c r="AV99" i="1"/>
  <c r="AW99" i="1"/>
  <c r="AX99" i="1"/>
  <c r="BA99" i="1"/>
  <c r="AJ100" i="1"/>
  <c r="AK100" i="1"/>
  <c r="AL100" i="1"/>
  <c r="AM100" i="1"/>
  <c r="AN100" i="1"/>
  <c r="AO100" i="1"/>
  <c r="AP100" i="1"/>
  <c r="AQ100" i="1"/>
  <c r="AR100" i="1"/>
  <c r="AU100" i="1"/>
  <c r="AV100" i="1"/>
  <c r="AW100" i="1"/>
  <c r="AX100" i="1"/>
  <c r="BA100" i="1"/>
  <c r="AJ101" i="1"/>
  <c r="AK101" i="1"/>
  <c r="AL101" i="1"/>
  <c r="AM101" i="1"/>
  <c r="AN101" i="1"/>
  <c r="AO101" i="1"/>
  <c r="AP101" i="1"/>
  <c r="AQ101" i="1"/>
  <c r="AR101" i="1"/>
  <c r="AU101" i="1"/>
  <c r="AV101" i="1"/>
  <c r="AW101" i="1"/>
  <c r="AX101" i="1"/>
  <c r="BA101" i="1"/>
  <c r="AJ102" i="1"/>
  <c r="AK102" i="1"/>
  <c r="AL102" i="1"/>
  <c r="AM102" i="1"/>
  <c r="AN102" i="1"/>
  <c r="AO102" i="1"/>
  <c r="AP102" i="1"/>
  <c r="AQ102" i="1"/>
  <c r="AR102" i="1"/>
  <c r="AU102" i="1"/>
  <c r="AV102" i="1"/>
  <c r="AW102" i="1"/>
  <c r="AX102" i="1"/>
  <c r="BA102" i="1"/>
  <c r="AJ103" i="1"/>
  <c r="AK103" i="1"/>
  <c r="AL103" i="1"/>
  <c r="AM103" i="1"/>
  <c r="AN103" i="1"/>
  <c r="AO103" i="1"/>
  <c r="AP103" i="1"/>
  <c r="AQ103" i="1"/>
  <c r="AR103" i="1"/>
  <c r="AU103" i="1"/>
  <c r="AV103" i="1"/>
  <c r="AW103" i="1"/>
  <c r="AX103" i="1"/>
  <c r="BA103" i="1"/>
  <c r="AJ104" i="1"/>
  <c r="AK104" i="1"/>
  <c r="AL104" i="1"/>
  <c r="AM104" i="1"/>
  <c r="AN104" i="1"/>
  <c r="AO104" i="1"/>
  <c r="AP104" i="1"/>
  <c r="AQ104" i="1"/>
  <c r="AR104" i="1"/>
  <c r="AU104" i="1"/>
  <c r="AV104" i="1"/>
  <c r="AW104" i="1"/>
  <c r="AX104" i="1"/>
  <c r="BA104" i="1"/>
  <c r="AJ105" i="1"/>
  <c r="AK105" i="1"/>
  <c r="AL105" i="1"/>
  <c r="AM105" i="1"/>
  <c r="AN105" i="1"/>
  <c r="AO105" i="1"/>
  <c r="AP105" i="1"/>
  <c r="AQ105" i="1"/>
  <c r="AR105" i="1"/>
  <c r="AU105" i="1"/>
  <c r="AV105" i="1"/>
  <c r="AW105" i="1"/>
  <c r="AX105" i="1"/>
  <c r="BA105" i="1"/>
  <c r="AJ106" i="1"/>
  <c r="AK106" i="1"/>
  <c r="AL106" i="1"/>
  <c r="AM106" i="1"/>
  <c r="AN106" i="1"/>
  <c r="AO106" i="1"/>
  <c r="AP106" i="1"/>
  <c r="AS106" i="1" s="1"/>
  <c r="AT106" i="1" s="1"/>
  <c r="AQ106" i="1"/>
  <c r="AR106" i="1"/>
  <c r="AU106" i="1"/>
  <c r="AV106" i="1"/>
  <c r="AW106" i="1"/>
  <c r="AX106" i="1"/>
  <c r="BA106" i="1"/>
  <c r="AJ107" i="1"/>
  <c r="AK107" i="1"/>
  <c r="AL107" i="1"/>
  <c r="AM107" i="1"/>
  <c r="AN107" i="1"/>
  <c r="AO107" i="1"/>
  <c r="AP107" i="1"/>
  <c r="AQ107" i="1"/>
  <c r="AR107" i="1"/>
  <c r="AU107" i="1"/>
  <c r="AV107" i="1"/>
  <c r="AW107" i="1"/>
  <c r="AX107" i="1"/>
  <c r="BA107" i="1"/>
  <c r="AJ108" i="1"/>
  <c r="AK108" i="1"/>
  <c r="AL108" i="1"/>
  <c r="AM108" i="1"/>
  <c r="AN108" i="1"/>
  <c r="AO108" i="1"/>
  <c r="AP108" i="1"/>
  <c r="AQ108" i="1"/>
  <c r="AR108" i="1"/>
  <c r="AU108" i="1"/>
  <c r="AV108" i="1"/>
  <c r="AW108" i="1"/>
  <c r="AX108" i="1"/>
  <c r="BA108" i="1"/>
  <c r="AJ109" i="1"/>
  <c r="AK109" i="1"/>
  <c r="AL109" i="1"/>
  <c r="AM109" i="1"/>
  <c r="AN109" i="1"/>
  <c r="AO109" i="1"/>
  <c r="AP109" i="1"/>
  <c r="AQ109" i="1"/>
  <c r="AR109" i="1"/>
  <c r="AU109" i="1"/>
  <c r="AV109" i="1"/>
  <c r="AW109" i="1"/>
  <c r="AX109" i="1"/>
  <c r="BA109" i="1"/>
  <c r="AJ110" i="1"/>
  <c r="AK110" i="1"/>
  <c r="AL110" i="1"/>
  <c r="AM110" i="1"/>
  <c r="AN110" i="1"/>
  <c r="AO110" i="1"/>
  <c r="AP110" i="1"/>
  <c r="AS110" i="1" s="1"/>
  <c r="AQ110" i="1"/>
  <c r="AR110" i="1"/>
  <c r="AU110" i="1"/>
  <c r="AV110" i="1"/>
  <c r="AW110" i="1"/>
  <c r="AX110" i="1"/>
  <c r="BA110" i="1"/>
  <c r="AJ111" i="1"/>
  <c r="AK111" i="1"/>
  <c r="AL111" i="1"/>
  <c r="AM111" i="1"/>
  <c r="AN111" i="1"/>
  <c r="AO111" i="1"/>
  <c r="AP111" i="1"/>
  <c r="AQ111" i="1"/>
  <c r="AR111" i="1"/>
  <c r="AU111" i="1"/>
  <c r="AV111" i="1"/>
  <c r="AW111" i="1"/>
  <c r="AX111" i="1"/>
  <c r="BA111" i="1"/>
  <c r="AJ112" i="1"/>
  <c r="AK112" i="1"/>
  <c r="AL112" i="1"/>
  <c r="AM112" i="1"/>
  <c r="AN112" i="1"/>
  <c r="AO112" i="1"/>
  <c r="AP112" i="1"/>
  <c r="AQ112" i="1"/>
  <c r="AR112" i="1"/>
  <c r="AU112" i="1"/>
  <c r="AV112" i="1"/>
  <c r="AW112" i="1"/>
  <c r="AX112" i="1"/>
  <c r="BA112" i="1"/>
  <c r="AJ113" i="1"/>
  <c r="AK113" i="1"/>
  <c r="AL113" i="1"/>
  <c r="AM113" i="1"/>
  <c r="AN113" i="1"/>
  <c r="AO113" i="1"/>
  <c r="AP113" i="1"/>
  <c r="AQ113" i="1"/>
  <c r="AR113" i="1"/>
  <c r="AU113" i="1"/>
  <c r="AV113" i="1"/>
  <c r="AW113" i="1"/>
  <c r="AX113" i="1"/>
  <c r="BA113" i="1"/>
  <c r="AJ114" i="1"/>
  <c r="AK114" i="1"/>
  <c r="AL114" i="1"/>
  <c r="AM114" i="1"/>
  <c r="AN114" i="1"/>
  <c r="AO114" i="1"/>
  <c r="AP114" i="1"/>
  <c r="AQ114" i="1"/>
  <c r="AR114" i="1"/>
  <c r="AU114" i="1"/>
  <c r="AV114" i="1"/>
  <c r="AW114" i="1"/>
  <c r="AX114" i="1"/>
  <c r="BA114" i="1"/>
  <c r="AJ115" i="1"/>
  <c r="AK115" i="1"/>
  <c r="AL115" i="1"/>
  <c r="AM115" i="1"/>
  <c r="AN115" i="1"/>
  <c r="AO115" i="1"/>
  <c r="AP115" i="1"/>
  <c r="AQ115" i="1"/>
  <c r="AR115" i="1"/>
  <c r="AU115" i="1"/>
  <c r="AV115" i="1"/>
  <c r="AW115" i="1"/>
  <c r="AX115" i="1"/>
  <c r="BA115" i="1"/>
  <c r="AJ116" i="1"/>
  <c r="AK116" i="1"/>
  <c r="AL116" i="1"/>
  <c r="AM116" i="1"/>
  <c r="AN116" i="1"/>
  <c r="AO116" i="1"/>
  <c r="AP116" i="1"/>
  <c r="AQ116" i="1"/>
  <c r="AR116" i="1"/>
  <c r="AU116" i="1"/>
  <c r="AV116" i="1"/>
  <c r="AW116" i="1"/>
  <c r="AX116" i="1"/>
  <c r="BA116" i="1"/>
  <c r="AJ117" i="1"/>
  <c r="AK117" i="1"/>
  <c r="AL117" i="1"/>
  <c r="AM117" i="1"/>
  <c r="AN117" i="1"/>
  <c r="AO117" i="1"/>
  <c r="AP117" i="1"/>
  <c r="AQ117" i="1"/>
  <c r="AR117" i="1"/>
  <c r="AU117" i="1"/>
  <c r="AV117" i="1"/>
  <c r="AW117" i="1"/>
  <c r="AX117" i="1"/>
  <c r="BA117" i="1"/>
  <c r="AJ118" i="1"/>
  <c r="AK118" i="1"/>
  <c r="AL118" i="1"/>
  <c r="AM118" i="1"/>
  <c r="AN118" i="1"/>
  <c r="AO118" i="1"/>
  <c r="AP118" i="1"/>
  <c r="AQ118" i="1"/>
  <c r="AR118" i="1"/>
  <c r="AU118" i="1"/>
  <c r="AV118" i="1"/>
  <c r="AW118" i="1"/>
  <c r="AX118" i="1"/>
  <c r="BA118" i="1"/>
  <c r="AJ119" i="1"/>
  <c r="AK119" i="1"/>
  <c r="AL119" i="1"/>
  <c r="AM119" i="1"/>
  <c r="AN119" i="1"/>
  <c r="AO119" i="1"/>
  <c r="AP119" i="1"/>
  <c r="AQ119" i="1"/>
  <c r="AR119" i="1"/>
  <c r="AU119" i="1"/>
  <c r="AV119" i="1"/>
  <c r="AW119" i="1"/>
  <c r="AX119" i="1"/>
  <c r="BA119" i="1"/>
  <c r="AJ120" i="1"/>
  <c r="AK120" i="1"/>
  <c r="AL120" i="1"/>
  <c r="AM120" i="1"/>
  <c r="AN120" i="1"/>
  <c r="AO120" i="1"/>
  <c r="AP120" i="1"/>
  <c r="AS120" i="1" s="1"/>
  <c r="AQ120" i="1"/>
  <c r="AR120" i="1"/>
  <c r="AU120" i="1"/>
  <c r="AV120" i="1"/>
  <c r="AW120" i="1"/>
  <c r="AX120" i="1"/>
  <c r="BA120" i="1"/>
  <c r="AJ121" i="1"/>
  <c r="AK121" i="1"/>
  <c r="AL121" i="1"/>
  <c r="AM121" i="1"/>
  <c r="AN121" i="1"/>
  <c r="AO121" i="1"/>
  <c r="AP121" i="1"/>
  <c r="AQ121" i="1"/>
  <c r="AR121" i="1"/>
  <c r="AU121" i="1"/>
  <c r="AV121" i="1"/>
  <c r="AW121" i="1"/>
  <c r="AX121" i="1"/>
  <c r="BA121" i="1"/>
  <c r="AJ122" i="1"/>
  <c r="AK122" i="1"/>
  <c r="AL122" i="1"/>
  <c r="AM122" i="1"/>
  <c r="AN122" i="1"/>
  <c r="AO122" i="1"/>
  <c r="AP122" i="1"/>
  <c r="AQ122" i="1"/>
  <c r="AR122" i="1"/>
  <c r="AU122" i="1"/>
  <c r="AV122" i="1"/>
  <c r="AW122" i="1"/>
  <c r="AX122" i="1"/>
  <c r="BA122" i="1"/>
  <c r="AJ123" i="1"/>
  <c r="AK123" i="1"/>
  <c r="AL123" i="1"/>
  <c r="AM123" i="1"/>
  <c r="AN123" i="1"/>
  <c r="AO123" i="1"/>
  <c r="AP123" i="1"/>
  <c r="AQ123" i="1"/>
  <c r="AR123" i="1"/>
  <c r="AU123" i="1"/>
  <c r="AV123" i="1"/>
  <c r="AW123" i="1"/>
  <c r="AX123" i="1"/>
  <c r="BA123" i="1"/>
  <c r="AJ124" i="1"/>
  <c r="AK124" i="1"/>
  <c r="AL124" i="1"/>
  <c r="AM124" i="1"/>
  <c r="AN124" i="1"/>
  <c r="AO124" i="1"/>
  <c r="AP124" i="1"/>
  <c r="AQ124" i="1"/>
  <c r="AR124" i="1"/>
  <c r="AU124" i="1"/>
  <c r="AV124" i="1"/>
  <c r="AW124" i="1"/>
  <c r="AX124" i="1"/>
  <c r="BA124" i="1"/>
  <c r="AJ125" i="1"/>
  <c r="AK125" i="1"/>
  <c r="AL125" i="1"/>
  <c r="AM125" i="1"/>
  <c r="AN125" i="1"/>
  <c r="AO125" i="1"/>
  <c r="AP125" i="1"/>
  <c r="AS125" i="1" s="1"/>
  <c r="AT125" i="1" s="1"/>
  <c r="AQ125" i="1"/>
  <c r="AR125" i="1"/>
  <c r="AU125" i="1"/>
  <c r="AV125" i="1"/>
  <c r="AW125" i="1"/>
  <c r="AX125" i="1"/>
  <c r="BA125" i="1"/>
  <c r="AJ126" i="1"/>
  <c r="AK126" i="1"/>
  <c r="AL126" i="1"/>
  <c r="AM126" i="1"/>
  <c r="AN126" i="1"/>
  <c r="AO126" i="1"/>
  <c r="AP126" i="1"/>
  <c r="AQ126" i="1"/>
  <c r="AR126" i="1"/>
  <c r="AU126" i="1"/>
  <c r="AV126" i="1"/>
  <c r="AW126" i="1"/>
  <c r="AX126" i="1"/>
  <c r="BA126" i="1"/>
  <c r="AJ127" i="1"/>
  <c r="AK127" i="1"/>
  <c r="AL127" i="1"/>
  <c r="AM127" i="1"/>
  <c r="AN127" i="1"/>
  <c r="AO127" i="1"/>
  <c r="AP127" i="1"/>
  <c r="AQ127" i="1"/>
  <c r="AR127" i="1"/>
  <c r="AU127" i="1"/>
  <c r="AV127" i="1"/>
  <c r="AW127" i="1"/>
  <c r="AX127" i="1"/>
  <c r="BA127" i="1"/>
  <c r="AJ128" i="1"/>
  <c r="AK128" i="1"/>
  <c r="AL128" i="1"/>
  <c r="AM128" i="1"/>
  <c r="AN128" i="1"/>
  <c r="AO128" i="1"/>
  <c r="AP128" i="1"/>
  <c r="AQ128" i="1"/>
  <c r="AR128" i="1"/>
  <c r="AU128" i="1"/>
  <c r="AV128" i="1"/>
  <c r="AW128" i="1"/>
  <c r="AX128" i="1"/>
  <c r="BA128" i="1"/>
  <c r="AJ129" i="1"/>
  <c r="AK129" i="1"/>
  <c r="AL129" i="1"/>
  <c r="AM129" i="1"/>
  <c r="AN129" i="1"/>
  <c r="AO129" i="1"/>
  <c r="AP129" i="1"/>
  <c r="AQ129" i="1"/>
  <c r="AR129" i="1"/>
  <c r="AU129" i="1"/>
  <c r="AV129" i="1"/>
  <c r="AW129" i="1"/>
  <c r="AX129" i="1"/>
  <c r="BA129" i="1"/>
  <c r="AJ130" i="1"/>
  <c r="AK130" i="1"/>
  <c r="AL130" i="1"/>
  <c r="AM130" i="1"/>
  <c r="AN130" i="1"/>
  <c r="AO130" i="1"/>
  <c r="AP130" i="1"/>
  <c r="AQ130" i="1"/>
  <c r="AR130" i="1"/>
  <c r="AU130" i="1"/>
  <c r="AV130" i="1"/>
  <c r="AW130" i="1"/>
  <c r="AX130" i="1"/>
  <c r="BA130" i="1"/>
  <c r="AJ131" i="1"/>
  <c r="AK131" i="1"/>
  <c r="AL131" i="1"/>
  <c r="AM131" i="1"/>
  <c r="AN131" i="1"/>
  <c r="AO131" i="1"/>
  <c r="AP131" i="1"/>
  <c r="AQ131" i="1"/>
  <c r="AR131" i="1"/>
  <c r="AU131" i="1"/>
  <c r="AV131" i="1"/>
  <c r="AW131" i="1"/>
  <c r="AX131" i="1"/>
  <c r="BA131" i="1"/>
  <c r="AJ132" i="1"/>
  <c r="AK132" i="1"/>
  <c r="AL132" i="1"/>
  <c r="AM132" i="1"/>
  <c r="AN132" i="1"/>
  <c r="AO132" i="1"/>
  <c r="AP132" i="1"/>
  <c r="AS132" i="1" s="1"/>
  <c r="AQ132" i="1"/>
  <c r="AR132" i="1"/>
  <c r="AU132" i="1"/>
  <c r="AV132" i="1"/>
  <c r="AW132" i="1"/>
  <c r="AX132" i="1"/>
  <c r="BA132" i="1"/>
  <c r="AJ133" i="1"/>
  <c r="AK133" i="1"/>
  <c r="AL133" i="1"/>
  <c r="AM133" i="1"/>
  <c r="AN133" i="1"/>
  <c r="AO133" i="1"/>
  <c r="AP133" i="1"/>
  <c r="AQ133" i="1"/>
  <c r="AR133" i="1"/>
  <c r="AU133" i="1"/>
  <c r="AV133" i="1"/>
  <c r="AW133" i="1"/>
  <c r="AX133" i="1"/>
  <c r="BA133" i="1"/>
  <c r="AJ134" i="1"/>
  <c r="AK134" i="1"/>
  <c r="AL134" i="1"/>
  <c r="AM134" i="1"/>
  <c r="AN134" i="1"/>
  <c r="AO134" i="1"/>
  <c r="AP134" i="1"/>
  <c r="AS134" i="1" s="1"/>
  <c r="AQ134" i="1"/>
  <c r="AR134" i="1"/>
  <c r="AU134" i="1"/>
  <c r="AV134" i="1"/>
  <c r="AW134" i="1"/>
  <c r="AX134" i="1"/>
  <c r="BA134" i="1"/>
  <c r="AJ135" i="1"/>
  <c r="AK135" i="1"/>
  <c r="AL135" i="1"/>
  <c r="AM135" i="1"/>
  <c r="AN135" i="1"/>
  <c r="AO135" i="1"/>
  <c r="AP135" i="1"/>
  <c r="AS135" i="1" s="1"/>
  <c r="AT135" i="1" s="1"/>
  <c r="AQ135" i="1"/>
  <c r="AR135" i="1"/>
  <c r="AU135" i="1"/>
  <c r="AV135" i="1"/>
  <c r="AW135" i="1"/>
  <c r="AX135" i="1"/>
  <c r="BA135" i="1"/>
  <c r="AJ136" i="1"/>
  <c r="AK136" i="1"/>
  <c r="AL136" i="1"/>
  <c r="AM136" i="1"/>
  <c r="AN136" i="1"/>
  <c r="AO136" i="1"/>
  <c r="AP136" i="1"/>
  <c r="AQ136" i="1"/>
  <c r="AR136" i="1"/>
  <c r="AU136" i="1"/>
  <c r="AV136" i="1"/>
  <c r="AW136" i="1"/>
  <c r="AX136" i="1"/>
  <c r="BA136" i="1"/>
  <c r="AJ137" i="1"/>
  <c r="AK137" i="1"/>
  <c r="AL137" i="1"/>
  <c r="AM137" i="1"/>
  <c r="AN137" i="1"/>
  <c r="AO137" i="1"/>
  <c r="AP137" i="1"/>
  <c r="AQ137" i="1"/>
  <c r="AR137" i="1"/>
  <c r="AU137" i="1"/>
  <c r="AV137" i="1"/>
  <c r="AW137" i="1"/>
  <c r="AX137" i="1"/>
  <c r="BA137" i="1"/>
  <c r="AJ138" i="1"/>
  <c r="AK138" i="1"/>
  <c r="AL138" i="1"/>
  <c r="AM138" i="1"/>
  <c r="AN138" i="1"/>
  <c r="AO138" i="1"/>
  <c r="AP138" i="1"/>
  <c r="AQ138" i="1"/>
  <c r="AR138" i="1"/>
  <c r="AU138" i="1"/>
  <c r="AV138" i="1"/>
  <c r="AW138" i="1"/>
  <c r="AX138" i="1"/>
  <c r="BA138" i="1"/>
  <c r="AJ139" i="1"/>
  <c r="AK139" i="1"/>
  <c r="AL139" i="1"/>
  <c r="AM139" i="1"/>
  <c r="AN139" i="1"/>
  <c r="AO139" i="1"/>
  <c r="AP139" i="1"/>
  <c r="AQ139" i="1"/>
  <c r="AR139" i="1"/>
  <c r="AU139" i="1"/>
  <c r="AV139" i="1"/>
  <c r="AW139" i="1"/>
  <c r="AX139" i="1"/>
  <c r="BA139" i="1"/>
  <c r="AJ140" i="1"/>
  <c r="AK140" i="1"/>
  <c r="AL140" i="1"/>
  <c r="AM140" i="1"/>
  <c r="AN140" i="1"/>
  <c r="AO140" i="1"/>
  <c r="AP140" i="1"/>
  <c r="AQ140" i="1"/>
  <c r="AR140" i="1"/>
  <c r="AU140" i="1"/>
  <c r="AV140" i="1"/>
  <c r="AW140" i="1"/>
  <c r="AX140" i="1"/>
  <c r="BA140" i="1"/>
  <c r="AJ141" i="1"/>
  <c r="AK141" i="1"/>
  <c r="AL141" i="1"/>
  <c r="AM141" i="1"/>
  <c r="AN141" i="1"/>
  <c r="AO141" i="1"/>
  <c r="AP141" i="1"/>
  <c r="AQ141" i="1"/>
  <c r="AR141" i="1"/>
  <c r="AU141" i="1"/>
  <c r="AV141" i="1"/>
  <c r="AW141" i="1"/>
  <c r="AX141" i="1"/>
  <c r="BA141" i="1"/>
  <c r="AJ142" i="1"/>
  <c r="AK142" i="1"/>
  <c r="AL142" i="1"/>
  <c r="AM142" i="1"/>
  <c r="AN142" i="1"/>
  <c r="AO142" i="1"/>
  <c r="AP142" i="1"/>
  <c r="AS142" i="1" s="1"/>
  <c r="AQ142" i="1"/>
  <c r="AR142" i="1"/>
  <c r="AU142" i="1"/>
  <c r="AV142" i="1"/>
  <c r="AW142" i="1"/>
  <c r="AX142" i="1"/>
  <c r="BA142" i="1"/>
  <c r="AJ143" i="1"/>
  <c r="AK143" i="1"/>
  <c r="AL143" i="1"/>
  <c r="AM143" i="1"/>
  <c r="AN143" i="1"/>
  <c r="AO143" i="1"/>
  <c r="AP143" i="1"/>
  <c r="AQ143" i="1"/>
  <c r="AR143" i="1"/>
  <c r="AU143" i="1"/>
  <c r="AV143" i="1"/>
  <c r="AW143" i="1"/>
  <c r="AX143" i="1"/>
  <c r="BA143" i="1"/>
  <c r="AJ144" i="1"/>
  <c r="AK144" i="1"/>
  <c r="AL144" i="1"/>
  <c r="AM144" i="1"/>
  <c r="AN144" i="1"/>
  <c r="AO144" i="1"/>
  <c r="AP144" i="1"/>
  <c r="AS144" i="1" s="1"/>
  <c r="AQ144" i="1"/>
  <c r="AR144" i="1"/>
  <c r="AU144" i="1"/>
  <c r="AV144" i="1"/>
  <c r="AW144" i="1"/>
  <c r="AX144" i="1"/>
  <c r="BA144" i="1"/>
  <c r="AJ145" i="1"/>
  <c r="AK145" i="1"/>
  <c r="AL145" i="1"/>
  <c r="AM145" i="1"/>
  <c r="AN145" i="1"/>
  <c r="AO145" i="1"/>
  <c r="AP145" i="1"/>
  <c r="AQ145" i="1"/>
  <c r="AR145" i="1"/>
  <c r="AU145" i="1"/>
  <c r="AV145" i="1"/>
  <c r="AW145" i="1"/>
  <c r="AX145" i="1"/>
  <c r="BA145" i="1"/>
  <c r="AJ146" i="1"/>
  <c r="AK146" i="1"/>
  <c r="AL146" i="1"/>
  <c r="AM146" i="1"/>
  <c r="AN146" i="1"/>
  <c r="AO146" i="1"/>
  <c r="AP146" i="1"/>
  <c r="AQ146" i="1"/>
  <c r="AR146" i="1"/>
  <c r="AU146" i="1"/>
  <c r="AV146" i="1"/>
  <c r="AW146" i="1"/>
  <c r="AX146" i="1"/>
  <c r="BA146" i="1"/>
  <c r="AJ147" i="1"/>
  <c r="AK147" i="1"/>
  <c r="AL147" i="1"/>
  <c r="AM147" i="1"/>
  <c r="AN147" i="1"/>
  <c r="AO147" i="1"/>
  <c r="AP147" i="1"/>
  <c r="AQ147" i="1"/>
  <c r="AR147" i="1"/>
  <c r="AU147" i="1"/>
  <c r="AV147" i="1"/>
  <c r="AW147" i="1"/>
  <c r="AX147" i="1"/>
  <c r="BA147" i="1"/>
  <c r="AJ148" i="1"/>
  <c r="AK148" i="1"/>
  <c r="AL148" i="1"/>
  <c r="AM148" i="1"/>
  <c r="AN148" i="1"/>
  <c r="AO148" i="1"/>
  <c r="AP148" i="1"/>
  <c r="AQ148" i="1"/>
  <c r="AR148" i="1"/>
  <c r="AU148" i="1"/>
  <c r="AV148" i="1"/>
  <c r="AW148" i="1"/>
  <c r="AX148" i="1"/>
  <c r="BA148" i="1"/>
  <c r="AJ149" i="1"/>
  <c r="AK149" i="1"/>
  <c r="AL149" i="1"/>
  <c r="AM149" i="1"/>
  <c r="AN149" i="1"/>
  <c r="AO149" i="1"/>
  <c r="AP149" i="1"/>
  <c r="AQ149" i="1"/>
  <c r="AR149" i="1"/>
  <c r="AU149" i="1"/>
  <c r="AV149" i="1"/>
  <c r="AW149" i="1"/>
  <c r="AX149" i="1"/>
  <c r="BA149" i="1"/>
  <c r="AJ150" i="1"/>
  <c r="AK150" i="1"/>
  <c r="AL150" i="1"/>
  <c r="AM150" i="1"/>
  <c r="AN150" i="1"/>
  <c r="AO150" i="1"/>
  <c r="AP150" i="1"/>
  <c r="AQ150" i="1"/>
  <c r="AR150" i="1"/>
  <c r="AU150" i="1"/>
  <c r="AV150" i="1"/>
  <c r="AW150" i="1"/>
  <c r="AX150" i="1"/>
  <c r="BA150" i="1"/>
  <c r="AJ151" i="1"/>
  <c r="AK151" i="1"/>
  <c r="AL151" i="1"/>
  <c r="AM151" i="1"/>
  <c r="AN151" i="1"/>
  <c r="AO151" i="1"/>
  <c r="AP151" i="1"/>
  <c r="AQ151" i="1"/>
  <c r="AR151" i="1"/>
  <c r="AU151" i="1"/>
  <c r="AV151" i="1"/>
  <c r="AW151" i="1"/>
  <c r="AX151" i="1"/>
  <c r="BA151" i="1"/>
  <c r="AJ152" i="1"/>
  <c r="AK152" i="1"/>
  <c r="AL152" i="1"/>
  <c r="AM152" i="1"/>
  <c r="AN152" i="1"/>
  <c r="AO152" i="1"/>
  <c r="AP152" i="1"/>
  <c r="AQ152" i="1"/>
  <c r="AR152" i="1"/>
  <c r="AU152" i="1"/>
  <c r="AV152" i="1"/>
  <c r="AW152" i="1"/>
  <c r="AX152" i="1"/>
  <c r="BA152" i="1"/>
  <c r="AJ153" i="1"/>
  <c r="AK153" i="1"/>
  <c r="AL153" i="1"/>
  <c r="AM153" i="1"/>
  <c r="AN153" i="1"/>
  <c r="AO153" i="1"/>
  <c r="AP153" i="1"/>
  <c r="AQ153" i="1"/>
  <c r="AR153" i="1"/>
  <c r="AU153" i="1"/>
  <c r="AV153" i="1"/>
  <c r="AW153" i="1"/>
  <c r="AX153" i="1"/>
  <c r="BA153" i="1"/>
  <c r="AJ154" i="1"/>
  <c r="AK154" i="1"/>
  <c r="AL154" i="1"/>
  <c r="AM154" i="1"/>
  <c r="AN154" i="1"/>
  <c r="AO154" i="1"/>
  <c r="AP154" i="1"/>
  <c r="AQ154" i="1"/>
  <c r="AR154" i="1"/>
  <c r="AU154" i="1"/>
  <c r="AV154" i="1"/>
  <c r="AW154" i="1"/>
  <c r="AX154" i="1"/>
  <c r="BA154" i="1"/>
  <c r="AJ155" i="1"/>
  <c r="AK155" i="1"/>
  <c r="AL155" i="1"/>
  <c r="AM155" i="1"/>
  <c r="AN155" i="1"/>
  <c r="AO155" i="1"/>
  <c r="AP155" i="1"/>
  <c r="AQ155" i="1"/>
  <c r="AR155" i="1"/>
  <c r="AU155" i="1"/>
  <c r="AV155" i="1"/>
  <c r="AW155" i="1"/>
  <c r="AX155" i="1"/>
  <c r="BA155" i="1"/>
  <c r="AJ156" i="1"/>
  <c r="AK156" i="1"/>
  <c r="AL156" i="1"/>
  <c r="AM156" i="1"/>
  <c r="AN156" i="1"/>
  <c r="AO156" i="1"/>
  <c r="AP156" i="1"/>
  <c r="AS156" i="1" s="1"/>
  <c r="AQ156" i="1"/>
  <c r="AR156" i="1"/>
  <c r="AU156" i="1"/>
  <c r="AV156" i="1"/>
  <c r="AW156" i="1"/>
  <c r="AX156" i="1"/>
  <c r="BA156" i="1"/>
  <c r="AJ157" i="1"/>
  <c r="AK157" i="1"/>
  <c r="AL157" i="1"/>
  <c r="AM157" i="1"/>
  <c r="AN157" i="1"/>
  <c r="AO157" i="1"/>
  <c r="AP157" i="1"/>
  <c r="AQ157" i="1"/>
  <c r="AR157" i="1"/>
  <c r="AU157" i="1"/>
  <c r="AV157" i="1"/>
  <c r="AW157" i="1"/>
  <c r="AX157" i="1"/>
  <c r="BA157" i="1"/>
  <c r="AJ158" i="1"/>
  <c r="AK158" i="1"/>
  <c r="AL158" i="1"/>
  <c r="AM158" i="1"/>
  <c r="AN158" i="1"/>
  <c r="AO158" i="1"/>
  <c r="AP158" i="1"/>
  <c r="AS158" i="1" s="1"/>
  <c r="AT158" i="1" s="1"/>
  <c r="AQ158" i="1"/>
  <c r="AR158" i="1"/>
  <c r="AU158" i="1"/>
  <c r="AV158" i="1"/>
  <c r="AW158" i="1"/>
  <c r="AX158" i="1"/>
  <c r="BA158" i="1"/>
  <c r="AJ159" i="1"/>
  <c r="AK159" i="1"/>
  <c r="AL159" i="1"/>
  <c r="AM159" i="1"/>
  <c r="AN159" i="1"/>
  <c r="AO159" i="1"/>
  <c r="AP159" i="1"/>
  <c r="AS159" i="1" s="1"/>
  <c r="AQ159" i="1"/>
  <c r="AR159" i="1"/>
  <c r="AU159" i="1"/>
  <c r="AV159" i="1"/>
  <c r="AW159" i="1"/>
  <c r="AX159" i="1"/>
  <c r="BA159" i="1"/>
  <c r="AJ160" i="1"/>
  <c r="AK160" i="1"/>
  <c r="AL160" i="1"/>
  <c r="AM160" i="1"/>
  <c r="AN160" i="1"/>
  <c r="AO160" i="1"/>
  <c r="AP160" i="1"/>
  <c r="AQ160" i="1"/>
  <c r="AR160" i="1"/>
  <c r="AU160" i="1"/>
  <c r="AV160" i="1"/>
  <c r="AW160" i="1"/>
  <c r="AX160" i="1"/>
  <c r="BA160" i="1"/>
  <c r="AJ161" i="1"/>
  <c r="AK161" i="1"/>
  <c r="AL161" i="1"/>
  <c r="AM161" i="1"/>
  <c r="AN161" i="1"/>
  <c r="AO161" i="1"/>
  <c r="AP161" i="1"/>
  <c r="AQ161" i="1"/>
  <c r="AR161" i="1"/>
  <c r="AU161" i="1"/>
  <c r="AV161" i="1"/>
  <c r="AW161" i="1"/>
  <c r="AX161" i="1"/>
  <c r="BA161" i="1"/>
  <c r="AJ162" i="1"/>
  <c r="AK162" i="1"/>
  <c r="AL162" i="1"/>
  <c r="AM162" i="1"/>
  <c r="AN162" i="1"/>
  <c r="AO162" i="1"/>
  <c r="AP162" i="1"/>
  <c r="AQ162" i="1"/>
  <c r="AR162" i="1"/>
  <c r="AU162" i="1"/>
  <c r="AV162" i="1"/>
  <c r="AW162" i="1"/>
  <c r="AX162" i="1"/>
  <c r="BA162" i="1"/>
  <c r="AJ163" i="1"/>
  <c r="AK163" i="1"/>
  <c r="AL163" i="1"/>
  <c r="AM163" i="1"/>
  <c r="AN163" i="1"/>
  <c r="AO163" i="1"/>
  <c r="AP163" i="1"/>
  <c r="AQ163" i="1"/>
  <c r="AR163" i="1"/>
  <c r="AU163" i="1"/>
  <c r="AV163" i="1"/>
  <c r="AW163" i="1"/>
  <c r="AX163" i="1"/>
  <c r="BA163" i="1"/>
  <c r="AJ164" i="1"/>
  <c r="AK164" i="1"/>
  <c r="AL164" i="1"/>
  <c r="AM164" i="1"/>
  <c r="AN164" i="1"/>
  <c r="AO164" i="1"/>
  <c r="AP164" i="1"/>
  <c r="AQ164" i="1"/>
  <c r="AR164" i="1"/>
  <c r="AU164" i="1"/>
  <c r="AV164" i="1"/>
  <c r="AW164" i="1"/>
  <c r="AX164" i="1"/>
  <c r="BA164" i="1"/>
  <c r="AJ165" i="1"/>
  <c r="AK165" i="1"/>
  <c r="AL165" i="1"/>
  <c r="AM165" i="1"/>
  <c r="AN165" i="1"/>
  <c r="AO165" i="1"/>
  <c r="AP165" i="1"/>
  <c r="AQ165" i="1"/>
  <c r="AR165" i="1"/>
  <c r="AU165" i="1"/>
  <c r="AV165" i="1"/>
  <c r="AW165" i="1"/>
  <c r="AX165" i="1"/>
  <c r="BA165" i="1"/>
  <c r="AJ166" i="1"/>
  <c r="AK166" i="1"/>
  <c r="AL166" i="1"/>
  <c r="AM166" i="1"/>
  <c r="AN166" i="1"/>
  <c r="AO166" i="1"/>
  <c r="AP166" i="1"/>
  <c r="AQ166" i="1"/>
  <c r="AR166" i="1"/>
  <c r="AU166" i="1"/>
  <c r="AV166" i="1"/>
  <c r="AW166" i="1"/>
  <c r="AX166" i="1"/>
  <c r="BA166" i="1"/>
  <c r="AJ167" i="1"/>
  <c r="AK167" i="1"/>
  <c r="AL167" i="1"/>
  <c r="AM167" i="1"/>
  <c r="AN167" i="1"/>
  <c r="AO167" i="1"/>
  <c r="AP167" i="1"/>
  <c r="AQ167" i="1"/>
  <c r="AR167" i="1"/>
  <c r="AU167" i="1"/>
  <c r="AV167" i="1"/>
  <c r="AW167" i="1"/>
  <c r="AX167" i="1"/>
  <c r="BA167" i="1"/>
  <c r="AJ168" i="1"/>
  <c r="AK168" i="1"/>
  <c r="AL168" i="1"/>
  <c r="AM168" i="1"/>
  <c r="AN168" i="1"/>
  <c r="AO168" i="1"/>
  <c r="AP168" i="1"/>
  <c r="AQ168" i="1"/>
  <c r="AR168" i="1"/>
  <c r="AU168" i="1"/>
  <c r="AV168" i="1"/>
  <c r="AW168" i="1"/>
  <c r="AX168" i="1"/>
  <c r="BA168" i="1"/>
  <c r="AJ169" i="1"/>
  <c r="AK169" i="1"/>
  <c r="AL169" i="1"/>
  <c r="AM169" i="1"/>
  <c r="AN169" i="1"/>
  <c r="AO169" i="1"/>
  <c r="AP169" i="1"/>
  <c r="AQ169" i="1"/>
  <c r="AR169" i="1"/>
  <c r="AU169" i="1"/>
  <c r="AV169" i="1"/>
  <c r="AW169" i="1"/>
  <c r="AX169" i="1"/>
  <c r="BA169" i="1"/>
  <c r="AJ170" i="1"/>
  <c r="AK170" i="1"/>
  <c r="AL170" i="1"/>
  <c r="AM170" i="1"/>
  <c r="AN170" i="1"/>
  <c r="AO170" i="1"/>
  <c r="AP170" i="1"/>
  <c r="AS170" i="1" s="1"/>
  <c r="AQ170" i="1"/>
  <c r="AR170" i="1"/>
  <c r="AU170" i="1"/>
  <c r="AV170" i="1"/>
  <c r="AW170" i="1"/>
  <c r="AX170" i="1"/>
  <c r="BA170" i="1"/>
  <c r="AJ171" i="1"/>
  <c r="AK171" i="1"/>
  <c r="AL171" i="1"/>
  <c r="AM171" i="1"/>
  <c r="AN171" i="1"/>
  <c r="AO171" i="1"/>
  <c r="AP171" i="1"/>
  <c r="AQ171" i="1"/>
  <c r="AR171" i="1"/>
  <c r="AU171" i="1"/>
  <c r="AV171" i="1"/>
  <c r="AW171" i="1"/>
  <c r="AX171" i="1"/>
  <c r="BA171" i="1"/>
  <c r="AJ172" i="1"/>
  <c r="AK172" i="1"/>
  <c r="AL172" i="1"/>
  <c r="AM172" i="1"/>
  <c r="AN172" i="1"/>
  <c r="AO172" i="1"/>
  <c r="AP172" i="1"/>
  <c r="AQ172" i="1"/>
  <c r="AR172" i="1"/>
  <c r="AU172" i="1"/>
  <c r="AV172" i="1"/>
  <c r="AW172" i="1"/>
  <c r="AX172" i="1"/>
  <c r="BA172" i="1"/>
  <c r="AJ173" i="1"/>
  <c r="AK173" i="1"/>
  <c r="AL173" i="1"/>
  <c r="AM173" i="1"/>
  <c r="AN173" i="1"/>
  <c r="AO173" i="1"/>
  <c r="AP173" i="1"/>
  <c r="AQ173" i="1"/>
  <c r="AR173" i="1"/>
  <c r="AU173" i="1"/>
  <c r="AV173" i="1"/>
  <c r="AW173" i="1"/>
  <c r="AX173" i="1"/>
  <c r="BA173" i="1"/>
  <c r="AJ174" i="1"/>
  <c r="AK174" i="1"/>
  <c r="AL174" i="1"/>
  <c r="AM174" i="1"/>
  <c r="AN174" i="1"/>
  <c r="AO174" i="1"/>
  <c r="AP174" i="1"/>
  <c r="AQ174" i="1"/>
  <c r="AR174" i="1"/>
  <c r="AU174" i="1"/>
  <c r="AV174" i="1"/>
  <c r="AW174" i="1"/>
  <c r="AX174" i="1"/>
  <c r="BA174" i="1"/>
  <c r="AJ175" i="1"/>
  <c r="AK175" i="1"/>
  <c r="AL175" i="1"/>
  <c r="AM175" i="1"/>
  <c r="AN175" i="1"/>
  <c r="AO175" i="1"/>
  <c r="AP175" i="1"/>
  <c r="AQ175" i="1"/>
  <c r="AR175" i="1"/>
  <c r="AU175" i="1"/>
  <c r="AV175" i="1"/>
  <c r="AW175" i="1"/>
  <c r="AX175" i="1"/>
  <c r="BA175" i="1"/>
  <c r="AJ176" i="1"/>
  <c r="AK176" i="1"/>
  <c r="AL176" i="1"/>
  <c r="AM176" i="1"/>
  <c r="AN176" i="1"/>
  <c r="AO176" i="1"/>
  <c r="AP176" i="1"/>
  <c r="AQ176" i="1"/>
  <c r="AR176" i="1"/>
  <c r="AU176" i="1"/>
  <c r="AV176" i="1"/>
  <c r="AW176" i="1"/>
  <c r="AX176" i="1"/>
  <c r="BA176" i="1"/>
  <c r="AJ177" i="1"/>
  <c r="AK177" i="1"/>
  <c r="AL177" i="1"/>
  <c r="AM177" i="1"/>
  <c r="AN177" i="1"/>
  <c r="AO177" i="1"/>
  <c r="AP177" i="1"/>
  <c r="AQ177" i="1"/>
  <c r="AR177" i="1"/>
  <c r="AU177" i="1"/>
  <c r="AV177" i="1"/>
  <c r="AW177" i="1"/>
  <c r="AX177" i="1"/>
  <c r="BA177" i="1"/>
  <c r="AJ178" i="1"/>
  <c r="AK178" i="1"/>
  <c r="AL178" i="1"/>
  <c r="AM178" i="1"/>
  <c r="AN178" i="1"/>
  <c r="AO178" i="1"/>
  <c r="AP178" i="1"/>
  <c r="AQ178" i="1"/>
  <c r="AR178" i="1"/>
  <c r="AU178" i="1"/>
  <c r="AV178" i="1"/>
  <c r="AW178" i="1"/>
  <c r="AX178" i="1"/>
  <c r="BA178" i="1"/>
  <c r="AJ179" i="1"/>
  <c r="AK179" i="1"/>
  <c r="AL179" i="1"/>
  <c r="AM179" i="1"/>
  <c r="AN179" i="1"/>
  <c r="AO179" i="1"/>
  <c r="AP179" i="1"/>
  <c r="AQ179" i="1"/>
  <c r="AR179" i="1"/>
  <c r="AU179" i="1"/>
  <c r="AV179" i="1"/>
  <c r="AW179" i="1"/>
  <c r="AX179" i="1"/>
  <c r="BA179" i="1"/>
  <c r="AJ180" i="1"/>
  <c r="AK180" i="1"/>
  <c r="AL180" i="1"/>
  <c r="AM180" i="1"/>
  <c r="AN180" i="1"/>
  <c r="AO180" i="1"/>
  <c r="AP180" i="1"/>
  <c r="AS180" i="1" s="1"/>
  <c r="AQ180" i="1"/>
  <c r="AR180" i="1"/>
  <c r="AU180" i="1"/>
  <c r="AV180" i="1"/>
  <c r="AW180" i="1"/>
  <c r="AX180" i="1"/>
  <c r="BA180" i="1"/>
  <c r="AJ181" i="1"/>
  <c r="AK181" i="1"/>
  <c r="AL181" i="1"/>
  <c r="AM181" i="1"/>
  <c r="AN181" i="1"/>
  <c r="AO181" i="1"/>
  <c r="AP181" i="1"/>
  <c r="AQ181" i="1"/>
  <c r="AR181" i="1"/>
  <c r="AU181" i="1"/>
  <c r="AV181" i="1"/>
  <c r="AW181" i="1"/>
  <c r="AX181" i="1"/>
  <c r="BA181" i="1"/>
  <c r="AJ182" i="1"/>
  <c r="AK182" i="1"/>
  <c r="AL182" i="1"/>
  <c r="AM182" i="1"/>
  <c r="AN182" i="1"/>
  <c r="AO182" i="1"/>
  <c r="AP182" i="1"/>
  <c r="AS182" i="1" s="1"/>
  <c r="AQ182" i="1"/>
  <c r="AR182" i="1"/>
  <c r="AU182" i="1"/>
  <c r="AV182" i="1"/>
  <c r="AW182" i="1"/>
  <c r="AX182" i="1"/>
  <c r="BA182" i="1"/>
  <c r="AJ183" i="1"/>
  <c r="AK183" i="1"/>
  <c r="AL183" i="1"/>
  <c r="AM183" i="1"/>
  <c r="AN183" i="1"/>
  <c r="AO183" i="1"/>
  <c r="AP183" i="1"/>
  <c r="AS183" i="1" s="1"/>
  <c r="AQ183" i="1"/>
  <c r="AR183" i="1"/>
  <c r="AU183" i="1"/>
  <c r="AV183" i="1"/>
  <c r="AW183" i="1"/>
  <c r="AX183" i="1"/>
  <c r="BA183" i="1"/>
  <c r="AJ184" i="1"/>
  <c r="AK184" i="1"/>
  <c r="AL184" i="1"/>
  <c r="AM184" i="1"/>
  <c r="AN184" i="1"/>
  <c r="AO184" i="1"/>
  <c r="AP184" i="1"/>
  <c r="AQ184" i="1"/>
  <c r="AR184" i="1"/>
  <c r="AU184" i="1"/>
  <c r="AV184" i="1"/>
  <c r="AW184" i="1"/>
  <c r="AX184" i="1"/>
  <c r="BA184" i="1"/>
  <c r="AJ185" i="1"/>
  <c r="AK185" i="1"/>
  <c r="AL185" i="1"/>
  <c r="AM185" i="1"/>
  <c r="AN185" i="1"/>
  <c r="AO185" i="1"/>
  <c r="AP185" i="1"/>
  <c r="AQ185" i="1"/>
  <c r="AR185" i="1"/>
  <c r="AU185" i="1"/>
  <c r="AV185" i="1"/>
  <c r="AW185" i="1"/>
  <c r="AX185" i="1"/>
  <c r="BA185" i="1"/>
  <c r="AJ186" i="1"/>
  <c r="AK186" i="1"/>
  <c r="AL186" i="1"/>
  <c r="AM186" i="1"/>
  <c r="AN186" i="1"/>
  <c r="AO186" i="1"/>
  <c r="AP186" i="1"/>
  <c r="AQ186" i="1"/>
  <c r="AR186" i="1"/>
  <c r="AU186" i="1"/>
  <c r="AV186" i="1"/>
  <c r="AW186" i="1"/>
  <c r="AX186" i="1"/>
  <c r="BA186" i="1"/>
  <c r="AJ187" i="1"/>
  <c r="AK187" i="1"/>
  <c r="AL187" i="1"/>
  <c r="AM187" i="1"/>
  <c r="AN187" i="1"/>
  <c r="AO187" i="1"/>
  <c r="AP187" i="1"/>
  <c r="AQ187" i="1"/>
  <c r="AR187" i="1"/>
  <c r="AU187" i="1"/>
  <c r="AV187" i="1"/>
  <c r="AW187" i="1"/>
  <c r="AX187" i="1"/>
  <c r="BA187" i="1"/>
  <c r="AJ188" i="1"/>
  <c r="AK188" i="1"/>
  <c r="AL188" i="1"/>
  <c r="AM188" i="1"/>
  <c r="AN188" i="1"/>
  <c r="AO188" i="1"/>
  <c r="AP188" i="1"/>
  <c r="AQ188" i="1"/>
  <c r="AR188" i="1"/>
  <c r="AU188" i="1"/>
  <c r="AV188" i="1"/>
  <c r="AW188" i="1"/>
  <c r="AX188" i="1"/>
  <c r="BA188" i="1"/>
  <c r="AJ189" i="1"/>
  <c r="AK189" i="1"/>
  <c r="AL189" i="1"/>
  <c r="AM189" i="1"/>
  <c r="AN189" i="1"/>
  <c r="AO189" i="1"/>
  <c r="AP189" i="1"/>
  <c r="AQ189" i="1"/>
  <c r="AR189" i="1"/>
  <c r="AU189" i="1"/>
  <c r="AV189" i="1"/>
  <c r="AW189" i="1"/>
  <c r="AX189" i="1"/>
  <c r="BA189" i="1"/>
  <c r="AJ190" i="1"/>
  <c r="AK190" i="1"/>
  <c r="AL190" i="1"/>
  <c r="AM190" i="1"/>
  <c r="AN190" i="1"/>
  <c r="AO190" i="1"/>
  <c r="AP190" i="1"/>
  <c r="AQ190" i="1"/>
  <c r="AR190" i="1"/>
  <c r="AU190" i="1"/>
  <c r="AV190" i="1"/>
  <c r="AW190" i="1"/>
  <c r="AX190" i="1"/>
  <c r="BA190" i="1"/>
  <c r="AJ191" i="1"/>
  <c r="AK191" i="1"/>
  <c r="AL191" i="1"/>
  <c r="AM191" i="1"/>
  <c r="AN191" i="1"/>
  <c r="AO191" i="1"/>
  <c r="AP191" i="1"/>
  <c r="AQ191" i="1"/>
  <c r="AR191" i="1"/>
  <c r="AU191" i="1"/>
  <c r="AV191" i="1"/>
  <c r="AW191" i="1"/>
  <c r="AX191" i="1"/>
  <c r="BA191" i="1"/>
  <c r="AJ192" i="1"/>
  <c r="AK192" i="1"/>
  <c r="AL192" i="1"/>
  <c r="AM192" i="1"/>
  <c r="AN192" i="1"/>
  <c r="AO192" i="1"/>
  <c r="AP192" i="1"/>
  <c r="AQ192" i="1"/>
  <c r="AR192" i="1"/>
  <c r="AU192" i="1"/>
  <c r="AV192" i="1"/>
  <c r="AW192" i="1"/>
  <c r="AX192" i="1"/>
  <c r="BA192" i="1"/>
  <c r="AJ193" i="1"/>
  <c r="AK193" i="1"/>
  <c r="AL193" i="1"/>
  <c r="AM193" i="1"/>
  <c r="AN193" i="1"/>
  <c r="AO193" i="1"/>
  <c r="AP193" i="1"/>
  <c r="AQ193" i="1"/>
  <c r="AR193" i="1"/>
  <c r="AU193" i="1"/>
  <c r="AV193" i="1"/>
  <c r="AW193" i="1"/>
  <c r="AX193" i="1"/>
  <c r="BA193" i="1"/>
  <c r="AJ194" i="1"/>
  <c r="AK194" i="1"/>
  <c r="AL194" i="1"/>
  <c r="AM194" i="1"/>
  <c r="AN194" i="1"/>
  <c r="AO194" i="1"/>
  <c r="AP194" i="1"/>
  <c r="AS194" i="1" s="1"/>
  <c r="AQ194" i="1"/>
  <c r="AR194" i="1"/>
  <c r="AU194" i="1"/>
  <c r="AV194" i="1"/>
  <c r="AW194" i="1"/>
  <c r="AX194" i="1"/>
  <c r="BA194" i="1"/>
  <c r="AJ195" i="1"/>
  <c r="AK195" i="1"/>
  <c r="AL195" i="1"/>
  <c r="AM195" i="1"/>
  <c r="AN195" i="1"/>
  <c r="AO195" i="1"/>
  <c r="AP195" i="1"/>
  <c r="AQ195" i="1"/>
  <c r="AR195" i="1"/>
  <c r="AU195" i="1"/>
  <c r="AV195" i="1"/>
  <c r="AW195" i="1"/>
  <c r="AX195" i="1"/>
  <c r="BA195" i="1"/>
  <c r="AJ196" i="1"/>
  <c r="AK196" i="1"/>
  <c r="AL196" i="1"/>
  <c r="AM196" i="1"/>
  <c r="AN196" i="1"/>
  <c r="AO196" i="1"/>
  <c r="AP196" i="1"/>
  <c r="AQ196" i="1"/>
  <c r="AR196" i="1"/>
  <c r="AU196" i="1"/>
  <c r="AV196" i="1"/>
  <c r="AW196" i="1"/>
  <c r="AX196" i="1"/>
  <c r="BA196" i="1"/>
  <c r="AJ197" i="1"/>
  <c r="AK197" i="1"/>
  <c r="AL197" i="1"/>
  <c r="AM197" i="1"/>
  <c r="AN197" i="1"/>
  <c r="AO197" i="1"/>
  <c r="AP197" i="1"/>
  <c r="AQ197" i="1"/>
  <c r="AR197" i="1"/>
  <c r="AU197" i="1"/>
  <c r="AV197" i="1"/>
  <c r="AW197" i="1"/>
  <c r="AX197" i="1"/>
  <c r="BA197" i="1"/>
  <c r="AJ198" i="1"/>
  <c r="AK198" i="1"/>
  <c r="AL198" i="1"/>
  <c r="AM198" i="1"/>
  <c r="AN198" i="1"/>
  <c r="AO198" i="1"/>
  <c r="AP198" i="1"/>
  <c r="AQ198" i="1"/>
  <c r="AR198" i="1"/>
  <c r="AU198" i="1"/>
  <c r="AV198" i="1"/>
  <c r="AW198" i="1"/>
  <c r="AX198" i="1"/>
  <c r="BA198" i="1"/>
  <c r="AJ199" i="1"/>
  <c r="AK199" i="1"/>
  <c r="AL199" i="1"/>
  <c r="AM199" i="1"/>
  <c r="AN199" i="1"/>
  <c r="AO199" i="1"/>
  <c r="AP199" i="1"/>
  <c r="AQ199" i="1"/>
  <c r="AR199" i="1"/>
  <c r="AU199" i="1"/>
  <c r="AV199" i="1"/>
  <c r="AW199" i="1"/>
  <c r="AX199" i="1"/>
  <c r="BA199" i="1"/>
  <c r="AJ200" i="1"/>
  <c r="AK200" i="1"/>
  <c r="AL200" i="1"/>
  <c r="AM200" i="1"/>
  <c r="AN200" i="1"/>
  <c r="AO200" i="1"/>
  <c r="AP200" i="1"/>
  <c r="AQ200" i="1"/>
  <c r="AR200" i="1"/>
  <c r="AU200" i="1"/>
  <c r="AV200" i="1"/>
  <c r="AW200" i="1"/>
  <c r="AX200" i="1"/>
  <c r="BA200" i="1"/>
  <c r="AJ201" i="1"/>
  <c r="AK201" i="1"/>
  <c r="AL201" i="1"/>
  <c r="AM201" i="1"/>
  <c r="AN201" i="1"/>
  <c r="AO201" i="1"/>
  <c r="AP201" i="1"/>
  <c r="AQ201" i="1"/>
  <c r="AR201" i="1"/>
  <c r="AU201" i="1"/>
  <c r="AV201" i="1"/>
  <c r="AW201" i="1"/>
  <c r="AX201" i="1"/>
  <c r="BA201" i="1"/>
  <c r="AJ202" i="1"/>
  <c r="AK202" i="1"/>
  <c r="AL202" i="1"/>
  <c r="AM202" i="1"/>
  <c r="AN202" i="1"/>
  <c r="AO202" i="1"/>
  <c r="AP202" i="1"/>
  <c r="AQ202" i="1"/>
  <c r="AR202" i="1"/>
  <c r="AU202" i="1"/>
  <c r="AV202" i="1"/>
  <c r="AW202" i="1"/>
  <c r="AX202" i="1"/>
  <c r="BA202" i="1"/>
  <c r="AJ203" i="1"/>
  <c r="AK203" i="1"/>
  <c r="AL203" i="1"/>
  <c r="AM203" i="1"/>
  <c r="AN203" i="1"/>
  <c r="AO203" i="1"/>
  <c r="AP203" i="1"/>
  <c r="AQ203" i="1"/>
  <c r="AR203" i="1"/>
  <c r="AU203" i="1"/>
  <c r="AV203" i="1"/>
  <c r="AW203" i="1"/>
  <c r="AX203" i="1"/>
  <c r="BA203" i="1"/>
  <c r="AJ204" i="1"/>
  <c r="AK204" i="1"/>
  <c r="AL204" i="1"/>
  <c r="AM204" i="1"/>
  <c r="AN204" i="1"/>
  <c r="AO204" i="1"/>
  <c r="AP204" i="1"/>
  <c r="AQ204" i="1"/>
  <c r="AR204" i="1"/>
  <c r="AU204" i="1"/>
  <c r="AV204" i="1"/>
  <c r="AW204" i="1"/>
  <c r="AX204" i="1"/>
  <c r="BA204" i="1"/>
  <c r="AJ205" i="1"/>
  <c r="AK205" i="1"/>
  <c r="AL205" i="1"/>
  <c r="AM205" i="1"/>
  <c r="AN205" i="1"/>
  <c r="AO205" i="1"/>
  <c r="AP205" i="1"/>
  <c r="AQ205" i="1"/>
  <c r="AR205" i="1"/>
  <c r="AU205" i="1"/>
  <c r="AV205" i="1"/>
  <c r="AW205" i="1"/>
  <c r="AX205" i="1"/>
  <c r="BA205" i="1"/>
  <c r="AJ206" i="1"/>
  <c r="AK206" i="1"/>
  <c r="AL206" i="1"/>
  <c r="AM206" i="1"/>
  <c r="AN206" i="1"/>
  <c r="AO206" i="1"/>
  <c r="AP206" i="1"/>
  <c r="AQ206" i="1"/>
  <c r="AR206" i="1"/>
  <c r="AU206" i="1"/>
  <c r="AV206" i="1"/>
  <c r="AW206" i="1"/>
  <c r="AX206" i="1"/>
  <c r="BA206" i="1"/>
  <c r="AJ207" i="1"/>
  <c r="AK207" i="1"/>
  <c r="AL207" i="1"/>
  <c r="AM207" i="1"/>
  <c r="AN207" i="1"/>
  <c r="AO207" i="1"/>
  <c r="AP207" i="1"/>
  <c r="AQ207" i="1"/>
  <c r="AR207" i="1"/>
  <c r="AU207" i="1"/>
  <c r="AV207" i="1"/>
  <c r="AW207" i="1"/>
  <c r="AX207" i="1"/>
  <c r="BA207" i="1"/>
  <c r="AJ208" i="1"/>
  <c r="AK208" i="1"/>
  <c r="AL208" i="1"/>
  <c r="AM208" i="1"/>
  <c r="AN208" i="1"/>
  <c r="AO208" i="1"/>
  <c r="AP208" i="1"/>
  <c r="AQ208" i="1"/>
  <c r="AR208" i="1"/>
  <c r="AU208" i="1"/>
  <c r="AV208" i="1"/>
  <c r="AW208" i="1"/>
  <c r="AX208" i="1"/>
  <c r="BA208" i="1"/>
  <c r="AJ209" i="1"/>
  <c r="AK209" i="1"/>
  <c r="AL209" i="1"/>
  <c r="AM209" i="1"/>
  <c r="AN209" i="1"/>
  <c r="AO209" i="1"/>
  <c r="AP209" i="1"/>
  <c r="AQ209" i="1"/>
  <c r="AR209" i="1"/>
  <c r="AU209" i="1"/>
  <c r="AV209" i="1"/>
  <c r="AW209" i="1"/>
  <c r="AX209" i="1"/>
  <c r="BA209" i="1"/>
  <c r="AJ210" i="1"/>
  <c r="AK210" i="1"/>
  <c r="AL210" i="1"/>
  <c r="AM210" i="1"/>
  <c r="AN210" i="1"/>
  <c r="AO210" i="1"/>
  <c r="AP210" i="1"/>
  <c r="AQ210" i="1"/>
  <c r="AR210" i="1"/>
  <c r="AU210" i="1"/>
  <c r="AV210" i="1"/>
  <c r="AW210" i="1"/>
  <c r="AX210" i="1"/>
  <c r="BA210" i="1"/>
  <c r="AJ211" i="1"/>
  <c r="AK211" i="1"/>
  <c r="AL211" i="1"/>
  <c r="AM211" i="1"/>
  <c r="AN211" i="1"/>
  <c r="AO211" i="1"/>
  <c r="AP211" i="1"/>
  <c r="AQ211" i="1"/>
  <c r="AR211" i="1"/>
  <c r="AU211" i="1"/>
  <c r="AV211" i="1"/>
  <c r="AW211" i="1"/>
  <c r="AX211" i="1"/>
  <c r="BA211" i="1"/>
  <c r="AJ212" i="1"/>
  <c r="AK212" i="1"/>
  <c r="AL212" i="1"/>
  <c r="AM212" i="1"/>
  <c r="AN212" i="1"/>
  <c r="AO212" i="1"/>
  <c r="AP212" i="1"/>
  <c r="AS212" i="1" s="1"/>
  <c r="AQ212" i="1"/>
  <c r="AR212" i="1"/>
  <c r="AU212" i="1"/>
  <c r="AV212" i="1"/>
  <c r="AW212" i="1"/>
  <c r="AX212" i="1"/>
  <c r="BA212" i="1"/>
  <c r="AJ213" i="1"/>
  <c r="AK213" i="1"/>
  <c r="AL213" i="1"/>
  <c r="AM213" i="1"/>
  <c r="AN213" i="1"/>
  <c r="AO213" i="1"/>
  <c r="AP213" i="1"/>
  <c r="AQ213" i="1"/>
  <c r="AR213" i="1"/>
  <c r="AU213" i="1"/>
  <c r="AV213" i="1"/>
  <c r="AW213" i="1"/>
  <c r="AX213" i="1"/>
  <c r="BA213" i="1"/>
  <c r="AJ214" i="1"/>
  <c r="AK214" i="1"/>
  <c r="AL214" i="1"/>
  <c r="AM214" i="1"/>
  <c r="AN214" i="1"/>
  <c r="AO214" i="1"/>
  <c r="AP214" i="1"/>
  <c r="AS214" i="1" s="1"/>
  <c r="AT214" i="1" s="1"/>
  <c r="AQ214" i="1"/>
  <c r="AR214" i="1"/>
  <c r="AU214" i="1"/>
  <c r="AV214" i="1"/>
  <c r="AW214" i="1"/>
  <c r="AX214" i="1"/>
  <c r="BA214" i="1"/>
  <c r="AJ215" i="1"/>
  <c r="AK215" i="1"/>
  <c r="AL215" i="1"/>
  <c r="AM215" i="1"/>
  <c r="AN215" i="1"/>
  <c r="AO215" i="1"/>
  <c r="AP215" i="1"/>
  <c r="AS215" i="1" s="1"/>
  <c r="AT215" i="1" s="1"/>
  <c r="AQ215" i="1"/>
  <c r="AR215" i="1"/>
  <c r="AU215" i="1"/>
  <c r="AV215" i="1"/>
  <c r="AW215" i="1"/>
  <c r="AX215" i="1"/>
  <c r="BA215" i="1"/>
  <c r="AJ216" i="1"/>
  <c r="AK216" i="1"/>
  <c r="AL216" i="1"/>
  <c r="AM216" i="1"/>
  <c r="AN216" i="1"/>
  <c r="AO216" i="1"/>
  <c r="AP216" i="1"/>
  <c r="AQ216" i="1"/>
  <c r="AR216" i="1"/>
  <c r="AU216" i="1"/>
  <c r="AV216" i="1"/>
  <c r="AW216" i="1"/>
  <c r="AX216" i="1"/>
  <c r="BA216" i="1"/>
  <c r="AJ217" i="1"/>
  <c r="AK217" i="1"/>
  <c r="AL217" i="1"/>
  <c r="AM217" i="1"/>
  <c r="AN217" i="1"/>
  <c r="AO217" i="1"/>
  <c r="AP217" i="1"/>
  <c r="AQ217" i="1"/>
  <c r="AR217" i="1"/>
  <c r="AU217" i="1"/>
  <c r="AV217" i="1"/>
  <c r="AW217" i="1"/>
  <c r="AX217" i="1"/>
  <c r="BA217" i="1"/>
  <c r="AJ218" i="1"/>
  <c r="AK218" i="1"/>
  <c r="AL218" i="1"/>
  <c r="AM218" i="1"/>
  <c r="AN218" i="1"/>
  <c r="AO218" i="1"/>
  <c r="AP218" i="1"/>
  <c r="AQ218" i="1"/>
  <c r="AR218" i="1"/>
  <c r="AU218" i="1"/>
  <c r="AV218" i="1"/>
  <c r="AW218" i="1"/>
  <c r="AX218" i="1"/>
  <c r="BA218" i="1"/>
  <c r="AJ219" i="1"/>
  <c r="AK219" i="1"/>
  <c r="AL219" i="1"/>
  <c r="AM219" i="1"/>
  <c r="AN219" i="1"/>
  <c r="AO219" i="1"/>
  <c r="AP219" i="1"/>
  <c r="AQ219" i="1"/>
  <c r="AR219" i="1"/>
  <c r="AU219" i="1"/>
  <c r="AV219" i="1"/>
  <c r="AW219" i="1"/>
  <c r="AX219" i="1"/>
  <c r="BA219" i="1"/>
  <c r="AJ220" i="1"/>
  <c r="AK220" i="1"/>
  <c r="AL220" i="1"/>
  <c r="AM220" i="1"/>
  <c r="AN220" i="1"/>
  <c r="AO220" i="1"/>
  <c r="AP220" i="1"/>
  <c r="AQ220" i="1"/>
  <c r="AR220" i="1"/>
  <c r="AU220" i="1"/>
  <c r="AV220" i="1"/>
  <c r="AW220" i="1"/>
  <c r="AX220" i="1"/>
  <c r="BA220" i="1"/>
  <c r="AJ221" i="1"/>
  <c r="AK221" i="1"/>
  <c r="AL221" i="1"/>
  <c r="AM221" i="1"/>
  <c r="AN221" i="1"/>
  <c r="AO221" i="1"/>
  <c r="AP221" i="1"/>
  <c r="AQ221" i="1"/>
  <c r="AR221" i="1"/>
  <c r="AU221" i="1"/>
  <c r="AV221" i="1"/>
  <c r="AW221" i="1"/>
  <c r="AX221" i="1"/>
  <c r="BA221" i="1"/>
  <c r="AJ222" i="1"/>
  <c r="AK222" i="1"/>
  <c r="AL222" i="1"/>
  <c r="AM222" i="1"/>
  <c r="AN222" i="1"/>
  <c r="AO222" i="1"/>
  <c r="AP222" i="1"/>
  <c r="AS222" i="1" s="1"/>
  <c r="AT222" i="1" s="1"/>
  <c r="AQ222" i="1"/>
  <c r="AR222" i="1"/>
  <c r="AU222" i="1"/>
  <c r="AV222" i="1"/>
  <c r="AW222" i="1"/>
  <c r="AX222" i="1"/>
  <c r="BA222" i="1"/>
  <c r="AJ223" i="1"/>
  <c r="AK223" i="1"/>
  <c r="AL223" i="1"/>
  <c r="AM223" i="1"/>
  <c r="AN223" i="1"/>
  <c r="AO223" i="1"/>
  <c r="AP223" i="1"/>
  <c r="AQ223" i="1"/>
  <c r="AR223" i="1"/>
  <c r="AU223" i="1"/>
  <c r="AV223" i="1"/>
  <c r="AW223" i="1"/>
  <c r="AX223" i="1"/>
  <c r="BA223" i="1"/>
  <c r="AJ224" i="1"/>
  <c r="AK224" i="1"/>
  <c r="AL224" i="1"/>
  <c r="AM224" i="1"/>
  <c r="AN224" i="1"/>
  <c r="AO224" i="1"/>
  <c r="AP224" i="1"/>
  <c r="AS224" i="1" s="1"/>
  <c r="AQ224" i="1"/>
  <c r="AR224" i="1"/>
  <c r="AU224" i="1"/>
  <c r="AV224" i="1"/>
  <c r="AW224" i="1"/>
  <c r="AX224" i="1"/>
  <c r="BA224" i="1"/>
  <c r="AJ225" i="1"/>
  <c r="AK225" i="1"/>
  <c r="AL225" i="1"/>
  <c r="AM225" i="1"/>
  <c r="AN225" i="1"/>
  <c r="AO225" i="1"/>
  <c r="AP225" i="1"/>
  <c r="AQ225" i="1"/>
  <c r="AR225" i="1"/>
  <c r="AU225" i="1"/>
  <c r="AV225" i="1"/>
  <c r="AW225" i="1"/>
  <c r="AX225" i="1"/>
  <c r="BA225" i="1"/>
  <c r="AJ226" i="1"/>
  <c r="AK226" i="1"/>
  <c r="AL226" i="1"/>
  <c r="AM226" i="1"/>
  <c r="AN226" i="1"/>
  <c r="AO226" i="1"/>
  <c r="AP226" i="1"/>
  <c r="AS226" i="1" s="1"/>
  <c r="AT226" i="1" s="1"/>
  <c r="AQ226" i="1"/>
  <c r="AR226" i="1"/>
  <c r="AU226" i="1"/>
  <c r="AV226" i="1"/>
  <c r="AW226" i="1"/>
  <c r="AX226" i="1"/>
  <c r="BA226" i="1"/>
  <c r="AJ227" i="1"/>
  <c r="AK227" i="1"/>
  <c r="AL227" i="1"/>
  <c r="AM227" i="1"/>
  <c r="AN227" i="1"/>
  <c r="AO227" i="1"/>
  <c r="AP227" i="1"/>
  <c r="AS227" i="1" s="1"/>
  <c r="AQ227" i="1"/>
  <c r="AR227" i="1"/>
  <c r="AU227" i="1"/>
  <c r="AV227" i="1"/>
  <c r="AW227" i="1"/>
  <c r="AX227" i="1"/>
  <c r="BA227" i="1"/>
  <c r="AJ228" i="1"/>
  <c r="AK228" i="1"/>
  <c r="AL228" i="1"/>
  <c r="AM228" i="1"/>
  <c r="AN228" i="1"/>
  <c r="AO228" i="1"/>
  <c r="AP228" i="1"/>
  <c r="AQ228" i="1"/>
  <c r="AR228" i="1"/>
  <c r="AU228" i="1"/>
  <c r="AV228" i="1"/>
  <c r="AW228" i="1"/>
  <c r="AX228" i="1"/>
  <c r="BA228" i="1"/>
  <c r="AJ229" i="1"/>
  <c r="AK229" i="1"/>
  <c r="AL229" i="1"/>
  <c r="AM229" i="1"/>
  <c r="AN229" i="1"/>
  <c r="AO229" i="1"/>
  <c r="AP229" i="1"/>
  <c r="AQ229" i="1"/>
  <c r="AR229" i="1"/>
  <c r="AU229" i="1"/>
  <c r="AV229" i="1"/>
  <c r="AW229" i="1"/>
  <c r="AX229" i="1"/>
  <c r="BA229" i="1"/>
  <c r="AJ230" i="1"/>
  <c r="AK230" i="1"/>
  <c r="AL230" i="1"/>
  <c r="AM230" i="1"/>
  <c r="AN230" i="1"/>
  <c r="AO230" i="1"/>
  <c r="AP230" i="1"/>
  <c r="AQ230" i="1"/>
  <c r="AR230" i="1"/>
  <c r="AU230" i="1"/>
  <c r="AV230" i="1"/>
  <c r="AW230" i="1"/>
  <c r="AX230" i="1"/>
  <c r="BA230" i="1"/>
  <c r="AJ231" i="1"/>
  <c r="AK231" i="1"/>
  <c r="AL231" i="1"/>
  <c r="AM231" i="1"/>
  <c r="AN231" i="1"/>
  <c r="AO231" i="1"/>
  <c r="AP231" i="1"/>
  <c r="AQ231" i="1"/>
  <c r="AR231" i="1"/>
  <c r="AU231" i="1"/>
  <c r="AV231" i="1"/>
  <c r="AW231" i="1"/>
  <c r="AX231" i="1"/>
  <c r="BA231" i="1"/>
  <c r="AJ232" i="1"/>
  <c r="AK232" i="1"/>
  <c r="AL232" i="1"/>
  <c r="AM232" i="1"/>
  <c r="AN232" i="1"/>
  <c r="AO232" i="1"/>
  <c r="AP232" i="1"/>
  <c r="AQ232" i="1"/>
  <c r="AR232" i="1"/>
  <c r="AU232" i="1"/>
  <c r="AV232" i="1"/>
  <c r="AW232" i="1"/>
  <c r="AX232" i="1"/>
  <c r="BA232" i="1"/>
  <c r="AJ233" i="1"/>
  <c r="AK233" i="1"/>
  <c r="AL233" i="1"/>
  <c r="AM233" i="1"/>
  <c r="AN233" i="1"/>
  <c r="AO233" i="1"/>
  <c r="AP233" i="1"/>
  <c r="AQ233" i="1"/>
  <c r="AR233" i="1"/>
  <c r="AU233" i="1"/>
  <c r="AV233" i="1"/>
  <c r="AW233" i="1"/>
  <c r="AX233" i="1"/>
  <c r="BA233" i="1"/>
  <c r="AJ234" i="1"/>
  <c r="AK234" i="1"/>
  <c r="AL234" i="1"/>
  <c r="AM234" i="1"/>
  <c r="AN234" i="1"/>
  <c r="AO234" i="1"/>
  <c r="AP234" i="1"/>
  <c r="AQ234" i="1"/>
  <c r="AR234" i="1"/>
  <c r="AU234" i="1"/>
  <c r="AV234" i="1"/>
  <c r="AW234" i="1"/>
  <c r="AX234" i="1"/>
  <c r="BA234" i="1"/>
  <c r="AJ235" i="1"/>
  <c r="AK235" i="1"/>
  <c r="AL235" i="1"/>
  <c r="AM235" i="1"/>
  <c r="AN235" i="1"/>
  <c r="AO235" i="1"/>
  <c r="AP235" i="1"/>
  <c r="AQ235" i="1"/>
  <c r="AR235" i="1"/>
  <c r="AU235" i="1"/>
  <c r="AV235" i="1"/>
  <c r="AW235" i="1"/>
  <c r="AX235" i="1"/>
  <c r="BA235" i="1"/>
  <c r="AJ236" i="1"/>
  <c r="AK236" i="1"/>
  <c r="AL236" i="1"/>
  <c r="AM236" i="1"/>
  <c r="AN236" i="1"/>
  <c r="AO236" i="1"/>
  <c r="AP236" i="1"/>
  <c r="AQ236" i="1"/>
  <c r="AR236" i="1"/>
  <c r="AU236" i="1"/>
  <c r="AV236" i="1"/>
  <c r="AW236" i="1"/>
  <c r="AX236" i="1"/>
  <c r="BA236" i="1"/>
  <c r="AJ237" i="1"/>
  <c r="AK237" i="1"/>
  <c r="AL237" i="1"/>
  <c r="AM237" i="1"/>
  <c r="AN237" i="1"/>
  <c r="AO237" i="1"/>
  <c r="AP237" i="1"/>
  <c r="AQ237" i="1"/>
  <c r="AR237" i="1"/>
  <c r="AU237" i="1"/>
  <c r="AV237" i="1"/>
  <c r="AW237" i="1"/>
  <c r="AX237" i="1"/>
  <c r="BA237" i="1"/>
  <c r="AJ238" i="1"/>
  <c r="AK238" i="1"/>
  <c r="AL238" i="1"/>
  <c r="AM238" i="1"/>
  <c r="AN238" i="1"/>
  <c r="AO238" i="1"/>
  <c r="AP238" i="1"/>
  <c r="AS238" i="1" s="1"/>
  <c r="AT238" i="1" s="1"/>
  <c r="AQ238" i="1"/>
  <c r="AR238" i="1"/>
  <c r="AU238" i="1"/>
  <c r="AV238" i="1"/>
  <c r="AW238" i="1"/>
  <c r="AX238" i="1"/>
  <c r="BA238" i="1"/>
  <c r="AJ239" i="1"/>
  <c r="AK239" i="1"/>
  <c r="AL239" i="1"/>
  <c r="AM239" i="1"/>
  <c r="AN239" i="1"/>
  <c r="AO239" i="1"/>
  <c r="AP239" i="1"/>
  <c r="AS239" i="1" s="1"/>
  <c r="AQ239" i="1"/>
  <c r="AR239" i="1"/>
  <c r="AU239" i="1"/>
  <c r="AV239" i="1"/>
  <c r="AW239" i="1"/>
  <c r="AX239" i="1"/>
  <c r="BA239" i="1"/>
  <c r="AJ240" i="1"/>
  <c r="AK240" i="1"/>
  <c r="AL240" i="1"/>
  <c r="AM240" i="1"/>
  <c r="AN240" i="1"/>
  <c r="AO240" i="1"/>
  <c r="AP240" i="1"/>
  <c r="AQ240" i="1"/>
  <c r="AR240" i="1"/>
  <c r="AU240" i="1"/>
  <c r="AV240" i="1"/>
  <c r="AW240" i="1"/>
  <c r="AX240" i="1"/>
  <c r="BA240" i="1"/>
  <c r="AJ241" i="1"/>
  <c r="AK241" i="1"/>
  <c r="AL241" i="1"/>
  <c r="AM241" i="1"/>
  <c r="AN241" i="1"/>
  <c r="AO241" i="1"/>
  <c r="AP241" i="1"/>
  <c r="AQ241" i="1"/>
  <c r="AR241" i="1"/>
  <c r="AU241" i="1"/>
  <c r="AV241" i="1"/>
  <c r="AW241" i="1"/>
  <c r="AX241" i="1"/>
  <c r="BA241" i="1"/>
  <c r="AJ242" i="1"/>
  <c r="AK242" i="1"/>
  <c r="AL242" i="1"/>
  <c r="AM242" i="1"/>
  <c r="AN242" i="1"/>
  <c r="AO242" i="1"/>
  <c r="AP242" i="1"/>
  <c r="AQ242" i="1"/>
  <c r="AR242" i="1"/>
  <c r="AU242" i="1"/>
  <c r="AV242" i="1"/>
  <c r="AW242" i="1"/>
  <c r="AX242" i="1"/>
  <c r="BA242" i="1"/>
  <c r="AJ243" i="1"/>
  <c r="AK243" i="1"/>
  <c r="AL243" i="1"/>
  <c r="AM243" i="1"/>
  <c r="AN243" i="1"/>
  <c r="AO243" i="1"/>
  <c r="AP243" i="1"/>
  <c r="AQ243" i="1"/>
  <c r="AR243" i="1"/>
  <c r="AU243" i="1"/>
  <c r="AV243" i="1"/>
  <c r="AW243" i="1"/>
  <c r="AX243" i="1"/>
  <c r="BA243" i="1"/>
  <c r="AJ244" i="1"/>
  <c r="AK244" i="1"/>
  <c r="AL244" i="1"/>
  <c r="AM244" i="1"/>
  <c r="AN244" i="1"/>
  <c r="AO244" i="1"/>
  <c r="AP244" i="1"/>
  <c r="AQ244" i="1"/>
  <c r="AR244" i="1"/>
  <c r="AU244" i="1"/>
  <c r="AV244" i="1"/>
  <c r="AW244" i="1"/>
  <c r="AX244" i="1"/>
  <c r="BA244" i="1"/>
  <c r="AJ245" i="1"/>
  <c r="AK245" i="1"/>
  <c r="AL245" i="1"/>
  <c r="AM245" i="1"/>
  <c r="AN245" i="1"/>
  <c r="AO245" i="1"/>
  <c r="AP245" i="1"/>
  <c r="AQ245" i="1"/>
  <c r="AR245" i="1"/>
  <c r="AU245" i="1"/>
  <c r="AV245" i="1"/>
  <c r="AW245" i="1"/>
  <c r="AX245" i="1"/>
  <c r="BA245" i="1"/>
  <c r="AJ246" i="1"/>
  <c r="AK246" i="1"/>
  <c r="AL246" i="1"/>
  <c r="AM246" i="1"/>
  <c r="AN246" i="1"/>
  <c r="AO246" i="1"/>
  <c r="AP246" i="1"/>
  <c r="AQ246" i="1"/>
  <c r="AR246" i="1"/>
  <c r="AU246" i="1"/>
  <c r="AV246" i="1"/>
  <c r="AW246" i="1"/>
  <c r="AX246" i="1"/>
  <c r="BA246" i="1"/>
  <c r="AJ247" i="1"/>
  <c r="AK247" i="1"/>
  <c r="AL247" i="1"/>
  <c r="AM247" i="1"/>
  <c r="AN247" i="1"/>
  <c r="AO247" i="1"/>
  <c r="AP247" i="1"/>
  <c r="AQ247" i="1"/>
  <c r="AR247" i="1"/>
  <c r="AU247" i="1"/>
  <c r="AV247" i="1"/>
  <c r="AW247" i="1"/>
  <c r="AX247" i="1"/>
  <c r="BA247" i="1"/>
  <c r="AJ248" i="1"/>
  <c r="AK248" i="1"/>
  <c r="AL248" i="1"/>
  <c r="AM248" i="1"/>
  <c r="AN248" i="1"/>
  <c r="AO248" i="1"/>
  <c r="AP248" i="1"/>
  <c r="AQ248" i="1"/>
  <c r="AR248" i="1"/>
  <c r="AU248" i="1"/>
  <c r="AV248" i="1"/>
  <c r="AW248" i="1"/>
  <c r="AX248" i="1"/>
  <c r="BA248" i="1"/>
  <c r="AJ249" i="1"/>
  <c r="AK249" i="1"/>
  <c r="AL249" i="1"/>
  <c r="AM249" i="1"/>
  <c r="AN249" i="1"/>
  <c r="AO249" i="1"/>
  <c r="AP249" i="1"/>
  <c r="AQ249" i="1"/>
  <c r="AR249" i="1"/>
  <c r="AU249" i="1"/>
  <c r="AV249" i="1"/>
  <c r="AW249" i="1"/>
  <c r="AX249" i="1"/>
  <c r="BA249" i="1"/>
  <c r="AJ250" i="1"/>
  <c r="AK250" i="1"/>
  <c r="AL250" i="1"/>
  <c r="AM250" i="1"/>
  <c r="AN250" i="1"/>
  <c r="AO250" i="1"/>
  <c r="AP250" i="1"/>
  <c r="AS250" i="1" s="1"/>
  <c r="AT250" i="1" s="1"/>
  <c r="AQ250" i="1"/>
  <c r="AR250" i="1"/>
  <c r="AU250" i="1"/>
  <c r="AV250" i="1"/>
  <c r="AW250" i="1"/>
  <c r="AX250" i="1"/>
  <c r="BA250" i="1"/>
  <c r="AJ251" i="1"/>
  <c r="AK251" i="1"/>
  <c r="AL251" i="1"/>
  <c r="AM251" i="1"/>
  <c r="AN251" i="1"/>
  <c r="AO251" i="1"/>
  <c r="AP251" i="1"/>
  <c r="AS251" i="1" s="1"/>
  <c r="AT251" i="1" s="1"/>
  <c r="AQ251" i="1"/>
  <c r="AR251" i="1"/>
  <c r="AU251" i="1"/>
  <c r="AV251" i="1"/>
  <c r="AW251" i="1"/>
  <c r="AX251" i="1"/>
  <c r="BA251" i="1"/>
  <c r="AJ252" i="1"/>
  <c r="AK252" i="1"/>
  <c r="AL252" i="1"/>
  <c r="AM252" i="1"/>
  <c r="AN252" i="1"/>
  <c r="AO252" i="1"/>
  <c r="AP252" i="1"/>
  <c r="AQ252" i="1"/>
  <c r="AR252" i="1"/>
  <c r="AU252" i="1"/>
  <c r="AV252" i="1"/>
  <c r="AW252" i="1"/>
  <c r="AX252" i="1"/>
  <c r="BA252" i="1"/>
  <c r="AJ253" i="1"/>
  <c r="AK253" i="1"/>
  <c r="AL253" i="1"/>
  <c r="AM253" i="1"/>
  <c r="AN253" i="1"/>
  <c r="AO253" i="1"/>
  <c r="AP253" i="1"/>
  <c r="AS253" i="1" s="1"/>
  <c r="AQ253" i="1"/>
  <c r="AR253" i="1"/>
  <c r="AU253" i="1"/>
  <c r="AV253" i="1"/>
  <c r="AW253" i="1"/>
  <c r="AX253" i="1"/>
  <c r="BA253" i="1"/>
  <c r="AJ254" i="1"/>
  <c r="AK254" i="1"/>
  <c r="AL254" i="1"/>
  <c r="AM254" i="1"/>
  <c r="AN254" i="1"/>
  <c r="AO254" i="1"/>
  <c r="AP254" i="1"/>
  <c r="AQ254" i="1"/>
  <c r="AR254" i="1"/>
  <c r="AU254" i="1"/>
  <c r="AV254" i="1"/>
  <c r="AW254" i="1"/>
  <c r="AX254" i="1"/>
  <c r="BA254" i="1"/>
  <c r="AJ255" i="1"/>
  <c r="AK255" i="1"/>
  <c r="AL255" i="1"/>
  <c r="AM255" i="1"/>
  <c r="AN255" i="1"/>
  <c r="AO255" i="1"/>
  <c r="AP255" i="1"/>
  <c r="AQ255" i="1"/>
  <c r="AR255" i="1"/>
  <c r="AU255" i="1"/>
  <c r="AV255" i="1"/>
  <c r="AW255" i="1"/>
  <c r="AX255" i="1"/>
  <c r="BA255" i="1"/>
  <c r="AJ256" i="1"/>
  <c r="AK256" i="1"/>
  <c r="AL256" i="1"/>
  <c r="AM256" i="1"/>
  <c r="AN256" i="1"/>
  <c r="AO256" i="1"/>
  <c r="AP256" i="1"/>
  <c r="AS256" i="1" s="1"/>
  <c r="AQ256" i="1"/>
  <c r="AR256" i="1"/>
  <c r="AU256" i="1"/>
  <c r="AV256" i="1"/>
  <c r="AW256" i="1"/>
  <c r="AX256" i="1"/>
  <c r="BA256" i="1"/>
  <c r="AJ257" i="1"/>
  <c r="AK257" i="1"/>
  <c r="AL257" i="1"/>
  <c r="AM257" i="1"/>
  <c r="AN257" i="1"/>
  <c r="AO257" i="1"/>
  <c r="AP257" i="1"/>
  <c r="AQ257" i="1"/>
  <c r="AR257" i="1"/>
  <c r="AU257" i="1"/>
  <c r="AV257" i="1"/>
  <c r="AW257" i="1"/>
  <c r="AX257" i="1"/>
  <c r="BA257" i="1"/>
  <c r="AJ258" i="1"/>
  <c r="AK258" i="1"/>
  <c r="AL258" i="1"/>
  <c r="AM258" i="1"/>
  <c r="AN258" i="1"/>
  <c r="AO258" i="1"/>
  <c r="AP258" i="1"/>
  <c r="AS258" i="1" s="1"/>
  <c r="AT258" i="1" s="1"/>
  <c r="AQ258" i="1"/>
  <c r="AR258" i="1"/>
  <c r="AU258" i="1"/>
  <c r="AV258" i="1"/>
  <c r="AW258" i="1"/>
  <c r="AX258" i="1"/>
  <c r="BA258" i="1"/>
  <c r="AJ259" i="1"/>
  <c r="AK259" i="1"/>
  <c r="AL259" i="1"/>
  <c r="AM259" i="1"/>
  <c r="AN259" i="1"/>
  <c r="AO259" i="1"/>
  <c r="AP259" i="1"/>
  <c r="AQ259" i="1"/>
  <c r="AR259" i="1"/>
  <c r="AU259" i="1"/>
  <c r="AV259" i="1"/>
  <c r="AW259" i="1"/>
  <c r="AX259" i="1"/>
  <c r="BA259" i="1"/>
  <c r="AJ260" i="1"/>
  <c r="AK260" i="1"/>
  <c r="AL260" i="1"/>
  <c r="AM260" i="1"/>
  <c r="AN260" i="1"/>
  <c r="AO260" i="1"/>
  <c r="AP260" i="1"/>
  <c r="AQ260" i="1"/>
  <c r="AR260" i="1"/>
  <c r="AU260" i="1"/>
  <c r="AV260" i="1"/>
  <c r="AW260" i="1"/>
  <c r="AX260" i="1"/>
  <c r="BA260" i="1"/>
  <c r="AJ261" i="1"/>
  <c r="AK261" i="1"/>
  <c r="AL261" i="1"/>
  <c r="AM261" i="1"/>
  <c r="AN261" i="1"/>
  <c r="AO261" i="1"/>
  <c r="AP261" i="1"/>
  <c r="AQ261" i="1"/>
  <c r="AR261" i="1"/>
  <c r="AU261" i="1"/>
  <c r="AV261" i="1"/>
  <c r="AW261" i="1"/>
  <c r="AX261" i="1"/>
  <c r="BA261" i="1"/>
  <c r="AJ262" i="1"/>
  <c r="AK262" i="1"/>
  <c r="AL262" i="1"/>
  <c r="AM262" i="1"/>
  <c r="AN262" i="1"/>
  <c r="AO262" i="1"/>
  <c r="AP262" i="1"/>
  <c r="AQ262" i="1"/>
  <c r="AR262" i="1"/>
  <c r="AU262" i="1"/>
  <c r="AV262" i="1"/>
  <c r="AW262" i="1"/>
  <c r="AX262" i="1"/>
  <c r="BA262" i="1"/>
  <c r="AJ263" i="1"/>
  <c r="AK263" i="1"/>
  <c r="AL263" i="1"/>
  <c r="AM263" i="1"/>
  <c r="AN263" i="1"/>
  <c r="AO263" i="1"/>
  <c r="AP263" i="1"/>
  <c r="AQ263" i="1"/>
  <c r="AR263" i="1"/>
  <c r="AU263" i="1"/>
  <c r="AV263" i="1"/>
  <c r="AW263" i="1"/>
  <c r="AX263" i="1"/>
  <c r="BA263" i="1"/>
  <c r="AJ264" i="1"/>
  <c r="AK264" i="1"/>
  <c r="AL264" i="1"/>
  <c r="AM264" i="1"/>
  <c r="AN264" i="1"/>
  <c r="AO264" i="1"/>
  <c r="AP264" i="1"/>
  <c r="AQ264" i="1"/>
  <c r="AR264" i="1"/>
  <c r="AU264" i="1"/>
  <c r="AV264" i="1"/>
  <c r="AW264" i="1"/>
  <c r="AX264" i="1"/>
  <c r="BA264" i="1"/>
  <c r="AJ265" i="1"/>
  <c r="AK265" i="1"/>
  <c r="AL265" i="1"/>
  <c r="AM265" i="1"/>
  <c r="AN265" i="1"/>
  <c r="AO265" i="1"/>
  <c r="AP265" i="1"/>
  <c r="AS265" i="1" s="1"/>
  <c r="AQ265" i="1"/>
  <c r="AR265" i="1"/>
  <c r="AU265" i="1"/>
  <c r="AV265" i="1"/>
  <c r="AW265" i="1"/>
  <c r="AX265" i="1"/>
  <c r="BA265" i="1"/>
  <c r="AJ266" i="1"/>
  <c r="AK266" i="1"/>
  <c r="AL266" i="1"/>
  <c r="AM266" i="1"/>
  <c r="AN266" i="1"/>
  <c r="AO266" i="1"/>
  <c r="AP266" i="1"/>
  <c r="AQ266" i="1"/>
  <c r="AR266" i="1"/>
  <c r="AU266" i="1"/>
  <c r="AV266" i="1"/>
  <c r="AW266" i="1"/>
  <c r="AX266" i="1"/>
  <c r="BA266" i="1"/>
  <c r="AJ267" i="1"/>
  <c r="AK267" i="1"/>
  <c r="AL267" i="1"/>
  <c r="AM267" i="1"/>
  <c r="AN267" i="1"/>
  <c r="AO267" i="1"/>
  <c r="AP267" i="1"/>
  <c r="AQ267" i="1"/>
  <c r="AR267" i="1"/>
  <c r="AU267" i="1"/>
  <c r="AV267" i="1"/>
  <c r="AW267" i="1"/>
  <c r="AX267" i="1"/>
  <c r="BA267" i="1"/>
  <c r="AJ268" i="1"/>
  <c r="AK268" i="1"/>
  <c r="AL268" i="1"/>
  <c r="AM268" i="1"/>
  <c r="AN268" i="1"/>
  <c r="AO268" i="1"/>
  <c r="AP268" i="1"/>
  <c r="AQ268" i="1"/>
  <c r="AR268" i="1"/>
  <c r="AU268" i="1"/>
  <c r="AV268" i="1"/>
  <c r="AW268" i="1"/>
  <c r="AX268" i="1"/>
  <c r="BA268" i="1"/>
  <c r="AJ269" i="1"/>
  <c r="AK269" i="1"/>
  <c r="AL269" i="1"/>
  <c r="AM269" i="1"/>
  <c r="AN269" i="1"/>
  <c r="AO269" i="1"/>
  <c r="AP269" i="1"/>
  <c r="AQ269" i="1"/>
  <c r="AR269" i="1"/>
  <c r="AU269" i="1"/>
  <c r="AV269" i="1"/>
  <c r="AW269" i="1"/>
  <c r="AX269" i="1"/>
  <c r="BA269" i="1"/>
  <c r="AJ270" i="1"/>
  <c r="AK270" i="1"/>
  <c r="AL270" i="1"/>
  <c r="AM270" i="1"/>
  <c r="AN270" i="1"/>
  <c r="AO270" i="1"/>
  <c r="AP270" i="1"/>
  <c r="AQ270" i="1"/>
  <c r="AR270" i="1"/>
  <c r="AU270" i="1"/>
  <c r="AV270" i="1"/>
  <c r="AW270" i="1"/>
  <c r="AX270" i="1"/>
  <c r="BA270" i="1"/>
  <c r="AJ271" i="1"/>
  <c r="AK271" i="1"/>
  <c r="AL271" i="1"/>
  <c r="AM271" i="1"/>
  <c r="AN271" i="1"/>
  <c r="AO271" i="1"/>
  <c r="AP271" i="1"/>
  <c r="AS271" i="1" s="1"/>
  <c r="AQ271" i="1"/>
  <c r="AR271" i="1"/>
  <c r="AU271" i="1"/>
  <c r="AV271" i="1"/>
  <c r="AW271" i="1"/>
  <c r="AX271" i="1"/>
  <c r="BA271" i="1"/>
  <c r="AJ272" i="1"/>
  <c r="AK272" i="1"/>
  <c r="AL272" i="1"/>
  <c r="AM272" i="1"/>
  <c r="AN272" i="1"/>
  <c r="AO272" i="1"/>
  <c r="AP272" i="1"/>
  <c r="AQ272" i="1"/>
  <c r="AR272" i="1"/>
  <c r="AU272" i="1"/>
  <c r="AV272" i="1"/>
  <c r="AW272" i="1"/>
  <c r="AX272" i="1"/>
  <c r="BA272" i="1"/>
  <c r="AJ273" i="1"/>
  <c r="AK273" i="1"/>
  <c r="AL273" i="1"/>
  <c r="AM273" i="1"/>
  <c r="AN273" i="1"/>
  <c r="AO273" i="1"/>
  <c r="AP273" i="1"/>
  <c r="AQ273" i="1"/>
  <c r="AR273" i="1"/>
  <c r="AU273" i="1"/>
  <c r="AV273" i="1"/>
  <c r="AW273" i="1"/>
  <c r="AX273" i="1"/>
  <c r="BA273" i="1"/>
  <c r="AJ274" i="1"/>
  <c r="AK274" i="1"/>
  <c r="AL274" i="1"/>
  <c r="AM274" i="1"/>
  <c r="AN274" i="1"/>
  <c r="AO274" i="1"/>
  <c r="AP274" i="1"/>
  <c r="AQ274" i="1"/>
  <c r="AR274" i="1"/>
  <c r="AU274" i="1"/>
  <c r="AV274" i="1"/>
  <c r="AW274" i="1"/>
  <c r="AX274" i="1"/>
  <c r="BA274" i="1"/>
  <c r="AJ275" i="1"/>
  <c r="AK275" i="1"/>
  <c r="AL275" i="1"/>
  <c r="AM275" i="1"/>
  <c r="AN275" i="1"/>
  <c r="AO275" i="1"/>
  <c r="AP275" i="1"/>
  <c r="AQ275" i="1"/>
  <c r="AR275" i="1"/>
  <c r="AU275" i="1"/>
  <c r="AV275" i="1"/>
  <c r="AW275" i="1"/>
  <c r="AX275" i="1"/>
  <c r="BA275" i="1"/>
  <c r="AJ276" i="1"/>
  <c r="AK276" i="1"/>
  <c r="AL276" i="1"/>
  <c r="AM276" i="1"/>
  <c r="AN276" i="1"/>
  <c r="AO276" i="1"/>
  <c r="AP276" i="1"/>
  <c r="AQ276" i="1"/>
  <c r="AR276" i="1"/>
  <c r="AU276" i="1"/>
  <c r="AV276" i="1"/>
  <c r="AW276" i="1"/>
  <c r="AX276" i="1"/>
  <c r="BA276" i="1"/>
  <c r="AJ277" i="1"/>
  <c r="AK277" i="1"/>
  <c r="AL277" i="1"/>
  <c r="AM277" i="1"/>
  <c r="AN277" i="1"/>
  <c r="AO277" i="1"/>
  <c r="AP277" i="1"/>
  <c r="AQ277" i="1"/>
  <c r="AR277" i="1"/>
  <c r="AU277" i="1"/>
  <c r="AV277" i="1"/>
  <c r="AW277" i="1"/>
  <c r="AX277" i="1"/>
  <c r="BA277" i="1"/>
  <c r="AJ278" i="1"/>
  <c r="AK278" i="1"/>
  <c r="AL278" i="1"/>
  <c r="AM278" i="1"/>
  <c r="AN278" i="1"/>
  <c r="AO278" i="1"/>
  <c r="AP278" i="1"/>
  <c r="AQ278" i="1"/>
  <c r="AR278" i="1"/>
  <c r="AU278" i="1"/>
  <c r="AV278" i="1"/>
  <c r="AW278" i="1"/>
  <c r="AX278" i="1"/>
  <c r="BA278" i="1"/>
  <c r="AJ279" i="1"/>
  <c r="AK279" i="1"/>
  <c r="AL279" i="1"/>
  <c r="AM279" i="1"/>
  <c r="AN279" i="1"/>
  <c r="AO279" i="1"/>
  <c r="AP279" i="1"/>
  <c r="AQ279" i="1"/>
  <c r="AR279" i="1"/>
  <c r="AU279" i="1"/>
  <c r="AV279" i="1"/>
  <c r="AW279" i="1"/>
  <c r="AX279" i="1"/>
  <c r="BA279" i="1"/>
  <c r="AJ280" i="1"/>
  <c r="AK280" i="1"/>
  <c r="AL280" i="1"/>
  <c r="AM280" i="1"/>
  <c r="AN280" i="1"/>
  <c r="AO280" i="1"/>
  <c r="AP280" i="1"/>
  <c r="AQ280" i="1"/>
  <c r="AR280" i="1"/>
  <c r="AU280" i="1"/>
  <c r="AV280" i="1"/>
  <c r="AW280" i="1"/>
  <c r="AX280" i="1"/>
  <c r="BA280" i="1"/>
  <c r="AJ281" i="1"/>
  <c r="AK281" i="1"/>
  <c r="AL281" i="1"/>
  <c r="AM281" i="1"/>
  <c r="AN281" i="1"/>
  <c r="AO281" i="1"/>
  <c r="AP281" i="1"/>
  <c r="AQ281" i="1"/>
  <c r="AR281" i="1"/>
  <c r="AU281" i="1"/>
  <c r="AV281" i="1"/>
  <c r="AW281" i="1"/>
  <c r="AX281" i="1"/>
  <c r="BA281" i="1"/>
  <c r="AJ282" i="1"/>
  <c r="AK282" i="1"/>
  <c r="AL282" i="1"/>
  <c r="AM282" i="1"/>
  <c r="AN282" i="1"/>
  <c r="AO282" i="1"/>
  <c r="AP282" i="1"/>
  <c r="AQ282" i="1"/>
  <c r="AR282" i="1"/>
  <c r="AU282" i="1"/>
  <c r="AV282" i="1"/>
  <c r="AW282" i="1"/>
  <c r="AX282" i="1"/>
  <c r="BA282" i="1"/>
  <c r="AJ283" i="1"/>
  <c r="AK283" i="1"/>
  <c r="AL283" i="1"/>
  <c r="AM283" i="1"/>
  <c r="AN283" i="1"/>
  <c r="AO283" i="1"/>
  <c r="AP283" i="1"/>
  <c r="AS283" i="1" s="1"/>
  <c r="AT283" i="1" s="1"/>
  <c r="AQ283" i="1"/>
  <c r="AR283" i="1"/>
  <c r="AU283" i="1"/>
  <c r="AV283" i="1"/>
  <c r="AW283" i="1"/>
  <c r="AX283" i="1"/>
  <c r="BA283" i="1"/>
  <c r="AJ284" i="1"/>
  <c r="AK284" i="1"/>
  <c r="AL284" i="1"/>
  <c r="AM284" i="1"/>
  <c r="AN284" i="1"/>
  <c r="AO284" i="1"/>
  <c r="AP284" i="1"/>
  <c r="AQ284" i="1"/>
  <c r="AR284" i="1"/>
  <c r="AU284" i="1"/>
  <c r="AV284" i="1"/>
  <c r="AW284" i="1"/>
  <c r="AX284" i="1"/>
  <c r="BA284" i="1"/>
  <c r="AJ285" i="1"/>
  <c r="AK285" i="1"/>
  <c r="AL285" i="1"/>
  <c r="AM285" i="1"/>
  <c r="AN285" i="1"/>
  <c r="AO285" i="1"/>
  <c r="AP285" i="1"/>
  <c r="AS285" i="1" s="1"/>
  <c r="AQ285" i="1"/>
  <c r="AR285" i="1"/>
  <c r="AU285" i="1"/>
  <c r="AV285" i="1"/>
  <c r="AW285" i="1"/>
  <c r="AX285" i="1"/>
  <c r="BA285" i="1"/>
  <c r="AJ286" i="1"/>
  <c r="AK286" i="1"/>
  <c r="AL286" i="1"/>
  <c r="AM286" i="1"/>
  <c r="AN286" i="1"/>
  <c r="AO286" i="1"/>
  <c r="AP286" i="1"/>
  <c r="AQ286" i="1"/>
  <c r="AR286" i="1"/>
  <c r="AU286" i="1"/>
  <c r="AV286" i="1"/>
  <c r="AW286" i="1"/>
  <c r="AX286" i="1"/>
  <c r="BA286" i="1"/>
  <c r="AJ287" i="1"/>
  <c r="AK287" i="1"/>
  <c r="AL287" i="1"/>
  <c r="AM287" i="1"/>
  <c r="AN287" i="1"/>
  <c r="AO287" i="1"/>
  <c r="AP287" i="1"/>
  <c r="AS287" i="1" s="1"/>
  <c r="AT287" i="1" s="1"/>
  <c r="AQ287" i="1"/>
  <c r="AR287" i="1"/>
  <c r="AU287" i="1"/>
  <c r="AV287" i="1"/>
  <c r="AW287" i="1"/>
  <c r="AX287" i="1"/>
  <c r="BA287" i="1"/>
  <c r="AJ288" i="1"/>
  <c r="AK288" i="1"/>
  <c r="AL288" i="1"/>
  <c r="AM288" i="1"/>
  <c r="AN288" i="1"/>
  <c r="AO288" i="1"/>
  <c r="AP288" i="1"/>
  <c r="AQ288" i="1"/>
  <c r="AR288" i="1"/>
  <c r="AU288" i="1"/>
  <c r="AV288" i="1"/>
  <c r="AW288" i="1"/>
  <c r="AX288" i="1"/>
  <c r="BA288" i="1"/>
  <c r="AJ289" i="1"/>
  <c r="AK289" i="1"/>
  <c r="AL289" i="1"/>
  <c r="AM289" i="1"/>
  <c r="AN289" i="1"/>
  <c r="AO289" i="1"/>
  <c r="AP289" i="1"/>
  <c r="AQ289" i="1"/>
  <c r="AR289" i="1"/>
  <c r="AU289" i="1"/>
  <c r="AV289" i="1"/>
  <c r="AW289" i="1"/>
  <c r="AX289" i="1"/>
  <c r="BA289" i="1"/>
  <c r="AJ290" i="1"/>
  <c r="AK290" i="1"/>
  <c r="AL290" i="1"/>
  <c r="AM290" i="1"/>
  <c r="AN290" i="1"/>
  <c r="AO290" i="1"/>
  <c r="AP290" i="1"/>
  <c r="AQ290" i="1"/>
  <c r="AR290" i="1"/>
  <c r="AU290" i="1"/>
  <c r="AV290" i="1"/>
  <c r="AW290" i="1"/>
  <c r="AX290" i="1"/>
  <c r="BA290" i="1"/>
  <c r="AJ291" i="1"/>
  <c r="AK291" i="1"/>
  <c r="AL291" i="1"/>
  <c r="AM291" i="1"/>
  <c r="AN291" i="1"/>
  <c r="AO291" i="1"/>
  <c r="AP291" i="1"/>
  <c r="AQ291" i="1"/>
  <c r="AR291" i="1"/>
  <c r="AU291" i="1"/>
  <c r="AV291" i="1"/>
  <c r="AW291" i="1"/>
  <c r="AX291" i="1"/>
  <c r="BA291" i="1"/>
  <c r="AJ292" i="1"/>
  <c r="AK292" i="1"/>
  <c r="AL292" i="1"/>
  <c r="AM292" i="1"/>
  <c r="AN292" i="1"/>
  <c r="AO292" i="1"/>
  <c r="AP292" i="1"/>
  <c r="AS292" i="1" s="1"/>
  <c r="AQ292" i="1"/>
  <c r="AR292" i="1"/>
  <c r="AU292" i="1"/>
  <c r="AV292" i="1"/>
  <c r="AW292" i="1"/>
  <c r="AX292" i="1"/>
  <c r="BA292" i="1"/>
  <c r="AJ293" i="1"/>
  <c r="AK293" i="1"/>
  <c r="AL293" i="1"/>
  <c r="AM293" i="1"/>
  <c r="AN293" i="1"/>
  <c r="AO293" i="1"/>
  <c r="AP293" i="1"/>
  <c r="AQ293" i="1"/>
  <c r="AR293" i="1"/>
  <c r="AU293" i="1"/>
  <c r="AV293" i="1"/>
  <c r="AW293" i="1"/>
  <c r="AX293" i="1"/>
  <c r="BA293" i="1"/>
  <c r="AJ294" i="1"/>
  <c r="AK294" i="1"/>
  <c r="AL294" i="1"/>
  <c r="AM294" i="1"/>
  <c r="AN294" i="1"/>
  <c r="AO294" i="1"/>
  <c r="AP294" i="1"/>
  <c r="AS294" i="1" s="1"/>
  <c r="AT294" i="1" s="1"/>
  <c r="AQ294" i="1"/>
  <c r="AR294" i="1"/>
  <c r="AU294" i="1"/>
  <c r="AV294" i="1"/>
  <c r="AW294" i="1"/>
  <c r="AX294" i="1"/>
  <c r="BA294" i="1"/>
  <c r="AJ295" i="1"/>
  <c r="AK295" i="1"/>
  <c r="AL295" i="1"/>
  <c r="AM295" i="1"/>
  <c r="AN295" i="1"/>
  <c r="AO295" i="1"/>
  <c r="AP295" i="1"/>
  <c r="AQ295" i="1"/>
  <c r="AR295" i="1"/>
  <c r="AU295" i="1"/>
  <c r="AV295" i="1"/>
  <c r="AW295" i="1"/>
  <c r="AX295" i="1"/>
  <c r="BA295" i="1"/>
  <c r="AJ296" i="1"/>
  <c r="AK296" i="1"/>
  <c r="AL296" i="1"/>
  <c r="AM296" i="1"/>
  <c r="AN296" i="1"/>
  <c r="AO296" i="1"/>
  <c r="AP296" i="1"/>
  <c r="AS296" i="1" s="1"/>
  <c r="AQ296" i="1"/>
  <c r="AR296" i="1"/>
  <c r="AU296" i="1"/>
  <c r="AV296" i="1"/>
  <c r="AW296" i="1"/>
  <c r="AX296" i="1"/>
  <c r="BA296" i="1"/>
  <c r="AJ297" i="1"/>
  <c r="AK297" i="1"/>
  <c r="AL297" i="1"/>
  <c r="AM297" i="1"/>
  <c r="AN297" i="1"/>
  <c r="AO297" i="1"/>
  <c r="AP297" i="1"/>
  <c r="AQ297" i="1"/>
  <c r="AR297" i="1"/>
  <c r="AU297" i="1"/>
  <c r="AV297" i="1"/>
  <c r="AW297" i="1"/>
  <c r="AX297" i="1"/>
  <c r="BA297" i="1"/>
  <c r="AJ298" i="1"/>
  <c r="AK298" i="1"/>
  <c r="AL298" i="1"/>
  <c r="AM298" i="1"/>
  <c r="AN298" i="1"/>
  <c r="AO298" i="1"/>
  <c r="AP298" i="1"/>
  <c r="AQ298" i="1"/>
  <c r="AR298" i="1"/>
  <c r="AU298" i="1"/>
  <c r="AV298" i="1"/>
  <c r="AW298" i="1"/>
  <c r="AX298" i="1"/>
  <c r="BA298" i="1"/>
  <c r="AJ299" i="1"/>
  <c r="AK299" i="1"/>
  <c r="AL299" i="1"/>
  <c r="AM299" i="1"/>
  <c r="AN299" i="1"/>
  <c r="AO299" i="1"/>
  <c r="AP299" i="1"/>
  <c r="AQ299" i="1"/>
  <c r="AR299" i="1"/>
  <c r="AU299" i="1"/>
  <c r="AV299" i="1"/>
  <c r="AW299" i="1"/>
  <c r="AX299" i="1"/>
  <c r="BA299" i="1"/>
  <c r="AJ300" i="1"/>
  <c r="AK300" i="1"/>
  <c r="AL300" i="1"/>
  <c r="AM300" i="1"/>
  <c r="AN300" i="1"/>
  <c r="AO300" i="1"/>
  <c r="AP300" i="1"/>
  <c r="AQ300" i="1"/>
  <c r="AR300" i="1"/>
  <c r="AU300" i="1"/>
  <c r="AV300" i="1"/>
  <c r="AW300" i="1"/>
  <c r="AX300" i="1"/>
  <c r="BA300" i="1"/>
  <c r="AJ301" i="1"/>
  <c r="AK301" i="1"/>
  <c r="AL301" i="1"/>
  <c r="AM301" i="1"/>
  <c r="AN301" i="1"/>
  <c r="AO301" i="1"/>
  <c r="AP301" i="1"/>
  <c r="AQ301" i="1"/>
  <c r="AR301" i="1"/>
  <c r="AU301" i="1"/>
  <c r="AV301" i="1"/>
  <c r="AW301" i="1"/>
  <c r="AX301" i="1"/>
  <c r="BA301" i="1"/>
  <c r="AJ302" i="1"/>
  <c r="AK302" i="1"/>
  <c r="AL302" i="1"/>
  <c r="AM302" i="1"/>
  <c r="AN302" i="1"/>
  <c r="AO302" i="1"/>
  <c r="AP302" i="1"/>
  <c r="AQ302" i="1"/>
  <c r="AR302" i="1"/>
  <c r="AU302" i="1"/>
  <c r="AV302" i="1"/>
  <c r="AW302" i="1"/>
  <c r="AX302" i="1"/>
  <c r="BA302" i="1"/>
  <c r="AJ303" i="1"/>
  <c r="AK303" i="1"/>
  <c r="AL303" i="1"/>
  <c r="AM303" i="1"/>
  <c r="AN303" i="1"/>
  <c r="AO303" i="1"/>
  <c r="AP303" i="1"/>
  <c r="AQ303" i="1"/>
  <c r="AR303" i="1"/>
  <c r="AU303" i="1"/>
  <c r="AV303" i="1"/>
  <c r="AW303" i="1"/>
  <c r="AX303" i="1"/>
  <c r="BA303" i="1"/>
  <c r="AJ304" i="1"/>
  <c r="AK304" i="1"/>
  <c r="AL304" i="1"/>
  <c r="AM304" i="1"/>
  <c r="AN304" i="1"/>
  <c r="AO304" i="1"/>
  <c r="AP304" i="1"/>
  <c r="AQ304" i="1"/>
  <c r="AR304" i="1"/>
  <c r="AU304" i="1"/>
  <c r="AV304" i="1"/>
  <c r="AW304" i="1"/>
  <c r="AX304" i="1"/>
  <c r="BA304" i="1"/>
  <c r="AJ305" i="1"/>
  <c r="AK305" i="1"/>
  <c r="AL305" i="1"/>
  <c r="AM305" i="1"/>
  <c r="AN305" i="1"/>
  <c r="AO305" i="1"/>
  <c r="AP305" i="1"/>
  <c r="AS305" i="1" s="1"/>
  <c r="AT305" i="1" s="1"/>
  <c r="AQ305" i="1"/>
  <c r="AR305" i="1"/>
  <c r="AU305" i="1"/>
  <c r="AV305" i="1"/>
  <c r="AW305" i="1"/>
  <c r="AX305" i="1"/>
  <c r="BA305" i="1"/>
  <c r="AJ306" i="1"/>
  <c r="AK306" i="1"/>
  <c r="AL306" i="1"/>
  <c r="AM306" i="1"/>
  <c r="AN306" i="1"/>
  <c r="AO306" i="1"/>
  <c r="AP306" i="1"/>
  <c r="AQ306" i="1"/>
  <c r="AR306" i="1"/>
  <c r="AU306" i="1"/>
  <c r="AV306" i="1"/>
  <c r="AW306" i="1"/>
  <c r="AX306" i="1"/>
  <c r="BA306" i="1"/>
  <c r="AJ307" i="1"/>
  <c r="AK307" i="1"/>
  <c r="AL307" i="1"/>
  <c r="AM307" i="1"/>
  <c r="AN307" i="1"/>
  <c r="AO307" i="1"/>
  <c r="AP307" i="1"/>
  <c r="AS307" i="1" s="1"/>
  <c r="AT307" i="1" s="1"/>
  <c r="AQ307" i="1"/>
  <c r="AR307" i="1"/>
  <c r="AU307" i="1"/>
  <c r="AV307" i="1"/>
  <c r="AW307" i="1"/>
  <c r="AX307" i="1"/>
  <c r="BA307" i="1"/>
  <c r="AJ308" i="1"/>
  <c r="AK308" i="1"/>
  <c r="AL308" i="1"/>
  <c r="AM308" i="1"/>
  <c r="AN308" i="1"/>
  <c r="AO308" i="1"/>
  <c r="AP308" i="1"/>
  <c r="AQ308" i="1"/>
  <c r="AR308" i="1"/>
  <c r="AU308" i="1"/>
  <c r="AV308" i="1"/>
  <c r="AW308" i="1"/>
  <c r="AX308" i="1"/>
  <c r="BA308" i="1"/>
  <c r="AJ309" i="1"/>
  <c r="AK309" i="1"/>
  <c r="AL309" i="1"/>
  <c r="AM309" i="1"/>
  <c r="AN309" i="1"/>
  <c r="AO309" i="1"/>
  <c r="AP309" i="1"/>
  <c r="AQ309" i="1"/>
  <c r="AR309" i="1"/>
  <c r="AU309" i="1"/>
  <c r="AV309" i="1"/>
  <c r="AW309" i="1"/>
  <c r="AX309" i="1"/>
  <c r="BA309" i="1"/>
  <c r="AJ310" i="1"/>
  <c r="AK310" i="1"/>
  <c r="AL310" i="1"/>
  <c r="AM310" i="1"/>
  <c r="AN310" i="1"/>
  <c r="AO310" i="1"/>
  <c r="AP310" i="1"/>
  <c r="AS310" i="1" s="1"/>
  <c r="AQ310" i="1"/>
  <c r="AR310" i="1"/>
  <c r="AU310" i="1"/>
  <c r="AV310" i="1"/>
  <c r="AW310" i="1"/>
  <c r="AX310" i="1"/>
  <c r="BA310" i="1"/>
  <c r="AJ311" i="1"/>
  <c r="AK311" i="1"/>
  <c r="AL311" i="1"/>
  <c r="AM311" i="1"/>
  <c r="AN311" i="1"/>
  <c r="AO311" i="1"/>
  <c r="AP311" i="1"/>
  <c r="AQ311" i="1"/>
  <c r="AR311" i="1"/>
  <c r="AU311" i="1"/>
  <c r="AV311" i="1"/>
  <c r="AW311" i="1"/>
  <c r="AX311" i="1"/>
  <c r="BA311" i="1"/>
  <c r="AJ312" i="1"/>
  <c r="AK312" i="1"/>
  <c r="AL312" i="1"/>
  <c r="AM312" i="1"/>
  <c r="AN312" i="1"/>
  <c r="AO312" i="1"/>
  <c r="AP312" i="1"/>
  <c r="AS312" i="1" s="1"/>
  <c r="AT312" i="1" s="1"/>
  <c r="AQ312" i="1"/>
  <c r="AR312" i="1"/>
  <c r="AU312" i="1"/>
  <c r="AV312" i="1"/>
  <c r="AW312" i="1"/>
  <c r="AX312" i="1"/>
  <c r="BA312" i="1"/>
  <c r="AJ313" i="1"/>
  <c r="AK313" i="1"/>
  <c r="AL313" i="1"/>
  <c r="AM313" i="1"/>
  <c r="AN313" i="1"/>
  <c r="AO313" i="1"/>
  <c r="AP313" i="1"/>
  <c r="AQ313" i="1"/>
  <c r="AR313" i="1"/>
  <c r="AU313" i="1"/>
  <c r="AV313" i="1"/>
  <c r="AW313" i="1"/>
  <c r="AX313" i="1"/>
  <c r="BA313" i="1"/>
  <c r="AJ314" i="1"/>
  <c r="AK314" i="1"/>
  <c r="AL314" i="1"/>
  <c r="AM314" i="1"/>
  <c r="AN314" i="1"/>
  <c r="AO314" i="1"/>
  <c r="AP314" i="1"/>
  <c r="AQ314" i="1"/>
  <c r="AR314" i="1"/>
  <c r="AU314" i="1"/>
  <c r="AV314" i="1"/>
  <c r="AW314" i="1"/>
  <c r="AX314" i="1"/>
  <c r="BA314" i="1"/>
  <c r="AJ315" i="1"/>
  <c r="AK315" i="1"/>
  <c r="AL315" i="1"/>
  <c r="AM315" i="1"/>
  <c r="AN315" i="1"/>
  <c r="AO315" i="1"/>
  <c r="AP315" i="1"/>
  <c r="AQ315" i="1"/>
  <c r="AR315" i="1"/>
  <c r="AU315" i="1"/>
  <c r="AV315" i="1"/>
  <c r="AW315" i="1"/>
  <c r="AX315" i="1"/>
  <c r="BA315" i="1"/>
  <c r="AJ316" i="1"/>
  <c r="AK316" i="1"/>
  <c r="AL316" i="1"/>
  <c r="AM316" i="1"/>
  <c r="AN316" i="1"/>
  <c r="AO316" i="1"/>
  <c r="AP316" i="1"/>
  <c r="AQ316" i="1"/>
  <c r="AR316" i="1"/>
  <c r="AU316" i="1"/>
  <c r="AV316" i="1"/>
  <c r="AW316" i="1"/>
  <c r="AX316" i="1"/>
  <c r="BA316" i="1"/>
  <c r="AJ317" i="1"/>
  <c r="AK317" i="1"/>
  <c r="AL317" i="1"/>
  <c r="AM317" i="1"/>
  <c r="AN317" i="1"/>
  <c r="AO317" i="1"/>
  <c r="AP317" i="1"/>
  <c r="AQ317" i="1"/>
  <c r="AR317" i="1"/>
  <c r="AU317" i="1"/>
  <c r="AV317" i="1"/>
  <c r="AW317" i="1"/>
  <c r="AX317" i="1"/>
  <c r="BA317" i="1"/>
  <c r="AJ318" i="1"/>
  <c r="AK318" i="1"/>
  <c r="AL318" i="1"/>
  <c r="AM318" i="1"/>
  <c r="AN318" i="1"/>
  <c r="AO318" i="1"/>
  <c r="AP318" i="1"/>
  <c r="AQ318" i="1"/>
  <c r="AR318" i="1"/>
  <c r="AU318" i="1"/>
  <c r="AV318" i="1"/>
  <c r="AW318" i="1"/>
  <c r="AX318" i="1"/>
  <c r="BA318" i="1"/>
  <c r="AJ319" i="1"/>
  <c r="AK319" i="1"/>
  <c r="AL319" i="1"/>
  <c r="AM319" i="1"/>
  <c r="AN319" i="1"/>
  <c r="AO319" i="1"/>
  <c r="AP319" i="1"/>
  <c r="AQ319" i="1"/>
  <c r="AR319" i="1"/>
  <c r="AU319" i="1"/>
  <c r="AV319" i="1"/>
  <c r="AW319" i="1"/>
  <c r="AX319" i="1"/>
  <c r="BA319" i="1"/>
  <c r="AJ320" i="1"/>
  <c r="AK320" i="1"/>
  <c r="AL320" i="1"/>
  <c r="AM320" i="1"/>
  <c r="AN320" i="1"/>
  <c r="AO320" i="1"/>
  <c r="AP320" i="1"/>
  <c r="AQ320" i="1"/>
  <c r="AR320" i="1"/>
  <c r="AU320" i="1"/>
  <c r="AV320" i="1"/>
  <c r="AW320" i="1"/>
  <c r="AX320" i="1"/>
  <c r="BA320" i="1"/>
  <c r="AJ321" i="1"/>
  <c r="AK321" i="1"/>
  <c r="AL321" i="1"/>
  <c r="AM321" i="1"/>
  <c r="AN321" i="1"/>
  <c r="AO321" i="1"/>
  <c r="AP321" i="1"/>
  <c r="AQ321" i="1"/>
  <c r="AR321" i="1"/>
  <c r="AU321" i="1"/>
  <c r="AV321" i="1"/>
  <c r="AW321" i="1"/>
  <c r="AX321" i="1"/>
  <c r="BA321" i="1"/>
  <c r="AJ322" i="1"/>
  <c r="AK322" i="1"/>
  <c r="AL322" i="1"/>
  <c r="AM322" i="1"/>
  <c r="AN322" i="1"/>
  <c r="AO322" i="1"/>
  <c r="AP322" i="1"/>
  <c r="AS322" i="1" s="1"/>
  <c r="AT322" i="1" s="1"/>
  <c r="AQ322" i="1"/>
  <c r="AR322" i="1"/>
  <c r="AU322" i="1"/>
  <c r="AV322" i="1"/>
  <c r="AW322" i="1"/>
  <c r="AX322" i="1"/>
  <c r="BA322" i="1"/>
  <c r="AJ323" i="1"/>
  <c r="AK323" i="1"/>
  <c r="AL323" i="1"/>
  <c r="AM323" i="1"/>
  <c r="AN323" i="1"/>
  <c r="AO323" i="1"/>
  <c r="AP323" i="1"/>
  <c r="AQ323" i="1"/>
  <c r="AR323" i="1"/>
  <c r="AU323" i="1"/>
  <c r="AV323" i="1"/>
  <c r="AW323" i="1"/>
  <c r="AX323" i="1"/>
  <c r="BA323" i="1"/>
  <c r="AJ324" i="1"/>
  <c r="AK324" i="1"/>
  <c r="AL324" i="1"/>
  <c r="AM324" i="1"/>
  <c r="AN324" i="1"/>
  <c r="AO324" i="1"/>
  <c r="AP324" i="1"/>
  <c r="AQ324" i="1"/>
  <c r="AR324" i="1"/>
  <c r="AU324" i="1"/>
  <c r="AV324" i="1"/>
  <c r="AW324" i="1"/>
  <c r="AX324" i="1"/>
  <c r="BA324" i="1"/>
  <c r="AJ325" i="1"/>
  <c r="AK325" i="1"/>
  <c r="AL325" i="1"/>
  <c r="AM325" i="1"/>
  <c r="AN325" i="1"/>
  <c r="AO325" i="1"/>
  <c r="AP325" i="1"/>
  <c r="AQ325" i="1"/>
  <c r="AR325" i="1"/>
  <c r="AU325" i="1"/>
  <c r="AV325" i="1"/>
  <c r="AW325" i="1"/>
  <c r="AX325" i="1"/>
  <c r="BA325" i="1"/>
  <c r="AJ326" i="1"/>
  <c r="AK326" i="1"/>
  <c r="AL326" i="1"/>
  <c r="AM326" i="1"/>
  <c r="AN326" i="1"/>
  <c r="AO326" i="1"/>
  <c r="AP326" i="1"/>
  <c r="AQ326" i="1"/>
  <c r="AR326" i="1"/>
  <c r="AU326" i="1"/>
  <c r="AV326" i="1"/>
  <c r="AW326" i="1"/>
  <c r="AX326" i="1"/>
  <c r="BA326" i="1"/>
  <c r="AJ327" i="1"/>
  <c r="AK327" i="1"/>
  <c r="AL327" i="1"/>
  <c r="AM327" i="1"/>
  <c r="AN327" i="1"/>
  <c r="AO327" i="1"/>
  <c r="AP327" i="1"/>
  <c r="AQ327" i="1"/>
  <c r="AR327" i="1"/>
  <c r="AU327" i="1"/>
  <c r="AV327" i="1"/>
  <c r="AW327" i="1"/>
  <c r="AX327" i="1"/>
  <c r="BA327" i="1"/>
  <c r="AJ328" i="1"/>
  <c r="AK328" i="1"/>
  <c r="AL328" i="1"/>
  <c r="AM328" i="1"/>
  <c r="AN328" i="1"/>
  <c r="AO328" i="1"/>
  <c r="AP328" i="1"/>
  <c r="AQ328" i="1"/>
  <c r="AR328" i="1"/>
  <c r="AU328" i="1"/>
  <c r="AV328" i="1"/>
  <c r="AW328" i="1"/>
  <c r="AX328" i="1"/>
  <c r="BA328" i="1"/>
  <c r="AJ329" i="1"/>
  <c r="AK329" i="1"/>
  <c r="AL329" i="1"/>
  <c r="AM329" i="1"/>
  <c r="AN329" i="1"/>
  <c r="AO329" i="1"/>
  <c r="AP329" i="1"/>
  <c r="AS329" i="1" s="1"/>
  <c r="AT329" i="1" s="1"/>
  <c r="AQ329" i="1"/>
  <c r="AR329" i="1"/>
  <c r="AU329" i="1"/>
  <c r="AV329" i="1"/>
  <c r="AW329" i="1"/>
  <c r="AX329" i="1"/>
  <c r="BA329" i="1"/>
  <c r="AJ330" i="1"/>
  <c r="AK330" i="1"/>
  <c r="AL330" i="1"/>
  <c r="AM330" i="1"/>
  <c r="AN330" i="1"/>
  <c r="AO330" i="1"/>
  <c r="AP330" i="1"/>
  <c r="AQ330" i="1"/>
  <c r="AR330" i="1"/>
  <c r="AU330" i="1"/>
  <c r="AV330" i="1"/>
  <c r="AW330" i="1"/>
  <c r="AX330" i="1"/>
  <c r="BA330" i="1"/>
  <c r="AJ331" i="1"/>
  <c r="AK331" i="1"/>
  <c r="AL331" i="1"/>
  <c r="AM331" i="1"/>
  <c r="AN331" i="1"/>
  <c r="AO331" i="1"/>
  <c r="AP331" i="1"/>
  <c r="AQ331" i="1"/>
  <c r="AR331" i="1"/>
  <c r="AU331" i="1"/>
  <c r="AV331" i="1"/>
  <c r="AW331" i="1"/>
  <c r="AX331" i="1"/>
  <c r="BA331" i="1"/>
  <c r="AJ332" i="1"/>
  <c r="AK332" i="1"/>
  <c r="AL332" i="1"/>
  <c r="AM332" i="1"/>
  <c r="AN332" i="1"/>
  <c r="AO332" i="1"/>
  <c r="AP332" i="1"/>
  <c r="AQ332" i="1"/>
  <c r="AR332" i="1"/>
  <c r="AU332" i="1"/>
  <c r="AV332" i="1"/>
  <c r="AW332" i="1"/>
  <c r="AX332" i="1"/>
  <c r="BA332" i="1"/>
  <c r="AJ333" i="1"/>
  <c r="AK333" i="1"/>
  <c r="AL333" i="1"/>
  <c r="AM333" i="1"/>
  <c r="AN333" i="1"/>
  <c r="AO333" i="1"/>
  <c r="AP333" i="1"/>
  <c r="AQ333" i="1"/>
  <c r="AR333" i="1"/>
  <c r="AU333" i="1"/>
  <c r="AV333" i="1"/>
  <c r="AW333" i="1"/>
  <c r="AX333" i="1"/>
  <c r="BA333" i="1"/>
  <c r="AJ334" i="1"/>
  <c r="AK334" i="1"/>
  <c r="AL334" i="1"/>
  <c r="AM334" i="1"/>
  <c r="AN334" i="1"/>
  <c r="AO334" i="1"/>
  <c r="AP334" i="1"/>
  <c r="AQ334" i="1"/>
  <c r="AR334" i="1"/>
  <c r="AU334" i="1"/>
  <c r="AV334" i="1"/>
  <c r="AW334" i="1"/>
  <c r="AX334" i="1"/>
  <c r="BA334" i="1"/>
  <c r="AJ335" i="1"/>
  <c r="AK335" i="1"/>
  <c r="AL335" i="1"/>
  <c r="AM335" i="1"/>
  <c r="AN335" i="1"/>
  <c r="AO335" i="1"/>
  <c r="AP335" i="1"/>
  <c r="AQ335" i="1"/>
  <c r="AR335" i="1"/>
  <c r="AU335" i="1"/>
  <c r="AV335" i="1"/>
  <c r="AW335" i="1"/>
  <c r="AX335" i="1"/>
  <c r="BA335" i="1"/>
  <c r="AJ336" i="1"/>
  <c r="AK336" i="1"/>
  <c r="AL336" i="1"/>
  <c r="AM336" i="1"/>
  <c r="AN336" i="1"/>
  <c r="AO336" i="1"/>
  <c r="AP336" i="1"/>
  <c r="AS336" i="1" s="1"/>
  <c r="AQ336" i="1"/>
  <c r="AR336" i="1"/>
  <c r="AU336" i="1"/>
  <c r="AV336" i="1"/>
  <c r="AW336" i="1"/>
  <c r="AX336" i="1"/>
  <c r="BA336" i="1"/>
  <c r="AJ337" i="1"/>
  <c r="AK337" i="1"/>
  <c r="AL337" i="1"/>
  <c r="AM337" i="1"/>
  <c r="AN337" i="1"/>
  <c r="AO337" i="1"/>
  <c r="AP337" i="1"/>
  <c r="AQ337" i="1"/>
  <c r="AR337" i="1"/>
  <c r="AU337" i="1"/>
  <c r="AV337" i="1"/>
  <c r="AW337" i="1"/>
  <c r="AX337" i="1"/>
  <c r="BA337" i="1"/>
  <c r="AJ338" i="1"/>
  <c r="AK338" i="1"/>
  <c r="AL338" i="1"/>
  <c r="AM338" i="1"/>
  <c r="AN338" i="1"/>
  <c r="AO338" i="1"/>
  <c r="AP338" i="1"/>
  <c r="AS338" i="1" s="1"/>
  <c r="AT338" i="1" s="1"/>
  <c r="AQ338" i="1"/>
  <c r="AR338" i="1"/>
  <c r="AU338" i="1"/>
  <c r="AV338" i="1"/>
  <c r="AW338" i="1"/>
  <c r="AX338" i="1"/>
  <c r="BA338" i="1"/>
  <c r="AJ339" i="1"/>
  <c r="AK339" i="1"/>
  <c r="AL339" i="1"/>
  <c r="AM339" i="1"/>
  <c r="AN339" i="1"/>
  <c r="AO339" i="1"/>
  <c r="AP339" i="1"/>
  <c r="AS339" i="1" s="1"/>
  <c r="AT339" i="1" s="1"/>
  <c r="AQ339" i="1"/>
  <c r="AR339" i="1"/>
  <c r="AU339" i="1"/>
  <c r="AV339" i="1"/>
  <c r="AW339" i="1"/>
  <c r="AX339" i="1"/>
  <c r="BA339" i="1"/>
  <c r="AJ340" i="1"/>
  <c r="AK340" i="1"/>
  <c r="AL340" i="1"/>
  <c r="AM340" i="1"/>
  <c r="AN340" i="1"/>
  <c r="AO340" i="1"/>
  <c r="AP340" i="1"/>
  <c r="AQ340" i="1"/>
  <c r="AR340" i="1"/>
  <c r="AU340" i="1"/>
  <c r="AV340" i="1"/>
  <c r="AW340" i="1"/>
  <c r="AX340" i="1"/>
  <c r="BA340" i="1"/>
  <c r="AJ341" i="1"/>
  <c r="AK341" i="1"/>
  <c r="AL341" i="1"/>
  <c r="AM341" i="1"/>
  <c r="AN341" i="1"/>
  <c r="AO341" i="1"/>
  <c r="AP341" i="1"/>
  <c r="AS341" i="1" s="1"/>
  <c r="AT341" i="1" s="1"/>
  <c r="AQ341" i="1"/>
  <c r="AR341" i="1"/>
  <c r="AU341" i="1"/>
  <c r="AV341" i="1"/>
  <c r="AW341" i="1"/>
  <c r="AX341" i="1"/>
  <c r="BA341" i="1"/>
  <c r="AJ342" i="1"/>
  <c r="AK342" i="1"/>
  <c r="AL342" i="1"/>
  <c r="AM342" i="1"/>
  <c r="AN342" i="1"/>
  <c r="AO342" i="1"/>
  <c r="AP342" i="1"/>
  <c r="AQ342" i="1"/>
  <c r="AR342" i="1"/>
  <c r="AU342" i="1"/>
  <c r="AV342" i="1"/>
  <c r="AW342" i="1"/>
  <c r="AX342" i="1"/>
  <c r="BA342" i="1"/>
  <c r="AJ343" i="1"/>
  <c r="AK343" i="1"/>
  <c r="AL343" i="1"/>
  <c r="AM343" i="1"/>
  <c r="AN343" i="1"/>
  <c r="AO343" i="1"/>
  <c r="AP343" i="1"/>
  <c r="AQ343" i="1"/>
  <c r="AR343" i="1"/>
  <c r="AU343" i="1"/>
  <c r="AV343" i="1"/>
  <c r="AW343" i="1"/>
  <c r="AX343" i="1"/>
  <c r="BA343" i="1"/>
  <c r="AJ344" i="1"/>
  <c r="AK344" i="1"/>
  <c r="AL344" i="1"/>
  <c r="AM344" i="1"/>
  <c r="AN344" i="1"/>
  <c r="AO344" i="1"/>
  <c r="AP344" i="1"/>
  <c r="AQ344" i="1"/>
  <c r="AR344" i="1"/>
  <c r="AU344" i="1"/>
  <c r="AV344" i="1"/>
  <c r="AW344" i="1"/>
  <c r="AX344" i="1"/>
  <c r="BA344" i="1"/>
  <c r="AJ345" i="1"/>
  <c r="AK345" i="1"/>
  <c r="AL345" i="1"/>
  <c r="AM345" i="1"/>
  <c r="AN345" i="1"/>
  <c r="AO345" i="1"/>
  <c r="AP345" i="1"/>
  <c r="AQ345" i="1"/>
  <c r="AR345" i="1"/>
  <c r="AU345" i="1"/>
  <c r="AV345" i="1"/>
  <c r="AW345" i="1"/>
  <c r="AX345" i="1"/>
  <c r="BA345" i="1"/>
  <c r="AJ346" i="1"/>
  <c r="AK346" i="1"/>
  <c r="AL346" i="1"/>
  <c r="AM346" i="1"/>
  <c r="AN346" i="1"/>
  <c r="AO346" i="1"/>
  <c r="AP346" i="1"/>
  <c r="AS346" i="1" s="1"/>
  <c r="AQ346" i="1"/>
  <c r="AR346" i="1"/>
  <c r="AU346" i="1"/>
  <c r="AV346" i="1"/>
  <c r="AW346" i="1"/>
  <c r="AX346" i="1"/>
  <c r="BA346" i="1"/>
  <c r="AJ347" i="1"/>
  <c r="AK347" i="1"/>
  <c r="AL347" i="1"/>
  <c r="AM347" i="1"/>
  <c r="AN347" i="1"/>
  <c r="AO347" i="1"/>
  <c r="AP347" i="1"/>
  <c r="AQ347" i="1"/>
  <c r="AR347" i="1"/>
  <c r="AU347" i="1"/>
  <c r="AV347" i="1"/>
  <c r="AW347" i="1"/>
  <c r="AX347" i="1"/>
  <c r="BA347" i="1"/>
  <c r="AJ348" i="1"/>
  <c r="AK348" i="1"/>
  <c r="AL348" i="1"/>
  <c r="AM348" i="1"/>
  <c r="AN348" i="1"/>
  <c r="AO348" i="1"/>
  <c r="AP348" i="1"/>
  <c r="AS348" i="1" s="1"/>
  <c r="AT348" i="1" s="1"/>
  <c r="AQ348" i="1"/>
  <c r="AR348" i="1"/>
  <c r="AU348" i="1"/>
  <c r="AV348" i="1"/>
  <c r="AW348" i="1"/>
  <c r="AX348" i="1"/>
  <c r="BA348" i="1"/>
  <c r="AJ349" i="1"/>
  <c r="AK349" i="1"/>
  <c r="AL349" i="1"/>
  <c r="AM349" i="1"/>
  <c r="AN349" i="1"/>
  <c r="AO349" i="1"/>
  <c r="AP349" i="1"/>
  <c r="AQ349" i="1"/>
  <c r="AR349" i="1"/>
  <c r="AU349" i="1"/>
  <c r="AV349" i="1"/>
  <c r="AW349" i="1"/>
  <c r="AX349" i="1"/>
  <c r="BA349" i="1"/>
  <c r="AJ350" i="1"/>
  <c r="AK350" i="1"/>
  <c r="AL350" i="1"/>
  <c r="AM350" i="1"/>
  <c r="AN350" i="1"/>
  <c r="AO350" i="1"/>
  <c r="AP350" i="1"/>
  <c r="AQ350" i="1"/>
  <c r="AR350" i="1"/>
  <c r="AU350" i="1"/>
  <c r="AV350" i="1"/>
  <c r="AW350" i="1"/>
  <c r="AX350" i="1"/>
  <c r="BA350" i="1"/>
  <c r="AJ351" i="1"/>
  <c r="AK351" i="1"/>
  <c r="AL351" i="1"/>
  <c r="AM351" i="1"/>
  <c r="AN351" i="1"/>
  <c r="AO351" i="1"/>
  <c r="AP351" i="1"/>
  <c r="AQ351" i="1"/>
  <c r="AR351" i="1"/>
  <c r="AU351" i="1"/>
  <c r="AV351" i="1"/>
  <c r="AW351" i="1"/>
  <c r="AX351" i="1"/>
  <c r="BA351" i="1"/>
  <c r="AJ352" i="1"/>
  <c r="AK352" i="1"/>
  <c r="AL352" i="1"/>
  <c r="AM352" i="1"/>
  <c r="AN352" i="1"/>
  <c r="AO352" i="1"/>
  <c r="AP352" i="1"/>
  <c r="AQ352" i="1"/>
  <c r="AR352" i="1"/>
  <c r="AU352" i="1"/>
  <c r="AV352" i="1"/>
  <c r="AW352" i="1"/>
  <c r="AX352" i="1"/>
  <c r="BA352" i="1"/>
  <c r="AJ353" i="1"/>
  <c r="AK353" i="1"/>
  <c r="AL353" i="1"/>
  <c r="AM353" i="1"/>
  <c r="AN353" i="1"/>
  <c r="AO353" i="1"/>
  <c r="AP353" i="1"/>
  <c r="AS353" i="1" s="1"/>
  <c r="AQ353" i="1"/>
  <c r="AR353" i="1"/>
  <c r="AU353" i="1"/>
  <c r="AV353" i="1"/>
  <c r="AW353" i="1"/>
  <c r="AX353" i="1"/>
  <c r="BA353" i="1"/>
  <c r="AJ354" i="1"/>
  <c r="AK354" i="1"/>
  <c r="AL354" i="1"/>
  <c r="AM354" i="1"/>
  <c r="AN354" i="1"/>
  <c r="AO354" i="1"/>
  <c r="AP354" i="1"/>
  <c r="AQ354" i="1"/>
  <c r="AR354" i="1"/>
  <c r="AU354" i="1"/>
  <c r="AV354" i="1"/>
  <c r="AW354" i="1"/>
  <c r="AX354" i="1"/>
  <c r="BA354" i="1"/>
  <c r="AJ355" i="1"/>
  <c r="AK355" i="1"/>
  <c r="AL355" i="1"/>
  <c r="AM355" i="1"/>
  <c r="AN355" i="1"/>
  <c r="AO355" i="1"/>
  <c r="AP355" i="1"/>
  <c r="AQ355" i="1"/>
  <c r="AR355" i="1"/>
  <c r="AU355" i="1"/>
  <c r="AV355" i="1"/>
  <c r="AW355" i="1"/>
  <c r="AX355" i="1"/>
  <c r="BA355" i="1"/>
  <c r="AJ356" i="1"/>
  <c r="AK356" i="1"/>
  <c r="AL356" i="1"/>
  <c r="AM356" i="1"/>
  <c r="AN356" i="1"/>
  <c r="AO356" i="1"/>
  <c r="AP356" i="1"/>
  <c r="AQ356" i="1"/>
  <c r="AR356" i="1"/>
  <c r="AU356" i="1"/>
  <c r="AV356" i="1"/>
  <c r="AW356" i="1"/>
  <c r="AX356" i="1"/>
  <c r="BA356" i="1"/>
  <c r="BA1" i="1"/>
  <c r="AX1" i="1"/>
  <c r="AW1" i="1"/>
  <c r="AV1" i="1"/>
  <c r="AU1" i="1"/>
  <c r="AR1" i="1"/>
  <c r="AQ1" i="1"/>
  <c r="AP1" i="1"/>
  <c r="AS1" i="1" s="1"/>
  <c r="AO1" i="1"/>
  <c r="AN1" i="1"/>
  <c r="AM1" i="1"/>
  <c r="AL1" i="1"/>
  <c r="AK1" i="1"/>
  <c r="AJ1" i="1"/>
  <c r="AV11" i="1"/>
  <c r="AU11" i="1"/>
  <c r="AR11" i="1"/>
  <c r="AA11" i="1"/>
  <c r="AA13" i="1"/>
  <c r="Z8" i="1"/>
  <c r="M13" i="8"/>
  <c r="AJ11" i="1"/>
  <c r="AX11" i="1"/>
  <c r="AW11" i="1"/>
  <c r="AQ11" i="1"/>
  <c r="A17" i="31"/>
  <c r="C16" i="5"/>
  <c r="D16" i="5"/>
  <c r="E16" i="5"/>
  <c r="F16" i="5"/>
  <c r="G16" i="5"/>
  <c r="H16" i="5"/>
  <c r="C17" i="5"/>
  <c r="D17" i="5"/>
  <c r="E17" i="5"/>
  <c r="F17" i="5"/>
  <c r="G17" i="5"/>
  <c r="H17" i="5"/>
  <c r="C18" i="5"/>
  <c r="D18" i="5"/>
  <c r="E18" i="5"/>
  <c r="F18" i="5"/>
  <c r="G18" i="5"/>
  <c r="H18" i="5"/>
  <c r="B18" i="5"/>
  <c r="B17" i="5"/>
  <c r="B16" i="5"/>
  <c r="AM11" i="1"/>
  <c r="AL11" i="1"/>
  <c r="AS118" i="1" l="1"/>
  <c r="AT118" i="1" s="1"/>
  <c r="AY118" i="1" s="1"/>
  <c r="AS236" i="1"/>
  <c r="AT236" i="1" s="1"/>
  <c r="AY236" i="1" s="1"/>
  <c r="AS356" i="1"/>
  <c r="AT356" i="1" s="1"/>
  <c r="AY356" i="1" s="1"/>
  <c r="AY14" i="1"/>
  <c r="AY338" i="1"/>
  <c r="AY41" i="1"/>
  <c r="AS351" i="1"/>
  <c r="AT351" i="1" s="1"/>
  <c r="AY351" i="1" s="1"/>
  <c r="AY348" i="1"/>
  <c r="AS345" i="1"/>
  <c r="AT345" i="1" s="1"/>
  <c r="AY345" i="1" s="1"/>
  <c r="AS328" i="1"/>
  <c r="AT328" i="1" s="1"/>
  <c r="AY328" i="1" s="1"/>
  <c r="AS319" i="1"/>
  <c r="AT319" i="1" s="1"/>
  <c r="AY319" i="1" s="1"/>
  <c r="AS209" i="1"/>
  <c r="AT209" i="1" s="1"/>
  <c r="AY209" i="1" s="1"/>
  <c r="AS79" i="1"/>
  <c r="AT79" i="1" s="1"/>
  <c r="AY79" i="1" s="1"/>
  <c r="AS67" i="1"/>
  <c r="AT67" i="1" s="1"/>
  <c r="AY67" i="1" s="1"/>
  <c r="AY339" i="1"/>
  <c r="AS232" i="1"/>
  <c r="AT232" i="1" s="1"/>
  <c r="AY232" i="1" s="1"/>
  <c r="AS277" i="1"/>
  <c r="AT277" i="1" s="1"/>
  <c r="AY277" i="1" s="1"/>
  <c r="AS259" i="1"/>
  <c r="AT259" i="1" s="1"/>
  <c r="AY259" i="1" s="1"/>
  <c r="AS204" i="1"/>
  <c r="AT204" i="1" s="1"/>
  <c r="AY204" i="1" s="1"/>
  <c r="AY294" i="1"/>
  <c r="AY226" i="1"/>
  <c r="AY215" i="1"/>
  <c r="AS246" i="1"/>
  <c r="AT246" i="1" s="1"/>
  <c r="AY246" i="1" s="1"/>
  <c r="AS234" i="1"/>
  <c r="AT234" i="1" s="1"/>
  <c r="AY234" i="1" s="1"/>
  <c r="AS188" i="1"/>
  <c r="AT188" i="1" s="1"/>
  <c r="AY188" i="1" s="1"/>
  <c r="AS217" i="1"/>
  <c r="AT217" i="1" s="1"/>
  <c r="AY217" i="1" s="1"/>
  <c r="AS199" i="1"/>
  <c r="AT199" i="1" s="1"/>
  <c r="AY199" i="1" s="1"/>
  <c r="AY106" i="1"/>
  <c r="AY305" i="1"/>
  <c r="AY29" i="1"/>
  <c r="AY82" i="1"/>
  <c r="AY258" i="1"/>
  <c r="AS108" i="1"/>
  <c r="AT108" i="1" s="1"/>
  <c r="AY108" i="1" s="1"/>
  <c r="AS84" i="1"/>
  <c r="AT84" i="1" s="1"/>
  <c r="AY84" i="1" s="1"/>
  <c r="AS185" i="1"/>
  <c r="AT185" i="1" s="1"/>
  <c r="AY185" i="1" s="1"/>
  <c r="AS97" i="1"/>
  <c r="AT97" i="1" s="1"/>
  <c r="AY97" i="1" s="1"/>
  <c r="AS91" i="1"/>
  <c r="AT91" i="1" s="1"/>
  <c r="AY91" i="1" s="1"/>
  <c r="AS68" i="1"/>
  <c r="AT68" i="1" s="1"/>
  <c r="AY68" i="1" s="1"/>
  <c r="AS315" i="1"/>
  <c r="AT315" i="1" s="1"/>
  <c r="AY315" i="1" s="1"/>
  <c r="AY312" i="1"/>
  <c r="AS298" i="1"/>
  <c r="AS270" i="1"/>
  <c r="AT270" i="1" s="1"/>
  <c r="AY270" i="1" s="1"/>
  <c r="AS202" i="1"/>
  <c r="AT202" i="1" s="1"/>
  <c r="AY202" i="1" s="1"/>
  <c r="AS167" i="1"/>
  <c r="AT167" i="1" s="1"/>
  <c r="AY167" i="1" s="1"/>
  <c r="AS30" i="1"/>
  <c r="AY307" i="1"/>
  <c r="AS282" i="1"/>
  <c r="AT282" i="1" s="1"/>
  <c r="AY282" i="1" s="1"/>
  <c r="AS317" i="1"/>
  <c r="AT317" i="1" s="1"/>
  <c r="AY317" i="1" s="1"/>
  <c r="AS309" i="1"/>
  <c r="AT309" i="1" s="1"/>
  <c r="AY309" i="1" s="1"/>
  <c r="AS260" i="1"/>
  <c r="AT260" i="1" s="1"/>
  <c r="AY260" i="1" s="1"/>
  <c r="AS192" i="1"/>
  <c r="AT192" i="1" s="1"/>
  <c r="AY192" i="1" s="1"/>
  <c r="AS173" i="1"/>
  <c r="AT173" i="1" s="1"/>
  <c r="AY173" i="1" s="1"/>
  <c r="AS172" i="1"/>
  <c r="AT172" i="1" s="1"/>
  <c r="AY172" i="1" s="1"/>
  <c r="AS161" i="1"/>
  <c r="AT161" i="1" s="1"/>
  <c r="AY161" i="1" s="1"/>
  <c r="AS128" i="1"/>
  <c r="AT128" i="1" s="1"/>
  <c r="AY128" i="1" s="1"/>
  <c r="AS111" i="1"/>
  <c r="AT111" i="1" s="1"/>
  <c r="AY111" i="1" s="1"/>
  <c r="AS320" i="1"/>
  <c r="AT320" i="1" s="1"/>
  <c r="AY320" i="1" s="1"/>
  <c r="AS297" i="1"/>
  <c r="AT297" i="1" s="1"/>
  <c r="AY297" i="1" s="1"/>
  <c r="AS178" i="1"/>
  <c r="AT178" i="1" s="1"/>
  <c r="AY178" i="1" s="1"/>
  <c r="AS166" i="1"/>
  <c r="AT166" i="1" s="1"/>
  <c r="AY166" i="1" s="1"/>
  <c r="AS150" i="1"/>
  <c r="AT150" i="1" s="1"/>
  <c r="AY150" i="1" s="1"/>
  <c r="AS52" i="1"/>
  <c r="AT52" i="1" s="1"/>
  <c r="AY52" i="1" s="1"/>
  <c r="AS46" i="1"/>
  <c r="AT46" i="1" s="1"/>
  <c r="AY46" i="1" s="1"/>
  <c r="AS207" i="1"/>
  <c r="AT207" i="1" s="1"/>
  <c r="AY207" i="1" s="1"/>
  <c r="AS195" i="1"/>
  <c r="AT195" i="1" s="1"/>
  <c r="AY195" i="1" s="1"/>
  <c r="AS146" i="1"/>
  <c r="AT146" i="1" s="1"/>
  <c r="AY146" i="1" s="1"/>
  <c r="AS60" i="1"/>
  <c r="AT60" i="1" s="1"/>
  <c r="AY60" i="1" s="1"/>
  <c r="AS51" i="1"/>
  <c r="AT51" i="1" s="1"/>
  <c r="AY51" i="1" s="1"/>
  <c r="AS48" i="1"/>
  <c r="AT48" i="1" s="1"/>
  <c r="AY48" i="1" s="1"/>
  <c r="AY53" i="1"/>
  <c r="AS321" i="1"/>
  <c r="AT321" i="1" s="1"/>
  <c r="AY321" i="1" s="1"/>
  <c r="AS299" i="1"/>
  <c r="AT299" i="1" s="1"/>
  <c r="AY299" i="1" s="1"/>
  <c r="AS289" i="1"/>
  <c r="AT289" i="1" s="1"/>
  <c r="AY289" i="1" s="1"/>
  <c r="AS104" i="1"/>
  <c r="AT104" i="1" s="1"/>
  <c r="AY104" i="1" s="1"/>
  <c r="AS55" i="1"/>
  <c r="AT55" i="1" s="1"/>
  <c r="AY55" i="1" s="1"/>
  <c r="AS27" i="1"/>
  <c r="AT27" i="1" s="1"/>
  <c r="AY27" i="1" s="1"/>
  <c r="AS248" i="1"/>
  <c r="AT248" i="1" s="1"/>
  <c r="AY248" i="1" s="1"/>
  <c r="AS235" i="1"/>
  <c r="AT235" i="1" s="1"/>
  <c r="AY235" i="1" s="1"/>
  <c r="AS229" i="1"/>
  <c r="AS190" i="1"/>
  <c r="AS184" i="1"/>
  <c r="AT184" i="1" s="1"/>
  <c r="AY184" i="1" s="1"/>
  <c r="AS147" i="1"/>
  <c r="AT147" i="1" s="1"/>
  <c r="AY147" i="1" s="1"/>
  <c r="AS122" i="1"/>
  <c r="AT122" i="1" s="1"/>
  <c r="AY122" i="1" s="1"/>
  <c r="AS114" i="1"/>
  <c r="AT114" i="1" s="1"/>
  <c r="AY114" i="1" s="1"/>
  <c r="AS105" i="1"/>
  <c r="AT105" i="1" s="1"/>
  <c r="AY105" i="1" s="1"/>
  <c r="AS81" i="1"/>
  <c r="AT81" i="1" s="1"/>
  <c r="AY81" i="1" s="1"/>
  <c r="AS58" i="1"/>
  <c r="AT58" i="1" s="1"/>
  <c r="AY58" i="1" s="1"/>
  <c r="AY158" i="1"/>
  <c r="AY214" i="1"/>
  <c r="AY98" i="1"/>
  <c r="AY26" i="1"/>
  <c r="AS324" i="1"/>
  <c r="AT324" i="1" s="1"/>
  <c r="AY324" i="1" s="1"/>
  <c r="AS286" i="1"/>
  <c r="AT286" i="1" s="1"/>
  <c r="AY286" i="1" s="1"/>
  <c r="AY135" i="1"/>
  <c r="AS94" i="1"/>
  <c r="AT94" i="1" s="1"/>
  <c r="AY94" i="1" s="1"/>
  <c r="AS34" i="1"/>
  <c r="AT34" i="1" s="1"/>
  <c r="AY34" i="1" s="1"/>
  <c r="AS44" i="1"/>
  <c r="AT44" i="1" s="1"/>
  <c r="AY44" i="1" s="1"/>
  <c r="AY287" i="1"/>
  <c r="AS263" i="1"/>
  <c r="AT263" i="1" s="1"/>
  <c r="AY263" i="1" s="1"/>
  <c r="AS133" i="1"/>
  <c r="AT133" i="1" s="1"/>
  <c r="AY133" i="1" s="1"/>
  <c r="AS327" i="1"/>
  <c r="AT327" i="1" s="1"/>
  <c r="AY327" i="1" s="1"/>
  <c r="AS171" i="1"/>
  <c r="AT171" i="1" s="1"/>
  <c r="AY171" i="1" s="1"/>
  <c r="AS165" i="1"/>
  <c r="AT165" i="1" s="1"/>
  <c r="AY165" i="1" s="1"/>
  <c r="AS149" i="1"/>
  <c r="AT149" i="1" s="1"/>
  <c r="AY149" i="1" s="1"/>
  <c r="AS96" i="1"/>
  <c r="AT96" i="1" s="1"/>
  <c r="AY96" i="1" s="1"/>
  <c r="AS76" i="1"/>
  <c r="AT76" i="1" s="1"/>
  <c r="AY76" i="1" s="1"/>
  <c r="AY251" i="1"/>
  <c r="AY341" i="1"/>
  <c r="AY125" i="1"/>
  <c r="AY283" i="1"/>
  <c r="AY250" i="1"/>
  <c r="AS334" i="1"/>
  <c r="AT334" i="1" s="1"/>
  <c r="AY334" i="1" s="1"/>
  <c r="AS284" i="1"/>
  <c r="AT284" i="1" s="1"/>
  <c r="AY284" i="1" s="1"/>
  <c r="AS268" i="1"/>
  <c r="AT268" i="1" s="1"/>
  <c r="AY268" i="1" s="1"/>
  <c r="AS262" i="1"/>
  <c r="AT262" i="1" s="1"/>
  <c r="AY262" i="1" s="1"/>
  <c r="AY238" i="1"/>
  <c r="AY222" i="1"/>
  <c r="AS206" i="1"/>
  <c r="AT206" i="1" s="1"/>
  <c r="AY206" i="1" s="1"/>
  <c r="AS176" i="1"/>
  <c r="AT176" i="1" s="1"/>
  <c r="AY176" i="1" s="1"/>
  <c r="AS148" i="1"/>
  <c r="AS99" i="1"/>
  <c r="AT99" i="1" s="1"/>
  <c r="AY99" i="1" s="1"/>
  <c r="AS70" i="1"/>
  <c r="AT70" i="1" s="1"/>
  <c r="AY70" i="1" s="1"/>
  <c r="AS49" i="1"/>
  <c r="AT49" i="1" s="1"/>
  <c r="AY49" i="1" s="1"/>
  <c r="AS22" i="1"/>
  <c r="AT22" i="1" s="1"/>
  <c r="AY22" i="1" s="1"/>
  <c r="AS17" i="1"/>
  <c r="AT17" i="1" s="1"/>
  <c r="AY17" i="1" s="1"/>
  <c r="AY329" i="1"/>
  <c r="AS355" i="1"/>
  <c r="AT355" i="1" s="1"/>
  <c r="AY355" i="1" s="1"/>
  <c r="AS241" i="1"/>
  <c r="AT241" i="1" s="1"/>
  <c r="AY241" i="1" s="1"/>
  <c r="AS230" i="1"/>
  <c r="AT230" i="1" s="1"/>
  <c r="AY230" i="1" s="1"/>
  <c r="AS197" i="1"/>
  <c r="AT197" i="1" s="1"/>
  <c r="AY197" i="1" s="1"/>
  <c r="AS196" i="1"/>
  <c r="AT196" i="1" s="1"/>
  <c r="AY196" i="1" s="1"/>
  <c r="AS191" i="1"/>
  <c r="AT191" i="1" s="1"/>
  <c r="AY191" i="1" s="1"/>
  <c r="AS137" i="1"/>
  <c r="AT137" i="1" s="1"/>
  <c r="AY137" i="1" s="1"/>
  <c r="AS87" i="1"/>
  <c r="AS75" i="1"/>
  <c r="AT75" i="1" s="1"/>
  <c r="AY75" i="1" s="1"/>
  <c r="AT353" i="1"/>
  <c r="AY353" i="1" s="1"/>
  <c r="AT336" i="1"/>
  <c r="AY336" i="1" s="1"/>
  <c r="AT265" i="1"/>
  <c r="AY265" i="1" s="1"/>
  <c r="AS164" i="1"/>
  <c r="AY322" i="1"/>
  <c r="AS343" i="1"/>
  <c r="AS354" i="1"/>
  <c r="AS350" i="1"/>
  <c r="AS335" i="1"/>
  <c r="AS332" i="1"/>
  <c r="AS325" i="1"/>
  <c r="AS314" i="1"/>
  <c r="AS293" i="1"/>
  <c r="AS326" i="1"/>
  <c r="AS304" i="1"/>
  <c r="AS273" i="1"/>
  <c r="AS272" i="1"/>
  <c r="AS301" i="1"/>
  <c r="AT296" i="1"/>
  <c r="AY296" i="1" s="1"/>
  <c r="AS257" i="1"/>
  <c r="AS211" i="1"/>
  <c r="AT180" i="1"/>
  <c r="AY180" i="1" s="1"/>
  <c r="AT72" i="1"/>
  <c r="AY72" i="1" s="1"/>
  <c r="AT271" i="1"/>
  <c r="AY271" i="1" s="1"/>
  <c r="AS318" i="1"/>
  <c r="AS247" i="1"/>
  <c r="AT239" i="1"/>
  <c r="AY239" i="1" s="1"/>
  <c r="AS61" i="1"/>
  <c r="AS347" i="1"/>
  <c r="AS311" i="1"/>
  <c r="AT110" i="1"/>
  <c r="AY110" i="1" s="1"/>
  <c r="AT212" i="1"/>
  <c r="AY212" i="1" s="1"/>
  <c r="AS28" i="1"/>
  <c r="AS340" i="1"/>
  <c r="AS330" i="1"/>
  <c r="AS331" i="1"/>
  <c r="AS295" i="1"/>
  <c r="AS280" i="1"/>
  <c r="AS274" i="1"/>
  <c r="AT38" i="1"/>
  <c r="AY38" i="1" s="1"/>
  <c r="AS37" i="1"/>
  <c r="AT12" i="1"/>
  <c r="AY12" i="1" s="1"/>
  <c r="AS266" i="1"/>
  <c r="AT74" i="1"/>
  <c r="AY74" i="1" s="1"/>
  <c r="AS300" i="1"/>
  <c r="AT62" i="1"/>
  <c r="AY62" i="1" s="1"/>
  <c r="AS337" i="1"/>
  <c r="AS308" i="1"/>
  <c r="AS261" i="1"/>
  <c r="AS349" i="1"/>
  <c r="AS313" i="1"/>
  <c r="AT285" i="1"/>
  <c r="AY285" i="1" s="1"/>
  <c r="AS264" i="1"/>
  <c r="AT224" i="1"/>
  <c r="AY224" i="1" s="1"/>
  <c r="AT134" i="1"/>
  <c r="AY134" i="1" s="1"/>
  <c r="AT89" i="1"/>
  <c r="AY89" i="1" s="1"/>
  <c r="AT36" i="1"/>
  <c r="AY36" i="1" s="1"/>
  <c r="AS344" i="1"/>
  <c r="AS123" i="1"/>
  <c r="AS32" i="1"/>
  <c r="AS352" i="1"/>
  <c r="AS333" i="1"/>
  <c r="AS306" i="1"/>
  <c r="AS302" i="1"/>
  <c r="AT292" i="1"/>
  <c r="AY292" i="1" s="1"/>
  <c r="AS223" i="1"/>
  <c r="AT183" i="1"/>
  <c r="AY183" i="1" s="1"/>
  <c r="AS40" i="1"/>
  <c r="AT256" i="1"/>
  <c r="AY256" i="1" s="1"/>
  <c r="AS255" i="1"/>
  <c r="AS323" i="1"/>
  <c r="AT346" i="1"/>
  <c r="AY346" i="1" s="1"/>
  <c r="AS342" i="1"/>
  <c r="AS316" i="1"/>
  <c r="AT310" i="1"/>
  <c r="AY310" i="1" s="1"/>
  <c r="AS291" i="1"/>
  <c r="AS275" i="1"/>
  <c r="AT253" i="1"/>
  <c r="AY253" i="1" s="1"/>
  <c r="AS244" i="1"/>
  <c r="AT227" i="1"/>
  <c r="AY227" i="1" s="1"/>
  <c r="AT132" i="1"/>
  <c r="AY132" i="1" s="1"/>
  <c r="AT50" i="1"/>
  <c r="AY50" i="1" s="1"/>
  <c r="AT120" i="1"/>
  <c r="AY120" i="1" s="1"/>
  <c r="AS240" i="1"/>
  <c r="AS237" i="1"/>
  <c r="AT194" i="1"/>
  <c r="AY194" i="1" s="1"/>
  <c r="AS193" i="1"/>
  <c r="AS143" i="1"/>
  <c r="AS24" i="1"/>
  <c r="AS252" i="1"/>
  <c r="AT144" i="1"/>
  <c r="AY144" i="1" s="1"/>
  <c r="AS288" i="1"/>
  <c r="AS281" i="1"/>
  <c r="AS243" i="1"/>
  <c r="AS228" i="1"/>
  <c r="AS225" i="1"/>
  <c r="AT182" i="1"/>
  <c r="AY182" i="1" s="1"/>
  <c r="AS181" i="1"/>
  <c r="AT170" i="1"/>
  <c r="AY170" i="1" s="1"/>
  <c r="AT156" i="1"/>
  <c r="AY156" i="1" s="1"/>
  <c r="AS115" i="1"/>
  <c r="AS90" i="1"/>
  <c r="AS73" i="1"/>
  <c r="AT65" i="1"/>
  <c r="AY65" i="1" s="1"/>
  <c r="AS249" i="1"/>
  <c r="AS290" i="1"/>
  <c r="AS279" i="1"/>
  <c r="AS254" i="1"/>
  <c r="AS231" i="1"/>
  <c r="AS216" i="1"/>
  <c r="AS213" i="1"/>
  <c r="AS205" i="1"/>
  <c r="AS130" i="1"/>
  <c r="AS126" i="1"/>
  <c r="AS35" i="1"/>
  <c r="AT15" i="1"/>
  <c r="AY15" i="1" s="1"/>
  <c r="AS219" i="1"/>
  <c r="AT159" i="1"/>
  <c r="AY159" i="1" s="1"/>
  <c r="AS155" i="1"/>
  <c r="AS102" i="1"/>
  <c r="AS77" i="1"/>
  <c r="AS63" i="1"/>
  <c r="AS21" i="1"/>
  <c r="AS152" i="1"/>
  <c r="AS23" i="1"/>
  <c r="AS303" i="1"/>
  <c r="AS245" i="1"/>
  <c r="AS242" i="1"/>
  <c r="AS168" i="1"/>
  <c r="AS154" i="1"/>
  <c r="AS127" i="1"/>
  <c r="AT39" i="1"/>
  <c r="AY39" i="1" s="1"/>
  <c r="AS220" i="1"/>
  <c r="AS276" i="1"/>
  <c r="AS269" i="1"/>
  <c r="AS233" i="1"/>
  <c r="AS163" i="1"/>
  <c r="AS101" i="1"/>
  <c r="AT86" i="1"/>
  <c r="AY86" i="1" s="1"/>
  <c r="AS278" i="1"/>
  <c r="AS267" i="1"/>
  <c r="AS221" i="1"/>
  <c r="AS218" i="1"/>
  <c r="AT142" i="1"/>
  <c r="AY142" i="1" s="1"/>
  <c r="AS113" i="1"/>
  <c r="AS20" i="1"/>
  <c r="AS208" i="1"/>
  <c r="AS200" i="1"/>
  <c r="AS179" i="1"/>
  <c r="AS153" i="1"/>
  <c r="AS151" i="1"/>
  <c r="AS141" i="1"/>
  <c r="AS138" i="1"/>
  <c r="AS103" i="1"/>
  <c r="AS85" i="1"/>
  <c r="AS64" i="1"/>
  <c r="AS57" i="1"/>
  <c r="AS56" i="1"/>
  <c r="AS47" i="1"/>
  <c r="AS169" i="1"/>
  <c r="AS160" i="1"/>
  <c r="AS140" i="1"/>
  <c r="AS131" i="1"/>
  <c r="AS119" i="1"/>
  <c r="AS78" i="1"/>
  <c r="AS25" i="1"/>
  <c r="AS16" i="1"/>
  <c r="AS210" i="1"/>
  <c r="AS157" i="1"/>
  <c r="AS136" i="1"/>
  <c r="AS129" i="1"/>
  <c r="AS107" i="1"/>
  <c r="AS66" i="1"/>
  <c r="AS13" i="1"/>
  <c r="AS198" i="1"/>
  <c r="AS145" i="1"/>
  <c r="AS124" i="1"/>
  <c r="AS117" i="1"/>
  <c r="AS116" i="1"/>
  <c r="AS95" i="1"/>
  <c r="AS69" i="1"/>
  <c r="AS54" i="1"/>
  <c r="AS45" i="1"/>
  <c r="AS19" i="1"/>
  <c r="AS201" i="1"/>
  <c r="AS186" i="1"/>
  <c r="AS112" i="1"/>
  <c r="AS83" i="1"/>
  <c r="AS42" i="1"/>
  <c r="AS33" i="1"/>
  <c r="AS189" i="1"/>
  <c r="AS187" i="1"/>
  <c r="AS174" i="1"/>
  <c r="AS139" i="1"/>
  <c r="AS121" i="1"/>
  <c r="AS100" i="1"/>
  <c r="AS93" i="1"/>
  <c r="AS92" i="1"/>
  <c r="AS71" i="1"/>
  <c r="AS43" i="1"/>
  <c r="AS203" i="1"/>
  <c r="AS177" i="1"/>
  <c r="AS175" i="1"/>
  <c r="AS162" i="1"/>
  <c r="AS109" i="1"/>
  <c r="AS88" i="1"/>
  <c r="AS80" i="1"/>
  <c r="AS59" i="1"/>
  <c r="AS31" i="1"/>
  <c r="AS18" i="1"/>
  <c r="AT1" i="1"/>
  <c r="AY1" i="1" s="1"/>
  <c r="AR4" i="1"/>
  <c r="AX5" i="1"/>
  <c r="AX4" i="1"/>
  <c r="AR5" i="1"/>
  <c r="AI1" i="1"/>
  <c r="BB1" i="1" s="1"/>
  <c r="AZ1" i="1" s="1"/>
  <c r="AC1" i="1"/>
  <c r="X1" i="1"/>
  <c r="U1" i="1"/>
  <c r="W1" i="1" s="1"/>
  <c r="O1" i="1"/>
  <c r="E1" i="1"/>
  <c r="D1" i="1"/>
  <c r="Y1" i="1" s="1"/>
  <c r="D12" i="1"/>
  <c r="Y12" i="1" s="1"/>
  <c r="E12" i="1"/>
  <c r="O12" i="1"/>
  <c r="U12" i="1"/>
  <c r="W12" i="1" s="1"/>
  <c r="X12" i="1"/>
  <c r="AI12" i="1"/>
  <c r="BB12" i="1" s="1"/>
  <c r="AZ12" i="1" s="1"/>
  <c r="D13" i="1"/>
  <c r="E13" i="1"/>
  <c r="O13" i="1"/>
  <c r="U13" i="1"/>
  <c r="W13" i="1" s="1"/>
  <c r="X13" i="1"/>
  <c r="AB13" i="1"/>
  <c r="AD13" i="1"/>
  <c r="AI13" i="1"/>
  <c r="D14" i="1"/>
  <c r="AD14" i="1" s="1"/>
  <c r="E14" i="1"/>
  <c r="O14" i="1"/>
  <c r="U14" i="1"/>
  <c r="W14" i="1" s="1"/>
  <c r="X14" i="1"/>
  <c r="AI14" i="1"/>
  <c r="BB14" i="1" s="1"/>
  <c r="AZ14" i="1" s="1"/>
  <c r="D15" i="1"/>
  <c r="Y15" i="1" s="1"/>
  <c r="E15" i="1"/>
  <c r="O15" i="1"/>
  <c r="U15" i="1"/>
  <c r="W15" i="1" s="1"/>
  <c r="X15" i="1"/>
  <c r="Z15" i="1"/>
  <c r="AC15" i="1"/>
  <c r="AI15" i="1"/>
  <c r="BB15" i="1" s="1"/>
  <c r="AZ15" i="1" s="1"/>
  <c r="D16" i="1"/>
  <c r="E16" i="1"/>
  <c r="O16" i="1"/>
  <c r="U16" i="1"/>
  <c r="W16" i="1" s="1"/>
  <c r="X16" i="1"/>
  <c r="AI16" i="1"/>
  <c r="D17" i="1"/>
  <c r="AB17" i="1" s="1"/>
  <c r="E17" i="1"/>
  <c r="O17" i="1"/>
  <c r="U17" i="1"/>
  <c r="X17" i="1"/>
  <c r="AD17" i="1"/>
  <c r="AI17" i="1"/>
  <c r="D18" i="1"/>
  <c r="AB18" i="1" s="1"/>
  <c r="E18" i="1"/>
  <c r="O18" i="1"/>
  <c r="U18" i="1"/>
  <c r="W18" i="1"/>
  <c r="X18" i="1"/>
  <c r="AI18" i="1"/>
  <c r="D19" i="1"/>
  <c r="E19" i="1"/>
  <c r="O19" i="1"/>
  <c r="U19" i="1"/>
  <c r="X19" i="1"/>
  <c r="AI19" i="1"/>
  <c r="D20" i="1"/>
  <c r="Z20" i="1" s="1"/>
  <c r="E20" i="1"/>
  <c r="O20" i="1"/>
  <c r="U20" i="1"/>
  <c r="W20" i="1"/>
  <c r="X20" i="1"/>
  <c r="AA20" i="1"/>
  <c r="AB20" i="1"/>
  <c r="AI20" i="1"/>
  <c r="D21" i="1"/>
  <c r="Y21" i="1" s="1"/>
  <c r="E21" i="1"/>
  <c r="O21" i="1"/>
  <c r="U21" i="1"/>
  <c r="X21" i="1"/>
  <c r="Z21" i="1"/>
  <c r="AC21" i="1"/>
  <c r="AI21" i="1"/>
  <c r="D22" i="1"/>
  <c r="AC22" i="1" s="1"/>
  <c r="E22" i="1"/>
  <c r="O22" i="1"/>
  <c r="U22" i="1"/>
  <c r="W22" i="1" s="1"/>
  <c r="X22" i="1"/>
  <c r="AI22" i="1"/>
  <c r="D23" i="1"/>
  <c r="Z23" i="1" s="1"/>
  <c r="E23" i="1"/>
  <c r="O23" i="1"/>
  <c r="U23" i="1"/>
  <c r="W23" i="1" s="1"/>
  <c r="X23" i="1"/>
  <c r="AI23" i="1"/>
  <c r="D24" i="1"/>
  <c r="Y24" i="1" s="1"/>
  <c r="E24" i="1"/>
  <c r="O24" i="1"/>
  <c r="U24" i="1"/>
  <c r="W24" i="1" s="1"/>
  <c r="X24" i="1"/>
  <c r="AI24" i="1"/>
  <c r="D25" i="1"/>
  <c r="Z25" i="1" s="1"/>
  <c r="E25" i="1"/>
  <c r="O25" i="1"/>
  <c r="U25" i="1"/>
  <c r="W25" i="1" s="1"/>
  <c r="X25" i="1"/>
  <c r="AI25" i="1"/>
  <c r="D26" i="1"/>
  <c r="E26" i="1"/>
  <c r="O26" i="1"/>
  <c r="U26" i="1"/>
  <c r="X26" i="1"/>
  <c r="AI26" i="1"/>
  <c r="BB26" i="1" s="1"/>
  <c r="AZ26" i="1" s="1"/>
  <c r="D27" i="1"/>
  <c r="Y27" i="1" s="1"/>
  <c r="E27" i="1"/>
  <c r="O27" i="1"/>
  <c r="U27" i="1"/>
  <c r="W27" i="1" s="1"/>
  <c r="X27" i="1"/>
  <c r="AB27" i="1"/>
  <c r="AI27" i="1"/>
  <c r="D28" i="1"/>
  <c r="AA28" i="1" s="1"/>
  <c r="E28" i="1"/>
  <c r="O28" i="1"/>
  <c r="U28" i="1"/>
  <c r="W28" i="1" s="1"/>
  <c r="X28" i="1"/>
  <c r="AI28" i="1"/>
  <c r="D29" i="1"/>
  <c r="AB29" i="1" s="1"/>
  <c r="E29" i="1"/>
  <c r="O29" i="1"/>
  <c r="U29" i="1"/>
  <c r="X29" i="1"/>
  <c r="AI29" i="1"/>
  <c r="BB29" i="1" s="1"/>
  <c r="AZ29" i="1" s="1"/>
  <c r="D30" i="1"/>
  <c r="AB30" i="1" s="1"/>
  <c r="E30" i="1"/>
  <c r="O30" i="1"/>
  <c r="U30" i="1"/>
  <c r="W30" i="1"/>
  <c r="X30" i="1"/>
  <c r="AI30" i="1"/>
  <c r="D31" i="1"/>
  <c r="E31" i="1"/>
  <c r="O31" i="1"/>
  <c r="U31" i="1"/>
  <c r="X31" i="1"/>
  <c r="AI31" i="1"/>
  <c r="D32" i="1"/>
  <c r="Z32" i="1" s="1"/>
  <c r="E32" i="1"/>
  <c r="O32" i="1"/>
  <c r="U32" i="1"/>
  <c r="W32" i="1" s="1"/>
  <c r="X32" i="1"/>
  <c r="Y32" i="1"/>
  <c r="AB32" i="1"/>
  <c r="AI32" i="1"/>
  <c r="D33" i="1"/>
  <c r="Z33" i="1" s="1"/>
  <c r="E33" i="1"/>
  <c r="O33" i="1"/>
  <c r="U33" i="1"/>
  <c r="W33" i="1" s="1"/>
  <c r="X33" i="1"/>
  <c r="Y33" i="1"/>
  <c r="AA33" i="1"/>
  <c r="AD33" i="1"/>
  <c r="AI33" i="1"/>
  <c r="D34" i="1"/>
  <c r="E34" i="1"/>
  <c r="O34" i="1"/>
  <c r="U34" i="1"/>
  <c r="X34" i="1"/>
  <c r="AI34" i="1"/>
  <c r="D35" i="1"/>
  <c r="AB35" i="1" s="1"/>
  <c r="E35" i="1"/>
  <c r="O35" i="1"/>
  <c r="U35" i="1"/>
  <c r="W35" i="1" s="1"/>
  <c r="X35" i="1"/>
  <c r="AI35" i="1"/>
  <c r="D36" i="1"/>
  <c r="Z36" i="1" s="1"/>
  <c r="E36" i="1"/>
  <c r="O36" i="1"/>
  <c r="U36" i="1"/>
  <c r="W36" i="1" s="1"/>
  <c r="X36" i="1"/>
  <c r="Y36" i="1"/>
  <c r="AC36" i="1"/>
  <c r="AI36" i="1"/>
  <c r="BB36" i="1" s="1"/>
  <c r="AZ36" i="1" s="1"/>
  <c r="D37" i="1"/>
  <c r="AA37" i="1" s="1"/>
  <c r="E37" i="1"/>
  <c r="O37" i="1"/>
  <c r="U37" i="1"/>
  <c r="W37" i="1" s="1"/>
  <c r="X37" i="1"/>
  <c r="AC37" i="1"/>
  <c r="AI37" i="1"/>
  <c r="D38" i="1"/>
  <c r="AA38" i="1" s="1"/>
  <c r="E38" i="1"/>
  <c r="O38" i="1"/>
  <c r="U38" i="1"/>
  <c r="W38" i="1" s="1"/>
  <c r="X38" i="1"/>
  <c r="AC38" i="1"/>
  <c r="AI38" i="1"/>
  <c r="BB38" i="1" s="1"/>
  <c r="AZ38" i="1" s="1"/>
  <c r="D39" i="1"/>
  <c r="Y39" i="1" s="1"/>
  <c r="E39" i="1"/>
  <c r="O39" i="1"/>
  <c r="U39" i="1"/>
  <c r="W39" i="1" s="1"/>
  <c r="X39" i="1"/>
  <c r="AA39" i="1"/>
  <c r="AB39" i="1"/>
  <c r="AC39" i="1"/>
  <c r="AI39" i="1"/>
  <c r="BB39" i="1" s="1"/>
  <c r="AZ39" i="1" s="1"/>
  <c r="D40" i="1"/>
  <c r="E40" i="1"/>
  <c r="O40" i="1"/>
  <c r="U40" i="1"/>
  <c r="W40" i="1" s="1"/>
  <c r="X40" i="1"/>
  <c r="AI40" i="1"/>
  <c r="D41" i="1"/>
  <c r="AB41" i="1" s="1"/>
  <c r="E41" i="1"/>
  <c r="O41" i="1"/>
  <c r="U41" i="1"/>
  <c r="X41" i="1"/>
  <c r="AI41" i="1"/>
  <c r="BB41" i="1" s="1"/>
  <c r="AZ41" i="1" s="1"/>
  <c r="D42" i="1"/>
  <c r="AB42" i="1" s="1"/>
  <c r="E42" i="1"/>
  <c r="O42" i="1"/>
  <c r="U42" i="1"/>
  <c r="W42" i="1" s="1"/>
  <c r="X42" i="1"/>
  <c r="AA42" i="1"/>
  <c r="AI42" i="1"/>
  <c r="D43" i="1"/>
  <c r="Y43" i="1" s="1"/>
  <c r="E43" i="1"/>
  <c r="O43" i="1"/>
  <c r="U43" i="1"/>
  <c r="W43" i="1" s="1"/>
  <c r="X43" i="1"/>
  <c r="AI43" i="1"/>
  <c r="D44" i="1"/>
  <c r="Z44" i="1" s="1"/>
  <c r="E44" i="1"/>
  <c r="O44" i="1"/>
  <c r="U44" i="1"/>
  <c r="W44" i="1" s="1"/>
  <c r="X44" i="1"/>
  <c r="AI44" i="1"/>
  <c r="D45" i="1"/>
  <c r="AD45" i="1" s="1"/>
  <c r="E45" i="1"/>
  <c r="O45" i="1"/>
  <c r="U45" i="1"/>
  <c r="W45" i="1" s="1"/>
  <c r="X45" i="1"/>
  <c r="AI45" i="1"/>
  <c r="D46" i="1"/>
  <c r="E46" i="1"/>
  <c r="O46" i="1"/>
  <c r="U46" i="1"/>
  <c r="X46" i="1"/>
  <c r="AI46" i="1"/>
  <c r="D47" i="1"/>
  <c r="AC47" i="1" s="1"/>
  <c r="E47" i="1"/>
  <c r="O47" i="1"/>
  <c r="U47" i="1"/>
  <c r="W47" i="1"/>
  <c r="X47" i="1"/>
  <c r="AI47" i="1"/>
  <c r="D48" i="1"/>
  <c r="AA48" i="1" s="1"/>
  <c r="E48" i="1"/>
  <c r="O48" i="1"/>
  <c r="U48" i="1"/>
  <c r="W48" i="1" s="1"/>
  <c r="X48" i="1"/>
  <c r="AI48" i="1"/>
  <c r="D49" i="1"/>
  <c r="E49" i="1"/>
  <c r="O49" i="1"/>
  <c r="U49" i="1"/>
  <c r="X49" i="1"/>
  <c r="AI49" i="1"/>
  <c r="D50" i="1"/>
  <c r="Y50" i="1" s="1"/>
  <c r="E50" i="1"/>
  <c r="O50" i="1"/>
  <c r="U50" i="1"/>
  <c r="X50" i="1"/>
  <c r="AA50" i="1"/>
  <c r="AD50" i="1"/>
  <c r="AI50" i="1"/>
  <c r="BB50" i="1" s="1"/>
  <c r="AZ50" i="1" s="1"/>
  <c r="D51" i="1"/>
  <c r="E51" i="1"/>
  <c r="O51" i="1"/>
  <c r="U51" i="1"/>
  <c r="W51" i="1" s="1"/>
  <c r="X51" i="1"/>
  <c r="AI51" i="1"/>
  <c r="D52" i="1"/>
  <c r="AD52" i="1" s="1"/>
  <c r="E52" i="1"/>
  <c r="O52" i="1"/>
  <c r="U52" i="1"/>
  <c r="W52" i="1" s="1"/>
  <c r="X52" i="1"/>
  <c r="AI52" i="1"/>
  <c r="D53" i="1"/>
  <c r="AB53" i="1" s="1"/>
  <c r="E53" i="1"/>
  <c r="O53" i="1"/>
  <c r="U53" i="1"/>
  <c r="W53" i="1" s="1"/>
  <c r="X53" i="1"/>
  <c r="AI53" i="1"/>
  <c r="BB53" i="1" s="1"/>
  <c r="AZ53" i="1" s="1"/>
  <c r="D54" i="1"/>
  <c r="E54" i="1"/>
  <c r="O54" i="1"/>
  <c r="U54" i="1"/>
  <c r="W54" i="1" s="1"/>
  <c r="X54" i="1"/>
  <c r="AI54" i="1"/>
  <c r="D55" i="1"/>
  <c r="AB55" i="1" s="1"/>
  <c r="E55" i="1"/>
  <c r="O55" i="1"/>
  <c r="U55" i="1"/>
  <c r="W55" i="1"/>
  <c r="X55" i="1"/>
  <c r="AI55" i="1"/>
  <c r="D56" i="1"/>
  <c r="Z56" i="1" s="1"/>
  <c r="E56" i="1"/>
  <c r="O56" i="1"/>
  <c r="U56" i="1"/>
  <c r="W56" i="1" s="1"/>
  <c r="X56" i="1"/>
  <c r="AI56" i="1"/>
  <c r="D57" i="1"/>
  <c r="AD57" i="1" s="1"/>
  <c r="E57" i="1"/>
  <c r="O57" i="1"/>
  <c r="U57" i="1"/>
  <c r="W57" i="1" s="1"/>
  <c r="X57" i="1"/>
  <c r="AI57" i="1"/>
  <c r="D58" i="1"/>
  <c r="E58" i="1"/>
  <c r="O58" i="1"/>
  <c r="U58" i="1"/>
  <c r="X58" i="1"/>
  <c r="AI58" i="1"/>
  <c r="D59" i="1"/>
  <c r="AD59" i="1" s="1"/>
  <c r="E59" i="1"/>
  <c r="O59" i="1"/>
  <c r="U59" i="1"/>
  <c r="W59" i="1" s="1"/>
  <c r="X59" i="1"/>
  <c r="AI59" i="1"/>
  <c r="D60" i="1"/>
  <c r="AA60" i="1" s="1"/>
  <c r="E60" i="1"/>
  <c r="O60" i="1"/>
  <c r="U60" i="1"/>
  <c r="W60" i="1"/>
  <c r="X60" i="1"/>
  <c r="Y60" i="1"/>
  <c r="AC60" i="1"/>
  <c r="AI60" i="1"/>
  <c r="D61" i="1"/>
  <c r="E61" i="1"/>
  <c r="O61" i="1"/>
  <c r="U61" i="1"/>
  <c r="W61" i="1" s="1"/>
  <c r="X61" i="1"/>
  <c r="AI61" i="1"/>
  <c r="D62" i="1"/>
  <c r="Y62" i="1" s="1"/>
  <c r="E62" i="1"/>
  <c r="O62" i="1"/>
  <c r="U62" i="1"/>
  <c r="W62" i="1"/>
  <c r="X62" i="1"/>
  <c r="Z62" i="1"/>
  <c r="AB62" i="1"/>
  <c r="AI62" i="1"/>
  <c r="BB62" i="1" s="1"/>
  <c r="AZ62" i="1" s="1"/>
  <c r="D63" i="1"/>
  <c r="E63" i="1"/>
  <c r="O63" i="1"/>
  <c r="U63" i="1"/>
  <c r="W63" i="1" s="1"/>
  <c r="X63" i="1"/>
  <c r="AI63" i="1"/>
  <c r="D64" i="1"/>
  <c r="E64" i="1"/>
  <c r="O64" i="1"/>
  <c r="U64" i="1"/>
  <c r="W64" i="1" s="1"/>
  <c r="X64" i="1"/>
  <c r="AI64" i="1"/>
  <c r="D65" i="1"/>
  <c r="AA65" i="1" s="1"/>
  <c r="E65" i="1"/>
  <c r="O65" i="1"/>
  <c r="U65" i="1"/>
  <c r="W65" i="1" s="1"/>
  <c r="X65" i="1"/>
  <c r="AI65" i="1"/>
  <c r="BB65" i="1" s="1"/>
  <c r="AZ65" i="1" s="1"/>
  <c r="D66" i="1"/>
  <c r="E66" i="1"/>
  <c r="O66" i="1"/>
  <c r="U66" i="1"/>
  <c r="W66" i="1" s="1"/>
  <c r="X66" i="1"/>
  <c r="AI66" i="1"/>
  <c r="D67" i="1"/>
  <c r="AB67" i="1" s="1"/>
  <c r="E67" i="1"/>
  <c r="O67" i="1"/>
  <c r="U67" i="1"/>
  <c r="W67" i="1" s="1"/>
  <c r="X67" i="1"/>
  <c r="AI67" i="1"/>
  <c r="D68" i="1"/>
  <c r="Z68" i="1" s="1"/>
  <c r="E68" i="1"/>
  <c r="O68" i="1"/>
  <c r="U68" i="1"/>
  <c r="W68" i="1" s="1"/>
  <c r="X68" i="1"/>
  <c r="Y68" i="1"/>
  <c r="AA68" i="1"/>
  <c r="AB68" i="1"/>
  <c r="AC68" i="1"/>
  <c r="AD68" i="1"/>
  <c r="AI68" i="1"/>
  <c r="BB68" i="1" s="1"/>
  <c r="AZ68" i="1" s="1"/>
  <c r="D69" i="1"/>
  <c r="E69" i="1"/>
  <c r="O69" i="1"/>
  <c r="U69" i="1"/>
  <c r="W69" i="1" s="1"/>
  <c r="X69" i="1"/>
  <c r="Y69" i="1"/>
  <c r="Z69" i="1"/>
  <c r="AA69" i="1"/>
  <c r="AB69" i="1"/>
  <c r="AC69" i="1"/>
  <c r="AD69" i="1"/>
  <c r="AI69" i="1"/>
  <c r="D70" i="1"/>
  <c r="AC70" i="1" s="1"/>
  <c r="E70" i="1"/>
  <c r="O70" i="1"/>
  <c r="U70" i="1"/>
  <c r="W70" i="1" s="1"/>
  <c r="X70" i="1"/>
  <c r="Y70" i="1"/>
  <c r="Z70" i="1"/>
  <c r="AB70" i="1"/>
  <c r="AD70" i="1"/>
  <c r="AI70" i="1"/>
  <c r="D71" i="1"/>
  <c r="E71" i="1"/>
  <c r="O71" i="1"/>
  <c r="U71" i="1"/>
  <c r="W71" i="1"/>
  <c r="X71" i="1"/>
  <c r="AI71" i="1"/>
  <c r="D72" i="1"/>
  <c r="Y72" i="1" s="1"/>
  <c r="E72" i="1"/>
  <c r="O72" i="1"/>
  <c r="U72" i="1"/>
  <c r="W72" i="1" s="1"/>
  <c r="X72" i="1"/>
  <c r="AI72" i="1"/>
  <c r="BB72" i="1" s="1"/>
  <c r="AZ72" i="1" s="1"/>
  <c r="D73" i="1"/>
  <c r="Z73" i="1" s="1"/>
  <c r="E73" i="1"/>
  <c r="O73" i="1"/>
  <c r="U73" i="1"/>
  <c r="W73" i="1"/>
  <c r="X73" i="1"/>
  <c r="AI73" i="1"/>
  <c r="D74" i="1"/>
  <c r="Y74" i="1" s="1"/>
  <c r="E74" i="1"/>
  <c r="O74" i="1"/>
  <c r="U74" i="1"/>
  <c r="W74" i="1"/>
  <c r="X74" i="1"/>
  <c r="Z74" i="1"/>
  <c r="AC74" i="1"/>
  <c r="AI74" i="1"/>
  <c r="BB74" i="1" s="1"/>
  <c r="AZ74" i="1" s="1"/>
  <c r="D75" i="1"/>
  <c r="AB75" i="1" s="1"/>
  <c r="E75" i="1"/>
  <c r="O75" i="1"/>
  <c r="U75" i="1"/>
  <c r="W75" i="1" s="1"/>
  <c r="X75" i="1"/>
  <c r="AI75" i="1"/>
  <c r="D76" i="1"/>
  <c r="E76" i="1"/>
  <c r="O76" i="1"/>
  <c r="U76" i="1"/>
  <c r="W76" i="1" s="1"/>
  <c r="X76" i="1"/>
  <c r="AI76" i="1"/>
  <c r="D77" i="1"/>
  <c r="E77" i="1"/>
  <c r="O77" i="1"/>
  <c r="U77" i="1"/>
  <c r="X77" i="1"/>
  <c r="AD77" i="1"/>
  <c r="AI77" i="1"/>
  <c r="D78" i="1"/>
  <c r="AB78" i="1" s="1"/>
  <c r="E78" i="1"/>
  <c r="O78" i="1"/>
  <c r="U78" i="1"/>
  <c r="W78" i="1" s="1"/>
  <c r="X78" i="1"/>
  <c r="AA78" i="1"/>
  <c r="AC78" i="1"/>
  <c r="AI78" i="1"/>
  <c r="D79" i="1"/>
  <c r="E79" i="1"/>
  <c r="O79" i="1"/>
  <c r="U79" i="1"/>
  <c r="W79" i="1" s="1"/>
  <c r="X79" i="1"/>
  <c r="AC79" i="1"/>
  <c r="AD79" i="1"/>
  <c r="AI79" i="1"/>
  <c r="D80" i="1"/>
  <c r="Z80" i="1" s="1"/>
  <c r="E80" i="1"/>
  <c r="O80" i="1"/>
  <c r="U80" i="1"/>
  <c r="W80" i="1" s="1"/>
  <c r="X80" i="1"/>
  <c r="Y80" i="1"/>
  <c r="AA80" i="1"/>
  <c r="AC80" i="1"/>
  <c r="AD80" i="1"/>
  <c r="AI80" i="1"/>
  <c r="D81" i="1"/>
  <c r="E81" i="1"/>
  <c r="O81" i="1"/>
  <c r="U81" i="1"/>
  <c r="X81" i="1"/>
  <c r="Y81" i="1"/>
  <c r="Z81" i="1"/>
  <c r="AA81" i="1"/>
  <c r="AB81" i="1"/>
  <c r="AC81" i="1"/>
  <c r="AD81" i="1"/>
  <c r="AI81" i="1"/>
  <c r="BB81" i="1" s="1"/>
  <c r="AZ81" i="1" s="1"/>
  <c r="D82" i="1"/>
  <c r="E82" i="1"/>
  <c r="O82" i="1"/>
  <c r="U82" i="1"/>
  <c r="W82" i="1" s="1"/>
  <c r="X82" i="1"/>
  <c r="AI82" i="1"/>
  <c r="BB82" i="1" s="1"/>
  <c r="AZ82" i="1" s="1"/>
  <c r="D83" i="1"/>
  <c r="AD83" i="1" s="1"/>
  <c r="E83" i="1"/>
  <c r="O83" i="1"/>
  <c r="U83" i="1"/>
  <c r="W83" i="1" s="1"/>
  <c r="X83" i="1"/>
  <c r="AB83" i="1"/>
  <c r="AI83" i="1"/>
  <c r="D84" i="1"/>
  <c r="E84" i="1"/>
  <c r="O84" i="1"/>
  <c r="U84" i="1"/>
  <c r="W84" i="1" s="1"/>
  <c r="X84" i="1"/>
  <c r="AI84" i="1"/>
  <c r="D85" i="1"/>
  <c r="E85" i="1"/>
  <c r="O85" i="1"/>
  <c r="U85" i="1"/>
  <c r="X85" i="1"/>
  <c r="AI85" i="1"/>
  <c r="D86" i="1"/>
  <c r="E86" i="1"/>
  <c r="O86" i="1"/>
  <c r="U86" i="1"/>
  <c r="W86" i="1" s="1"/>
  <c r="X86" i="1"/>
  <c r="AI86" i="1"/>
  <c r="BB86" i="1" s="1"/>
  <c r="AZ86" i="1" s="1"/>
  <c r="D87" i="1"/>
  <c r="AA87" i="1" s="1"/>
  <c r="E87" i="1"/>
  <c r="O87" i="1"/>
  <c r="U87" i="1"/>
  <c r="X87" i="1"/>
  <c r="Z87" i="1"/>
  <c r="AI87" i="1"/>
  <c r="D88" i="1"/>
  <c r="E88" i="1"/>
  <c r="O88" i="1"/>
  <c r="U88" i="1"/>
  <c r="X88" i="1"/>
  <c r="Y88" i="1"/>
  <c r="Z88" i="1"/>
  <c r="AI88" i="1"/>
  <c r="D89" i="1"/>
  <c r="E89" i="1"/>
  <c r="O89" i="1"/>
  <c r="U89" i="1"/>
  <c r="X89" i="1"/>
  <c r="AI89" i="1"/>
  <c r="BB89" i="1" s="1"/>
  <c r="AZ89" i="1" s="1"/>
  <c r="D90" i="1"/>
  <c r="AD90" i="1" s="1"/>
  <c r="E90" i="1"/>
  <c r="O90" i="1"/>
  <c r="U90" i="1"/>
  <c r="X90" i="1"/>
  <c r="AA90" i="1"/>
  <c r="AB90" i="1"/>
  <c r="AC90" i="1"/>
  <c r="AI90" i="1"/>
  <c r="D91" i="1"/>
  <c r="E91" i="1"/>
  <c r="O91" i="1"/>
  <c r="U91" i="1"/>
  <c r="X91" i="1"/>
  <c r="AI91" i="1"/>
  <c r="D92" i="1"/>
  <c r="E92" i="1"/>
  <c r="O92" i="1"/>
  <c r="U92" i="1"/>
  <c r="W92" i="1" s="1"/>
  <c r="X92" i="1"/>
  <c r="AI92" i="1"/>
  <c r="D93" i="1"/>
  <c r="E93" i="1"/>
  <c r="O93" i="1"/>
  <c r="U93" i="1"/>
  <c r="X93" i="1"/>
  <c r="Y93" i="1"/>
  <c r="AI93" i="1"/>
  <c r="D94" i="1"/>
  <c r="AA94" i="1" s="1"/>
  <c r="E94" i="1"/>
  <c r="O94" i="1"/>
  <c r="U94" i="1"/>
  <c r="W94" i="1" s="1"/>
  <c r="X94" i="1"/>
  <c r="AC94" i="1"/>
  <c r="AI94" i="1"/>
  <c r="D95" i="1"/>
  <c r="Z95" i="1" s="1"/>
  <c r="E95" i="1"/>
  <c r="O95" i="1"/>
  <c r="U95" i="1"/>
  <c r="W95" i="1" s="1"/>
  <c r="X95" i="1"/>
  <c r="Y95" i="1"/>
  <c r="AA95" i="1"/>
  <c r="AD95" i="1"/>
  <c r="AI95" i="1"/>
  <c r="D96" i="1"/>
  <c r="AD96" i="1" s="1"/>
  <c r="E96" i="1"/>
  <c r="O96" i="1"/>
  <c r="U96" i="1"/>
  <c r="X96" i="1"/>
  <c r="AI96" i="1"/>
  <c r="D97" i="1"/>
  <c r="AB97" i="1" s="1"/>
  <c r="E97" i="1"/>
  <c r="O97" i="1"/>
  <c r="U97" i="1"/>
  <c r="W97" i="1" s="1"/>
  <c r="X97" i="1"/>
  <c r="AI97" i="1"/>
  <c r="D98" i="1"/>
  <c r="E98" i="1"/>
  <c r="O98" i="1"/>
  <c r="U98" i="1"/>
  <c r="W98" i="1"/>
  <c r="X98" i="1"/>
  <c r="AB98" i="1"/>
  <c r="AI98" i="1"/>
  <c r="BB98" i="1" s="1"/>
  <c r="AZ98" i="1" s="1"/>
  <c r="D99" i="1"/>
  <c r="E99" i="1"/>
  <c r="O99" i="1"/>
  <c r="U99" i="1"/>
  <c r="W99" i="1"/>
  <c r="X99" i="1"/>
  <c r="AD99" i="1"/>
  <c r="AI99" i="1"/>
  <c r="D100" i="1"/>
  <c r="AC100" i="1" s="1"/>
  <c r="E100" i="1"/>
  <c r="O100" i="1"/>
  <c r="U100" i="1"/>
  <c r="W100" i="1"/>
  <c r="X100" i="1"/>
  <c r="AI100" i="1"/>
  <c r="D101" i="1"/>
  <c r="AB101" i="1" s="1"/>
  <c r="E101" i="1"/>
  <c r="O101" i="1"/>
  <c r="U101" i="1"/>
  <c r="W101" i="1" s="1"/>
  <c r="X101" i="1"/>
  <c r="AI101" i="1"/>
  <c r="D102" i="1"/>
  <c r="E102" i="1"/>
  <c r="O102" i="1"/>
  <c r="U102" i="1"/>
  <c r="W102" i="1" s="1"/>
  <c r="X102" i="1"/>
  <c r="Z102" i="1"/>
  <c r="AB102" i="1"/>
  <c r="AI102" i="1"/>
  <c r="D103" i="1"/>
  <c r="E103" i="1"/>
  <c r="O103" i="1"/>
  <c r="U103" i="1"/>
  <c r="W103" i="1" s="1"/>
  <c r="X103" i="1"/>
  <c r="AI103" i="1"/>
  <c r="D104" i="1"/>
  <c r="Y104" i="1" s="1"/>
  <c r="E104" i="1"/>
  <c r="O104" i="1"/>
  <c r="U104" i="1"/>
  <c r="W104" i="1" s="1"/>
  <c r="X104" i="1"/>
  <c r="AI104" i="1"/>
  <c r="D105" i="1"/>
  <c r="E105" i="1"/>
  <c r="O105" i="1"/>
  <c r="U105" i="1"/>
  <c r="W105" i="1" s="1"/>
  <c r="X105" i="1"/>
  <c r="AI105" i="1"/>
  <c r="D106" i="1"/>
  <c r="AB106" i="1" s="1"/>
  <c r="E106" i="1"/>
  <c r="O106" i="1"/>
  <c r="U106" i="1"/>
  <c r="W106" i="1" s="1"/>
  <c r="X106" i="1"/>
  <c r="AD106" i="1"/>
  <c r="AI106" i="1"/>
  <c r="BB106" i="1" s="1"/>
  <c r="AZ106" i="1" s="1"/>
  <c r="D107" i="1"/>
  <c r="AD107" i="1" s="1"/>
  <c r="E107" i="1"/>
  <c r="O107" i="1"/>
  <c r="U107" i="1"/>
  <c r="W107" i="1" s="1"/>
  <c r="X107" i="1"/>
  <c r="AI107" i="1"/>
  <c r="D108" i="1"/>
  <c r="E108" i="1"/>
  <c r="O108" i="1"/>
  <c r="U108" i="1"/>
  <c r="W108" i="1" s="1"/>
  <c r="X108" i="1"/>
  <c r="AI108" i="1"/>
  <c r="D109" i="1"/>
  <c r="E109" i="1"/>
  <c r="O109" i="1"/>
  <c r="U109" i="1"/>
  <c r="W109" i="1" s="1"/>
  <c r="X109" i="1"/>
  <c r="AI109" i="1"/>
  <c r="D110" i="1"/>
  <c r="Z110" i="1" s="1"/>
  <c r="E110" i="1"/>
  <c r="O110" i="1"/>
  <c r="U110" i="1"/>
  <c r="W110" i="1" s="1"/>
  <c r="X110" i="1"/>
  <c r="AI110" i="1"/>
  <c r="BB110" i="1" s="1"/>
  <c r="AZ110" i="1" s="1"/>
  <c r="D111" i="1"/>
  <c r="AA111" i="1" s="1"/>
  <c r="E111" i="1"/>
  <c r="O111" i="1"/>
  <c r="U111" i="1"/>
  <c r="W111" i="1" s="1"/>
  <c r="X111" i="1"/>
  <c r="Y111" i="1"/>
  <c r="AB111" i="1"/>
  <c r="AI111" i="1"/>
  <c r="D112" i="1"/>
  <c r="AC112" i="1" s="1"/>
  <c r="E112" i="1"/>
  <c r="O112" i="1"/>
  <c r="U112" i="1"/>
  <c r="X112" i="1"/>
  <c r="AI112" i="1"/>
  <c r="D113" i="1"/>
  <c r="AD113" i="1" s="1"/>
  <c r="E113" i="1"/>
  <c r="O113" i="1"/>
  <c r="U113" i="1"/>
  <c r="X113" i="1"/>
  <c r="AI113" i="1"/>
  <c r="D114" i="1"/>
  <c r="Y114" i="1" s="1"/>
  <c r="E114" i="1"/>
  <c r="O114" i="1"/>
  <c r="U114" i="1"/>
  <c r="W114" i="1" s="1"/>
  <c r="X114" i="1"/>
  <c r="AC114" i="1"/>
  <c r="AD114" i="1"/>
  <c r="AI114" i="1"/>
  <c r="D115" i="1"/>
  <c r="AD115" i="1" s="1"/>
  <c r="E115" i="1"/>
  <c r="O115" i="1"/>
  <c r="U115" i="1"/>
  <c r="W115" i="1"/>
  <c r="X115" i="1"/>
  <c r="AA115" i="1"/>
  <c r="AI115" i="1"/>
  <c r="D116" i="1"/>
  <c r="AD116" i="1" s="1"/>
  <c r="E116" i="1"/>
  <c r="O116" i="1"/>
  <c r="U116" i="1"/>
  <c r="W116" i="1" s="1"/>
  <c r="X116" i="1"/>
  <c r="AI116" i="1"/>
  <c r="D117" i="1"/>
  <c r="AB117" i="1" s="1"/>
  <c r="E117" i="1"/>
  <c r="O117" i="1"/>
  <c r="U117" i="1"/>
  <c r="X117" i="1"/>
  <c r="Y117" i="1"/>
  <c r="Z117" i="1"/>
  <c r="AA117" i="1"/>
  <c r="AC117" i="1"/>
  <c r="AD117" i="1"/>
  <c r="AI117" i="1"/>
  <c r="D118" i="1"/>
  <c r="AD118" i="1" s="1"/>
  <c r="E118" i="1"/>
  <c r="O118" i="1"/>
  <c r="U118" i="1"/>
  <c r="W118" i="1" s="1"/>
  <c r="X118" i="1"/>
  <c r="AB118" i="1"/>
  <c r="AI118" i="1"/>
  <c r="D119" i="1"/>
  <c r="E119" i="1"/>
  <c r="O119" i="1"/>
  <c r="U119" i="1"/>
  <c r="W119" i="1" s="1"/>
  <c r="X119" i="1"/>
  <c r="AI119" i="1"/>
  <c r="D120" i="1"/>
  <c r="AB120" i="1" s="1"/>
  <c r="E120" i="1"/>
  <c r="O120" i="1"/>
  <c r="U120" i="1"/>
  <c r="X120" i="1"/>
  <c r="AD120" i="1"/>
  <c r="AI120" i="1"/>
  <c r="BB120" i="1" s="1"/>
  <c r="AZ120" i="1" s="1"/>
  <c r="D121" i="1"/>
  <c r="E121" i="1"/>
  <c r="O121" i="1"/>
  <c r="U121" i="1"/>
  <c r="W121" i="1" s="1"/>
  <c r="X121" i="1"/>
  <c r="AI121" i="1"/>
  <c r="D122" i="1"/>
  <c r="AB122" i="1" s="1"/>
  <c r="E122" i="1"/>
  <c r="O122" i="1"/>
  <c r="U122" i="1"/>
  <c r="W122" i="1" s="1"/>
  <c r="X122" i="1"/>
  <c r="AI122" i="1"/>
  <c r="D123" i="1"/>
  <c r="E123" i="1"/>
  <c r="O123" i="1"/>
  <c r="U123" i="1"/>
  <c r="W123" i="1" s="1"/>
  <c r="X123" i="1"/>
  <c r="AA123" i="1"/>
  <c r="AI123" i="1"/>
  <c r="D124" i="1"/>
  <c r="AD124" i="1" s="1"/>
  <c r="E124" i="1"/>
  <c r="O124" i="1"/>
  <c r="U124" i="1"/>
  <c r="W124" i="1" s="1"/>
  <c r="X124" i="1"/>
  <c r="AI124" i="1"/>
  <c r="D125" i="1"/>
  <c r="E125" i="1"/>
  <c r="O125" i="1"/>
  <c r="U125" i="1"/>
  <c r="W125" i="1"/>
  <c r="X125" i="1"/>
  <c r="AI125" i="1"/>
  <c r="BB125" i="1" s="1"/>
  <c r="AZ125" i="1" s="1"/>
  <c r="D126" i="1"/>
  <c r="AC126" i="1" s="1"/>
  <c r="E126" i="1"/>
  <c r="O126" i="1"/>
  <c r="U126" i="1"/>
  <c r="W126" i="1" s="1"/>
  <c r="X126" i="1"/>
  <c r="AD126" i="1"/>
  <c r="AI126" i="1"/>
  <c r="D127" i="1"/>
  <c r="AD127" i="1" s="1"/>
  <c r="E127" i="1"/>
  <c r="O127" i="1"/>
  <c r="U127" i="1"/>
  <c r="W127" i="1" s="1"/>
  <c r="X127" i="1"/>
  <c r="Y127" i="1"/>
  <c r="AA127" i="1"/>
  <c r="AI127" i="1"/>
  <c r="D128" i="1"/>
  <c r="E128" i="1"/>
  <c r="O128" i="1"/>
  <c r="U128" i="1"/>
  <c r="W128" i="1" s="1"/>
  <c r="X128" i="1"/>
  <c r="AI128" i="1"/>
  <c r="D129" i="1"/>
  <c r="E129" i="1"/>
  <c r="O129" i="1"/>
  <c r="U129" i="1"/>
  <c r="W129" i="1" s="1"/>
  <c r="X129" i="1"/>
  <c r="AD129" i="1"/>
  <c r="AI129" i="1"/>
  <c r="D130" i="1"/>
  <c r="E130" i="1"/>
  <c r="O130" i="1"/>
  <c r="U130" i="1"/>
  <c r="W130" i="1" s="1"/>
  <c r="X130" i="1"/>
  <c r="AI130" i="1"/>
  <c r="D131" i="1"/>
  <c r="AC131" i="1" s="1"/>
  <c r="E131" i="1"/>
  <c r="O131" i="1"/>
  <c r="U131" i="1"/>
  <c r="X131" i="1"/>
  <c r="AI131" i="1"/>
  <c r="D132" i="1"/>
  <c r="E132" i="1"/>
  <c r="O132" i="1"/>
  <c r="U132" i="1"/>
  <c r="W132" i="1" s="1"/>
  <c r="X132" i="1"/>
  <c r="AA132" i="1"/>
  <c r="AB132" i="1"/>
  <c r="AI132" i="1"/>
  <c r="BB132" i="1" s="1"/>
  <c r="AZ132" i="1" s="1"/>
  <c r="D133" i="1"/>
  <c r="E133" i="1"/>
  <c r="O133" i="1"/>
  <c r="U133" i="1"/>
  <c r="X133" i="1"/>
  <c r="AI133" i="1"/>
  <c r="D134" i="1"/>
  <c r="E134" i="1"/>
  <c r="O134" i="1"/>
  <c r="U134" i="1"/>
  <c r="X134" i="1"/>
  <c r="AI134" i="1"/>
  <c r="BB134" i="1" s="1"/>
  <c r="AZ134" i="1" s="1"/>
  <c r="D135" i="1"/>
  <c r="AD135" i="1" s="1"/>
  <c r="E135" i="1"/>
  <c r="O135" i="1"/>
  <c r="U135" i="1"/>
  <c r="W135" i="1" s="1"/>
  <c r="X135" i="1"/>
  <c r="Y135" i="1"/>
  <c r="Z135" i="1"/>
  <c r="AA135" i="1"/>
  <c r="AC135" i="1"/>
  <c r="AI135" i="1"/>
  <c r="BB135" i="1" s="1"/>
  <c r="AZ135" i="1" s="1"/>
  <c r="D136" i="1"/>
  <c r="E136" i="1"/>
  <c r="O136" i="1"/>
  <c r="U136" i="1"/>
  <c r="W136" i="1" s="1"/>
  <c r="X136" i="1"/>
  <c r="AI136" i="1"/>
  <c r="D137" i="1"/>
  <c r="E137" i="1"/>
  <c r="O137" i="1"/>
  <c r="U137" i="1"/>
  <c r="W137" i="1" s="1"/>
  <c r="X137" i="1"/>
  <c r="AI137" i="1"/>
  <c r="D138" i="1"/>
  <c r="AB138" i="1" s="1"/>
  <c r="E138" i="1"/>
  <c r="O138" i="1"/>
  <c r="U138" i="1"/>
  <c r="W138" i="1" s="1"/>
  <c r="X138" i="1"/>
  <c r="AI138" i="1"/>
  <c r="D139" i="1"/>
  <c r="AD139" i="1" s="1"/>
  <c r="E139" i="1"/>
  <c r="O139" i="1"/>
  <c r="U139" i="1"/>
  <c r="X139" i="1"/>
  <c r="AI139" i="1"/>
  <c r="D140" i="1"/>
  <c r="Y140" i="1" s="1"/>
  <c r="E140" i="1"/>
  <c r="O140" i="1"/>
  <c r="U140" i="1"/>
  <c r="X140" i="1"/>
  <c r="AI140" i="1"/>
  <c r="D141" i="1"/>
  <c r="E141" i="1"/>
  <c r="O141" i="1"/>
  <c r="U141" i="1"/>
  <c r="W141" i="1" s="1"/>
  <c r="X141" i="1"/>
  <c r="AI141" i="1"/>
  <c r="D142" i="1"/>
  <c r="E142" i="1"/>
  <c r="O142" i="1"/>
  <c r="U142" i="1"/>
  <c r="W142" i="1"/>
  <c r="X142" i="1"/>
  <c r="AB142" i="1"/>
  <c r="AD142" i="1"/>
  <c r="AI142" i="1"/>
  <c r="BB142" i="1" s="1"/>
  <c r="AZ142" i="1" s="1"/>
  <c r="D143" i="1"/>
  <c r="E143" i="1"/>
  <c r="O143" i="1"/>
  <c r="U143" i="1"/>
  <c r="W143" i="1" s="1"/>
  <c r="X143" i="1"/>
  <c r="AI143" i="1"/>
  <c r="D144" i="1"/>
  <c r="Y144" i="1" s="1"/>
  <c r="E144" i="1"/>
  <c r="O144" i="1"/>
  <c r="U144" i="1"/>
  <c r="W144" i="1" s="1"/>
  <c r="X144" i="1"/>
  <c r="AD144" i="1"/>
  <c r="AI144" i="1"/>
  <c r="BB144" i="1" s="1"/>
  <c r="AZ144" i="1" s="1"/>
  <c r="D145" i="1"/>
  <c r="AA145" i="1" s="1"/>
  <c r="E145" i="1"/>
  <c r="O145" i="1"/>
  <c r="U145" i="1"/>
  <c r="W145" i="1" s="1"/>
  <c r="X145" i="1"/>
  <c r="AI145" i="1"/>
  <c r="D146" i="1"/>
  <c r="E146" i="1"/>
  <c r="O146" i="1"/>
  <c r="U146" i="1"/>
  <c r="W146" i="1" s="1"/>
  <c r="X146" i="1"/>
  <c r="AI146" i="1"/>
  <c r="D147" i="1"/>
  <c r="Z147" i="1" s="1"/>
  <c r="E147" i="1"/>
  <c r="O147" i="1"/>
  <c r="U147" i="1"/>
  <c r="W147" i="1" s="1"/>
  <c r="X147" i="1"/>
  <c r="AI147" i="1"/>
  <c r="D148" i="1"/>
  <c r="E148" i="1"/>
  <c r="O148" i="1"/>
  <c r="U148" i="1"/>
  <c r="W148" i="1" s="1"/>
  <c r="X148" i="1"/>
  <c r="AI148" i="1"/>
  <c r="D149" i="1"/>
  <c r="E149" i="1"/>
  <c r="O149" i="1"/>
  <c r="U149" i="1"/>
  <c r="X149" i="1"/>
  <c r="AI149" i="1"/>
  <c r="D150" i="1"/>
  <c r="AA150" i="1" s="1"/>
  <c r="E150" i="1"/>
  <c r="O150" i="1"/>
  <c r="U150" i="1"/>
  <c r="W150" i="1" s="1"/>
  <c r="X150" i="1"/>
  <c r="AI150" i="1"/>
  <c r="D151" i="1"/>
  <c r="Z151" i="1" s="1"/>
  <c r="E151" i="1"/>
  <c r="O151" i="1"/>
  <c r="U151" i="1"/>
  <c r="W151" i="1" s="1"/>
  <c r="X151" i="1"/>
  <c r="AA151" i="1"/>
  <c r="AC151" i="1"/>
  <c r="AI151" i="1"/>
  <c r="D152" i="1"/>
  <c r="AD152" i="1" s="1"/>
  <c r="E152" i="1"/>
  <c r="O152" i="1"/>
  <c r="U152" i="1"/>
  <c r="X152" i="1"/>
  <c r="Y152" i="1"/>
  <c r="Z152" i="1"/>
  <c r="AB152" i="1"/>
  <c r="AI152" i="1"/>
  <c r="D153" i="1"/>
  <c r="E153" i="1"/>
  <c r="O153" i="1"/>
  <c r="U153" i="1"/>
  <c r="X153" i="1"/>
  <c r="AI153" i="1"/>
  <c r="D154" i="1"/>
  <c r="E154" i="1"/>
  <c r="O154" i="1"/>
  <c r="U154" i="1"/>
  <c r="W154" i="1" s="1"/>
  <c r="X154" i="1"/>
  <c r="AI154" i="1"/>
  <c r="D155" i="1"/>
  <c r="E155" i="1"/>
  <c r="O155" i="1"/>
  <c r="U155" i="1"/>
  <c r="X155" i="1"/>
  <c r="AI155" i="1"/>
  <c r="D156" i="1"/>
  <c r="AC156" i="1" s="1"/>
  <c r="E156" i="1"/>
  <c r="O156" i="1"/>
  <c r="U156" i="1"/>
  <c r="W156" i="1" s="1"/>
  <c r="X156" i="1"/>
  <c r="AI156" i="1"/>
  <c r="BB156" i="1" s="1"/>
  <c r="AZ156" i="1" s="1"/>
  <c r="D157" i="1"/>
  <c r="AC157" i="1" s="1"/>
  <c r="E157" i="1"/>
  <c r="O157" i="1"/>
  <c r="U157" i="1"/>
  <c r="X157" i="1"/>
  <c r="AA157" i="1"/>
  <c r="AB157" i="1"/>
  <c r="AD157" i="1"/>
  <c r="AI157" i="1"/>
  <c r="D158" i="1"/>
  <c r="AD158" i="1" s="1"/>
  <c r="E158" i="1"/>
  <c r="O158" i="1"/>
  <c r="U158" i="1"/>
  <c r="W158" i="1"/>
  <c r="X158" i="1"/>
  <c r="AB158" i="1"/>
  <c r="AI158" i="1"/>
  <c r="BB158" i="1" s="1"/>
  <c r="AZ158" i="1" s="1"/>
  <c r="D159" i="1"/>
  <c r="AC159" i="1" s="1"/>
  <c r="E159" i="1"/>
  <c r="O159" i="1"/>
  <c r="U159" i="1"/>
  <c r="W159" i="1" s="1"/>
  <c r="X159" i="1"/>
  <c r="Z159" i="1"/>
  <c r="AI159" i="1"/>
  <c r="BB159" i="1" s="1"/>
  <c r="AZ159" i="1" s="1"/>
  <c r="D160" i="1"/>
  <c r="AD160" i="1" s="1"/>
  <c r="E160" i="1"/>
  <c r="O160" i="1"/>
  <c r="U160" i="1"/>
  <c r="W160" i="1" s="1"/>
  <c r="X160" i="1"/>
  <c r="AI160" i="1"/>
  <c r="D161" i="1"/>
  <c r="AA161" i="1" s="1"/>
  <c r="E161" i="1"/>
  <c r="O161" i="1"/>
  <c r="U161" i="1"/>
  <c r="W161" i="1" s="1"/>
  <c r="X161" i="1"/>
  <c r="Z161" i="1"/>
  <c r="AB161" i="1"/>
  <c r="AC161" i="1"/>
  <c r="AI161" i="1"/>
  <c r="D162" i="1"/>
  <c r="Y162" i="1" s="1"/>
  <c r="E162" i="1"/>
  <c r="O162" i="1"/>
  <c r="U162" i="1"/>
  <c r="W162" i="1" s="1"/>
  <c r="X162" i="1"/>
  <c r="AD162" i="1"/>
  <c r="AI162" i="1"/>
  <c r="D163" i="1"/>
  <c r="E163" i="1"/>
  <c r="O163" i="1"/>
  <c r="U163" i="1"/>
  <c r="W163" i="1"/>
  <c r="X163" i="1"/>
  <c r="AI163" i="1"/>
  <c r="D164" i="1"/>
  <c r="E164" i="1"/>
  <c r="O164" i="1"/>
  <c r="U164" i="1"/>
  <c r="W164" i="1" s="1"/>
  <c r="X164" i="1"/>
  <c r="AI164" i="1"/>
  <c r="D165" i="1"/>
  <c r="AC165" i="1" s="1"/>
  <c r="E165" i="1"/>
  <c r="O165" i="1"/>
  <c r="U165" i="1"/>
  <c r="W165" i="1" s="1"/>
  <c r="X165" i="1"/>
  <c r="AA165" i="1"/>
  <c r="AB165" i="1"/>
  <c r="AD165" i="1"/>
  <c r="AI165" i="1"/>
  <c r="D166" i="1"/>
  <c r="AB166" i="1" s="1"/>
  <c r="E166" i="1"/>
  <c r="O166" i="1"/>
  <c r="U166" i="1"/>
  <c r="X166" i="1"/>
  <c r="AI166" i="1"/>
  <c r="D167" i="1"/>
  <c r="E167" i="1"/>
  <c r="O167" i="1"/>
  <c r="U167" i="1"/>
  <c r="W167" i="1"/>
  <c r="X167" i="1"/>
  <c r="AB167" i="1"/>
  <c r="AI167" i="1"/>
  <c r="D168" i="1"/>
  <c r="AA168" i="1" s="1"/>
  <c r="E168" i="1"/>
  <c r="O168" i="1"/>
  <c r="U168" i="1"/>
  <c r="W168" i="1" s="1"/>
  <c r="X168" i="1"/>
  <c r="AI168" i="1"/>
  <c r="D169" i="1"/>
  <c r="E169" i="1"/>
  <c r="O169" i="1"/>
  <c r="U169" i="1"/>
  <c r="W169" i="1" s="1"/>
  <c r="X169" i="1"/>
  <c r="AI169" i="1"/>
  <c r="D170" i="1"/>
  <c r="Z170" i="1" s="1"/>
  <c r="E170" i="1"/>
  <c r="O170" i="1"/>
  <c r="U170" i="1"/>
  <c r="W170" i="1"/>
  <c r="X170" i="1"/>
  <c r="AI170" i="1"/>
  <c r="BB170" i="1" s="1"/>
  <c r="AZ170" i="1" s="1"/>
  <c r="D171" i="1"/>
  <c r="Y171" i="1" s="1"/>
  <c r="E171" i="1"/>
  <c r="O171" i="1"/>
  <c r="U171" i="1"/>
  <c r="W171" i="1" s="1"/>
  <c r="X171" i="1"/>
  <c r="AI171" i="1"/>
  <c r="D172" i="1"/>
  <c r="AC172" i="1" s="1"/>
  <c r="E172" i="1"/>
  <c r="O172" i="1"/>
  <c r="U172" i="1"/>
  <c r="W172" i="1" s="1"/>
  <c r="X172" i="1"/>
  <c r="AI172" i="1"/>
  <c r="D173" i="1"/>
  <c r="E173" i="1"/>
  <c r="O173" i="1"/>
  <c r="U173" i="1"/>
  <c r="X173" i="1"/>
  <c r="AI173" i="1"/>
  <c r="D174" i="1"/>
  <c r="E174" i="1"/>
  <c r="O174" i="1"/>
  <c r="U174" i="1"/>
  <c r="X174" i="1"/>
  <c r="AI174" i="1"/>
  <c r="D175" i="1"/>
  <c r="AB175" i="1" s="1"/>
  <c r="E175" i="1"/>
  <c r="O175" i="1"/>
  <c r="U175" i="1"/>
  <c r="W175" i="1" s="1"/>
  <c r="X175" i="1"/>
  <c r="AI175" i="1"/>
  <c r="D176" i="1"/>
  <c r="Z176" i="1" s="1"/>
  <c r="E176" i="1"/>
  <c r="O176" i="1"/>
  <c r="U176" i="1"/>
  <c r="W176" i="1" s="1"/>
  <c r="X176" i="1"/>
  <c r="AI176" i="1"/>
  <c r="D177" i="1"/>
  <c r="Y177" i="1" s="1"/>
  <c r="E177" i="1"/>
  <c r="O177" i="1"/>
  <c r="U177" i="1"/>
  <c r="W177" i="1" s="1"/>
  <c r="X177" i="1"/>
  <c r="AI177" i="1"/>
  <c r="D178" i="1"/>
  <c r="E178" i="1"/>
  <c r="O178" i="1"/>
  <c r="U178" i="1"/>
  <c r="X178" i="1"/>
  <c r="AB178" i="1"/>
  <c r="AI178" i="1"/>
  <c r="D179" i="1"/>
  <c r="E179" i="1"/>
  <c r="O179" i="1"/>
  <c r="U179" i="1"/>
  <c r="W179" i="1" s="1"/>
  <c r="X179" i="1"/>
  <c r="AI179" i="1"/>
  <c r="D180" i="1"/>
  <c r="AD180" i="1" s="1"/>
  <c r="E180" i="1"/>
  <c r="O180" i="1"/>
  <c r="U180" i="1"/>
  <c r="W180" i="1" s="1"/>
  <c r="X180" i="1"/>
  <c r="AI180" i="1"/>
  <c r="BB180" i="1" s="1"/>
  <c r="AZ180" i="1" s="1"/>
  <c r="D181" i="1"/>
  <c r="E181" i="1"/>
  <c r="O181" i="1"/>
  <c r="U181" i="1"/>
  <c r="W181" i="1" s="1"/>
  <c r="X181" i="1"/>
  <c r="Y181" i="1"/>
  <c r="AB181" i="1"/>
  <c r="AC181" i="1"/>
  <c r="AI181" i="1"/>
  <c r="D182" i="1"/>
  <c r="E182" i="1"/>
  <c r="O182" i="1"/>
  <c r="U182" i="1"/>
  <c r="W182" i="1" s="1"/>
  <c r="X182" i="1"/>
  <c r="AI182" i="1"/>
  <c r="BB182" i="1" s="1"/>
  <c r="AZ182" i="1" s="1"/>
  <c r="D183" i="1"/>
  <c r="AD183" i="1" s="1"/>
  <c r="E183" i="1"/>
  <c r="O183" i="1"/>
  <c r="U183" i="1"/>
  <c r="W183" i="1" s="1"/>
  <c r="X183" i="1"/>
  <c r="AI183" i="1"/>
  <c r="BB183" i="1" s="1"/>
  <c r="AZ183" i="1" s="1"/>
  <c r="D184" i="1"/>
  <c r="AD184" i="1" s="1"/>
  <c r="E184" i="1"/>
  <c r="O184" i="1"/>
  <c r="U184" i="1"/>
  <c r="X184" i="1"/>
  <c r="AI184" i="1"/>
  <c r="D185" i="1"/>
  <c r="E185" i="1"/>
  <c r="O185" i="1"/>
  <c r="U185" i="1"/>
  <c r="X185" i="1"/>
  <c r="AI185" i="1"/>
  <c r="D186" i="1"/>
  <c r="E186" i="1"/>
  <c r="O186" i="1"/>
  <c r="U186" i="1"/>
  <c r="W186" i="1" s="1"/>
  <c r="X186" i="1"/>
  <c r="AB186" i="1"/>
  <c r="AI186" i="1"/>
  <c r="D187" i="1"/>
  <c r="Y187" i="1" s="1"/>
  <c r="E187" i="1"/>
  <c r="O187" i="1"/>
  <c r="U187" i="1"/>
  <c r="W187" i="1"/>
  <c r="X187" i="1"/>
  <c r="AC187" i="1"/>
  <c r="AI187" i="1"/>
  <c r="D188" i="1"/>
  <c r="E188" i="1"/>
  <c r="O188" i="1"/>
  <c r="U188" i="1"/>
  <c r="X188" i="1"/>
  <c r="AI188" i="1"/>
  <c r="D189" i="1"/>
  <c r="E189" i="1"/>
  <c r="O189" i="1"/>
  <c r="U189" i="1"/>
  <c r="W189" i="1"/>
  <c r="X189" i="1"/>
  <c r="AI189" i="1"/>
  <c r="D190" i="1"/>
  <c r="E190" i="1"/>
  <c r="O190" i="1"/>
  <c r="U190" i="1"/>
  <c r="W190" i="1" s="1"/>
  <c r="X190" i="1"/>
  <c r="AA190" i="1"/>
  <c r="AB190" i="1"/>
  <c r="AI190" i="1"/>
  <c r="D191" i="1"/>
  <c r="E191" i="1"/>
  <c r="O191" i="1"/>
  <c r="U191" i="1"/>
  <c r="W191" i="1" s="1"/>
  <c r="X191" i="1"/>
  <c r="AI191" i="1"/>
  <c r="D192" i="1"/>
  <c r="Y192" i="1" s="1"/>
  <c r="E192" i="1"/>
  <c r="O192" i="1"/>
  <c r="U192" i="1"/>
  <c r="W192" i="1" s="1"/>
  <c r="X192" i="1"/>
  <c r="AI192" i="1"/>
  <c r="D193" i="1"/>
  <c r="AC193" i="1" s="1"/>
  <c r="E193" i="1"/>
  <c r="O193" i="1"/>
  <c r="U193" i="1"/>
  <c r="W193" i="1" s="1"/>
  <c r="X193" i="1"/>
  <c r="Y193" i="1"/>
  <c r="Z193" i="1"/>
  <c r="AA193" i="1"/>
  <c r="AB193" i="1"/>
  <c r="AD193" i="1"/>
  <c r="AI193" i="1"/>
  <c r="D194" i="1"/>
  <c r="E194" i="1"/>
  <c r="O194" i="1"/>
  <c r="U194" i="1"/>
  <c r="X194" i="1"/>
  <c r="AI194" i="1"/>
  <c r="BB194" i="1" s="1"/>
  <c r="AZ194" i="1" s="1"/>
  <c r="D195" i="1"/>
  <c r="AA195" i="1" s="1"/>
  <c r="E195" i="1"/>
  <c r="O195" i="1"/>
  <c r="U195" i="1"/>
  <c r="W195" i="1" s="1"/>
  <c r="X195" i="1"/>
  <c r="AI195" i="1"/>
  <c r="D196" i="1"/>
  <c r="AC196" i="1" s="1"/>
  <c r="E196" i="1"/>
  <c r="O196" i="1"/>
  <c r="U196" i="1"/>
  <c r="W196" i="1" s="1"/>
  <c r="X196" i="1"/>
  <c r="AB196" i="1"/>
  <c r="AI196" i="1"/>
  <c r="D197" i="1"/>
  <c r="AA197" i="1" s="1"/>
  <c r="E197" i="1"/>
  <c r="O197" i="1"/>
  <c r="U197" i="1"/>
  <c r="W197" i="1" s="1"/>
  <c r="X197" i="1"/>
  <c r="AC197" i="1"/>
  <c r="AI197" i="1"/>
  <c r="D198" i="1"/>
  <c r="Y198" i="1" s="1"/>
  <c r="E198" i="1"/>
  <c r="O198" i="1"/>
  <c r="U198" i="1"/>
  <c r="X198" i="1"/>
  <c r="AI198" i="1"/>
  <c r="D199" i="1"/>
  <c r="Y199" i="1" s="1"/>
  <c r="E199" i="1"/>
  <c r="O199" i="1"/>
  <c r="U199" i="1"/>
  <c r="W199" i="1" s="1"/>
  <c r="X199" i="1"/>
  <c r="AI199" i="1"/>
  <c r="D200" i="1"/>
  <c r="AD200" i="1" s="1"/>
  <c r="E200" i="1"/>
  <c r="O200" i="1"/>
  <c r="U200" i="1"/>
  <c r="X200" i="1"/>
  <c r="AB200" i="1"/>
  <c r="AI200" i="1"/>
  <c r="D201" i="1"/>
  <c r="E201" i="1"/>
  <c r="O201" i="1"/>
  <c r="U201" i="1"/>
  <c r="W201" i="1" s="1"/>
  <c r="X201" i="1"/>
  <c r="AI201" i="1"/>
  <c r="D202" i="1"/>
  <c r="AB202" i="1" s="1"/>
  <c r="E202" i="1"/>
  <c r="O202" i="1"/>
  <c r="U202" i="1"/>
  <c r="W202" i="1"/>
  <c r="X202" i="1"/>
  <c r="AA202" i="1"/>
  <c r="AD202" i="1"/>
  <c r="AI202" i="1"/>
  <c r="D203" i="1"/>
  <c r="AA203" i="1" s="1"/>
  <c r="E203" i="1"/>
  <c r="O203" i="1"/>
  <c r="U203" i="1"/>
  <c r="W203" i="1" s="1"/>
  <c r="X203" i="1"/>
  <c r="AI203" i="1"/>
  <c r="D204" i="1"/>
  <c r="AA204" i="1" s="1"/>
  <c r="E204" i="1"/>
  <c r="O204" i="1"/>
  <c r="U204" i="1"/>
  <c r="W204" i="1" s="1"/>
  <c r="X204" i="1"/>
  <c r="AD204" i="1"/>
  <c r="AI204" i="1"/>
  <c r="D205" i="1"/>
  <c r="E205" i="1"/>
  <c r="O205" i="1"/>
  <c r="U205" i="1"/>
  <c r="W205" i="1" s="1"/>
  <c r="X205" i="1"/>
  <c r="AI205" i="1"/>
  <c r="D206" i="1"/>
  <c r="E206" i="1"/>
  <c r="O206" i="1"/>
  <c r="U206" i="1"/>
  <c r="X206" i="1"/>
  <c r="AB206" i="1"/>
  <c r="AC206" i="1"/>
  <c r="AD206" i="1"/>
  <c r="AI206" i="1"/>
  <c r="D207" i="1"/>
  <c r="E207" i="1"/>
  <c r="O207" i="1"/>
  <c r="U207" i="1"/>
  <c r="W207" i="1" s="1"/>
  <c r="X207" i="1"/>
  <c r="AI207" i="1"/>
  <c r="D208" i="1"/>
  <c r="E208" i="1"/>
  <c r="O208" i="1"/>
  <c r="U208" i="1"/>
  <c r="W208" i="1" s="1"/>
  <c r="X208" i="1"/>
  <c r="AI208" i="1"/>
  <c r="D209" i="1"/>
  <c r="AA209" i="1" s="1"/>
  <c r="E209" i="1"/>
  <c r="O209" i="1"/>
  <c r="U209" i="1"/>
  <c r="W209" i="1"/>
  <c r="X209" i="1"/>
  <c r="AI209" i="1"/>
  <c r="D210" i="1"/>
  <c r="AC210" i="1" s="1"/>
  <c r="E210" i="1"/>
  <c r="O210" i="1"/>
  <c r="U210" i="1"/>
  <c r="W210" i="1" s="1"/>
  <c r="X210" i="1"/>
  <c r="AI210" i="1"/>
  <c r="D211" i="1"/>
  <c r="AC211" i="1" s="1"/>
  <c r="E211" i="1"/>
  <c r="O211" i="1"/>
  <c r="U211" i="1"/>
  <c r="X211" i="1"/>
  <c r="Y211" i="1"/>
  <c r="AA211" i="1"/>
  <c r="AB211" i="1"/>
  <c r="AD211" i="1"/>
  <c r="AI211" i="1"/>
  <c r="D212" i="1"/>
  <c r="AA212" i="1" s="1"/>
  <c r="E212" i="1"/>
  <c r="O212" i="1"/>
  <c r="U212" i="1"/>
  <c r="X212" i="1"/>
  <c r="Y212" i="1"/>
  <c r="AI212" i="1"/>
  <c r="BB212" i="1" s="1"/>
  <c r="AZ212" i="1" s="1"/>
  <c r="D213" i="1"/>
  <c r="E213" i="1"/>
  <c r="O213" i="1"/>
  <c r="U213" i="1"/>
  <c r="W213" i="1" s="1"/>
  <c r="X213" i="1"/>
  <c r="AI213" i="1"/>
  <c r="D214" i="1"/>
  <c r="AD214" i="1" s="1"/>
  <c r="E214" i="1"/>
  <c r="O214" i="1"/>
  <c r="U214" i="1"/>
  <c r="W214" i="1" s="1"/>
  <c r="X214" i="1"/>
  <c r="Y214" i="1"/>
  <c r="AB214" i="1"/>
  <c r="AC214" i="1"/>
  <c r="AI214" i="1"/>
  <c r="BB214" i="1" s="1"/>
  <c r="AZ214" i="1" s="1"/>
  <c r="D215" i="1"/>
  <c r="Y215" i="1" s="1"/>
  <c r="E215" i="1"/>
  <c r="O215" i="1"/>
  <c r="U215" i="1"/>
  <c r="W215" i="1" s="1"/>
  <c r="X215" i="1"/>
  <c r="AI215" i="1"/>
  <c r="BB215" i="1" s="1"/>
  <c r="AZ215" i="1" s="1"/>
  <c r="D216" i="1"/>
  <c r="E216" i="1"/>
  <c r="O216" i="1"/>
  <c r="U216" i="1"/>
  <c r="W216" i="1" s="1"/>
  <c r="X216" i="1"/>
  <c r="AI216" i="1"/>
  <c r="D217" i="1"/>
  <c r="Z217" i="1" s="1"/>
  <c r="E217" i="1"/>
  <c r="O217" i="1"/>
  <c r="U217" i="1"/>
  <c r="W217" i="1"/>
  <c r="X217" i="1"/>
  <c r="AA217" i="1"/>
  <c r="AB217" i="1"/>
  <c r="AI217" i="1"/>
  <c r="BB217" i="1" s="1"/>
  <c r="AZ217" i="1" s="1"/>
  <c r="D218" i="1"/>
  <c r="E218" i="1"/>
  <c r="O218" i="1"/>
  <c r="U218" i="1"/>
  <c r="W218" i="1" s="1"/>
  <c r="X218" i="1"/>
  <c r="AI218" i="1"/>
  <c r="D219" i="1"/>
  <c r="AD219" i="1" s="1"/>
  <c r="E219" i="1"/>
  <c r="O219" i="1"/>
  <c r="U219" i="1"/>
  <c r="W219" i="1" s="1"/>
  <c r="X219" i="1"/>
  <c r="AC219" i="1"/>
  <c r="AI219" i="1"/>
  <c r="D220" i="1"/>
  <c r="E220" i="1"/>
  <c r="O220" i="1"/>
  <c r="U220" i="1"/>
  <c r="W220" i="1" s="1"/>
  <c r="X220" i="1"/>
  <c r="AI220" i="1"/>
  <c r="D221" i="1"/>
  <c r="AD221" i="1" s="1"/>
  <c r="E221" i="1"/>
  <c r="O221" i="1"/>
  <c r="U221" i="1"/>
  <c r="W221" i="1" s="1"/>
  <c r="X221" i="1"/>
  <c r="AI221" i="1"/>
  <c r="D222" i="1"/>
  <c r="AA222" i="1" s="1"/>
  <c r="E222" i="1"/>
  <c r="O222" i="1"/>
  <c r="U222" i="1"/>
  <c r="W222" i="1" s="1"/>
  <c r="X222" i="1"/>
  <c r="AI222" i="1"/>
  <c r="BB222" i="1" s="1"/>
  <c r="AZ222" i="1" s="1"/>
  <c r="D223" i="1"/>
  <c r="AD223" i="1" s="1"/>
  <c r="E223" i="1"/>
  <c r="O223" i="1"/>
  <c r="U223" i="1"/>
  <c r="X223" i="1"/>
  <c r="AB223" i="1"/>
  <c r="AC223" i="1"/>
  <c r="AI223" i="1"/>
  <c r="D224" i="1"/>
  <c r="E224" i="1"/>
  <c r="O224" i="1"/>
  <c r="U224" i="1"/>
  <c r="W224" i="1" s="1"/>
  <c r="X224" i="1"/>
  <c r="AI224" i="1"/>
  <c r="BB224" i="1" s="1"/>
  <c r="AZ224" i="1" s="1"/>
  <c r="D225" i="1"/>
  <c r="AC225" i="1" s="1"/>
  <c r="E225" i="1"/>
  <c r="O225" i="1"/>
  <c r="U225" i="1"/>
  <c r="W225" i="1" s="1"/>
  <c r="X225" i="1"/>
  <c r="Z225" i="1"/>
  <c r="AA225" i="1"/>
  <c r="AI225" i="1"/>
  <c r="D226" i="1"/>
  <c r="E226" i="1"/>
  <c r="O226" i="1"/>
  <c r="U226" i="1"/>
  <c r="W226" i="1"/>
  <c r="X226" i="1"/>
  <c r="AI226" i="1"/>
  <c r="BB226" i="1" s="1"/>
  <c r="AZ226" i="1" s="1"/>
  <c r="D227" i="1"/>
  <c r="E227" i="1"/>
  <c r="O227" i="1"/>
  <c r="U227" i="1"/>
  <c r="W227" i="1" s="1"/>
  <c r="X227" i="1"/>
  <c r="Y227" i="1"/>
  <c r="Z227" i="1"/>
  <c r="AB227" i="1"/>
  <c r="AC227" i="1"/>
  <c r="AI227" i="1"/>
  <c r="BB227" i="1" s="1"/>
  <c r="AZ227" i="1" s="1"/>
  <c r="D228" i="1"/>
  <c r="AD228" i="1" s="1"/>
  <c r="E228" i="1"/>
  <c r="O228" i="1"/>
  <c r="U228" i="1"/>
  <c r="W228" i="1" s="1"/>
  <c r="X228" i="1"/>
  <c r="AI228" i="1"/>
  <c r="D229" i="1"/>
  <c r="Z229" i="1" s="1"/>
  <c r="E229" i="1"/>
  <c r="O229" i="1"/>
  <c r="U229" i="1"/>
  <c r="W229" i="1"/>
  <c r="X229" i="1"/>
  <c r="AD229" i="1"/>
  <c r="AI229" i="1"/>
  <c r="D230" i="1"/>
  <c r="E230" i="1"/>
  <c r="O230" i="1"/>
  <c r="U230" i="1"/>
  <c r="W230" i="1" s="1"/>
  <c r="X230" i="1"/>
  <c r="AI230" i="1"/>
  <c r="D231" i="1"/>
  <c r="AD231" i="1" s="1"/>
  <c r="E231" i="1"/>
  <c r="O231" i="1"/>
  <c r="U231" i="1"/>
  <c r="W231" i="1" s="1"/>
  <c r="X231" i="1"/>
  <c r="AI231" i="1"/>
  <c r="D232" i="1"/>
  <c r="AB232" i="1" s="1"/>
  <c r="E232" i="1"/>
  <c r="O232" i="1"/>
  <c r="U232" i="1"/>
  <c r="W232" i="1" s="1"/>
  <c r="X232" i="1"/>
  <c r="Y232" i="1"/>
  <c r="Z232" i="1"/>
  <c r="AA232" i="1"/>
  <c r="AC232" i="1"/>
  <c r="AD232" i="1"/>
  <c r="AI232" i="1"/>
  <c r="D233" i="1"/>
  <c r="AD233" i="1" s="1"/>
  <c r="E233" i="1"/>
  <c r="O233" i="1"/>
  <c r="U233" i="1"/>
  <c r="W233" i="1" s="1"/>
  <c r="X233" i="1"/>
  <c r="AI233" i="1"/>
  <c r="D234" i="1"/>
  <c r="Y234" i="1" s="1"/>
  <c r="E234" i="1"/>
  <c r="O234" i="1"/>
  <c r="U234" i="1"/>
  <c r="W234" i="1" s="1"/>
  <c r="X234" i="1"/>
  <c r="AI234" i="1"/>
  <c r="D235" i="1"/>
  <c r="Y235" i="1" s="1"/>
  <c r="E235" i="1"/>
  <c r="O235" i="1"/>
  <c r="U235" i="1"/>
  <c r="W235" i="1" s="1"/>
  <c r="X235" i="1"/>
  <c r="AA235" i="1"/>
  <c r="AD235" i="1"/>
  <c r="AI235" i="1"/>
  <c r="D236" i="1"/>
  <c r="E236" i="1"/>
  <c r="O236" i="1"/>
  <c r="U236" i="1"/>
  <c r="W236" i="1" s="1"/>
  <c r="X236" i="1"/>
  <c r="AI236" i="1"/>
  <c r="BB236" i="1" s="1"/>
  <c r="AZ236" i="1" s="1"/>
  <c r="D237" i="1"/>
  <c r="E237" i="1"/>
  <c r="O237" i="1"/>
  <c r="U237" i="1"/>
  <c r="X237" i="1"/>
  <c r="AI237" i="1"/>
  <c r="D238" i="1"/>
  <c r="AD238" i="1" s="1"/>
  <c r="E238" i="1"/>
  <c r="O238" i="1"/>
  <c r="U238" i="1"/>
  <c r="W238" i="1" s="1"/>
  <c r="X238" i="1"/>
  <c r="AI238" i="1"/>
  <c r="BB238" i="1" s="1"/>
  <c r="AZ238" i="1" s="1"/>
  <c r="D239" i="1"/>
  <c r="Y239" i="1" s="1"/>
  <c r="E239" i="1"/>
  <c r="O239" i="1"/>
  <c r="U239" i="1"/>
  <c r="W239" i="1" s="1"/>
  <c r="X239" i="1"/>
  <c r="AI239" i="1"/>
  <c r="BB239" i="1" s="1"/>
  <c r="AZ239" i="1" s="1"/>
  <c r="D240" i="1"/>
  <c r="E240" i="1"/>
  <c r="O240" i="1"/>
  <c r="U240" i="1"/>
  <c r="W240" i="1" s="1"/>
  <c r="X240" i="1"/>
  <c r="AB240" i="1"/>
  <c r="AI240" i="1"/>
  <c r="D241" i="1"/>
  <c r="AC241" i="1" s="1"/>
  <c r="E241" i="1"/>
  <c r="O241" i="1"/>
  <c r="U241" i="1"/>
  <c r="W241" i="1" s="1"/>
  <c r="X241" i="1"/>
  <c r="AI241" i="1"/>
  <c r="D242" i="1"/>
  <c r="Y242" i="1" s="1"/>
  <c r="E242" i="1"/>
  <c r="O242" i="1"/>
  <c r="U242" i="1"/>
  <c r="W242" i="1"/>
  <c r="X242" i="1"/>
  <c r="AI242" i="1"/>
  <c r="D243" i="1"/>
  <c r="E243" i="1"/>
  <c r="O243" i="1"/>
  <c r="U243" i="1"/>
  <c r="W243" i="1" s="1"/>
  <c r="X243" i="1"/>
  <c r="AI243" i="1"/>
  <c r="D244" i="1"/>
  <c r="AD244" i="1" s="1"/>
  <c r="E244" i="1"/>
  <c r="O244" i="1"/>
  <c r="U244" i="1"/>
  <c r="X244" i="1"/>
  <c r="AB244" i="1"/>
  <c r="AC244" i="1"/>
  <c r="AI244" i="1"/>
  <c r="D245" i="1"/>
  <c r="AD245" i="1" s="1"/>
  <c r="E245" i="1"/>
  <c r="O245" i="1"/>
  <c r="U245" i="1"/>
  <c r="W245" i="1" s="1"/>
  <c r="X245" i="1"/>
  <c r="Y245" i="1"/>
  <c r="AI245" i="1"/>
  <c r="D246" i="1"/>
  <c r="E246" i="1"/>
  <c r="O246" i="1"/>
  <c r="U246" i="1"/>
  <c r="W246" i="1"/>
  <c r="X246" i="1"/>
  <c r="AI246" i="1"/>
  <c r="D247" i="1"/>
  <c r="Z247" i="1" s="1"/>
  <c r="E247" i="1"/>
  <c r="O247" i="1"/>
  <c r="U247" i="1"/>
  <c r="W247" i="1" s="1"/>
  <c r="X247" i="1"/>
  <c r="Y247" i="1"/>
  <c r="AC247" i="1"/>
  <c r="AD247" i="1"/>
  <c r="AI247" i="1"/>
  <c r="D248" i="1"/>
  <c r="AB248" i="1" s="1"/>
  <c r="E248" i="1"/>
  <c r="O248" i="1"/>
  <c r="U248" i="1"/>
  <c r="W248" i="1" s="1"/>
  <c r="X248" i="1"/>
  <c r="AD248" i="1"/>
  <c r="AI248" i="1"/>
  <c r="D249" i="1"/>
  <c r="E249" i="1"/>
  <c r="O249" i="1"/>
  <c r="U249" i="1"/>
  <c r="W249" i="1"/>
  <c r="X249" i="1"/>
  <c r="AI249" i="1"/>
  <c r="D250" i="1"/>
  <c r="E250" i="1"/>
  <c r="O250" i="1"/>
  <c r="U250" i="1"/>
  <c r="W250" i="1" s="1"/>
  <c r="X250" i="1"/>
  <c r="AI250" i="1"/>
  <c r="BB250" i="1" s="1"/>
  <c r="AZ250" i="1" s="1"/>
  <c r="D251" i="1"/>
  <c r="Y251" i="1" s="1"/>
  <c r="E251" i="1"/>
  <c r="O251" i="1"/>
  <c r="U251" i="1"/>
  <c r="W251" i="1" s="1"/>
  <c r="X251" i="1"/>
  <c r="AI251" i="1"/>
  <c r="BB251" i="1" s="1"/>
  <c r="AZ251" i="1" s="1"/>
  <c r="D252" i="1"/>
  <c r="AD252" i="1" s="1"/>
  <c r="E252" i="1"/>
  <c r="O252" i="1"/>
  <c r="U252" i="1"/>
  <c r="W252" i="1" s="1"/>
  <c r="X252" i="1"/>
  <c r="AA252" i="1"/>
  <c r="AI252" i="1"/>
  <c r="D253" i="1"/>
  <c r="E253" i="1"/>
  <c r="O253" i="1"/>
  <c r="U253" i="1"/>
  <c r="X253" i="1"/>
  <c r="AI253" i="1"/>
  <c r="BB253" i="1" s="1"/>
  <c r="AZ253" i="1" s="1"/>
  <c r="D254" i="1"/>
  <c r="AD254" i="1" s="1"/>
  <c r="E254" i="1"/>
  <c r="O254" i="1"/>
  <c r="U254" i="1"/>
  <c r="W254" i="1" s="1"/>
  <c r="X254" i="1"/>
  <c r="Y254" i="1"/>
  <c r="AI254" i="1"/>
  <c r="D255" i="1"/>
  <c r="E255" i="1"/>
  <c r="O255" i="1"/>
  <c r="U255" i="1"/>
  <c r="X255" i="1"/>
  <c r="AI255" i="1"/>
  <c r="D256" i="1"/>
  <c r="AD256" i="1" s="1"/>
  <c r="E256" i="1"/>
  <c r="O256" i="1"/>
  <c r="U256" i="1"/>
  <c r="W256" i="1"/>
  <c r="X256" i="1"/>
  <c r="Z256" i="1"/>
  <c r="AA256" i="1"/>
  <c r="AB256" i="1"/>
  <c r="AC256" i="1"/>
  <c r="AI256" i="1"/>
  <c r="BB256" i="1" s="1"/>
  <c r="AZ256" i="1" s="1"/>
  <c r="D257" i="1"/>
  <c r="E257" i="1"/>
  <c r="O257" i="1"/>
  <c r="U257" i="1"/>
  <c r="X257" i="1"/>
  <c r="AI257" i="1"/>
  <c r="D258" i="1"/>
  <c r="E258" i="1"/>
  <c r="O258" i="1"/>
  <c r="U258" i="1"/>
  <c r="W258" i="1"/>
  <c r="X258" i="1"/>
  <c r="AI258" i="1"/>
  <c r="BB258" i="1" s="1"/>
  <c r="AZ258" i="1" s="1"/>
  <c r="D259" i="1"/>
  <c r="AD259" i="1" s="1"/>
  <c r="E259" i="1"/>
  <c r="O259" i="1"/>
  <c r="U259" i="1"/>
  <c r="W259" i="1" s="1"/>
  <c r="X259" i="1"/>
  <c r="AC259" i="1"/>
  <c r="AI259" i="1"/>
  <c r="D260" i="1"/>
  <c r="E260" i="1"/>
  <c r="O260" i="1"/>
  <c r="U260" i="1"/>
  <c r="W260" i="1" s="1"/>
  <c r="X260" i="1"/>
  <c r="AI260" i="1"/>
  <c r="D261" i="1"/>
  <c r="E261" i="1"/>
  <c r="O261" i="1"/>
  <c r="U261" i="1"/>
  <c r="W261" i="1"/>
  <c r="X261" i="1"/>
  <c r="AA261" i="1"/>
  <c r="AC261" i="1"/>
  <c r="AI261" i="1"/>
  <c r="D262" i="1"/>
  <c r="AA262" i="1" s="1"/>
  <c r="E262" i="1"/>
  <c r="O262" i="1"/>
  <c r="U262" i="1"/>
  <c r="X262" i="1"/>
  <c r="AI262" i="1"/>
  <c r="D263" i="1"/>
  <c r="AC263" i="1" s="1"/>
  <c r="E263" i="1"/>
  <c r="O263" i="1"/>
  <c r="U263" i="1"/>
  <c r="W263" i="1" s="1"/>
  <c r="X263" i="1"/>
  <c r="Z263" i="1"/>
  <c r="AB263" i="1"/>
  <c r="AD263" i="1"/>
  <c r="AI263" i="1"/>
  <c r="D264" i="1"/>
  <c r="AA264" i="1" s="1"/>
  <c r="E264" i="1"/>
  <c r="O264" i="1"/>
  <c r="U264" i="1"/>
  <c r="W264" i="1"/>
  <c r="X264" i="1"/>
  <c r="AI264" i="1"/>
  <c r="D265" i="1"/>
  <c r="AA265" i="1" s="1"/>
  <c r="E265" i="1"/>
  <c r="O265" i="1"/>
  <c r="U265" i="1"/>
  <c r="W265" i="1"/>
  <c r="X265" i="1"/>
  <c r="Z265" i="1"/>
  <c r="AB265" i="1"/>
  <c r="AC265" i="1"/>
  <c r="AD265" i="1"/>
  <c r="AI265" i="1"/>
  <c r="BB265" i="1" s="1"/>
  <c r="AZ265" i="1" s="1"/>
  <c r="D266" i="1"/>
  <c r="AA266" i="1" s="1"/>
  <c r="E266" i="1"/>
  <c r="O266" i="1"/>
  <c r="U266" i="1"/>
  <c r="W266" i="1"/>
  <c r="X266" i="1"/>
  <c r="AI266" i="1"/>
  <c r="D267" i="1"/>
  <c r="Y267" i="1" s="1"/>
  <c r="E267" i="1"/>
  <c r="O267" i="1"/>
  <c r="U267" i="1"/>
  <c r="W267" i="1" s="1"/>
  <c r="X267" i="1"/>
  <c r="Z267" i="1"/>
  <c r="AD267" i="1"/>
  <c r="AI267" i="1"/>
  <c r="D268" i="1"/>
  <c r="AD268" i="1" s="1"/>
  <c r="E268" i="1"/>
  <c r="O268" i="1"/>
  <c r="U268" i="1"/>
  <c r="W268" i="1"/>
  <c r="X268" i="1"/>
  <c r="AI268" i="1"/>
  <c r="D269" i="1"/>
  <c r="AB269" i="1" s="1"/>
  <c r="E269" i="1"/>
  <c r="O269" i="1"/>
  <c r="U269" i="1"/>
  <c r="W269" i="1" s="1"/>
  <c r="X269" i="1"/>
  <c r="AI269" i="1"/>
  <c r="D270" i="1"/>
  <c r="AB270" i="1" s="1"/>
  <c r="E270" i="1"/>
  <c r="O270" i="1"/>
  <c r="U270" i="1"/>
  <c r="W270" i="1"/>
  <c r="X270" i="1"/>
  <c r="Z270" i="1"/>
  <c r="AI270" i="1"/>
  <c r="D271" i="1"/>
  <c r="E271" i="1"/>
  <c r="O271" i="1"/>
  <c r="U271" i="1"/>
  <c r="W271" i="1" s="1"/>
  <c r="X271" i="1"/>
  <c r="AI271" i="1"/>
  <c r="BB271" i="1" s="1"/>
  <c r="AZ271" i="1" s="1"/>
  <c r="D272" i="1"/>
  <c r="AB272" i="1" s="1"/>
  <c r="E272" i="1"/>
  <c r="O272" i="1"/>
  <c r="U272" i="1"/>
  <c r="W272" i="1"/>
  <c r="X272" i="1"/>
  <c r="Y272" i="1"/>
  <c r="AD272" i="1"/>
  <c r="AI272" i="1"/>
  <c r="D273" i="1"/>
  <c r="Y273" i="1" s="1"/>
  <c r="E273" i="1"/>
  <c r="O273" i="1"/>
  <c r="U273" i="1"/>
  <c r="W273" i="1"/>
  <c r="X273" i="1"/>
  <c r="AA273" i="1"/>
  <c r="AI273" i="1"/>
  <c r="D274" i="1"/>
  <c r="E274" i="1"/>
  <c r="O274" i="1"/>
  <c r="U274" i="1"/>
  <c r="W274" i="1" s="1"/>
  <c r="X274" i="1"/>
  <c r="AI274" i="1"/>
  <c r="D275" i="1"/>
  <c r="AC275" i="1" s="1"/>
  <c r="E275" i="1"/>
  <c r="O275" i="1"/>
  <c r="U275" i="1"/>
  <c r="W275" i="1" s="1"/>
  <c r="X275" i="1"/>
  <c r="AA275" i="1"/>
  <c r="AD275" i="1"/>
  <c r="AI275" i="1"/>
  <c r="D276" i="1"/>
  <c r="AC276" i="1" s="1"/>
  <c r="E276" i="1"/>
  <c r="O276" i="1"/>
  <c r="U276" i="1"/>
  <c r="W276" i="1" s="1"/>
  <c r="X276" i="1"/>
  <c r="AI276" i="1"/>
  <c r="D277" i="1"/>
  <c r="AC277" i="1" s="1"/>
  <c r="E277" i="1"/>
  <c r="O277" i="1"/>
  <c r="U277" i="1"/>
  <c r="W277" i="1"/>
  <c r="X277" i="1"/>
  <c r="Y277" i="1"/>
  <c r="Z277" i="1"/>
  <c r="AB277" i="1"/>
  <c r="AI277" i="1"/>
  <c r="D278" i="1"/>
  <c r="AA278" i="1" s="1"/>
  <c r="E278" i="1"/>
  <c r="O278" i="1"/>
  <c r="U278" i="1"/>
  <c r="W278" i="1" s="1"/>
  <c r="X278" i="1"/>
  <c r="AI278" i="1"/>
  <c r="D279" i="1"/>
  <c r="AA279" i="1" s="1"/>
  <c r="E279" i="1"/>
  <c r="O279" i="1"/>
  <c r="U279" i="1"/>
  <c r="W279" i="1"/>
  <c r="X279" i="1"/>
  <c r="AI279" i="1"/>
  <c r="D280" i="1"/>
  <c r="AD280" i="1" s="1"/>
  <c r="E280" i="1"/>
  <c r="O280" i="1"/>
  <c r="U280" i="1"/>
  <c r="W280" i="1" s="1"/>
  <c r="X280" i="1"/>
  <c r="AA280" i="1"/>
  <c r="AI280" i="1"/>
  <c r="D281" i="1"/>
  <c r="AD281" i="1" s="1"/>
  <c r="E281" i="1"/>
  <c r="O281" i="1"/>
  <c r="U281" i="1"/>
  <c r="W281" i="1" s="1"/>
  <c r="X281" i="1"/>
  <c r="AI281" i="1"/>
  <c r="D282" i="1"/>
  <c r="AD282" i="1" s="1"/>
  <c r="E282" i="1"/>
  <c r="O282" i="1"/>
  <c r="U282" i="1"/>
  <c r="W282" i="1" s="1"/>
  <c r="X282" i="1"/>
  <c r="AI282" i="1"/>
  <c r="D283" i="1"/>
  <c r="AC283" i="1" s="1"/>
  <c r="E283" i="1"/>
  <c r="O283" i="1"/>
  <c r="U283" i="1"/>
  <c r="W283" i="1" s="1"/>
  <c r="X283" i="1"/>
  <c r="AI283" i="1"/>
  <c r="BB283" i="1" s="1"/>
  <c r="AZ283" i="1" s="1"/>
  <c r="D284" i="1"/>
  <c r="E284" i="1"/>
  <c r="O284" i="1"/>
  <c r="U284" i="1"/>
  <c r="W284" i="1" s="1"/>
  <c r="X284" i="1"/>
  <c r="AI284" i="1"/>
  <c r="D285" i="1"/>
  <c r="AB285" i="1" s="1"/>
  <c r="E285" i="1"/>
  <c r="O285" i="1"/>
  <c r="U285" i="1"/>
  <c r="W285" i="1"/>
  <c r="X285" i="1"/>
  <c r="Z285" i="1"/>
  <c r="AI285" i="1"/>
  <c r="BB285" i="1" s="1"/>
  <c r="AZ285" i="1" s="1"/>
  <c r="D286" i="1"/>
  <c r="E286" i="1"/>
  <c r="O286" i="1"/>
  <c r="U286" i="1"/>
  <c r="W286" i="1" s="1"/>
  <c r="X286" i="1"/>
  <c r="AI286" i="1"/>
  <c r="D287" i="1"/>
  <c r="AC287" i="1" s="1"/>
  <c r="E287" i="1"/>
  <c r="O287" i="1"/>
  <c r="U287" i="1"/>
  <c r="W287" i="1"/>
  <c r="X287" i="1"/>
  <c r="Y287" i="1"/>
  <c r="Z287" i="1"/>
  <c r="AA287" i="1"/>
  <c r="AB287" i="1"/>
  <c r="AD287" i="1"/>
  <c r="AI287" i="1"/>
  <c r="BB287" i="1" s="1"/>
  <c r="AZ287" i="1" s="1"/>
  <c r="D288" i="1"/>
  <c r="E288" i="1"/>
  <c r="O288" i="1"/>
  <c r="U288" i="1"/>
  <c r="W288" i="1"/>
  <c r="X288" i="1"/>
  <c r="AI288" i="1"/>
  <c r="D289" i="1"/>
  <c r="AC289" i="1" s="1"/>
  <c r="E289" i="1"/>
  <c r="O289" i="1"/>
  <c r="U289" i="1"/>
  <c r="W289" i="1" s="1"/>
  <c r="X289" i="1"/>
  <c r="AI289" i="1"/>
  <c r="D290" i="1"/>
  <c r="AA290" i="1" s="1"/>
  <c r="E290" i="1"/>
  <c r="O290" i="1"/>
  <c r="U290" i="1"/>
  <c r="W290" i="1" s="1"/>
  <c r="X290" i="1"/>
  <c r="AI290" i="1"/>
  <c r="D291" i="1"/>
  <c r="AA291" i="1" s="1"/>
  <c r="E291" i="1"/>
  <c r="O291" i="1"/>
  <c r="U291" i="1"/>
  <c r="W291" i="1" s="1"/>
  <c r="X291" i="1"/>
  <c r="AI291" i="1"/>
  <c r="D292" i="1"/>
  <c r="AD292" i="1" s="1"/>
  <c r="E292" i="1"/>
  <c r="O292" i="1"/>
  <c r="U292" i="1"/>
  <c r="W292" i="1" s="1"/>
  <c r="X292" i="1"/>
  <c r="AB292" i="1"/>
  <c r="AC292" i="1"/>
  <c r="AI292" i="1"/>
  <c r="BB292" i="1" s="1"/>
  <c r="AZ292" i="1" s="1"/>
  <c r="D293" i="1"/>
  <c r="E293" i="1"/>
  <c r="O293" i="1"/>
  <c r="U293" i="1"/>
  <c r="W293" i="1" s="1"/>
  <c r="X293" i="1"/>
  <c r="AI293" i="1"/>
  <c r="D294" i="1"/>
  <c r="E294" i="1"/>
  <c r="O294" i="1"/>
  <c r="U294" i="1"/>
  <c r="W294" i="1" s="1"/>
  <c r="X294" i="1"/>
  <c r="AI294" i="1"/>
  <c r="BB294" i="1" s="1"/>
  <c r="AZ294" i="1" s="1"/>
  <c r="D295" i="1"/>
  <c r="E295" i="1"/>
  <c r="O295" i="1"/>
  <c r="U295" i="1"/>
  <c r="W295" i="1" s="1"/>
  <c r="X295" i="1"/>
  <c r="AI295" i="1"/>
  <c r="D296" i="1"/>
  <c r="AB296" i="1" s="1"/>
  <c r="E296" i="1"/>
  <c r="O296" i="1"/>
  <c r="U296" i="1"/>
  <c r="W296" i="1" s="1"/>
  <c r="X296" i="1"/>
  <c r="AI296" i="1"/>
  <c r="BB296" i="1" s="1"/>
  <c r="AZ296" i="1" s="1"/>
  <c r="D297" i="1"/>
  <c r="AC297" i="1" s="1"/>
  <c r="E297" i="1"/>
  <c r="O297" i="1"/>
  <c r="U297" i="1"/>
  <c r="W297" i="1"/>
  <c r="X297" i="1"/>
  <c r="Y297" i="1"/>
  <c r="AB297" i="1"/>
  <c r="AD297" i="1"/>
  <c r="AI297" i="1"/>
  <c r="D298" i="1"/>
  <c r="E298" i="1"/>
  <c r="O298" i="1"/>
  <c r="U298" i="1"/>
  <c r="W298" i="1" s="1"/>
  <c r="X298" i="1"/>
  <c r="AI298" i="1"/>
  <c r="D299" i="1"/>
  <c r="AC299" i="1" s="1"/>
  <c r="E299" i="1"/>
  <c r="O299" i="1"/>
  <c r="U299" i="1"/>
  <c r="W299" i="1" s="1"/>
  <c r="X299" i="1"/>
  <c r="AI299" i="1"/>
  <c r="D300" i="1"/>
  <c r="AD300" i="1" s="1"/>
  <c r="E300" i="1"/>
  <c r="O300" i="1"/>
  <c r="U300" i="1"/>
  <c r="W300" i="1" s="1"/>
  <c r="X300" i="1"/>
  <c r="AC300" i="1"/>
  <c r="AI300" i="1"/>
  <c r="D301" i="1"/>
  <c r="AC301" i="1" s="1"/>
  <c r="E301" i="1"/>
  <c r="O301" i="1"/>
  <c r="U301" i="1"/>
  <c r="W301" i="1" s="1"/>
  <c r="X301" i="1"/>
  <c r="AI301" i="1"/>
  <c r="D302" i="1"/>
  <c r="AC302" i="1" s="1"/>
  <c r="E302" i="1"/>
  <c r="O302" i="1"/>
  <c r="U302" i="1"/>
  <c r="W302" i="1"/>
  <c r="X302" i="1"/>
  <c r="AD302" i="1"/>
  <c r="AI302" i="1"/>
  <c r="D303" i="1"/>
  <c r="AA303" i="1" s="1"/>
  <c r="E303" i="1"/>
  <c r="O303" i="1"/>
  <c r="U303" i="1"/>
  <c r="W303" i="1"/>
  <c r="X303" i="1"/>
  <c r="AI303" i="1"/>
  <c r="D304" i="1"/>
  <c r="AD304" i="1" s="1"/>
  <c r="E304" i="1"/>
  <c r="O304" i="1"/>
  <c r="U304" i="1"/>
  <c r="W304" i="1" s="1"/>
  <c r="X304" i="1"/>
  <c r="AA304" i="1"/>
  <c r="AB304" i="1"/>
  <c r="AC304" i="1"/>
  <c r="AI304" i="1"/>
  <c r="D305" i="1"/>
  <c r="E305" i="1"/>
  <c r="O305" i="1"/>
  <c r="U305" i="1"/>
  <c r="W305" i="1" s="1"/>
  <c r="X305" i="1"/>
  <c r="AI305" i="1"/>
  <c r="BB305" i="1" s="1"/>
  <c r="AZ305" i="1" s="1"/>
  <c r="D306" i="1"/>
  <c r="AD306" i="1" s="1"/>
  <c r="E306" i="1"/>
  <c r="O306" i="1"/>
  <c r="U306" i="1"/>
  <c r="W306" i="1" s="1"/>
  <c r="X306" i="1"/>
  <c r="AI306" i="1"/>
  <c r="D307" i="1"/>
  <c r="AB307" i="1" s="1"/>
  <c r="E307" i="1"/>
  <c r="O307" i="1"/>
  <c r="U307" i="1"/>
  <c r="W307" i="1" s="1"/>
  <c r="X307" i="1"/>
  <c r="AD307" i="1"/>
  <c r="AI307" i="1"/>
  <c r="BB307" i="1" s="1"/>
  <c r="AZ307" i="1" s="1"/>
  <c r="D308" i="1"/>
  <c r="AB308" i="1" s="1"/>
  <c r="E308" i="1"/>
  <c r="O308" i="1"/>
  <c r="U308" i="1"/>
  <c r="W308" i="1" s="1"/>
  <c r="X308" i="1"/>
  <c r="AI308" i="1"/>
  <c r="D309" i="1"/>
  <c r="AB309" i="1" s="1"/>
  <c r="E309" i="1"/>
  <c r="O309" i="1"/>
  <c r="U309" i="1"/>
  <c r="W309" i="1"/>
  <c r="X309" i="1"/>
  <c r="Z309" i="1"/>
  <c r="AI309" i="1"/>
  <c r="D310" i="1"/>
  <c r="E310" i="1"/>
  <c r="O310" i="1"/>
  <c r="U310" i="1"/>
  <c r="W310" i="1"/>
  <c r="X310" i="1"/>
  <c r="AI310" i="1"/>
  <c r="BB310" i="1" s="1"/>
  <c r="AZ310" i="1" s="1"/>
  <c r="D311" i="1"/>
  <c r="AC311" i="1" s="1"/>
  <c r="E311" i="1"/>
  <c r="O311" i="1"/>
  <c r="U311" i="1"/>
  <c r="W311" i="1" s="1"/>
  <c r="X311" i="1"/>
  <c r="Y311" i="1"/>
  <c r="AA311" i="1"/>
  <c r="AI311" i="1"/>
  <c r="D312" i="1"/>
  <c r="E312" i="1"/>
  <c r="O312" i="1"/>
  <c r="U312" i="1"/>
  <c r="W312" i="1" s="1"/>
  <c r="X312" i="1"/>
  <c r="AI312" i="1"/>
  <c r="BB312" i="1" s="1"/>
  <c r="AZ312" i="1" s="1"/>
  <c r="D313" i="1"/>
  <c r="AC313" i="1" s="1"/>
  <c r="E313" i="1"/>
  <c r="O313" i="1"/>
  <c r="U313" i="1"/>
  <c r="W313" i="1" s="1"/>
  <c r="X313" i="1"/>
  <c r="AI313" i="1"/>
  <c r="D314" i="1"/>
  <c r="AC314" i="1" s="1"/>
  <c r="E314" i="1"/>
  <c r="O314" i="1"/>
  <c r="U314" i="1"/>
  <c r="W314" i="1" s="1"/>
  <c r="X314" i="1"/>
  <c r="AI314" i="1"/>
  <c r="D315" i="1"/>
  <c r="AA315" i="1" s="1"/>
  <c r="E315" i="1"/>
  <c r="O315" i="1"/>
  <c r="U315" i="1"/>
  <c r="W315" i="1" s="1"/>
  <c r="X315" i="1"/>
  <c r="AI315" i="1"/>
  <c r="D316" i="1"/>
  <c r="AD316" i="1" s="1"/>
  <c r="E316" i="1"/>
  <c r="O316" i="1"/>
  <c r="U316" i="1"/>
  <c r="W316" i="1" s="1"/>
  <c r="X316" i="1"/>
  <c r="AI316" i="1"/>
  <c r="D317" i="1"/>
  <c r="AD317" i="1" s="1"/>
  <c r="E317" i="1"/>
  <c r="O317" i="1"/>
  <c r="U317" i="1"/>
  <c r="W317" i="1" s="1"/>
  <c r="X317" i="1"/>
  <c r="AI317" i="1"/>
  <c r="D318" i="1"/>
  <c r="AD318" i="1" s="1"/>
  <c r="E318" i="1"/>
  <c r="O318" i="1"/>
  <c r="U318" i="1"/>
  <c r="W318" i="1" s="1"/>
  <c r="X318" i="1"/>
  <c r="Y318" i="1"/>
  <c r="AI318" i="1"/>
  <c r="D319" i="1"/>
  <c r="E319" i="1"/>
  <c r="O319" i="1"/>
  <c r="U319" i="1"/>
  <c r="W319" i="1" s="1"/>
  <c r="X319" i="1"/>
  <c r="AD319" i="1"/>
  <c r="AI319" i="1"/>
  <c r="D320" i="1"/>
  <c r="AB320" i="1" s="1"/>
  <c r="E320" i="1"/>
  <c r="O320" i="1"/>
  <c r="U320" i="1"/>
  <c r="W320" i="1" s="1"/>
  <c r="X320" i="1"/>
  <c r="AI320" i="1"/>
  <c r="D321" i="1"/>
  <c r="Z321" i="1" s="1"/>
  <c r="E321" i="1"/>
  <c r="O321" i="1"/>
  <c r="U321" i="1"/>
  <c r="W321" i="1" s="1"/>
  <c r="X321" i="1"/>
  <c r="Y321" i="1"/>
  <c r="AA321" i="1"/>
  <c r="AB321" i="1"/>
  <c r="AC321" i="1"/>
  <c r="AD321" i="1"/>
  <c r="AI321" i="1"/>
  <c r="D322" i="1"/>
  <c r="E322" i="1"/>
  <c r="O322" i="1"/>
  <c r="U322" i="1"/>
  <c r="W322" i="1" s="1"/>
  <c r="X322" i="1"/>
  <c r="AI322" i="1"/>
  <c r="BB322" i="1" s="1"/>
  <c r="AZ322" i="1" s="1"/>
  <c r="D323" i="1"/>
  <c r="AC323" i="1" s="1"/>
  <c r="E323" i="1"/>
  <c r="O323" i="1"/>
  <c r="U323" i="1"/>
  <c r="W323" i="1"/>
  <c r="X323" i="1"/>
  <c r="Z323" i="1"/>
  <c r="AI323" i="1"/>
  <c r="D324" i="1"/>
  <c r="AC324" i="1" s="1"/>
  <c r="E324" i="1"/>
  <c r="O324" i="1"/>
  <c r="U324" i="1"/>
  <c r="W324" i="1"/>
  <c r="X324" i="1"/>
  <c r="AI324" i="1"/>
  <c r="D325" i="1"/>
  <c r="AC325" i="1" s="1"/>
  <c r="E325" i="1"/>
  <c r="O325" i="1"/>
  <c r="U325" i="1"/>
  <c r="W325" i="1" s="1"/>
  <c r="X325" i="1"/>
  <c r="Y325" i="1"/>
  <c r="AB325" i="1"/>
  <c r="AI325" i="1"/>
  <c r="D326" i="1"/>
  <c r="AA326" i="1" s="1"/>
  <c r="E326" i="1"/>
  <c r="O326" i="1"/>
  <c r="U326" i="1"/>
  <c r="W326" i="1" s="1"/>
  <c r="X326" i="1"/>
  <c r="AI326" i="1"/>
  <c r="D327" i="1"/>
  <c r="AA327" i="1" s="1"/>
  <c r="E327" i="1"/>
  <c r="O327" i="1"/>
  <c r="U327" i="1"/>
  <c r="W327" i="1"/>
  <c r="X327" i="1"/>
  <c r="AI327" i="1"/>
  <c r="D328" i="1"/>
  <c r="AD328" i="1" s="1"/>
  <c r="E328" i="1"/>
  <c r="O328" i="1"/>
  <c r="U328" i="1"/>
  <c r="W328" i="1" s="1"/>
  <c r="X328" i="1"/>
  <c r="AC328" i="1"/>
  <c r="AI328" i="1"/>
  <c r="D329" i="1"/>
  <c r="AD329" i="1" s="1"/>
  <c r="E329" i="1"/>
  <c r="O329" i="1"/>
  <c r="U329" i="1"/>
  <c r="W329" i="1" s="1"/>
  <c r="X329" i="1"/>
  <c r="AI329" i="1"/>
  <c r="BB329" i="1" s="1"/>
  <c r="AZ329" i="1" s="1"/>
  <c r="D330" i="1"/>
  <c r="AD330" i="1" s="1"/>
  <c r="E330" i="1"/>
  <c r="O330" i="1"/>
  <c r="U330" i="1"/>
  <c r="W330" i="1" s="1"/>
  <c r="X330" i="1"/>
  <c r="AI330" i="1"/>
  <c r="D331" i="1"/>
  <c r="AC331" i="1" s="1"/>
  <c r="E331" i="1"/>
  <c r="O331" i="1"/>
  <c r="U331" i="1"/>
  <c r="W331" i="1" s="1"/>
  <c r="X331" i="1"/>
  <c r="AB331" i="1"/>
  <c r="AD331" i="1"/>
  <c r="AI331" i="1"/>
  <c r="D332" i="1"/>
  <c r="AB332" i="1" s="1"/>
  <c r="E332" i="1"/>
  <c r="O332" i="1"/>
  <c r="U332" i="1"/>
  <c r="W332" i="1" s="1"/>
  <c r="X332" i="1"/>
  <c r="AI332" i="1"/>
  <c r="D333" i="1"/>
  <c r="E333" i="1"/>
  <c r="O333" i="1"/>
  <c r="U333" i="1"/>
  <c r="W333" i="1"/>
  <c r="X333" i="1"/>
  <c r="Y333" i="1"/>
  <c r="AA333" i="1"/>
  <c r="AI333" i="1"/>
  <c r="D334" i="1"/>
  <c r="E334" i="1"/>
  <c r="O334" i="1"/>
  <c r="U334" i="1"/>
  <c r="W334" i="1" s="1"/>
  <c r="X334" i="1"/>
  <c r="AI334" i="1"/>
  <c r="D335" i="1"/>
  <c r="AC335" i="1" s="1"/>
  <c r="E335" i="1"/>
  <c r="O335" i="1"/>
  <c r="U335" i="1"/>
  <c r="W335" i="1"/>
  <c r="X335" i="1"/>
  <c r="AD335" i="1"/>
  <c r="AI335" i="1"/>
  <c r="D336" i="1"/>
  <c r="E336" i="1"/>
  <c r="O336" i="1"/>
  <c r="U336" i="1"/>
  <c r="W336" i="1"/>
  <c r="X336" i="1"/>
  <c r="AI336" i="1"/>
  <c r="BB336" i="1" s="1"/>
  <c r="AZ336" i="1" s="1"/>
  <c r="D337" i="1"/>
  <c r="AC337" i="1" s="1"/>
  <c r="E337" i="1"/>
  <c r="O337" i="1"/>
  <c r="U337" i="1"/>
  <c r="W337" i="1" s="1"/>
  <c r="X337" i="1"/>
  <c r="AI337" i="1"/>
  <c r="D338" i="1"/>
  <c r="E338" i="1"/>
  <c r="O338" i="1"/>
  <c r="U338" i="1"/>
  <c r="W338" i="1" s="1"/>
  <c r="X338" i="1"/>
  <c r="AI338" i="1"/>
  <c r="BB338" i="1" s="1"/>
  <c r="AZ338" i="1" s="1"/>
  <c r="D339" i="1"/>
  <c r="AA339" i="1" s="1"/>
  <c r="E339" i="1"/>
  <c r="O339" i="1"/>
  <c r="U339" i="1"/>
  <c r="W339" i="1" s="1"/>
  <c r="X339" i="1"/>
  <c r="AI339" i="1"/>
  <c r="BB339" i="1" s="1"/>
  <c r="AZ339" i="1" s="1"/>
  <c r="D340" i="1"/>
  <c r="AC340" i="1" s="1"/>
  <c r="E340" i="1"/>
  <c r="O340" i="1"/>
  <c r="U340" i="1"/>
  <c r="W340" i="1" s="1"/>
  <c r="X340" i="1"/>
  <c r="AB340" i="1"/>
  <c r="AI340" i="1"/>
  <c r="D341" i="1"/>
  <c r="E341" i="1"/>
  <c r="O341" i="1"/>
  <c r="U341" i="1"/>
  <c r="W341" i="1" s="1"/>
  <c r="X341" i="1"/>
  <c r="AI341" i="1"/>
  <c r="BB341" i="1" s="1"/>
  <c r="AZ341" i="1" s="1"/>
  <c r="D342" i="1"/>
  <c r="AD342" i="1" s="1"/>
  <c r="E342" i="1"/>
  <c r="O342" i="1"/>
  <c r="U342" i="1"/>
  <c r="W342" i="1" s="1"/>
  <c r="X342" i="1"/>
  <c r="AI342" i="1"/>
  <c r="D343" i="1"/>
  <c r="AC343" i="1" s="1"/>
  <c r="E343" i="1"/>
  <c r="O343" i="1"/>
  <c r="U343" i="1"/>
  <c r="W343" i="1" s="1"/>
  <c r="X343" i="1"/>
  <c r="AI343" i="1"/>
  <c r="D344" i="1"/>
  <c r="AB344" i="1" s="1"/>
  <c r="E344" i="1"/>
  <c r="O344" i="1"/>
  <c r="U344" i="1"/>
  <c r="W344" i="1" s="1"/>
  <c r="X344" i="1"/>
  <c r="AA344" i="1"/>
  <c r="AI344" i="1"/>
  <c r="D345" i="1"/>
  <c r="E345" i="1"/>
  <c r="O345" i="1"/>
  <c r="U345" i="1"/>
  <c r="W345" i="1" s="1"/>
  <c r="X345" i="1"/>
  <c r="AA345" i="1"/>
  <c r="AB345" i="1"/>
  <c r="AC345" i="1"/>
  <c r="AD345" i="1"/>
  <c r="AI345" i="1"/>
  <c r="D346" i="1"/>
  <c r="AD346" i="1" s="1"/>
  <c r="E346" i="1"/>
  <c r="O346" i="1"/>
  <c r="U346" i="1"/>
  <c r="W346" i="1" s="1"/>
  <c r="X346" i="1"/>
  <c r="AI346" i="1"/>
  <c r="BB346" i="1" s="1"/>
  <c r="AZ346" i="1" s="1"/>
  <c r="D347" i="1"/>
  <c r="E347" i="1"/>
  <c r="O347" i="1"/>
  <c r="U347" i="1"/>
  <c r="W347" i="1"/>
  <c r="X347" i="1"/>
  <c r="Y347" i="1"/>
  <c r="Z347" i="1"/>
  <c r="AA347" i="1"/>
  <c r="AI347" i="1"/>
  <c r="D348" i="1"/>
  <c r="AC348" i="1" s="1"/>
  <c r="E348" i="1"/>
  <c r="O348" i="1"/>
  <c r="U348" i="1"/>
  <c r="W348" i="1"/>
  <c r="X348" i="1"/>
  <c r="AI348" i="1"/>
  <c r="BB348" i="1" s="1"/>
  <c r="AZ348" i="1" s="1"/>
  <c r="D349" i="1"/>
  <c r="AC349" i="1" s="1"/>
  <c r="E349" i="1"/>
  <c r="O349" i="1"/>
  <c r="U349" i="1"/>
  <c r="W349" i="1" s="1"/>
  <c r="X349" i="1"/>
  <c r="AI349" i="1"/>
  <c r="D350" i="1"/>
  <c r="Y350" i="1" s="1"/>
  <c r="E350" i="1"/>
  <c r="O350" i="1"/>
  <c r="U350" i="1"/>
  <c r="W350" i="1" s="1"/>
  <c r="X350" i="1"/>
  <c r="AI350" i="1"/>
  <c r="D351" i="1"/>
  <c r="E351" i="1"/>
  <c r="O351" i="1"/>
  <c r="U351" i="1"/>
  <c r="W351" i="1" s="1"/>
  <c r="X351" i="1"/>
  <c r="AI351" i="1"/>
  <c r="D352" i="1"/>
  <c r="AD352" i="1" s="1"/>
  <c r="E352" i="1"/>
  <c r="O352" i="1"/>
  <c r="U352" i="1"/>
  <c r="W352" i="1" s="1"/>
  <c r="X352" i="1"/>
  <c r="AI352" i="1"/>
  <c r="D353" i="1"/>
  <c r="E353" i="1"/>
  <c r="O353" i="1"/>
  <c r="U353" i="1"/>
  <c r="W353" i="1" s="1"/>
  <c r="X353" i="1"/>
  <c r="AI353" i="1"/>
  <c r="BB353" i="1" s="1"/>
  <c r="AZ353" i="1" s="1"/>
  <c r="D354" i="1"/>
  <c r="AD354" i="1" s="1"/>
  <c r="E354" i="1"/>
  <c r="O354" i="1"/>
  <c r="U354" i="1"/>
  <c r="W354" i="1" s="1"/>
  <c r="X354" i="1"/>
  <c r="AA354" i="1"/>
  <c r="AC354" i="1"/>
  <c r="AI354" i="1"/>
  <c r="D355" i="1"/>
  <c r="E355" i="1"/>
  <c r="O355" i="1"/>
  <c r="U355" i="1"/>
  <c r="W355" i="1" s="1"/>
  <c r="X355" i="1"/>
  <c r="AI355" i="1"/>
  <c r="D356" i="1"/>
  <c r="AB356" i="1" s="1"/>
  <c r="E356" i="1"/>
  <c r="O356" i="1"/>
  <c r="U356" i="1"/>
  <c r="W356" i="1" s="1"/>
  <c r="X356" i="1"/>
  <c r="Y356" i="1"/>
  <c r="AD356" i="1"/>
  <c r="AI356" i="1"/>
  <c r="BB356" i="1" s="1"/>
  <c r="AZ356" i="1" s="1"/>
  <c r="AP11" i="1"/>
  <c r="AS11" i="1" s="1"/>
  <c r="AT11" i="1" s="1"/>
  <c r="AY11" i="1" s="1"/>
  <c r="AK11" i="1"/>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D98" i="8"/>
  <c r="E98" i="8"/>
  <c r="D99" i="8"/>
  <c r="E99" i="8"/>
  <c r="D100" i="8"/>
  <c r="E100" i="8"/>
  <c r="D101" i="8"/>
  <c r="E101" i="8"/>
  <c r="D102" i="8"/>
  <c r="E102" i="8"/>
  <c r="D103" i="8"/>
  <c r="E103" i="8"/>
  <c r="D104" i="8"/>
  <c r="E104" i="8"/>
  <c r="D105" i="8"/>
  <c r="E105" i="8"/>
  <c r="D106" i="8"/>
  <c r="E106" i="8"/>
  <c r="D107" i="8"/>
  <c r="E107" i="8"/>
  <c r="D108" i="8"/>
  <c r="E108" i="8"/>
  <c r="D109" i="8"/>
  <c r="E109" i="8"/>
  <c r="D110" i="8"/>
  <c r="E110" i="8"/>
  <c r="D111" i="8"/>
  <c r="E111" i="8"/>
  <c r="D112" i="8"/>
  <c r="E112" i="8"/>
  <c r="D113" i="8"/>
  <c r="E113" i="8"/>
  <c r="D114" i="8"/>
  <c r="E114" i="8"/>
  <c r="D115" i="8"/>
  <c r="E115" i="8"/>
  <c r="D116" i="8"/>
  <c r="E116" i="8"/>
  <c r="D117" i="8"/>
  <c r="E117" i="8"/>
  <c r="D118" i="8"/>
  <c r="E118" i="8"/>
  <c r="D119" i="8"/>
  <c r="E119" i="8"/>
  <c r="D120" i="8"/>
  <c r="E120" i="8"/>
  <c r="D121" i="8"/>
  <c r="E121" i="8"/>
  <c r="D122" i="8"/>
  <c r="E122" i="8"/>
  <c r="D123" i="8"/>
  <c r="E123" i="8"/>
  <c r="D124" i="8"/>
  <c r="E124" i="8"/>
  <c r="D125" i="8"/>
  <c r="E125" i="8"/>
  <c r="D126" i="8"/>
  <c r="E126" i="8"/>
  <c r="D127" i="8"/>
  <c r="E127" i="8"/>
  <c r="D128" i="8"/>
  <c r="E128" i="8"/>
  <c r="D129" i="8"/>
  <c r="E129" i="8"/>
  <c r="D130" i="8"/>
  <c r="E130" i="8"/>
  <c r="D131" i="8"/>
  <c r="E131" i="8"/>
  <c r="D132" i="8"/>
  <c r="E132" i="8"/>
  <c r="D133" i="8"/>
  <c r="E133" i="8"/>
  <c r="D134" i="8"/>
  <c r="E134" i="8"/>
  <c r="D135" i="8"/>
  <c r="E135" i="8"/>
  <c r="D136" i="8"/>
  <c r="E136" i="8"/>
  <c r="D137" i="8"/>
  <c r="E137" i="8"/>
  <c r="D138" i="8"/>
  <c r="E138" i="8"/>
  <c r="D139" i="8"/>
  <c r="E139" i="8"/>
  <c r="D140" i="8"/>
  <c r="E140" i="8"/>
  <c r="D141" i="8"/>
  <c r="E141" i="8"/>
  <c r="D142" i="8"/>
  <c r="E142" i="8"/>
  <c r="D143" i="8"/>
  <c r="E143" i="8"/>
  <c r="D144" i="8"/>
  <c r="E144" i="8"/>
  <c r="D145" i="8"/>
  <c r="E145" i="8"/>
  <c r="D146" i="8"/>
  <c r="E146" i="8"/>
  <c r="D147" i="8"/>
  <c r="E147" i="8"/>
  <c r="D148" i="8"/>
  <c r="E148" i="8"/>
  <c r="D149" i="8"/>
  <c r="E149" i="8"/>
  <c r="D150" i="8"/>
  <c r="E150" i="8"/>
  <c r="D151" i="8"/>
  <c r="E151" i="8"/>
  <c r="D152" i="8"/>
  <c r="E152" i="8"/>
  <c r="D153" i="8"/>
  <c r="E153" i="8"/>
  <c r="D154" i="8"/>
  <c r="E154" i="8"/>
  <c r="D155" i="8"/>
  <c r="E155" i="8"/>
  <c r="D156" i="8"/>
  <c r="E156" i="8"/>
  <c r="D157" i="8"/>
  <c r="E157" i="8"/>
  <c r="D158" i="8"/>
  <c r="E158" i="8"/>
  <c r="D159" i="8"/>
  <c r="E159" i="8"/>
  <c r="D160" i="8"/>
  <c r="E160" i="8"/>
  <c r="D161" i="8"/>
  <c r="E161" i="8"/>
  <c r="D162" i="8"/>
  <c r="E162" i="8"/>
  <c r="D163" i="8"/>
  <c r="E163" i="8"/>
  <c r="D164" i="8"/>
  <c r="E164" i="8"/>
  <c r="D165" i="8"/>
  <c r="E165" i="8"/>
  <c r="D166" i="8"/>
  <c r="E166" i="8"/>
  <c r="D167" i="8"/>
  <c r="E167" i="8"/>
  <c r="D168" i="8"/>
  <c r="E168" i="8"/>
  <c r="D169" i="8"/>
  <c r="E169" i="8"/>
  <c r="D170" i="8"/>
  <c r="E170" i="8"/>
  <c r="D171" i="8"/>
  <c r="E171" i="8"/>
  <c r="D172" i="8"/>
  <c r="E172" i="8"/>
  <c r="D173" i="8"/>
  <c r="E173" i="8"/>
  <c r="D174" i="8"/>
  <c r="E174" i="8"/>
  <c r="D175" i="8"/>
  <c r="E175" i="8"/>
  <c r="D176" i="8"/>
  <c r="E176" i="8"/>
  <c r="D177" i="8"/>
  <c r="E177" i="8"/>
  <c r="D178" i="8"/>
  <c r="E178" i="8"/>
  <c r="D179" i="8"/>
  <c r="E179" i="8"/>
  <c r="D180" i="8"/>
  <c r="E180" i="8"/>
  <c r="D181" i="8"/>
  <c r="E181" i="8"/>
  <c r="D182" i="8"/>
  <c r="E182" i="8"/>
  <c r="D183" i="8"/>
  <c r="E183" i="8"/>
  <c r="D184" i="8"/>
  <c r="E184" i="8"/>
  <c r="D185" i="8"/>
  <c r="E185" i="8"/>
  <c r="D186" i="8"/>
  <c r="E186" i="8"/>
  <c r="D187" i="8"/>
  <c r="E187" i="8"/>
  <c r="D188" i="8"/>
  <c r="E188" i="8"/>
  <c r="D189" i="8"/>
  <c r="E189" i="8"/>
  <c r="D190" i="8"/>
  <c r="E190" i="8"/>
  <c r="D191" i="8"/>
  <c r="E191" i="8"/>
  <c r="D192" i="8"/>
  <c r="E192" i="8"/>
  <c r="D193" i="8"/>
  <c r="E193" i="8"/>
  <c r="D194" i="8"/>
  <c r="E194" i="8"/>
  <c r="D195" i="8"/>
  <c r="E195" i="8"/>
  <c r="D196" i="8"/>
  <c r="E196" i="8"/>
  <c r="D197" i="8"/>
  <c r="E197" i="8"/>
  <c r="D198" i="8"/>
  <c r="E198" i="8"/>
  <c r="D199" i="8"/>
  <c r="E199" i="8"/>
  <c r="D200" i="8"/>
  <c r="E200" i="8"/>
  <c r="D201" i="8"/>
  <c r="E201" i="8"/>
  <c r="D202" i="8"/>
  <c r="E202" i="8"/>
  <c r="D203" i="8"/>
  <c r="E203" i="8"/>
  <c r="D204" i="8"/>
  <c r="E204" i="8"/>
  <c r="D205" i="8"/>
  <c r="E205" i="8"/>
  <c r="D206" i="8"/>
  <c r="E206" i="8"/>
  <c r="D207" i="8"/>
  <c r="E207" i="8"/>
  <c r="D208" i="8"/>
  <c r="E208" i="8"/>
  <c r="D209" i="8"/>
  <c r="E209" i="8"/>
  <c r="D210" i="8"/>
  <c r="E210" i="8"/>
  <c r="D211" i="8"/>
  <c r="E211" i="8"/>
  <c r="D212" i="8"/>
  <c r="E212" i="8"/>
  <c r="D213" i="8"/>
  <c r="E213" i="8"/>
  <c r="D214" i="8"/>
  <c r="E214" i="8"/>
  <c r="D215" i="8"/>
  <c r="E215" i="8"/>
  <c r="D216" i="8"/>
  <c r="E216" i="8"/>
  <c r="F15" i="5"/>
  <c r="C15" i="5"/>
  <c r="D15" i="5"/>
  <c r="E15" i="5"/>
  <c r="G15" i="5"/>
  <c r="H15" i="5"/>
  <c r="B15" i="5"/>
  <c r="X11" i="1"/>
  <c r="BB118" i="1" l="1"/>
  <c r="AZ118" i="1" s="1"/>
  <c r="BB104" i="1"/>
  <c r="AZ104" i="1" s="1"/>
  <c r="BB67" i="1"/>
  <c r="AZ67" i="1" s="1"/>
  <c r="BB355" i="1"/>
  <c r="AZ355" i="1" s="1"/>
  <c r="BB58" i="1"/>
  <c r="AZ58" i="1" s="1"/>
  <c r="BB317" i="1"/>
  <c r="AZ317" i="1" s="1"/>
  <c r="BB166" i="1"/>
  <c r="AZ166" i="1" s="1"/>
  <c r="BB108" i="1"/>
  <c r="AZ108" i="1" s="1"/>
  <c r="BB79" i="1"/>
  <c r="AZ79" i="1" s="1"/>
  <c r="BB299" i="1"/>
  <c r="AZ299" i="1" s="1"/>
  <c r="BB34" i="1"/>
  <c r="AZ34" i="1" s="1"/>
  <c r="BB262" i="1"/>
  <c r="AZ262" i="1" s="1"/>
  <c r="BB188" i="1"/>
  <c r="AZ188" i="1" s="1"/>
  <c r="BB97" i="1"/>
  <c r="AZ97" i="1" s="1"/>
  <c r="BB149" i="1"/>
  <c r="AZ149" i="1" s="1"/>
  <c r="BB351" i="1"/>
  <c r="AZ351" i="1" s="1"/>
  <c r="BB309" i="1"/>
  <c r="AZ309" i="1" s="1"/>
  <c r="BB234" i="1"/>
  <c r="AZ234" i="1" s="1"/>
  <c r="BB319" i="1"/>
  <c r="AZ319" i="1" s="1"/>
  <c r="BB197" i="1"/>
  <c r="AZ197" i="1" s="1"/>
  <c r="BB259" i="1"/>
  <c r="AZ259" i="1" s="1"/>
  <c r="BB76" i="1"/>
  <c r="AZ76" i="1" s="1"/>
  <c r="BB345" i="1"/>
  <c r="AZ345" i="1" s="1"/>
  <c r="BB230" i="1"/>
  <c r="AZ230" i="1" s="1"/>
  <c r="BB206" i="1"/>
  <c r="AZ206" i="1" s="1"/>
  <c r="BB96" i="1"/>
  <c r="AZ96" i="1" s="1"/>
  <c r="BB147" i="1"/>
  <c r="AZ147" i="1" s="1"/>
  <c r="BB185" i="1"/>
  <c r="AZ185" i="1" s="1"/>
  <c r="BB209" i="1"/>
  <c r="AZ209" i="1" s="1"/>
  <c r="BB328" i="1"/>
  <c r="AZ328" i="1" s="1"/>
  <c r="BB298" i="1"/>
  <c r="AZ298" i="1" s="1"/>
  <c r="BB297" i="1"/>
  <c r="AZ297" i="1" s="1"/>
  <c r="BB321" i="1"/>
  <c r="AZ321" i="1" s="1"/>
  <c r="BB94" i="1"/>
  <c r="AZ94" i="1" s="1"/>
  <c r="BB246" i="1"/>
  <c r="AZ246" i="1" s="1"/>
  <c r="BB84" i="1"/>
  <c r="AZ84" i="1" s="1"/>
  <c r="BB232" i="1"/>
  <c r="AZ232" i="1" s="1"/>
  <c r="BB52" i="1"/>
  <c r="AZ52" i="1" s="1"/>
  <c r="BB277" i="1"/>
  <c r="AZ277" i="1" s="1"/>
  <c r="BB241" i="1"/>
  <c r="AZ241" i="1" s="1"/>
  <c r="BB204" i="1"/>
  <c r="AZ204" i="1" s="1"/>
  <c r="BB27" i="1"/>
  <c r="AZ27" i="1" s="1"/>
  <c r="BB260" i="1"/>
  <c r="AZ260" i="1" s="1"/>
  <c r="BB137" i="1"/>
  <c r="AZ137" i="1" s="1"/>
  <c r="BB44" i="1"/>
  <c r="AZ44" i="1" s="1"/>
  <c r="BB207" i="1"/>
  <c r="AZ207" i="1" s="1"/>
  <c r="BB173" i="1"/>
  <c r="AZ173" i="1" s="1"/>
  <c r="BB191" i="1"/>
  <c r="AZ191" i="1" s="1"/>
  <c r="BB150" i="1"/>
  <c r="AZ150" i="1" s="1"/>
  <c r="BB91" i="1"/>
  <c r="AZ91" i="1" s="1"/>
  <c r="BB122" i="1"/>
  <c r="AZ122" i="1" s="1"/>
  <c r="BB30" i="1"/>
  <c r="AZ30" i="1" s="1"/>
  <c r="BB146" i="1"/>
  <c r="AZ146" i="1" s="1"/>
  <c r="BB87" i="1"/>
  <c r="AZ87" i="1" s="1"/>
  <c r="BB196" i="1"/>
  <c r="AZ196" i="1" s="1"/>
  <c r="BB178" i="1"/>
  <c r="AZ178" i="1" s="1"/>
  <c r="BB114" i="1"/>
  <c r="AZ114" i="1" s="1"/>
  <c r="BB199" i="1"/>
  <c r="AZ199" i="1" s="1"/>
  <c r="BB282" i="1"/>
  <c r="AZ282" i="1" s="1"/>
  <c r="BB190" i="1"/>
  <c r="AZ190" i="1" s="1"/>
  <c r="BB46" i="1"/>
  <c r="AZ46" i="1" s="1"/>
  <c r="BB184" i="1"/>
  <c r="AZ184" i="1" s="1"/>
  <c r="BB172" i="1"/>
  <c r="AZ172" i="1" s="1"/>
  <c r="BB51" i="1"/>
  <c r="AZ51" i="1" s="1"/>
  <c r="AT298" i="1"/>
  <c r="AY298" i="1" s="1"/>
  <c r="BB148" i="1"/>
  <c r="AZ148" i="1" s="1"/>
  <c r="AT148" i="1"/>
  <c r="AY148" i="1" s="1"/>
  <c r="BB229" i="1"/>
  <c r="AZ229" i="1" s="1"/>
  <c r="BB320" i="1"/>
  <c r="AZ320" i="1" s="1"/>
  <c r="BB167" i="1"/>
  <c r="AZ167" i="1" s="1"/>
  <c r="BB111" i="1"/>
  <c r="AZ111" i="1" s="1"/>
  <c r="BB324" i="1"/>
  <c r="AZ324" i="1" s="1"/>
  <c r="BB128" i="1"/>
  <c r="AZ128" i="1" s="1"/>
  <c r="BB99" i="1"/>
  <c r="AZ99" i="1" s="1"/>
  <c r="BB60" i="1"/>
  <c r="AZ60" i="1" s="1"/>
  <c r="BB165" i="1"/>
  <c r="AZ165" i="1" s="1"/>
  <c r="BB270" i="1"/>
  <c r="AZ270" i="1" s="1"/>
  <c r="BB192" i="1"/>
  <c r="AZ192" i="1" s="1"/>
  <c r="BB161" i="1"/>
  <c r="AZ161" i="1" s="1"/>
  <c r="AT30" i="1"/>
  <c r="AY30" i="1" s="1"/>
  <c r="AT190" i="1"/>
  <c r="AY190" i="1" s="1"/>
  <c r="BB48" i="1"/>
  <c r="AZ48" i="1" s="1"/>
  <c r="BB315" i="1"/>
  <c r="AZ315" i="1" s="1"/>
  <c r="BB202" i="1"/>
  <c r="AZ202" i="1" s="1"/>
  <c r="BB195" i="1"/>
  <c r="AZ195" i="1" s="1"/>
  <c r="BB284" i="1"/>
  <c r="AZ284" i="1" s="1"/>
  <c r="BB49" i="1"/>
  <c r="AZ49" i="1" s="1"/>
  <c r="BB334" i="1"/>
  <c r="AZ334" i="1" s="1"/>
  <c r="BB327" i="1"/>
  <c r="AZ327" i="1" s="1"/>
  <c r="BB268" i="1"/>
  <c r="AZ268" i="1" s="1"/>
  <c r="BB70" i="1"/>
  <c r="AZ70" i="1" s="1"/>
  <c r="BB248" i="1"/>
  <c r="AZ248" i="1" s="1"/>
  <c r="BB263" i="1"/>
  <c r="AZ263" i="1" s="1"/>
  <c r="BB75" i="1"/>
  <c r="AZ75" i="1" s="1"/>
  <c r="AT87" i="1"/>
  <c r="AY87" i="1" s="1"/>
  <c r="AT229" i="1"/>
  <c r="AY229" i="1" s="1"/>
  <c r="BB235" i="1"/>
  <c r="AZ235" i="1" s="1"/>
  <c r="BB105" i="1"/>
  <c r="AZ105" i="1" s="1"/>
  <c r="BB55" i="1"/>
  <c r="AZ55" i="1" s="1"/>
  <c r="BB171" i="1"/>
  <c r="AZ171" i="1" s="1"/>
  <c r="BB22" i="1"/>
  <c r="AZ22" i="1" s="1"/>
  <c r="BB17" i="1"/>
  <c r="AZ17" i="1" s="1"/>
  <c r="BB286" i="1"/>
  <c r="AZ286" i="1" s="1"/>
  <c r="BB176" i="1"/>
  <c r="AZ176" i="1" s="1"/>
  <c r="BB133" i="1"/>
  <c r="AZ133" i="1" s="1"/>
  <c r="BB289" i="1"/>
  <c r="AZ289" i="1" s="1"/>
  <c r="AT95" i="1"/>
  <c r="AY95" i="1" s="1"/>
  <c r="BB95" i="1"/>
  <c r="AZ95" i="1" s="1"/>
  <c r="BB200" i="1"/>
  <c r="AZ200" i="1" s="1"/>
  <c r="AT200" i="1"/>
  <c r="AY200" i="1" s="1"/>
  <c r="BB154" i="1"/>
  <c r="AZ154" i="1" s="1"/>
  <c r="AT154" i="1"/>
  <c r="AY154" i="1" s="1"/>
  <c r="AT231" i="1"/>
  <c r="AY231" i="1" s="1"/>
  <c r="BB231" i="1"/>
  <c r="AZ231" i="1" s="1"/>
  <c r="BB316" i="1"/>
  <c r="AZ316" i="1" s="1"/>
  <c r="AT316" i="1"/>
  <c r="AY316" i="1" s="1"/>
  <c r="AT247" i="1"/>
  <c r="AY247" i="1" s="1"/>
  <c r="BB247" i="1"/>
  <c r="AZ247" i="1" s="1"/>
  <c r="BB92" i="1"/>
  <c r="AZ92" i="1" s="1"/>
  <c r="AT92" i="1"/>
  <c r="AY92" i="1" s="1"/>
  <c r="BB56" i="1"/>
  <c r="AZ56" i="1" s="1"/>
  <c r="AT56" i="1"/>
  <c r="AY56" i="1" s="1"/>
  <c r="BB254" i="1"/>
  <c r="AZ254" i="1" s="1"/>
  <c r="AT254" i="1"/>
  <c r="AY254" i="1" s="1"/>
  <c r="BB18" i="1"/>
  <c r="AZ18" i="1" s="1"/>
  <c r="AT18" i="1"/>
  <c r="AY18" i="1" s="1"/>
  <c r="AT33" i="1"/>
  <c r="AY33" i="1" s="1"/>
  <c r="BB33" i="1"/>
  <c r="AZ33" i="1" s="1"/>
  <c r="BB54" i="1"/>
  <c r="AZ54" i="1" s="1"/>
  <c r="AT54" i="1"/>
  <c r="AY54" i="1" s="1"/>
  <c r="AT129" i="1"/>
  <c r="AY129" i="1" s="1"/>
  <c r="BB129" i="1"/>
  <c r="AZ129" i="1" s="1"/>
  <c r="AT160" i="1"/>
  <c r="AY160" i="1" s="1"/>
  <c r="BB160" i="1"/>
  <c r="AZ160" i="1" s="1"/>
  <c r="AT153" i="1"/>
  <c r="AY153" i="1" s="1"/>
  <c r="BB153" i="1"/>
  <c r="AZ153" i="1" s="1"/>
  <c r="AT269" i="1"/>
  <c r="AY269" i="1" s="1"/>
  <c r="BB269" i="1"/>
  <c r="AZ269" i="1" s="1"/>
  <c r="BB152" i="1"/>
  <c r="AZ152" i="1" s="1"/>
  <c r="AT152" i="1"/>
  <c r="AY152" i="1" s="1"/>
  <c r="BB102" i="1"/>
  <c r="AZ102" i="1" s="1"/>
  <c r="AT102" i="1"/>
  <c r="AY102" i="1" s="1"/>
  <c r="BB213" i="1"/>
  <c r="AZ213" i="1" s="1"/>
  <c r="AT213" i="1"/>
  <c r="AY213" i="1" s="1"/>
  <c r="BB115" i="1"/>
  <c r="AZ115" i="1" s="1"/>
  <c r="AT115" i="1"/>
  <c r="AY115" i="1" s="1"/>
  <c r="BB261" i="1"/>
  <c r="AZ261" i="1" s="1"/>
  <c r="AT261" i="1"/>
  <c r="AY261" i="1" s="1"/>
  <c r="AT293" i="1"/>
  <c r="AY293" i="1" s="1"/>
  <c r="BB293" i="1"/>
  <c r="AZ293" i="1" s="1"/>
  <c r="AT43" i="1"/>
  <c r="AY43" i="1" s="1"/>
  <c r="BB43" i="1"/>
  <c r="AZ43" i="1" s="1"/>
  <c r="BB42" i="1"/>
  <c r="AZ42" i="1" s="1"/>
  <c r="AT42" i="1"/>
  <c r="AY42" i="1" s="1"/>
  <c r="AT69" i="1"/>
  <c r="AY69" i="1" s="1"/>
  <c r="BB69" i="1"/>
  <c r="AZ69" i="1" s="1"/>
  <c r="AT136" i="1"/>
  <c r="AY136" i="1" s="1"/>
  <c r="BB136" i="1"/>
  <c r="AZ136" i="1" s="1"/>
  <c r="BB169" i="1"/>
  <c r="AZ169" i="1" s="1"/>
  <c r="AT169" i="1"/>
  <c r="AY169" i="1" s="1"/>
  <c r="AT179" i="1"/>
  <c r="AY179" i="1" s="1"/>
  <c r="BB179" i="1"/>
  <c r="AZ179" i="1" s="1"/>
  <c r="BB101" i="1"/>
  <c r="AZ101" i="1" s="1"/>
  <c r="AT101" i="1"/>
  <c r="AY101" i="1" s="1"/>
  <c r="BB276" i="1"/>
  <c r="AZ276" i="1" s="1"/>
  <c r="AT276" i="1"/>
  <c r="AY276" i="1" s="1"/>
  <c r="AT21" i="1"/>
  <c r="AY21" i="1" s="1"/>
  <c r="BB21" i="1"/>
  <c r="AZ21" i="1" s="1"/>
  <c r="AT155" i="1"/>
  <c r="AY155" i="1" s="1"/>
  <c r="BB155" i="1"/>
  <c r="AZ155" i="1" s="1"/>
  <c r="AT216" i="1"/>
  <c r="AY216" i="1" s="1"/>
  <c r="BB216" i="1"/>
  <c r="AZ216" i="1" s="1"/>
  <c r="BB225" i="1"/>
  <c r="AZ225" i="1" s="1"/>
  <c r="AT225" i="1"/>
  <c r="AY225" i="1" s="1"/>
  <c r="AT143" i="1"/>
  <c r="AY143" i="1" s="1"/>
  <c r="BB143" i="1"/>
  <c r="AZ143" i="1" s="1"/>
  <c r="AT333" i="1"/>
  <c r="AY333" i="1" s="1"/>
  <c r="BB333" i="1"/>
  <c r="AZ333" i="1" s="1"/>
  <c r="BB308" i="1"/>
  <c r="AZ308" i="1" s="1"/>
  <c r="AT308" i="1"/>
  <c r="AY308" i="1" s="1"/>
  <c r="BB37" i="1"/>
  <c r="AZ37" i="1" s="1"/>
  <c r="AT37" i="1"/>
  <c r="AY37" i="1" s="1"/>
  <c r="AT28" i="1"/>
  <c r="AY28" i="1" s="1"/>
  <c r="BB28" i="1"/>
  <c r="AZ28" i="1" s="1"/>
  <c r="AT31" i="1"/>
  <c r="AY31" i="1" s="1"/>
  <c r="BB31" i="1"/>
  <c r="AZ31" i="1" s="1"/>
  <c r="AT301" i="1"/>
  <c r="AY301" i="1" s="1"/>
  <c r="BB301" i="1"/>
  <c r="AZ301" i="1" s="1"/>
  <c r="BB116" i="1"/>
  <c r="AZ116" i="1" s="1"/>
  <c r="AT116" i="1"/>
  <c r="AY116" i="1" s="1"/>
  <c r="AT40" i="1"/>
  <c r="AY40" i="1" s="1"/>
  <c r="BB40" i="1"/>
  <c r="AZ40" i="1" s="1"/>
  <c r="BB80" i="1"/>
  <c r="AZ80" i="1" s="1"/>
  <c r="AT80" i="1"/>
  <c r="AY80" i="1" s="1"/>
  <c r="BB157" i="1"/>
  <c r="AZ157" i="1" s="1"/>
  <c r="AT157" i="1"/>
  <c r="AY157" i="1" s="1"/>
  <c r="AT163" i="1"/>
  <c r="AY163" i="1" s="1"/>
  <c r="BB163" i="1"/>
  <c r="AZ163" i="1" s="1"/>
  <c r="AT219" i="1"/>
  <c r="AY219" i="1" s="1"/>
  <c r="BB219" i="1"/>
  <c r="AZ219" i="1" s="1"/>
  <c r="AT281" i="1"/>
  <c r="AY281" i="1" s="1"/>
  <c r="BB281" i="1"/>
  <c r="AZ281" i="1" s="1"/>
  <c r="BB352" i="1"/>
  <c r="AZ352" i="1" s="1"/>
  <c r="AT352" i="1"/>
  <c r="AY352" i="1" s="1"/>
  <c r="BB164" i="1"/>
  <c r="AZ164" i="1" s="1"/>
  <c r="AT164" i="1"/>
  <c r="AY164" i="1" s="1"/>
  <c r="BB162" i="1"/>
  <c r="AZ162" i="1" s="1"/>
  <c r="AT162" i="1"/>
  <c r="AY162" i="1" s="1"/>
  <c r="BB198" i="1"/>
  <c r="AZ198" i="1" s="1"/>
  <c r="AT198" i="1"/>
  <c r="AY198" i="1" s="1"/>
  <c r="BB25" i="1"/>
  <c r="AZ25" i="1" s="1"/>
  <c r="AT25" i="1"/>
  <c r="AY25" i="1" s="1"/>
  <c r="BB103" i="1"/>
  <c r="AZ103" i="1" s="1"/>
  <c r="AT103" i="1"/>
  <c r="AY103" i="1" s="1"/>
  <c r="BB267" i="1"/>
  <c r="AZ267" i="1" s="1"/>
  <c r="AT267" i="1"/>
  <c r="AY267" i="1" s="1"/>
  <c r="BB242" i="1"/>
  <c r="AZ242" i="1" s="1"/>
  <c r="AT242" i="1"/>
  <c r="AY242" i="1" s="1"/>
  <c r="BB63" i="1"/>
  <c r="AZ63" i="1" s="1"/>
  <c r="AT63" i="1"/>
  <c r="AY63" i="1" s="1"/>
  <c r="BB249" i="1"/>
  <c r="AZ249" i="1" s="1"/>
  <c r="AT249" i="1"/>
  <c r="AY249" i="1" s="1"/>
  <c r="BB237" i="1"/>
  <c r="AZ237" i="1" s="1"/>
  <c r="AT237" i="1"/>
  <c r="AY237" i="1" s="1"/>
  <c r="BB280" i="1"/>
  <c r="AZ280" i="1" s="1"/>
  <c r="AT280" i="1"/>
  <c r="AY280" i="1" s="1"/>
  <c r="BB273" i="1"/>
  <c r="AZ273" i="1" s="1"/>
  <c r="AT273" i="1"/>
  <c r="AY273" i="1" s="1"/>
  <c r="BB325" i="1"/>
  <c r="AZ325" i="1" s="1"/>
  <c r="AT325" i="1"/>
  <c r="AY325" i="1" s="1"/>
  <c r="AT112" i="1"/>
  <c r="AY112" i="1" s="1"/>
  <c r="BB112" i="1"/>
  <c r="AZ112" i="1" s="1"/>
  <c r="BB20" i="1"/>
  <c r="AZ20" i="1" s="1"/>
  <c r="AT20" i="1"/>
  <c r="AY20" i="1" s="1"/>
  <c r="BB126" i="1"/>
  <c r="AZ126" i="1" s="1"/>
  <c r="AT126" i="1"/>
  <c r="AY126" i="1" s="1"/>
  <c r="BB193" i="1"/>
  <c r="AZ193" i="1" s="1"/>
  <c r="AT193" i="1"/>
  <c r="AY193" i="1" s="1"/>
  <c r="AT88" i="1"/>
  <c r="AY88" i="1" s="1"/>
  <c r="BB88" i="1"/>
  <c r="AZ88" i="1" s="1"/>
  <c r="AT64" i="1"/>
  <c r="AY64" i="1" s="1"/>
  <c r="BB64" i="1"/>
  <c r="AZ64" i="1" s="1"/>
  <c r="BB323" i="1"/>
  <c r="AZ323" i="1" s="1"/>
  <c r="AT323" i="1"/>
  <c r="AY323" i="1" s="1"/>
  <c r="BB264" i="1"/>
  <c r="AZ264" i="1" s="1"/>
  <c r="AT264" i="1"/>
  <c r="AY264" i="1" s="1"/>
  <c r="AT274" i="1"/>
  <c r="AY274" i="1" s="1"/>
  <c r="BB274" i="1"/>
  <c r="AZ274" i="1" s="1"/>
  <c r="AT175" i="1"/>
  <c r="AY175" i="1" s="1"/>
  <c r="BB175" i="1"/>
  <c r="AZ175" i="1" s="1"/>
  <c r="BB139" i="1"/>
  <c r="AZ139" i="1" s="1"/>
  <c r="AT139" i="1"/>
  <c r="AY139" i="1" s="1"/>
  <c r="BB186" i="1"/>
  <c r="AZ186" i="1" s="1"/>
  <c r="AT186" i="1"/>
  <c r="AY186" i="1" s="1"/>
  <c r="BB13" i="1"/>
  <c r="AZ13" i="1" s="1"/>
  <c r="AT13" i="1"/>
  <c r="AY13" i="1" s="1"/>
  <c r="BB78" i="1"/>
  <c r="AZ78" i="1" s="1"/>
  <c r="AT78" i="1"/>
  <c r="AY78" i="1" s="1"/>
  <c r="BB113" i="1"/>
  <c r="AZ113" i="1" s="1"/>
  <c r="AT113" i="1"/>
  <c r="AY113" i="1" s="1"/>
  <c r="BB278" i="1"/>
  <c r="AZ278" i="1" s="1"/>
  <c r="AT278" i="1"/>
  <c r="AY278" i="1" s="1"/>
  <c r="AT245" i="1"/>
  <c r="AY245" i="1" s="1"/>
  <c r="BB245" i="1"/>
  <c r="AZ245" i="1" s="1"/>
  <c r="BB181" i="1"/>
  <c r="AZ181" i="1" s="1"/>
  <c r="AT181" i="1"/>
  <c r="AY181" i="1" s="1"/>
  <c r="AT252" i="1"/>
  <c r="AY252" i="1" s="1"/>
  <c r="BB252" i="1"/>
  <c r="AZ252" i="1" s="1"/>
  <c r="AT240" i="1"/>
  <c r="AY240" i="1" s="1"/>
  <c r="BB240" i="1"/>
  <c r="AZ240" i="1" s="1"/>
  <c r="BB302" i="1"/>
  <c r="AZ302" i="1" s="1"/>
  <c r="AT302" i="1"/>
  <c r="AY302" i="1" s="1"/>
  <c r="AT313" i="1"/>
  <c r="AY313" i="1" s="1"/>
  <c r="BB313" i="1"/>
  <c r="AZ313" i="1" s="1"/>
  <c r="BB266" i="1"/>
  <c r="AZ266" i="1" s="1"/>
  <c r="AT266" i="1"/>
  <c r="AY266" i="1" s="1"/>
  <c r="AT295" i="1"/>
  <c r="AY295" i="1" s="1"/>
  <c r="BB295" i="1"/>
  <c r="AZ295" i="1" s="1"/>
  <c r="BB304" i="1"/>
  <c r="AZ304" i="1" s="1"/>
  <c r="AT304" i="1"/>
  <c r="AY304" i="1" s="1"/>
  <c r="BB332" i="1"/>
  <c r="AZ332" i="1" s="1"/>
  <c r="AT332" i="1"/>
  <c r="AY332" i="1" s="1"/>
  <c r="AT83" i="1"/>
  <c r="AY83" i="1" s="1"/>
  <c r="BB83" i="1"/>
  <c r="AZ83" i="1" s="1"/>
  <c r="AT228" i="1"/>
  <c r="AY228" i="1" s="1"/>
  <c r="BB228" i="1"/>
  <c r="AZ228" i="1" s="1"/>
  <c r="BB337" i="1"/>
  <c r="AZ337" i="1" s="1"/>
  <c r="AT337" i="1"/>
  <c r="AY337" i="1" s="1"/>
  <c r="AT208" i="1"/>
  <c r="AY208" i="1" s="1"/>
  <c r="BB208" i="1"/>
  <c r="AZ208" i="1" s="1"/>
  <c r="AT243" i="1"/>
  <c r="AY243" i="1" s="1"/>
  <c r="BB243" i="1"/>
  <c r="AZ243" i="1" s="1"/>
  <c r="AT223" i="1"/>
  <c r="AY223" i="1" s="1"/>
  <c r="BB223" i="1"/>
  <c r="AZ223" i="1" s="1"/>
  <c r="AT272" i="1"/>
  <c r="AY272" i="1" s="1"/>
  <c r="BB272" i="1"/>
  <c r="AZ272" i="1" s="1"/>
  <c r="AT117" i="1"/>
  <c r="AY117" i="1" s="1"/>
  <c r="BB117" i="1"/>
  <c r="AZ117" i="1" s="1"/>
  <c r="BB121" i="1"/>
  <c r="AZ121" i="1" s="1"/>
  <c r="AT121" i="1"/>
  <c r="AY121" i="1" s="1"/>
  <c r="BB85" i="1"/>
  <c r="AZ85" i="1" s="1"/>
  <c r="AT85" i="1"/>
  <c r="AY85" i="1" s="1"/>
  <c r="AT177" i="1"/>
  <c r="AY177" i="1" s="1"/>
  <c r="BB177" i="1"/>
  <c r="AZ177" i="1" s="1"/>
  <c r="BB174" i="1"/>
  <c r="AZ174" i="1" s="1"/>
  <c r="AT174" i="1"/>
  <c r="AY174" i="1" s="1"/>
  <c r="AT201" i="1"/>
  <c r="AY201" i="1" s="1"/>
  <c r="BB201" i="1"/>
  <c r="AZ201" i="1" s="1"/>
  <c r="BB66" i="1"/>
  <c r="AZ66" i="1" s="1"/>
  <c r="AT66" i="1"/>
  <c r="AY66" i="1" s="1"/>
  <c r="AT119" i="1"/>
  <c r="AY119" i="1" s="1"/>
  <c r="BB119" i="1"/>
  <c r="AZ119" i="1" s="1"/>
  <c r="BB138" i="1"/>
  <c r="AZ138" i="1" s="1"/>
  <c r="AT138" i="1"/>
  <c r="AY138" i="1" s="1"/>
  <c r="BB127" i="1"/>
  <c r="AZ127" i="1" s="1"/>
  <c r="AT127" i="1"/>
  <c r="AY127" i="1" s="1"/>
  <c r="BB77" i="1"/>
  <c r="AZ77" i="1" s="1"/>
  <c r="AT77" i="1"/>
  <c r="AY77" i="1" s="1"/>
  <c r="AT306" i="1"/>
  <c r="AY306" i="1" s="1"/>
  <c r="BB306" i="1"/>
  <c r="AZ306" i="1" s="1"/>
  <c r="AT331" i="1"/>
  <c r="AY331" i="1" s="1"/>
  <c r="BB331" i="1"/>
  <c r="AZ331" i="1" s="1"/>
  <c r="BB311" i="1"/>
  <c r="AZ311" i="1" s="1"/>
  <c r="AT311" i="1"/>
  <c r="AY311" i="1" s="1"/>
  <c r="AT326" i="1"/>
  <c r="AY326" i="1" s="1"/>
  <c r="BB326" i="1"/>
  <c r="AZ326" i="1" s="1"/>
  <c r="BB335" i="1"/>
  <c r="AZ335" i="1" s="1"/>
  <c r="AT335" i="1"/>
  <c r="AY335" i="1" s="1"/>
  <c r="AT59" i="1"/>
  <c r="AY59" i="1" s="1"/>
  <c r="BB59" i="1"/>
  <c r="AZ59" i="1" s="1"/>
  <c r="BB342" i="1"/>
  <c r="AZ342" i="1" s="1"/>
  <c r="AT342" i="1"/>
  <c r="AY342" i="1" s="1"/>
  <c r="AT211" i="1"/>
  <c r="AY211" i="1" s="1"/>
  <c r="BB211" i="1"/>
  <c r="AZ211" i="1" s="1"/>
  <c r="AT93" i="1"/>
  <c r="AY93" i="1" s="1"/>
  <c r="BB93" i="1"/>
  <c r="AZ93" i="1" s="1"/>
  <c r="AT57" i="1"/>
  <c r="AY57" i="1" s="1"/>
  <c r="BB57" i="1"/>
  <c r="AZ57" i="1" s="1"/>
  <c r="BB218" i="1"/>
  <c r="AZ218" i="1" s="1"/>
  <c r="AT218" i="1"/>
  <c r="AY218" i="1" s="1"/>
  <c r="AT279" i="1"/>
  <c r="AY279" i="1" s="1"/>
  <c r="BB279" i="1"/>
  <c r="AZ279" i="1" s="1"/>
  <c r="AT100" i="1"/>
  <c r="AY100" i="1" s="1"/>
  <c r="BB100" i="1"/>
  <c r="AZ100" i="1" s="1"/>
  <c r="BB210" i="1"/>
  <c r="AZ210" i="1" s="1"/>
  <c r="AT210" i="1"/>
  <c r="AY210" i="1" s="1"/>
  <c r="BB290" i="1"/>
  <c r="AZ290" i="1" s="1"/>
  <c r="AT290" i="1"/>
  <c r="AY290" i="1" s="1"/>
  <c r="BB32" i="1"/>
  <c r="AZ32" i="1" s="1"/>
  <c r="AT32" i="1"/>
  <c r="AY32" i="1" s="1"/>
  <c r="BB300" i="1"/>
  <c r="AZ300" i="1" s="1"/>
  <c r="AT300" i="1"/>
  <c r="AY300" i="1" s="1"/>
  <c r="BB318" i="1"/>
  <c r="AZ318" i="1" s="1"/>
  <c r="AT318" i="1"/>
  <c r="AY318" i="1" s="1"/>
  <c r="BB145" i="1"/>
  <c r="AZ145" i="1" s="1"/>
  <c r="AT145" i="1"/>
  <c r="AY145" i="1" s="1"/>
  <c r="BB244" i="1"/>
  <c r="AZ244" i="1" s="1"/>
  <c r="AT244" i="1"/>
  <c r="AY244" i="1" s="1"/>
  <c r="BB123" i="1"/>
  <c r="AZ123" i="1" s="1"/>
  <c r="AT123" i="1"/>
  <c r="AY123" i="1" s="1"/>
  <c r="AT257" i="1"/>
  <c r="AY257" i="1" s="1"/>
  <c r="BB257" i="1"/>
  <c r="AZ257" i="1" s="1"/>
  <c r="AT314" i="1"/>
  <c r="AY314" i="1" s="1"/>
  <c r="BB314" i="1"/>
  <c r="AZ314" i="1" s="1"/>
  <c r="AT203" i="1"/>
  <c r="AY203" i="1" s="1"/>
  <c r="BB203" i="1"/>
  <c r="AZ203" i="1" s="1"/>
  <c r="AT187" i="1"/>
  <c r="AY187" i="1" s="1"/>
  <c r="BB187" i="1"/>
  <c r="AZ187" i="1" s="1"/>
  <c r="AT19" i="1"/>
  <c r="AY19" i="1" s="1"/>
  <c r="BB19" i="1"/>
  <c r="AZ19" i="1" s="1"/>
  <c r="AT107" i="1"/>
  <c r="AY107" i="1" s="1"/>
  <c r="BB107" i="1"/>
  <c r="AZ107" i="1" s="1"/>
  <c r="AT131" i="1"/>
  <c r="AY131" i="1" s="1"/>
  <c r="BB131" i="1"/>
  <c r="AZ131" i="1" s="1"/>
  <c r="AT141" i="1"/>
  <c r="AY141" i="1" s="1"/>
  <c r="BB141" i="1"/>
  <c r="AZ141" i="1" s="1"/>
  <c r="BB303" i="1"/>
  <c r="AZ303" i="1" s="1"/>
  <c r="AT303" i="1"/>
  <c r="AY303" i="1" s="1"/>
  <c r="BB73" i="1"/>
  <c r="AZ73" i="1" s="1"/>
  <c r="AT73" i="1"/>
  <c r="AY73" i="1" s="1"/>
  <c r="BB275" i="1"/>
  <c r="AZ275" i="1" s="1"/>
  <c r="AT275" i="1"/>
  <c r="AY275" i="1" s="1"/>
  <c r="AT349" i="1"/>
  <c r="AY349" i="1" s="1"/>
  <c r="BB349" i="1"/>
  <c r="AZ349" i="1" s="1"/>
  <c r="BB330" i="1"/>
  <c r="AZ330" i="1" s="1"/>
  <c r="AT330" i="1"/>
  <c r="AY330" i="1" s="1"/>
  <c r="BB347" i="1"/>
  <c r="AZ347" i="1" s="1"/>
  <c r="AT347" i="1"/>
  <c r="AY347" i="1" s="1"/>
  <c r="AT350" i="1"/>
  <c r="AY350" i="1" s="1"/>
  <c r="BB350" i="1"/>
  <c r="AZ350" i="1" s="1"/>
  <c r="AT71" i="1"/>
  <c r="AY71" i="1" s="1"/>
  <c r="BB71" i="1"/>
  <c r="AZ71" i="1" s="1"/>
  <c r="AT47" i="1"/>
  <c r="AY47" i="1" s="1"/>
  <c r="BB47" i="1"/>
  <c r="AZ47" i="1" s="1"/>
  <c r="BB220" i="1"/>
  <c r="AZ220" i="1" s="1"/>
  <c r="AT220" i="1"/>
  <c r="AY220" i="1" s="1"/>
  <c r="AT124" i="1"/>
  <c r="AY124" i="1" s="1"/>
  <c r="BB124" i="1"/>
  <c r="AZ124" i="1" s="1"/>
  <c r="AT221" i="1"/>
  <c r="AY221" i="1" s="1"/>
  <c r="BB221" i="1"/>
  <c r="AZ221" i="1" s="1"/>
  <c r="AT168" i="1"/>
  <c r="AY168" i="1" s="1"/>
  <c r="BB168" i="1"/>
  <c r="AZ168" i="1" s="1"/>
  <c r="BB130" i="1"/>
  <c r="AZ130" i="1" s="1"/>
  <c r="AT130" i="1"/>
  <c r="AY130" i="1" s="1"/>
  <c r="BB288" i="1"/>
  <c r="AZ288" i="1" s="1"/>
  <c r="AT288" i="1"/>
  <c r="AY288" i="1" s="1"/>
  <c r="BB109" i="1"/>
  <c r="AZ109" i="1" s="1"/>
  <c r="AT109" i="1"/>
  <c r="AY109" i="1" s="1"/>
  <c r="AT16" i="1"/>
  <c r="AY16" i="1" s="1"/>
  <c r="BB16" i="1"/>
  <c r="AZ16" i="1" s="1"/>
  <c r="AT189" i="1"/>
  <c r="AY189" i="1" s="1"/>
  <c r="BB189" i="1"/>
  <c r="AZ189" i="1" s="1"/>
  <c r="AT45" i="1"/>
  <c r="AY45" i="1" s="1"/>
  <c r="BB45" i="1"/>
  <c r="AZ45" i="1" s="1"/>
  <c r="BB140" i="1"/>
  <c r="AZ140" i="1" s="1"/>
  <c r="AT140" i="1"/>
  <c r="AY140" i="1" s="1"/>
  <c r="BB151" i="1"/>
  <c r="AZ151" i="1" s="1"/>
  <c r="AT151" i="1"/>
  <c r="AY151" i="1" s="1"/>
  <c r="AT233" i="1"/>
  <c r="AY233" i="1" s="1"/>
  <c r="BB233" i="1"/>
  <c r="AZ233" i="1" s="1"/>
  <c r="AT23" i="1"/>
  <c r="AY23" i="1" s="1"/>
  <c r="BB23" i="1"/>
  <c r="AZ23" i="1" s="1"/>
  <c r="AT35" i="1"/>
  <c r="AY35" i="1" s="1"/>
  <c r="BB35" i="1"/>
  <c r="AZ35" i="1" s="1"/>
  <c r="BB205" i="1"/>
  <c r="AZ205" i="1" s="1"/>
  <c r="AT205" i="1"/>
  <c r="AY205" i="1" s="1"/>
  <c r="BB90" i="1"/>
  <c r="AZ90" i="1" s="1"/>
  <c r="AT90" i="1"/>
  <c r="AY90" i="1" s="1"/>
  <c r="AT24" i="1"/>
  <c r="AY24" i="1" s="1"/>
  <c r="BB24" i="1"/>
  <c r="AZ24" i="1" s="1"/>
  <c r="BB291" i="1"/>
  <c r="AZ291" i="1" s="1"/>
  <c r="AT291" i="1"/>
  <c r="AY291" i="1" s="1"/>
  <c r="BB255" i="1"/>
  <c r="AZ255" i="1" s="1"/>
  <c r="AT255" i="1"/>
  <c r="AY255" i="1" s="1"/>
  <c r="BB344" i="1"/>
  <c r="AZ344" i="1" s="1"/>
  <c r="AT344" i="1"/>
  <c r="AY344" i="1" s="1"/>
  <c r="BB340" i="1"/>
  <c r="AZ340" i="1" s="1"/>
  <c r="AT340" i="1"/>
  <c r="AY340" i="1" s="1"/>
  <c r="BB61" i="1"/>
  <c r="AZ61" i="1" s="1"/>
  <c r="AT61" i="1"/>
  <c r="AY61" i="1" s="1"/>
  <c r="BB354" i="1"/>
  <c r="AZ354" i="1" s="1"/>
  <c r="AT354" i="1"/>
  <c r="AY354" i="1" s="1"/>
  <c r="AT343" i="1"/>
  <c r="AY343" i="1" s="1"/>
  <c r="BB343" i="1"/>
  <c r="AZ343" i="1" s="1"/>
  <c r="AC347" i="1"/>
  <c r="AB347" i="1"/>
  <c r="Z345" i="1"/>
  <c r="Y345" i="1"/>
  <c r="AF345" i="1" s="1"/>
  <c r="Z273" i="1"/>
  <c r="AB125" i="1"/>
  <c r="AA125" i="1"/>
  <c r="Y125" i="1"/>
  <c r="AA99" i="1"/>
  <c r="AC99" i="1"/>
  <c r="Y99" i="1"/>
  <c r="AD257" i="1"/>
  <c r="AA257" i="1"/>
  <c r="AC220" i="1"/>
  <c r="AA220" i="1"/>
  <c r="AB133" i="1"/>
  <c r="Y133" i="1"/>
  <c r="Z133" i="1"/>
  <c r="AD230" i="1"/>
  <c r="Y230" i="1"/>
  <c r="Y188" i="1"/>
  <c r="AB188" i="1"/>
  <c r="Z188" i="1"/>
  <c r="AC188" i="1"/>
  <c r="AC169" i="1"/>
  <c r="Z169" i="1"/>
  <c r="Y169" i="1"/>
  <c r="AA169" i="1"/>
  <c r="AB154" i="1"/>
  <c r="Z154" i="1"/>
  <c r="Y154" i="1"/>
  <c r="AA154" i="1"/>
  <c r="AB333" i="1"/>
  <c r="AD333" i="1"/>
  <c r="AC333" i="1"/>
  <c r="Y249" i="1"/>
  <c r="AC249" i="1"/>
  <c r="Z249" i="1"/>
  <c r="AA249" i="1"/>
  <c r="AD201" i="1"/>
  <c r="AB201" i="1"/>
  <c r="AB103" i="1"/>
  <c r="AD103" i="1"/>
  <c r="Z103" i="1"/>
  <c r="AA103" i="1"/>
  <c r="AD348" i="1"/>
  <c r="AC353" i="1"/>
  <c r="AD353" i="1"/>
  <c r="AB348" i="1"/>
  <c r="Z333" i="1"/>
  <c r="AD249" i="1"/>
  <c r="AD169" i="1"/>
  <c r="Y163" i="1"/>
  <c r="AB163" i="1"/>
  <c r="AC163" i="1"/>
  <c r="Y98" i="1"/>
  <c r="AA98" i="1"/>
  <c r="AC98" i="1"/>
  <c r="AD98" i="1"/>
  <c r="Z98" i="1"/>
  <c r="AD294" i="1"/>
  <c r="Y294" i="1"/>
  <c r="AA294" i="1"/>
  <c r="AB284" i="1"/>
  <c r="Y284" i="1"/>
  <c r="AD284" i="1"/>
  <c r="AD261" i="1"/>
  <c r="Y261" i="1"/>
  <c r="Z261" i="1"/>
  <c r="AB249" i="1"/>
  <c r="AD188" i="1"/>
  <c r="AC178" i="1"/>
  <c r="AD178" i="1"/>
  <c r="Z178" i="1"/>
  <c r="Y178" i="1"/>
  <c r="AA178" i="1"/>
  <c r="AF178" i="1" s="1"/>
  <c r="AB169" i="1"/>
  <c r="AF169" i="1" s="1"/>
  <c r="Z156" i="1"/>
  <c r="AD156" i="1"/>
  <c r="AF156" i="1" s="1"/>
  <c r="AA156" i="1"/>
  <c r="Y156" i="1"/>
  <c r="AB156" i="1"/>
  <c r="AC154" i="1"/>
  <c r="AA355" i="1"/>
  <c r="AD355" i="1"/>
  <c r="AC355" i="1"/>
  <c r="AD340" i="1"/>
  <c r="Z340" i="1"/>
  <c r="AB271" i="1"/>
  <c r="AD271" i="1"/>
  <c r="AB261" i="1"/>
  <c r="AF261" i="1" s="1"/>
  <c r="AB319" i="1"/>
  <c r="AC319" i="1"/>
  <c r="AD312" i="1"/>
  <c r="AC312" i="1"/>
  <c r="AC273" i="1"/>
  <c r="AB273" i="1"/>
  <c r="AD273" i="1"/>
  <c r="Z240" i="1"/>
  <c r="Y240" i="1"/>
  <c r="AB205" i="1"/>
  <c r="AC205" i="1"/>
  <c r="AA205" i="1"/>
  <c r="AD205" i="1"/>
  <c r="Z200" i="1"/>
  <c r="AC200" i="1"/>
  <c r="Y200" i="1"/>
  <c r="AD173" i="1"/>
  <c r="Z173" i="1"/>
  <c r="Y173" i="1"/>
  <c r="AC173" i="1"/>
  <c r="Z120" i="1"/>
  <c r="AD67" i="1"/>
  <c r="AA57" i="1"/>
  <c r="Y37" i="1"/>
  <c r="Y17" i="1"/>
  <c r="Y13" i="1"/>
  <c r="AB114" i="1"/>
  <c r="AD111" i="1"/>
  <c r="AC110" i="1"/>
  <c r="AC95" i="1"/>
  <c r="Z83" i="1"/>
  <c r="AC67" i="1"/>
  <c r="AC48" i="1"/>
  <c r="AD41" i="1"/>
  <c r="AA27" i="1"/>
  <c r="AB22" i="1"/>
  <c r="Z223" i="1"/>
  <c r="AB183" i="1"/>
  <c r="Y175" i="1"/>
  <c r="Z165" i="1"/>
  <c r="AD161" i="1"/>
  <c r="AA158" i="1"/>
  <c r="Z157" i="1"/>
  <c r="AD150" i="1"/>
  <c r="AA139" i="1"/>
  <c r="AB127" i="1"/>
  <c r="AA126" i="1"/>
  <c r="AC115" i="1"/>
  <c r="Z114" i="1"/>
  <c r="AC111" i="1"/>
  <c r="AD104" i="1"/>
  <c r="AB95" i="1"/>
  <c r="Y83" i="1"/>
  <c r="AB80" i="1"/>
  <c r="AB74" i="1"/>
  <c r="Z72" i="1"/>
  <c r="AA67" i="1"/>
  <c r="Y48" i="1"/>
  <c r="Z41" i="1"/>
  <c r="AD29" i="1"/>
  <c r="Z27" i="1"/>
  <c r="Z22" i="1"/>
  <c r="AD20" i="1"/>
  <c r="AC14" i="1"/>
  <c r="AQ5" i="1"/>
  <c r="Z337" i="1"/>
  <c r="AB328" i="1"/>
  <c r="AD308" i="1"/>
  <c r="AB301" i="1"/>
  <c r="AD299" i="1"/>
  <c r="AD269" i="1"/>
  <c r="AB259" i="1"/>
  <c r="AA223" i="1"/>
  <c r="AB349" i="1"/>
  <c r="AA330" i="1"/>
  <c r="AA328" i="1"/>
  <c r="AB313" i="1"/>
  <c r="AA308" i="1"/>
  <c r="AB299" i="1"/>
  <c r="AA296" i="1"/>
  <c r="Z292" i="1"/>
  <c r="AC269" i="1"/>
  <c r="AC267" i="1"/>
  <c r="AA259" i="1"/>
  <c r="AA244" i="1"/>
  <c r="AA335" i="1"/>
  <c r="AD332" i="1"/>
  <c r="Y330" i="1"/>
  <c r="Z313" i="1"/>
  <c r="AD311" i="1"/>
  <c r="Y308" i="1"/>
  <c r="Y296" i="1"/>
  <c r="Y292" i="1"/>
  <c r="Z289" i="1"/>
  <c r="AC280" i="1"/>
  <c r="AB267" i="1"/>
  <c r="Z259" i="1"/>
  <c r="AB247" i="1"/>
  <c r="AB245" i="1"/>
  <c r="Z244" i="1"/>
  <c r="Y223" i="1"/>
  <c r="AF223" i="1" s="1"/>
  <c r="AA183" i="1"/>
  <c r="AF183" i="1" s="1"/>
  <c r="AA166" i="1"/>
  <c r="Y165" i="1"/>
  <c r="Z158" i="1"/>
  <c r="Y157" i="1"/>
  <c r="AC150" i="1"/>
  <c r="Z139" i="1"/>
  <c r="AB56" i="1"/>
  <c r="AC53" i="1"/>
  <c r="AA45" i="1"/>
  <c r="Z29" i="1"/>
  <c r="AC20" i="1"/>
  <c r="AF20" i="1" s="1"/>
  <c r="AB337" i="1"/>
  <c r="AD296" i="1"/>
  <c r="AA292" i="1"/>
  <c r="AC183" i="1"/>
  <c r="AB139" i="1"/>
  <c r="Y337" i="1"/>
  <c r="AB335" i="1"/>
  <c r="AD320" i="1"/>
  <c r="AB316" i="1"/>
  <c r="Z301" i="1"/>
  <c r="AB289" i="1"/>
  <c r="Z349" i="1"/>
  <c r="Z328" i="1"/>
  <c r="AA320" i="1"/>
  <c r="AA316" i="1"/>
  <c r="Y301" i="1"/>
  <c r="AA299" i="1"/>
  <c r="AA297" i="1"/>
  <c r="AF297" i="1" s="1"/>
  <c r="AD344" i="1"/>
  <c r="Z335" i="1"/>
  <c r="Y328" i="1"/>
  <c r="AF328" i="1" s="1"/>
  <c r="AA323" i="1"/>
  <c r="AA318" i="1"/>
  <c r="Y313" i="1"/>
  <c r="AB311" i="1"/>
  <c r="AA309" i="1"/>
  <c r="Y299" i="1"/>
  <c r="Z297" i="1"/>
  <c r="AA285" i="1"/>
  <c r="AB280" i="1"/>
  <c r="AA272" i="1"/>
  <c r="AC270" i="1"/>
  <c r="AA267" i="1"/>
  <c r="AC252" i="1"/>
  <c r="AA247" i="1"/>
  <c r="Z245" i="1"/>
  <c r="Y244" i="1"/>
  <c r="AD241" i="1"/>
  <c r="AD196" i="1"/>
  <c r="Y183" i="1"/>
  <c r="Y166" i="1"/>
  <c r="AB159" i="1"/>
  <c r="Y139" i="1"/>
  <c r="Z127" i="1"/>
  <c r="Z111" i="1"/>
  <c r="AB254" i="1"/>
  <c r="Y252" i="1"/>
  <c r="Y248" i="1"/>
  <c r="AC235" i="1"/>
  <c r="AB229" i="1"/>
  <c r="AB219" i="1"/>
  <c r="Z212" i="1"/>
  <c r="Y204" i="1"/>
  <c r="Z196" i="1"/>
  <c r="Y161" i="1"/>
  <c r="Y159" i="1"/>
  <c r="Y90" i="1"/>
  <c r="Z78" i="1"/>
  <c r="AA62" i="1"/>
  <c r="AB60" i="1"/>
  <c r="AB52" i="1"/>
  <c r="AB44" i="1"/>
  <c r="Y42" i="1"/>
  <c r="AA30" i="1"/>
  <c r="AA23" i="1"/>
  <c r="AB21" i="1"/>
  <c r="AF21" i="1" s="1"/>
  <c r="Y20" i="1"/>
  <c r="AB15" i="1"/>
  <c r="AC13" i="1"/>
  <c r="AF13" i="1" s="1"/>
  <c r="AB1" i="1"/>
  <c r="AQ4" i="1"/>
  <c r="AD314" i="1"/>
  <c r="AC234" i="1"/>
  <c r="AB215" i="1"/>
  <c r="AC121" i="1"/>
  <c r="Z121" i="1"/>
  <c r="Z354" i="1"/>
  <c r="AC342" i="1"/>
  <c r="AF333" i="1"/>
  <c r="AD324" i="1"/>
  <c r="Y323" i="1"/>
  <c r="Z316" i="1"/>
  <c r="AB314" i="1"/>
  <c r="Y309" i="1"/>
  <c r="Z306" i="1"/>
  <c r="AF287" i="1"/>
  <c r="Y285" i="1"/>
  <c r="Z282" i="1"/>
  <c r="AB275" i="1"/>
  <c r="Y270" i="1"/>
  <c r="AC254" i="1"/>
  <c r="AB251" i="1"/>
  <c r="AB235" i="1"/>
  <c r="AB234" i="1"/>
  <c r="Y225" i="1"/>
  <c r="AB222" i="1"/>
  <c r="Z215" i="1"/>
  <c r="AD210" i="1"/>
  <c r="AB210" i="1"/>
  <c r="Z197" i="1"/>
  <c r="AB192" i="1"/>
  <c r="AB176" i="1"/>
  <c r="AA171" i="1"/>
  <c r="AB147" i="1"/>
  <c r="AC145" i="1"/>
  <c r="AD140" i="1"/>
  <c r="Z131" i="1"/>
  <c r="AD131" i="1"/>
  <c r="AB129" i="1"/>
  <c r="Z129" i="1"/>
  <c r="AB121" i="1"/>
  <c r="AD145" i="1"/>
  <c r="Y112" i="1"/>
  <c r="Z112" i="1"/>
  <c r="Y354" i="1"/>
  <c r="Y316" i="1"/>
  <c r="AA314" i="1"/>
  <c r="Y306" i="1"/>
  <c r="Y282" i="1"/>
  <c r="Z251" i="1"/>
  <c r="AA234" i="1"/>
  <c r="Y222" i="1"/>
  <c r="AB220" i="1"/>
  <c r="AD220" i="1"/>
  <c r="Y197" i="1"/>
  <c r="AC190" i="1"/>
  <c r="AD190" i="1"/>
  <c r="AC180" i="1"/>
  <c r="Y180" i="1"/>
  <c r="AD177" i="1"/>
  <c r="AA176" i="1"/>
  <c r="AA163" i="1"/>
  <c r="AB148" i="1"/>
  <c r="Z148" i="1"/>
  <c r="AA147" i="1"/>
  <c r="Z143" i="1"/>
  <c r="AC143" i="1"/>
  <c r="Y143" i="1"/>
  <c r="AA143" i="1"/>
  <c r="AA140" i="1"/>
  <c r="AB131" i="1"/>
  <c r="AC129" i="1"/>
  <c r="AA121" i="1"/>
  <c r="Z115" i="1"/>
  <c r="AB112" i="1"/>
  <c r="AA282" i="1"/>
  <c r="AA215" i="1"/>
  <c r="AD215" i="1"/>
  <c r="AD147" i="1"/>
  <c r="AB145" i="1"/>
  <c r="Y145" i="1"/>
  <c r="Z145" i="1"/>
  <c r="AA342" i="1"/>
  <c r="AB355" i="1"/>
  <c r="Y349" i="1"/>
  <c r="Y344" i="1"/>
  <c r="Z342" i="1"/>
  <c r="Y335" i="1"/>
  <c r="AF335" i="1" s="1"/>
  <c r="AA332" i="1"/>
  <c r="Y320" i="1"/>
  <c r="AC307" i="1"/>
  <c r="Z304" i="1"/>
  <c r="Y289" i="1"/>
  <c r="AD283" i="1"/>
  <c r="Z280" i="1"/>
  <c r="Z275" i="1"/>
  <c r="AC271" i="1"/>
  <c r="Y265" i="1"/>
  <c r="AF265" i="1" s="1"/>
  <c r="Y259" i="1"/>
  <c r="Z257" i="1"/>
  <c r="Y256" i="1"/>
  <c r="AF256" i="1" s="1"/>
  <c r="AA254" i="1"/>
  <c r="AC248" i="1"/>
  <c r="AD240" i="1"/>
  <c r="Z235" i="1"/>
  <c r="AA229" i="1"/>
  <c r="Z220" i="1"/>
  <c r="AA210" i="1"/>
  <c r="AC204" i="1"/>
  <c r="Z201" i="1"/>
  <c r="AA201" i="1"/>
  <c r="Z190" i="1"/>
  <c r="AA187" i="1"/>
  <c r="AC184" i="1"/>
  <c r="Z184" i="1"/>
  <c r="AB180" i="1"/>
  <c r="AC177" i="1"/>
  <c r="Y176" i="1"/>
  <c r="AF176" i="1" s="1"/>
  <c r="AD172" i="1"/>
  <c r="Z163" i="1"/>
  <c r="AD143" i="1"/>
  <c r="AC141" i="1"/>
  <c r="Z141" i="1"/>
  <c r="AC132" i="1"/>
  <c r="AD132" i="1"/>
  <c r="AA131" i="1"/>
  <c r="AA129" i="1"/>
  <c r="Y121" i="1"/>
  <c r="Z119" i="1"/>
  <c r="Y119" i="1"/>
  <c r="Y115" i="1"/>
  <c r="AA112" i="1"/>
  <c r="AC109" i="1"/>
  <c r="Z109" i="1"/>
  <c r="AD109" i="1"/>
  <c r="Z107" i="1"/>
  <c r="AB107" i="1"/>
  <c r="AC101" i="1"/>
  <c r="AD121" i="1"/>
  <c r="AA356" i="1"/>
  <c r="AD347" i="1"/>
  <c r="AF347" i="1" s="1"/>
  <c r="Y342" i="1"/>
  <c r="AA340" i="1"/>
  <c r="Y332" i="1"/>
  <c r="AC330" i="1"/>
  <c r="Z325" i="1"/>
  <c r="AC318" i="1"/>
  <c r="Z311" i="1"/>
  <c r="AD309" i="1"/>
  <c r="Y304" i="1"/>
  <c r="Z299" i="1"/>
  <c r="AC294" i="1"/>
  <c r="AD285" i="1"/>
  <c r="AB283" i="1"/>
  <c r="Y280" i="1"/>
  <c r="AD276" i="1"/>
  <c r="Y275" i="1"/>
  <c r="AA263" i="1"/>
  <c r="Y257" i="1"/>
  <c r="Z254" i="1"/>
  <c r="Z252" i="1"/>
  <c r="AC245" i="1"/>
  <c r="AC240" i="1"/>
  <c r="AA227" i="1"/>
  <c r="AD227" i="1"/>
  <c r="Y220" i="1"/>
  <c r="Y210" i="1"/>
  <c r="Z204" i="1"/>
  <c r="AC202" i="1"/>
  <c r="Y202" i="1"/>
  <c r="AC201" i="1"/>
  <c r="AA200" i="1"/>
  <c r="AF200" i="1" s="1"/>
  <c r="Y190" i="1"/>
  <c r="Z183" i="1"/>
  <c r="AD181" i="1"/>
  <c r="AA181" i="1"/>
  <c r="Z180" i="1"/>
  <c r="AB143" i="1"/>
  <c r="AD138" i="1"/>
  <c r="AD133" i="1"/>
  <c r="AC133" i="1"/>
  <c r="Z132" i="1"/>
  <c r="Y131" i="1"/>
  <c r="Y129" i="1"/>
  <c r="AB124" i="1"/>
  <c r="AD122" i="1"/>
  <c r="AC119" i="1"/>
  <c r="AB109" i="1"/>
  <c r="AC107" i="1"/>
  <c r="AA91" i="1"/>
  <c r="Z91" i="1"/>
  <c r="AD91" i="1"/>
  <c r="AB66" i="1"/>
  <c r="Y66" i="1"/>
  <c r="AA66" i="1"/>
  <c r="AC192" i="1"/>
  <c r="Z192" i="1"/>
  <c r="AC176" i="1"/>
  <c r="AD171" i="1"/>
  <c r="Z171" i="1"/>
  <c r="AC147" i="1"/>
  <c r="Y147" i="1"/>
  <c r="AD323" i="1"/>
  <c r="AC309" i="1"/>
  <c r="AC285" i="1"/>
  <c r="AD225" i="1"/>
  <c r="Y150" i="1"/>
  <c r="AB150" i="1"/>
  <c r="Z150" i="1"/>
  <c r="AC148" i="1"/>
  <c r="AC144" i="1"/>
  <c r="Z144" i="1"/>
  <c r="AA144" i="1"/>
  <c r="AD141" i="1"/>
  <c r="AA133" i="1"/>
  <c r="Y132" i="1"/>
  <c r="Z122" i="1"/>
  <c r="AB119" i="1"/>
  <c r="AB116" i="1"/>
  <c r="AA109" i="1"/>
  <c r="AA107" i="1"/>
  <c r="AA102" i="1"/>
  <c r="AC102" i="1"/>
  <c r="AA75" i="1"/>
  <c r="Z75" i="1"/>
  <c r="AC75" i="1"/>
  <c r="AB171" i="1"/>
  <c r="AD112" i="1"/>
  <c r="Y340" i="1"/>
  <c r="Z330" i="1"/>
  <c r="AB323" i="1"/>
  <c r="Z318" i="1"/>
  <c r="AC316" i="1"/>
  <c r="Z294" i="1"/>
  <c r="AA284" i="1"/>
  <c r="Y263" i="1"/>
  <c r="AA245" i="1"/>
  <c r="AA240" i="1"/>
  <c r="AB225" i="1"/>
  <c r="AC221" i="1"/>
  <c r="Z211" i="1"/>
  <c r="AF211" i="1" s="1"/>
  <c r="Y206" i="1"/>
  <c r="Z206" i="1"/>
  <c r="Z202" i="1"/>
  <c r="Y201" i="1"/>
  <c r="AA188" i="1"/>
  <c r="AF188" i="1" s="1"/>
  <c r="AB184" i="1"/>
  <c r="AA175" i="1"/>
  <c r="AA173" i="1"/>
  <c r="AA141" i="1"/>
  <c r="AC125" i="1"/>
  <c r="AD125" i="1"/>
  <c r="AC123" i="1"/>
  <c r="AB123" i="1"/>
  <c r="Y123" i="1"/>
  <c r="Z123" i="1"/>
  <c r="AA120" i="1"/>
  <c r="Y120" i="1"/>
  <c r="AA119" i="1"/>
  <c r="Y110" i="1"/>
  <c r="AA110" i="1"/>
  <c r="Y109" i="1"/>
  <c r="Y107" i="1"/>
  <c r="AD94" i="1"/>
  <c r="AC87" i="1"/>
  <c r="AA306" i="1"/>
  <c r="AC222" i="1"/>
  <c r="AD192" i="1"/>
  <c r="AC306" i="1"/>
  <c r="AC282" i="1"/>
  <c r="AC215" i="1"/>
  <c r="W200" i="1"/>
  <c r="AD176" i="1"/>
  <c r="AC171" i="1"/>
  <c r="AB144" i="1"/>
  <c r="Z142" i="1"/>
  <c r="AC142" i="1"/>
  <c r="Y142" i="1"/>
  <c r="AA142" i="1"/>
  <c r="AF142" i="1" s="1"/>
  <c r="Z125" i="1"/>
  <c r="AD123" i="1"/>
  <c r="AC120" i="1"/>
  <c r="AB110" i="1"/>
  <c r="AA93" i="1"/>
  <c r="Z93" i="1"/>
  <c r="AD93" i="1"/>
  <c r="Y91" i="1"/>
  <c r="AB87" i="1"/>
  <c r="AC66" i="1"/>
  <c r="AD154" i="1"/>
  <c r="AC139" i="1"/>
  <c r="AB135" i="1"/>
  <c r="Z90" i="1"/>
  <c r="AD78" i="1"/>
  <c r="AC62" i="1"/>
  <c r="AC57" i="1"/>
  <c r="AD56" i="1"/>
  <c r="AD55" i="1"/>
  <c r="AC45" i="1"/>
  <c r="AD44" i="1"/>
  <c r="AB37" i="1"/>
  <c r="Z30" i="1"/>
  <c r="Y29" i="1"/>
  <c r="AC27" i="1"/>
  <c r="AA17" i="1"/>
  <c r="Y103" i="1"/>
  <c r="AD74" i="1"/>
  <c r="AD60" i="1"/>
  <c r="AB57" i="1"/>
  <c r="AC56" i="1"/>
  <c r="AD53" i="1"/>
  <c r="AC52" i="1"/>
  <c r="Y47" i="1"/>
  <c r="AB45" i="1"/>
  <c r="AC44" i="1"/>
  <c r="Z37" i="1"/>
  <c r="Y30" i="1"/>
  <c r="AD21" i="1"/>
  <c r="Z17" i="1"/>
  <c r="AA15" i="1"/>
  <c r="AD1" i="1"/>
  <c r="Z57" i="1"/>
  <c r="AA56" i="1"/>
  <c r="AA53" i="1"/>
  <c r="AA52" i="1"/>
  <c r="Z45" i="1"/>
  <c r="AA44" i="1"/>
  <c r="AD35" i="1"/>
  <c r="AC33" i="1"/>
  <c r="AD32" i="1"/>
  <c r="AC28" i="1"/>
  <c r="Z18" i="1"/>
  <c r="Y78" i="1"/>
  <c r="AA74" i="1"/>
  <c r="Z60" i="1"/>
  <c r="Y57" i="1"/>
  <c r="Y56" i="1"/>
  <c r="Z53" i="1"/>
  <c r="Z52" i="1"/>
  <c r="AC50" i="1"/>
  <c r="AB48" i="1"/>
  <c r="Y45" i="1"/>
  <c r="Y44" i="1"/>
  <c r="AC42" i="1"/>
  <c r="AA41" i="1"/>
  <c r="AB33" i="1"/>
  <c r="AC32" i="1"/>
  <c r="AB28" i="1"/>
  <c r="AA22" i="1"/>
  <c r="AA21" i="1"/>
  <c r="Y53" i="1"/>
  <c r="Y52" i="1"/>
  <c r="AD30" i="1"/>
  <c r="Z50" i="1"/>
  <c r="Z42" i="1"/>
  <c r="Y41" i="1"/>
  <c r="Z39" i="1"/>
  <c r="AD37" i="1"/>
  <c r="AA32" i="1"/>
  <c r="AC30" i="1"/>
  <c r="AA29" i="1"/>
  <c r="Y22" i="1"/>
  <c r="Z13" i="1"/>
  <c r="Z1" i="1"/>
  <c r="AA1" i="1"/>
  <c r="Z286" i="1"/>
  <c r="AA286" i="1"/>
  <c r="AB286" i="1"/>
  <c r="AC286" i="1"/>
  <c r="AD286" i="1"/>
  <c r="Y286" i="1"/>
  <c r="AB224" i="1"/>
  <c r="Y224" i="1"/>
  <c r="Z224" i="1"/>
  <c r="AA224" i="1"/>
  <c r="AC224" i="1"/>
  <c r="AD224" i="1"/>
  <c r="Y288" i="1"/>
  <c r="Z288" i="1"/>
  <c r="AA288" i="1"/>
  <c r="AB288" i="1"/>
  <c r="Y305" i="1"/>
  <c r="Z305" i="1"/>
  <c r="AA305" i="1"/>
  <c r="AB305" i="1"/>
  <c r="AC305" i="1"/>
  <c r="Y302" i="1"/>
  <c r="Z302" i="1"/>
  <c r="Z298" i="1"/>
  <c r="AA298" i="1"/>
  <c r="AB298" i="1"/>
  <c r="AC298" i="1"/>
  <c r="AD298" i="1"/>
  <c r="Y298" i="1"/>
  <c r="AF292" i="1"/>
  <c r="Y353" i="1"/>
  <c r="AA353" i="1"/>
  <c r="Z353" i="1"/>
  <c r="AB353" i="1"/>
  <c r="Y307" i="1"/>
  <c r="Z307" i="1"/>
  <c r="AA307" i="1"/>
  <c r="Y300" i="1"/>
  <c r="Z300" i="1"/>
  <c r="AA300" i="1"/>
  <c r="AB300" i="1"/>
  <c r="Y243" i="1"/>
  <c r="Z243" i="1"/>
  <c r="AA243" i="1"/>
  <c r="AB243" i="1"/>
  <c r="AC243" i="1"/>
  <c r="AD243" i="1"/>
  <c r="Y236" i="1"/>
  <c r="AA236" i="1"/>
  <c r="AB236" i="1"/>
  <c r="AC236" i="1"/>
  <c r="AD236" i="1"/>
  <c r="Z236" i="1"/>
  <c r="W223" i="1"/>
  <c r="AA351" i="1"/>
  <c r="AC351" i="1"/>
  <c r="AB351" i="1"/>
  <c r="AD351" i="1"/>
  <c r="Y351" i="1"/>
  <c r="Y338" i="1"/>
  <c r="Z338" i="1"/>
  <c r="Y295" i="1"/>
  <c r="Z295" i="1"/>
  <c r="AA295" i="1"/>
  <c r="W253" i="1"/>
  <c r="Z191" i="1"/>
  <c r="AB191" i="1"/>
  <c r="AC191" i="1"/>
  <c r="AD191" i="1"/>
  <c r="Y191" i="1"/>
  <c r="AA191" i="1"/>
  <c r="AB302" i="1"/>
  <c r="AC352" i="1"/>
  <c r="AD338" i="1"/>
  <c r="Y329" i="1"/>
  <c r="Z329" i="1"/>
  <c r="AA329" i="1"/>
  <c r="AB329" i="1"/>
  <c r="AC329" i="1"/>
  <c r="Y326" i="1"/>
  <c r="Z326" i="1"/>
  <c r="Z322" i="1"/>
  <c r="AA322" i="1"/>
  <c r="AB322" i="1"/>
  <c r="AC322" i="1"/>
  <c r="AD322" i="1"/>
  <c r="Y322" i="1"/>
  <c r="AF321" i="1"/>
  <c r="AA302" i="1"/>
  <c r="AD290" i="1"/>
  <c r="Y281" i="1"/>
  <c r="Z281" i="1"/>
  <c r="AA281" i="1"/>
  <c r="AB281" i="1"/>
  <c r="AC281" i="1"/>
  <c r="Y278" i="1"/>
  <c r="Z278" i="1"/>
  <c r="Z274" i="1"/>
  <c r="AA274" i="1"/>
  <c r="AB274" i="1"/>
  <c r="AC274" i="1"/>
  <c r="AD274" i="1"/>
  <c r="Y274" i="1"/>
  <c r="AF273" i="1"/>
  <c r="Y246" i="1"/>
  <c r="Z246" i="1"/>
  <c r="AB246" i="1"/>
  <c r="AC246" i="1"/>
  <c r="AD246" i="1"/>
  <c r="AA246" i="1"/>
  <c r="Z226" i="1"/>
  <c r="Y226" i="1"/>
  <c r="AA226" i="1"/>
  <c r="AB226" i="1"/>
  <c r="AC226" i="1"/>
  <c r="AD226" i="1"/>
  <c r="AD137" i="1"/>
  <c r="Y137" i="1"/>
  <c r="Z137" i="1"/>
  <c r="AA137" i="1"/>
  <c r="AB137" i="1"/>
  <c r="AC137" i="1"/>
  <c r="W134" i="1"/>
  <c r="AB208" i="1"/>
  <c r="Y208" i="1"/>
  <c r="AC208" i="1"/>
  <c r="AD208" i="1"/>
  <c r="Z208" i="1"/>
  <c r="AA208" i="1"/>
  <c r="AD350" i="1"/>
  <c r="AC338" i="1"/>
  <c r="Y331" i="1"/>
  <c r="Z331" i="1"/>
  <c r="AA331" i="1"/>
  <c r="Y324" i="1"/>
  <c r="Z324" i="1"/>
  <c r="AA324" i="1"/>
  <c r="AB324" i="1"/>
  <c r="AD305" i="1"/>
  <c r="AC290" i="1"/>
  <c r="Y283" i="1"/>
  <c r="Z283" i="1"/>
  <c r="AA283" i="1"/>
  <c r="Y276" i="1"/>
  <c r="Z276" i="1"/>
  <c r="AA276" i="1"/>
  <c r="AB276" i="1"/>
  <c r="W255" i="1"/>
  <c r="AA253" i="1"/>
  <c r="AB253" i="1"/>
  <c r="Y253" i="1"/>
  <c r="Z253" i="1"/>
  <c r="AC253" i="1"/>
  <c r="AD253" i="1"/>
  <c r="W178" i="1"/>
  <c r="Z334" i="1"/>
  <c r="AA334" i="1"/>
  <c r="AB334" i="1"/>
  <c r="AC334" i="1"/>
  <c r="AD334" i="1"/>
  <c r="Y334" i="1"/>
  <c r="Y293" i="1"/>
  <c r="Z293" i="1"/>
  <c r="AA293" i="1"/>
  <c r="AB293" i="1"/>
  <c r="AC293" i="1"/>
  <c r="Y336" i="1"/>
  <c r="AB336" i="1"/>
  <c r="Z336" i="1"/>
  <c r="AA336" i="1"/>
  <c r="AC213" i="1"/>
  <c r="Y213" i="1"/>
  <c r="Z213" i="1"/>
  <c r="AA213" i="1"/>
  <c r="AB213" i="1"/>
  <c r="AD213" i="1"/>
  <c r="AD16" i="1"/>
  <c r="Y16" i="1"/>
  <c r="Z16" i="1"/>
  <c r="AC16" i="1"/>
  <c r="AA16" i="1"/>
  <c r="AB16" i="1"/>
  <c r="AA352" i="1"/>
  <c r="Z351" i="1"/>
  <c r="AC350" i="1"/>
  <c r="Z348" i="1"/>
  <c r="Y348" i="1"/>
  <c r="AA348" i="1"/>
  <c r="AB338" i="1"/>
  <c r="AB290" i="1"/>
  <c r="AD207" i="1"/>
  <c r="Y207" i="1"/>
  <c r="Z207" i="1"/>
  <c r="AA207" i="1"/>
  <c r="AB207" i="1"/>
  <c r="AC207" i="1"/>
  <c r="W173" i="1"/>
  <c r="Y250" i="1"/>
  <c r="Z250" i="1"/>
  <c r="AA250" i="1"/>
  <c r="AB250" i="1"/>
  <c r="AC250" i="1"/>
  <c r="AC237" i="1"/>
  <c r="Z237" i="1"/>
  <c r="AA237" i="1"/>
  <c r="AB237" i="1"/>
  <c r="AD237" i="1"/>
  <c r="Y237" i="1"/>
  <c r="AD218" i="1"/>
  <c r="Y218" i="1"/>
  <c r="Z218" i="1"/>
  <c r="AA218" i="1"/>
  <c r="AB218" i="1"/>
  <c r="AC218" i="1"/>
  <c r="AB352" i="1"/>
  <c r="Z352" i="1"/>
  <c r="AB350" i="1"/>
  <c r="AD343" i="1"/>
  <c r="AA338" i="1"/>
  <c r="AD336" i="1"/>
  <c r="AD326" i="1"/>
  <c r="Y317" i="1"/>
  <c r="Z317" i="1"/>
  <c r="AA317" i="1"/>
  <c r="AB317" i="1"/>
  <c r="AC317" i="1"/>
  <c r="Y314" i="1"/>
  <c r="Z314" i="1"/>
  <c r="Z310" i="1"/>
  <c r="AA310" i="1"/>
  <c r="AB310" i="1"/>
  <c r="AC310" i="1"/>
  <c r="AD310" i="1"/>
  <c r="Y310" i="1"/>
  <c r="AD295" i="1"/>
  <c r="AD288" i="1"/>
  <c r="AD278" i="1"/>
  <c r="Y216" i="1"/>
  <c r="Z216" i="1"/>
  <c r="AA216" i="1"/>
  <c r="AB216" i="1"/>
  <c r="AC216" i="1"/>
  <c r="AD216" i="1"/>
  <c r="Y341" i="1"/>
  <c r="Z341" i="1"/>
  <c r="AA341" i="1"/>
  <c r="AB341" i="1"/>
  <c r="AC341" i="1"/>
  <c r="Y352" i="1"/>
  <c r="AD341" i="1"/>
  <c r="AC336" i="1"/>
  <c r="AC326" i="1"/>
  <c r="Y319" i="1"/>
  <c r="Z319" i="1"/>
  <c r="AA319" i="1"/>
  <c r="Y312" i="1"/>
  <c r="Z312" i="1"/>
  <c r="AA312" i="1"/>
  <c r="AB312" i="1"/>
  <c r="AC295" i="1"/>
  <c r="AD293" i="1"/>
  <c r="AC288" i="1"/>
  <c r="AC278" i="1"/>
  <c r="Y271" i="1"/>
  <c r="Z271" i="1"/>
  <c r="AA271" i="1"/>
  <c r="Y269" i="1"/>
  <c r="Z269" i="1"/>
  <c r="AA269" i="1"/>
  <c r="W257" i="1"/>
  <c r="Y255" i="1"/>
  <c r="Z255" i="1"/>
  <c r="AA255" i="1"/>
  <c r="AB255" i="1"/>
  <c r="AC255" i="1"/>
  <c r="AD255" i="1"/>
  <c r="Y238" i="1"/>
  <c r="Z238" i="1"/>
  <c r="AA238" i="1"/>
  <c r="AB238" i="1"/>
  <c r="AC238" i="1"/>
  <c r="Z179" i="1"/>
  <c r="Y179" i="1"/>
  <c r="AA179" i="1"/>
  <c r="AB179" i="1"/>
  <c r="AC179" i="1"/>
  <c r="AD179" i="1"/>
  <c r="W149" i="1"/>
  <c r="Y290" i="1"/>
  <c r="Z290" i="1"/>
  <c r="AB258" i="1"/>
  <c r="AC258" i="1"/>
  <c r="Y258" i="1"/>
  <c r="Z258" i="1"/>
  <c r="AA258" i="1"/>
  <c r="AD258" i="1"/>
  <c r="AA343" i="1"/>
  <c r="Y343" i="1"/>
  <c r="Z343" i="1"/>
  <c r="Z260" i="1"/>
  <c r="AA260" i="1"/>
  <c r="AB260" i="1"/>
  <c r="AC260" i="1"/>
  <c r="AD260" i="1"/>
  <c r="Y260" i="1"/>
  <c r="Y355" i="1"/>
  <c r="Z355" i="1"/>
  <c r="AF355" i="1" s="1"/>
  <c r="AA350" i="1"/>
  <c r="Z350" i="1"/>
  <c r="Z346" i="1"/>
  <c r="AB346" i="1"/>
  <c r="AA346" i="1"/>
  <c r="AC346" i="1"/>
  <c r="Y346" i="1"/>
  <c r="AB343" i="1"/>
  <c r="AB326" i="1"/>
  <c r="AB295" i="1"/>
  <c r="AB278" i="1"/>
  <c r="W262" i="1"/>
  <c r="AD250" i="1"/>
  <c r="W212" i="1"/>
  <c r="Z339" i="1"/>
  <c r="Z327" i="1"/>
  <c r="Z315" i="1"/>
  <c r="Z303" i="1"/>
  <c r="Z291" i="1"/>
  <c r="Z279" i="1"/>
  <c r="Z268" i="1"/>
  <c r="Z266" i="1"/>
  <c r="Z264" i="1"/>
  <c r="Z262" i="1"/>
  <c r="AC257" i="1"/>
  <c r="AA251" i="1"/>
  <c r="AC251" i="1"/>
  <c r="AD251" i="1"/>
  <c r="AF247" i="1"/>
  <c r="AF244" i="1"/>
  <c r="Z242" i="1"/>
  <c r="AA231" i="1"/>
  <c r="Y231" i="1"/>
  <c r="Z231" i="1"/>
  <c r="AB231" i="1"/>
  <c r="AC231" i="1"/>
  <c r="Z356" i="1"/>
  <c r="AB354" i="1"/>
  <c r="AA349" i="1"/>
  <c r="Z344" i="1"/>
  <c r="AB342" i="1"/>
  <c r="Y339" i="1"/>
  <c r="AA337" i="1"/>
  <c r="Z332" i="1"/>
  <c r="AB330" i="1"/>
  <c r="Y327" i="1"/>
  <c r="AA325" i="1"/>
  <c r="Z320" i="1"/>
  <c r="AB318" i="1"/>
  <c r="Y315" i="1"/>
  <c r="AA313" i="1"/>
  <c r="Z308" i="1"/>
  <c r="AB306" i="1"/>
  <c r="Y303" i="1"/>
  <c r="AA301" i="1"/>
  <c r="Z296" i="1"/>
  <c r="AB294" i="1"/>
  <c r="Y291" i="1"/>
  <c r="AA289" i="1"/>
  <c r="Z284" i="1"/>
  <c r="AB282" i="1"/>
  <c r="Y279" i="1"/>
  <c r="AA277" i="1"/>
  <c r="Z272" i="1"/>
  <c r="AA270" i="1"/>
  <c r="Y268" i="1"/>
  <c r="AF267" i="1"/>
  <c r="Y266" i="1"/>
  <c r="Y264" i="1"/>
  <c r="Y262" i="1"/>
  <c r="AB257" i="1"/>
  <c r="AB252" i="1"/>
  <c r="AF252" i="1" s="1"/>
  <c r="Z248" i="1"/>
  <c r="AA248" i="1"/>
  <c r="Z239" i="1"/>
  <c r="AA239" i="1"/>
  <c r="AB239" i="1"/>
  <c r="AC239" i="1"/>
  <c r="AD239" i="1"/>
  <c r="Z189" i="1"/>
  <c r="AB189" i="1"/>
  <c r="Y189" i="1"/>
  <c r="AA189" i="1"/>
  <c r="AC189" i="1"/>
  <c r="AD189" i="1"/>
  <c r="AD185" i="1"/>
  <c r="AB185" i="1"/>
  <c r="Z185" i="1"/>
  <c r="AA185" i="1"/>
  <c r="AC185" i="1"/>
  <c r="Y185" i="1"/>
  <c r="AC242" i="1"/>
  <c r="AD242" i="1"/>
  <c r="Y221" i="1"/>
  <c r="Z221" i="1"/>
  <c r="AA221" i="1"/>
  <c r="AB221" i="1"/>
  <c r="Y186" i="1"/>
  <c r="Z186" i="1"/>
  <c r="AA186" i="1"/>
  <c r="AC186" i="1"/>
  <c r="AD186" i="1"/>
  <c r="AD339" i="1"/>
  <c r="AD327" i="1"/>
  <c r="AD315" i="1"/>
  <c r="AD303" i="1"/>
  <c r="AD291" i="1"/>
  <c r="AD279" i="1"/>
  <c r="AD266" i="1"/>
  <c r="AD264" i="1"/>
  <c r="AD262" i="1"/>
  <c r="W198" i="1"/>
  <c r="AA182" i="1"/>
  <c r="AC182" i="1"/>
  <c r="Y182" i="1"/>
  <c r="Z182" i="1"/>
  <c r="AB182" i="1"/>
  <c r="AD182" i="1"/>
  <c r="AC339" i="1"/>
  <c r="AC327" i="1"/>
  <c r="AC315" i="1"/>
  <c r="AC303" i="1"/>
  <c r="AC291" i="1"/>
  <c r="AC279" i="1"/>
  <c r="AC268" i="1"/>
  <c r="AC266" i="1"/>
  <c r="AC264" i="1"/>
  <c r="AC262" i="1"/>
  <c r="Y241" i="1"/>
  <c r="Z241" i="1"/>
  <c r="AA241" i="1"/>
  <c r="AB241" i="1"/>
  <c r="AF232" i="1"/>
  <c r="AA219" i="1"/>
  <c r="Y219" i="1"/>
  <c r="Z219" i="1"/>
  <c r="AA194" i="1"/>
  <c r="AC194" i="1"/>
  <c r="Y194" i="1"/>
  <c r="Z194" i="1"/>
  <c r="AB194" i="1"/>
  <c r="AD194" i="1"/>
  <c r="AA149" i="1"/>
  <c r="AD149" i="1"/>
  <c r="Y149" i="1"/>
  <c r="Z149" i="1"/>
  <c r="AB149" i="1"/>
  <c r="AC149" i="1"/>
  <c r="AC356" i="1"/>
  <c r="AD349" i="1"/>
  <c r="AC344" i="1"/>
  <c r="AB339" i="1"/>
  <c r="AD337" i="1"/>
  <c r="AC332" i="1"/>
  <c r="AB327" i="1"/>
  <c r="AD325" i="1"/>
  <c r="AC320" i="1"/>
  <c r="AB315" i="1"/>
  <c r="AD313" i="1"/>
  <c r="AC308" i="1"/>
  <c r="AB303" i="1"/>
  <c r="AD301" i="1"/>
  <c r="AC296" i="1"/>
  <c r="AB291" i="1"/>
  <c r="AD289" i="1"/>
  <c r="AC284" i="1"/>
  <c r="AB279" i="1"/>
  <c r="AD277" i="1"/>
  <c r="AC272" i="1"/>
  <c r="AB268" i="1"/>
  <c r="AB266" i="1"/>
  <c r="AB264" i="1"/>
  <c r="AB262" i="1"/>
  <c r="AB242" i="1"/>
  <c r="Y228" i="1"/>
  <c r="Z228" i="1"/>
  <c r="AA228" i="1"/>
  <c r="AB228" i="1"/>
  <c r="AC228" i="1"/>
  <c r="W185" i="1"/>
  <c r="Y174" i="1"/>
  <c r="Z174" i="1"/>
  <c r="AC174" i="1"/>
  <c r="AD174" i="1"/>
  <c r="AA174" i="1"/>
  <c r="AB174" i="1"/>
  <c r="AD270" i="1"/>
  <c r="AA268" i="1"/>
  <c r="W244" i="1"/>
  <c r="AA242" i="1"/>
  <c r="W237" i="1"/>
  <c r="Y233" i="1"/>
  <c r="Z233" i="1"/>
  <c r="AA233" i="1"/>
  <c r="AB233" i="1"/>
  <c r="AC233" i="1"/>
  <c r="W206" i="1"/>
  <c r="Z198" i="1"/>
  <c r="AA198" i="1"/>
  <c r="AB198" i="1"/>
  <c r="AC198" i="1"/>
  <c r="AD198" i="1"/>
  <c r="W188" i="1"/>
  <c r="W155" i="1"/>
  <c r="W174" i="1"/>
  <c r="AD164" i="1"/>
  <c r="Z164" i="1"/>
  <c r="AA164" i="1"/>
  <c r="AB164" i="1"/>
  <c r="AC164" i="1"/>
  <c r="Y164" i="1"/>
  <c r="AB153" i="1"/>
  <c r="Z153" i="1"/>
  <c r="AA153" i="1"/>
  <c r="AC153" i="1"/>
  <c r="AD153" i="1"/>
  <c r="Y153" i="1"/>
  <c r="W133" i="1"/>
  <c r="W120" i="1"/>
  <c r="Y209" i="1"/>
  <c r="Z209" i="1"/>
  <c r="Y203" i="1"/>
  <c r="Z203" i="1"/>
  <c r="AB199" i="1"/>
  <c r="Z199" i="1"/>
  <c r="AD195" i="1"/>
  <c r="Y195" i="1"/>
  <c r="Z195" i="1"/>
  <c r="Y167" i="1"/>
  <c r="Z167" i="1"/>
  <c r="AA167" i="1"/>
  <c r="Z146" i="1"/>
  <c r="AA146" i="1"/>
  <c r="AC146" i="1"/>
  <c r="Y146" i="1"/>
  <c r="AB146" i="1"/>
  <c r="AD146" i="1"/>
  <c r="AC217" i="1"/>
  <c r="Y217" i="1"/>
  <c r="AB212" i="1"/>
  <c r="AC212" i="1"/>
  <c r="W152" i="1"/>
  <c r="Y108" i="1"/>
  <c r="Z108" i="1"/>
  <c r="AA108" i="1"/>
  <c r="AB108" i="1"/>
  <c r="AC108" i="1"/>
  <c r="AD108" i="1"/>
  <c r="AC230" i="1"/>
  <c r="W211" i="1"/>
  <c r="Z155" i="1"/>
  <c r="AB155" i="1"/>
  <c r="AC155" i="1"/>
  <c r="AD155" i="1"/>
  <c r="Y155" i="1"/>
  <c r="AA155" i="1"/>
  <c r="AB230" i="1"/>
  <c r="AC229" i="1"/>
  <c r="Y229" i="1"/>
  <c r="AD222" i="1"/>
  <c r="Z222" i="1"/>
  <c r="AD209" i="1"/>
  <c r="Y205" i="1"/>
  <c r="Z205" i="1"/>
  <c r="AD203" i="1"/>
  <c r="AD199" i="1"/>
  <c r="AF193" i="1"/>
  <c r="W184" i="1"/>
  <c r="AA230" i="1"/>
  <c r="AD217" i="1"/>
  <c r="AD212" i="1"/>
  <c r="AC209" i="1"/>
  <c r="AC203" i="1"/>
  <c r="AC199" i="1"/>
  <c r="AC195" i="1"/>
  <c r="AD167" i="1"/>
  <c r="W153" i="1"/>
  <c r="AD234" i="1"/>
  <c r="Z234" i="1"/>
  <c r="Z230" i="1"/>
  <c r="Z214" i="1"/>
  <c r="AA214" i="1"/>
  <c r="AB209" i="1"/>
  <c r="AB203" i="1"/>
  <c r="AA199" i="1"/>
  <c r="AB195" i="1"/>
  <c r="W194" i="1"/>
  <c r="AC167" i="1"/>
  <c r="AF157" i="1"/>
  <c r="W157" i="1"/>
  <c r="Z177" i="1"/>
  <c r="AA177" i="1"/>
  <c r="AB177" i="1"/>
  <c r="Z168" i="1"/>
  <c r="AB168" i="1"/>
  <c r="AC168" i="1"/>
  <c r="AD168" i="1"/>
  <c r="Y168" i="1"/>
  <c r="AA136" i="1"/>
  <c r="Z136" i="1"/>
  <c r="AB136" i="1"/>
  <c r="AD136" i="1"/>
  <c r="Y136" i="1"/>
  <c r="AC136" i="1"/>
  <c r="W90" i="1"/>
  <c r="AF90" i="1"/>
  <c r="W87" i="1"/>
  <c r="Z210" i="1"/>
  <c r="AA206" i="1"/>
  <c r="AB204" i="1"/>
  <c r="Z181" i="1"/>
  <c r="AF181" i="1" s="1"/>
  <c r="AC158" i="1"/>
  <c r="Y158" i="1"/>
  <c r="W113" i="1"/>
  <c r="W91" i="1"/>
  <c r="W85" i="1"/>
  <c r="Y128" i="1"/>
  <c r="Z128" i="1"/>
  <c r="AA128" i="1"/>
  <c r="AB128" i="1"/>
  <c r="AD128" i="1"/>
  <c r="AC128" i="1"/>
  <c r="W96" i="1"/>
  <c r="W31" i="1"/>
  <c r="Y184" i="1"/>
  <c r="AA184" i="1"/>
  <c r="AC134" i="1"/>
  <c r="Y134" i="1"/>
  <c r="Z134" i="1"/>
  <c r="AB134" i="1"/>
  <c r="AD134" i="1"/>
  <c r="AA134" i="1"/>
  <c r="AF98" i="1"/>
  <c r="W49" i="1"/>
  <c r="W46" i="1"/>
  <c r="AD197" i="1"/>
  <c r="AB197" i="1"/>
  <c r="Y172" i="1"/>
  <c r="Z172" i="1"/>
  <c r="AA172" i="1"/>
  <c r="AB172" i="1"/>
  <c r="Z162" i="1"/>
  <c r="AA162" i="1"/>
  <c r="AB162" i="1"/>
  <c r="AC162" i="1"/>
  <c r="Y130" i="1"/>
  <c r="Z130" i="1"/>
  <c r="AA130" i="1"/>
  <c r="AB130" i="1"/>
  <c r="AD130" i="1"/>
  <c r="AC130" i="1"/>
  <c r="Y86" i="1"/>
  <c r="Z86" i="1"/>
  <c r="AA86" i="1"/>
  <c r="AB86" i="1"/>
  <c r="AC86" i="1"/>
  <c r="AD86" i="1"/>
  <c r="AD76" i="1"/>
  <c r="AA76" i="1"/>
  <c r="AB76" i="1"/>
  <c r="AC76" i="1"/>
  <c r="Y76" i="1"/>
  <c r="Z76" i="1"/>
  <c r="AC71" i="1"/>
  <c r="Y71" i="1"/>
  <c r="Z71" i="1"/>
  <c r="AA71" i="1"/>
  <c r="AB71" i="1"/>
  <c r="AD71" i="1"/>
  <c r="AD64" i="1"/>
  <c r="Y64" i="1"/>
  <c r="Z64" i="1"/>
  <c r="AA64" i="1"/>
  <c r="AB64" i="1"/>
  <c r="AC64" i="1"/>
  <c r="Y196" i="1"/>
  <c r="AA196" i="1"/>
  <c r="AB187" i="1"/>
  <c r="AD187" i="1"/>
  <c r="Z187" i="1"/>
  <c r="AA170" i="1"/>
  <c r="AB170" i="1"/>
  <c r="AC170" i="1"/>
  <c r="AD170" i="1"/>
  <c r="Y170" i="1"/>
  <c r="W166" i="1"/>
  <c r="AA160" i="1"/>
  <c r="Y160" i="1"/>
  <c r="Z160" i="1"/>
  <c r="AB160" i="1"/>
  <c r="AC160" i="1"/>
  <c r="AB105" i="1"/>
  <c r="AC105" i="1"/>
  <c r="Y105" i="1"/>
  <c r="Z105" i="1"/>
  <c r="AA105" i="1"/>
  <c r="AD105" i="1"/>
  <c r="AA84" i="1"/>
  <c r="AC84" i="1"/>
  <c r="AD84" i="1"/>
  <c r="Y84" i="1"/>
  <c r="Z84" i="1"/>
  <c r="AB84" i="1"/>
  <c r="AA49" i="1"/>
  <c r="Y49" i="1"/>
  <c r="Z49" i="1"/>
  <c r="AC49" i="1"/>
  <c r="AD49" i="1"/>
  <c r="AB49" i="1"/>
  <c r="AC46" i="1"/>
  <c r="Y46" i="1"/>
  <c r="Z46" i="1"/>
  <c r="AA46" i="1"/>
  <c r="AB46" i="1"/>
  <c r="AD46" i="1"/>
  <c r="Y26" i="1"/>
  <c r="Z26" i="1"/>
  <c r="AA26" i="1"/>
  <c r="AB26" i="1"/>
  <c r="AC26" i="1"/>
  <c r="AD26" i="1"/>
  <c r="AA192" i="1"/>
  <c r="AA180" i="1"/>
  <c r="Z175" i="1"/>
  <c r="AB173" i="1"/>
  <c r="Z166" i="1"/>
  <c r="AD163" i="1"/>
  <c r="AA159" i="1"/>
  <c r="AA152" i="1"/>
  <c r="AF135" i="1"/>
  <c r="AC122" i="1"/>
  <c r="Y122" i="1"/>
  <c r="AA122" i="1"/>
  <c r="Y148" i="1"/>
  <c r="AA148" i="1"/>
  <c r="W140" i="1"/>
  <c r="W139" i="1"/>
  <c r="Y126" i="1"/>
  <c r="Z126" i="1"/>
  <c r="AB126" i="1"/>
  <c r="W112" i="1"/>
  <c r="Y100" i="1"/>
  <c r="Z100" i="1"/>
  <c r="AA100" i="1"/>
  <c r="AB100" i="1"/>
  <c r="AD100" i="1"/>
  <c r="AB92" i="1"/>
  <c r="Y92" i="1"/>
  <c r="Z92" i="1"/>
  <c r="AA92" i="1"/>
  <c r="AC92" i="1"/>
  <c r="AD92" i="1"/>
  <c r="W89" i="1"/>
  <c r="AA85" i="1"/>
  <c r="AB85" i="1"/>
  <c r="Y85" i="1"/>
  <c r="Z85" i="1"/>
  <c r="AD85" i="1"/>
  <c r="AC85" i="1"/>
  <c r="W77" i="1"/>
  <c r="AD175" i="1"/>
  <c r="Y118" i="1"/>
  <c r="Z118" i="1"/>
  <c r="AA118" i="1"/>
  <c r="AC118" i="1"/>
  <c r="AF117" i="1"/>
  <c r="W117" i="1"/>
  <c r="Y96" i="1"/>
  <c r="Z96" i="1"/>
  <c r="AA96" i="1"/>
  <c r="AB96" i="1"/>
  <c r="AC96" i="1"/>
  <c r="W93" i="1"/>
  <c r="AC175" i="1"/>
  <c r="AD166" i="1"/>
  <c r="Y151" i="1"/>
  <c r="AB151" i="1"/>
  <c r="AD151" i="1"/>
  <c r="AA124" i="1"/>
  <c r="Y124" i="1"/>
  <c r="Z124" i="1"/>
  <c r="AC124" i="1"/>
  <c r="Y113" i="1"/>
  <c r="Z113" i="1"/>
  <c r="AA113" i="1"/>
  <c r="AB113" i="1"/>
  <c r="AC113" i="1"/>
  <c r="AF81" i="1"/>
  <c r="W81" i="1"/>
  <c r="Y63" i="1"/>
  <c r="AD63" i="1"/>
  <c r="AB63" i="1"/>
  <c r="AC63" i="1"/>
  <c r="Z63" i="1"/>
  <c r="AA63" i="1"/>
  <c r="AC58" i="1"/>
  <c r="AA58" i="1"/>
  <c r="AB58" i="1"/>
  <c r="AD58" i="1"/>
  <c r="Y58" i="1"/>
  <c r="Z58" i="1"/>
  <c r="AC166" i="1"/>
  <c r="AD159" i="1"/>
  <c r="AC152" i="1"/>
  <c r="AD148" i="1"/>
  <c r="AB141" i="1"/>
  <c r="Y141" i="1"/>
  <c r="Z140" i="1"/>
  <c r="AB140" i="1"/>
  <c r="AC140" i="1"/>
  <c r="Y138" i="1"/>
  <c r="Z138" i="1"/>
  <c r="AA138" i="1"/>
  <c r="AC138" i="1"/>
  <c r="W131" i="1"/>
  <c r="Y116" i="1"/>
  <c r="Z116" i="1"/>
  <c r="AA116" i="1"/>
  <c r="AC116" i="1"/>
  <c r="AB104" i="1"/>
  <c r="Z104" i="1"/>
  <c r="AA104" i="1"/>
  <c r="AC104" i="1"/>
  <c r="AC97" i="1"/>
  <c r="Y97" i="1"/>
  <c r="Z97" i="1"/>
  <c r="AD97" i="1"/>
  <c r="AA97" i="1"/>
  <c r="Y89" i="1"/>
  <c r="Z89" i="1"/>
  <c r="AA89" i="1"/>
  <c r="AC89" i="1"/>
  <c r="AD89" i="1"/>
  <c r="AB89" i="1"/>
  <c r="AC82" i="1"/>
  <c r="AD82" i="1"/>
  <c r="Y82" i="1"/>
  <c r="Z82" i="1"/>
  <c r="AA82" i="1"/>
  <c r="AB82" i="1"/>
  <c r="AF80" i="1"/>
  <c r="AB77" i="1"/>
  <c r="Y77" i="1"/>
  <c r="Z77" i="1"/>
  <c r="AA77" i="1"/>
  <c r="AC77" i="1"/>
  <c r="Z106" i="1"/>
  <c r="Y106" i="1"/>
  <c r="AA106" i="1"/>
  <c r="Z94" i="1"/>
  <c r="Y94" i="1"/>
  <c r="W58" i="1"/>
  <c r="Y51" i="1"/>
  <c r="AD51" i="1"/>
  <c r="Z51" i="1"/>
  <c r="AA51" i="1"/>
  <c r="AB51" i="1"/>
  <c r="AC51" i="1"/>
  <c r="AA114" i="1"/>
  <c r="AF114" i="1" s="1"/>
  <c r="AC106" i="1"/>
  <c r="AB94" i="1"/>
  <c r="Z55" i="1"/>
  <c r="Y55" i="1"/>
  <c r="AA55" i="1"/>
  <c r="W34" i="1"/>
  <c r="AF68" i="1"/>
  <c r="AA72" i="1"/>
  <c r="AC72" i="1"/>
  <c r="AD72" i="1"/>
  <c r="AB72" i="1"/>
  <c r="AB65" i="1"/>
  <c r="Y65" i="1"/>
  <c r="Z65" i="1"/>
  <c r="AC65" i="1"/>
  <c r="AD65" i="1"/>
  <c r="AC59" i="1"/>
  <c r="Y59" i="1"/>
  <c r="Z59" i="1"/>
  <c r="AA59" i="1"/>
  <c r="AB59" i="1"/>
  <c r="W50" i="1"/>
  <c r="AC127" i="1"/>
  <c r="AF127" i="1" s="1"/>
  <c r="AD119" i="1"/>
  <c r="AF119" i="1" s="1"/>
  <c r="AB115" i="1"/>
  <c r="AD110" i="1"/>
  <c r="AD102" i="1"/>
  <c r="Y102" i="1"/>
  <c r="Y101" i="1"/>
  <c r="Z101" i="1"/>
  <c r="AA101" i="1"/>
  <c r="AD101" i="1"/>
  <c r="W88" i="1"/>
  <c r="AA61" i="1"/>
  <c r="Y61" i="1"/>
  <c r="Z61" i="1"/>
  <c r="AB61" i="1"/>
  <c r="AC61" i="1"/>
  <c r="AD61" i="1"/>
  <c r="AC55" i="1"/>
  <c r="AB54" i="1"/>
  <c r="Z54" i="1"/>
  <c r="AA54" i="1"/>
  <c r="AC54" i="1"/>
  <c r="AD54" i="1"/>
  <c r="AD40" i="1"/>
  <c r="Z40" i="1"/>
  <c r="Y40" i="1"/>
  <c r="AA40" i="1"/>
  <c r="W26" i="1"/>
  <c r="Y19" i="1"/>
  <c r="Z19" i="1"/>
  <c r="AA19" i="1"/>
  <c r="AB19" i="1"/>
  <c r="AC19" i="1"/>
  <c r="AD19" i="1"/>
  <c r="AD88" i="1"/>
  <c r="AC88" i="1"/>
  <c r="AA73" i="1"/>
  <c r="AC73" i="1"/>
  <c r="AD73" i="1"/>
  <c r="Y73" i="1"/>
  <c r="Y54" i="1"/>
  <c r="AC40" i="1"/>
  <c r="AB40" i="1"/>
  <c r="AC34" i="1"/>
  <c r="AD34" i="1"/>
  <c r="Y34" i="1"/>
  <c r="Z34" i="1"/>
  <c r="AA34" i="1"/>
  <c r="AB34" i="1"/>
  <c r="AA24" i="1"/>
  <c r="AB24" i="1"/>
  <c r="AC24" i="1"/>
  <c r="AD24" i="1"/>
  <c r="Z24" i="1"/>
  <c r="AD47" i="1"/>
  <c r="Z31" i="1"/>
  <c r="AA31" i="1"/>
  <c r="AC31" i="1"/>
  <c r="Y31" i="1"/>
  <c r="AB31" i="1"/>
  <c r="AD31" i="1"/>
  <c r="AC93" i="1"/>
  <c r="AC91" i="1"/>
  <c r="AB47" i="1"/>
  <c r="AC103" i="1"/>
  <c r="AB99" i="1"/>
  <c r="AB93" i="1"/>
  <c r="AB91" i="1"/>
  <c r="AB88" i="1"/>
  <c r="Z79" i="1"/>
  <c r="Y79" i="1"/>
  <c r="AA79" i="1"/>
  <c r="AB79" i="1"/>
  <c r="Z67" i="1"/>
  <c r="Y67" i="1"/>
  <c r="AA47" i="1"/>
  <c r="Z43" i="1"/>
  <c r="AA43" i="1"/>
  <c r="AC43" i="1"/>
  <c r="AB43" i="1"/>
  <c r="AD43" i="1"/>
  <c r="AC35" i="1"/>
  <c r="Y35" i="1"/>
  <c r="Z35" i="1"/>
  <c r="AA35" i="1"/>
  <c r="W19" i="1"/>
  <c r="Z99" i="1"/>
  <c r="AF99" i="1" s="1"/>
  <c r="AA88" i="1"/>
  <c r="AC83" i="1"/>
  <c r="AA83" i="1"/>
  <c r="AB73" i="1"/>
  <c r="AF69" i="1"/>
  <c r="Z47" i="1"/>
  <c r="AA25" i="1"/>
  <c r="AB25" i="1"/>
  <c r="AC25" i="1"/>
  <c r="AD25" i="1"/>
  <c r="Y25" i="1"/>
  <c r="AA70" i="1"/>
  <c r="AF70" i="1" s="1"/>
  <c r="Z66" i="1"/>
  <c r="AD62" i="1"/>
  <c r="AB50" i="1"/>
  <c r="Z48" i="1"/>
  <c r="AD42" i="1"/>
  <c r="AA36" i="1"/>
  <c r="AB36" i="1"/>
  <c r="AD36" i="1"/>
  <c r="Y18" i="1"/>
  <c r="W17" i="1"/>
  <c r="Y38" i="1"/>
  <c r="Z38" i="1"/>
  <c r="AB38" i="1"/>
  <c r="AC23" i="1"/>
  <c r="Y23" i="1"/>
  <c r="Y75" i="1"/>
  <c r="AD75" i="1"/>
  <c r="W29" i="1"/>
  <c r="W41" i="1"/>
  <c r="W21" i="1"/>
  <c r="AD18" i="1"/>
  <c r="Y14" i="1"/>
  <c r="Z14" i="1"/>
  <c r="AA14" i="1"/>
  <c r="AB14" i="1"/>
  <c r="Y87" i="1"/>
  <c r="AD87" i="1"/>
  <c r="AD66" i="1"/>
  <c r="AD48" i="1"/>
  <c r="AD23" i="1"/>
  <c r="AC18" i="1"/>
  <c r="AD38" i="1"/>
  <c r="AD28" i="1"/>
  <c r="Y28" i="1"/>
  <c r="Z28" i="1"/>
  <c r="AB23" i="1"/>
  <c r="AA18" i="1"/>
  <c r="Z12" i="1"/>
  <c r="AA12" i="1"/>
  <c r="AB12" i="1"/>
  <c r="AC12" i="1"/>
  <c r="AD12" i="1"/>
  <c r="AC41" i="1"/>
  <c r="AC29" i="1"/>
  <c r="AD22" i="1"/>
  <c r="AC17" i="1"/>
  <c r="AD39" i="1"/>
  <c r="AF39" i="1" s="1"/>
  <c r="AD27" i="1"/>
  <c r="AF27" i="1" s="1"/>
  <c r="AD15" i="1"/>
  <c r="AF15" i="1" s="1"/>
  <c r="AW4" i="1"/>
  <c r="AW5" i="1"/>
  <c r="AF285" i="1" l="1"/>
  <c r="AF202" i="1"/>
  <c r="AF311" i="1"/>
  <c r="AF240" i="1"/>
  <c r="AF41" i="1"/>
  <c r="AF120" i="1"/>
  <c r="AF235" i="1"/>
  <c r="AF161" i="1"/>
  <c r="AF249" i="1"/>
  <c r="AF270" i="1"/>
  <c r="AF52" i="1"/>
  <c r="AF323" i="1"/>
  <c r="AF316" i="1"/>
  <c r="AF139" i="1"/>
  <c r="AF95" i="1"/>
  <c r="AF165" i="1"/>
  <c r="AF111" i="1"/>
  <c r="AF112" i="1"/>
  <c r="AF108" i="1"/>
  <c r="AF217" i="1"/>
  <c r="AF282" i="1"/>
  <c r="AF53" i="1"/>
  <c r="AF280" i="1"/>
  <c r="AF12" i="1"/>
  <c r="AF204" i="1"/>
  <c r="AF32" i="1"/>
  <c r="AF56" i="1"/>
  <c r="AF30" i="1"/>
  <c r="AF125" i="1"/>
  <c r="AF264" i="1"/>
  <c r="AF341" i="1"/>
  <c r="AF44" i="1"/>
  <c r="AF78" i="1"/>
  <c r="AF57" i="1"/>
  <c r="AF133" i="1"/>
  <c r="AF38" i="1"/>
  <c r="AF214" i="1"/>
  <c r="AF229" i="1"/>
  <c r="AF45" i="1"/>
  <c r="AF268" i="1"/>
  <c r="AF144" i="1"/>
  <c r="AF147" i="1"/>
  <c r="AF220" i="1"/>
  <c r="AF71" i="1"/>
  <c r="AF109" i="1"/>
  <c r="AF171" i="1"/>
  <c r="AF158" i="1"/>
  <c r="AF36" i="1"/>
  <c r="AF318" i="1"/>
  <c r="AF60" i="1"/>
  <c r="AF148" i="1"/>
  <c r="AF37" i="1"/>
  <c r="AF87" i="1"/>
  <c r="AF272" i="1"/>
  <c r="AF151" i="1"/>
  <c r="AF325" i="1"/>
  <c r="AF340" i="1"/>
  <c r="AF225" i="1"/>
  <c r="AF190" i="1"/>
  <c r="AF245" i="1"/>
  <c r="AF22" i="1"/>
  <c r="AF101" i="1"/>
  <c r="AF163" i="1"/>
  <c r="AF170" i="1"/>
  <c r="AF313" i="1"/>
  <c r="AF33" i="1"/>
  <c r="AF154" i="1"/>
  <c r="AF123" i="1"/>
  <c r="AF129" i="1"/>
  <c r="AF306" i="1"/>
  <c r="AF121" i="1"/>
  <c r="AF88" i="1"/>
  <c r="AF234" i="1"/>
  <c r="AF349" i="1"/>
  <c r="AF260" i="1"/>
  <c r="AF48" i="1"/>
  <c r="AF131" i="1"/>
  <c r="AF259" i="1"/>
  <c r="AF55" i="1"/>
  <c r="AF77" i="1"/>
  <c r="AF174" i="1"/>
  <c r="AF291" i="1"/>
  <c r="AF317" i="1"/>
  <c r="AF281" i="1"/>
  <c r="AF74" i="1"/>
  <c r="AF294" i="1"/>
  <c r="AF132" i="1"/>
  <c r="AF304" i="1"/>
  <c r="AF215" i="1"/>
  <c r="AF145" i="1"/>
  <c r="AF152" i="1"/>
  <c r="AF118" i="1"/>
  <c r="AF199" i="1"/>
  <c r="AF205" i="1"/>
  <c r="AF153" i="1"/>
  <c r="AF164" i="1"/>
  <c r="AF342" i="1"/>
  <c r="AF201" i="1"/>
  <c r="AF107" i="1"/>
  <c r="AF263" i="1"/>
  <c r="AF299" i="1"/>
  <c r="AF31" i="1"/>
  <c r="AF24" i="1"/>
  <c r="AF115" i="1"/>
  <c r="AF105" i="1"/>
  <c r="AF184" i="1"/>
  <c r="AF227" i="1"/>
  <c r="AF275" i="1"/>
  <c r="AF17" i="1"/>
  <c r="AF25" i="1"/>
  <c r="AF73" i="1"/>
  <c r="AF47" i="1"/>
  <c r="AF180" i="1"/>
  <c r="AF277" i="1"/>
  <c r="AF242" i="1"/>
  <c r="AF210" i="1"/>
  <c r="AF254" i="1"/>
  <c r="AF309" i="1"/>
  <c r="AF42" i="1"/>
  <c r="AF14" i="1"/>
  <c r="AF83" i="1"/>
  <c r="AF140" i="1"/>
  <c r="AF166" i="1"/>
  <c r="AF49" i="1"/>
  <c r="AF196" i="1"/>
  <c r="AF134" i="1"/>
  <c r="AF155" i="1"/>
  <c r="AF198" i="1"/>
  <c r="AF330" i="1"/>
  <c r="AF356" i="1"/>
  <c r="AF322" i="1"/>
  <c r="AF307" i="1"/>
  <c r="AF159" i="1"/>
  <c r="AF96" i="1"/>
  <c r="AF255" i="1"/>
  <c r="AF110" i="1"/>
  <c r="AF72" i="1"/>
  <c r="AF89" i="1"/>
  <c r="AF104" i="1"/>
  <c r="AF141" i="1"/>
  <c r="AF58" i="1"/>
  <c r="AF173" i="1"/>
  <c r="AF172" i="1"/>
  <c r="AF241" i="1"/>
  <c r="AF266" i="1"/>
  <c r="AF284" i="1"/>
  <c r="AF308" i="1"/>
  <c r="AF332" i="1"/>
  <c r="AF253" i="1"/>
  <c r="AF246" i="1"/>
  <c r="AF351" i="1"/>
  <c r="AF302" i="1"/>
  <c r="AF286" i="1"/>
  <c r="AF143" i="1"/>
  <c r="AF177" i="1"/>
  <c r="AF262" i="1"/>
  <c r="AF279" i="1"/>
  <c r="AF327" i="1"/>
  <c r="AF50" i="1"/>
  <c r="AF67" i="1"/>
  <c r="AF91" i="1"/>
  <c r="AF126" i="1"/>
  <c r="AF175" i="1"/>
  <c r="AF26" i="1"/>
  <c r="AF46" i="1"/>
  <c r="AF84" i="1"/>
  <c r="AF86" i="1"/>
  <c r="AF197" i="1"/>
  <c r="AF212" i="1"/>
  <c r="AF301" i="1"/>
  <c r="AF289" i="1"/>
  <c r="AF337" i="1"/>
  <c r="AF310" i="1"/>
  <c r="AF237" i="1"/>
  <c r="AF348" i="1"/>
  <c r="AF43" i="1"/>
  <c r="AF102" i="1"/>
  <c r="AF128" i="1"/>
  <c r="AF62" i="1"/>
  <c r="AF93" i="1"/>
  <c r="AF63" i="1"/>
  <c r="AF113" i="1"/>
  <c r="AF206" i="1"/>
  <c r="AF209" i="1"/>
  <c r="AF149" i="1"/>
  <c r="AF194" i="1"/>
  <c r="AF339" i="1"/>
  <c r="AF221" i="1"/>
  <c r="AF185" i="1"/>
  <c r="AF315" i="1"/>
  <c r="AF85" i="1"/>
  <c r="AF354" i="1"/>
  <c r="AF66" i="1"/>
  <c r="AF97" i="1"/>
  <c r="AF187" i="1"/>
  <c r="AF162" i="1"/>
  <c r="AF168" i="1"/>
  <c r="AF230" i="1"/>
  <c r="AF222" i="1"/>
  <c r="AF146" i="1"/>
  <c r="AF251" i="1"/>
  <c r="AF16" i="1"/>
  <c r="AF293" i="1"/>
  <c r="AF274" i="1"/>
  <c r="AF329" i="1"/>
  <c r="AF353" i="1"/>
  <c r="AF288" i="1"/>
  <c r="AF34" i="1"/>
  <c r="AF61" i="1"/>
  <c r="AF92" i="1"/>
  <c r="AF150" i="1"/>
  <c r="AF29" i="1"/>
  <c r="AF75" i="1"/>
  <c r="AF103" i="1"/>
  <c r="AF19" i="1"/>
  <c r="AF138" i="1"/>
  <c r="AF124" i="1"/>
  <c r="AF192" i="1"/>
  <c r="AF257" i="1"/>
  <c r="AF296" i="1"/>
  <c r="AF320" i="1"/>
  <c r="AF344" i="1"/>
  <c r="AF303" i="1"/>
  <c r="AF350" i="1"/>
  <c r="AF334" i="1"/>
  <c r="AF1" i="1"/>
  <c r="AF18" i="1"/>
  <c r="AF336" i="1"/>
  <c r="AF191" i="1"/>
  <c r="AF106" i="1"/>
  <c r="AF82" i="1"/>
  <c r="AF248" i="1"/>
  <c r="AF319" i="1"/>
  <c r="AF216" i="1"/>
  <c r="AF331" i="1"/>
  <c r="AF137" i="1"/>
  <c r="AF278" i="1"/>
  <c r="AF64" i="1"/>
  <c r="AF167" i="1"/>
  <c r="AF352" i="1"/>
  <c r="AF213" i="1"/>
  <c r="AF28" i="1"/>
  <c r="AF79" i="1"/>
  <c r="AF218" i="1"/>
  <c r="AF250" i="1"/>
  <c r="AF276" i="1"/>
  <c r="AF226" i="1"/>
  <c r="AF298" i="1"/>
  <c r="AF305" i="1"/>
  <c r="AF224" i="1"/>
  <c r="AF76" i="1"/>
  <c r="AF122" i="1"/>
  <c r="AF186" i="1"/>
  <c r="AF290" i="1"/>
  <c r="AF269" i="1"/>
  <c r="AF179" i="1"/>
  <c r="AF338" i="1"/>
  <c r="AF54" i="1"/>
  <c r="AF203" i="1"/>
  <c r="AF208" i="1"/>
  <c r="AF65" i="1"/>
  <c r="AF100" i="1"/>
  <c r="AF219" i="1"/>
  <c r="AF182" i="1"/>
  <c r="AF231" i="1"/>
  <c r="AF346" i="1"/>
  <c r="AF238" i="1"/>
  <c r="AF314" i="1"/>
  <c r="AF326" i="1"/>
  <c r="AF59" i="1"/>
  <c r="AF258" i="1"/>
  <c r="AF236" i="1"/>
  <c r="AF23" i="1"/>
  <c r="AF136" i="1"/>
  <c r="AF51" i="1"/>
  <c r="AF94" i="1"/>
  <c r="AF160" i="1"/>
  <c r="AF130" i="1"/>
  <c r="AF195" i="1"/>
  <c r="AF343" i="1"/>
  <c r="AF312" i="1"/>
  <c r="AF207" i="1"/>
  <c r="AF283" i="1"/>
  <c r="AF324" i="1"/>
  <c r="AF295" i="1"/>
  <c r="AF35" i="1"/>
  <c r="AF40" i="1"/>
  <c r="AF116" i="1"/>
  <c r="AF233" i="1"/>
  <c r="AF228" i="1"/>
  <c r="AF189" i="1"/>
  <c r="AF239" i="1"/>
  <c r="AF271" i="1"/>
  <c r="AF243" i="1"/>
  <c r="AF300" i="1"/>
  <c r="B29" i="22"/>
  <c r="D18" i="31"/>
  <c r="E18" i="31"/>
  <c r="F18" i="31"/>
  <c r="G18" i="31"/>
  <c r="H18" i="31"/>
  <c r="I18" i="31"/>
  <c r="J18" i="31"/>
  <c r="K18" i="31"/>
  <c r="L18" i="31"/>
  <c r="D27" i="31"/>
  <c r="E27" i="31"/>
  <c r="F27" i="31"/>
  <c r="G27" i="31"/>
  <c r="H27" i="31"/>
  <c r="I27" i="31"/>
  <c r="J27" i="31"/>
  <c r="K27" i="31"/>
  <c r="L27" i="31"/>
  <c r="D36" i="31"/>
  <c r="E36" i="31"/>
  <c r="F36" i="31"/>
  <c r="G36" i="31"/>
  <c r="H36" i="31"/>
  <c r="I36" i="31"/>
  <c r="J36" i="31"/>
  <c r="K36" i="31"/>
  <c r="L36" i="31"/>
  <c r="D45" i="31"/>
  <c r="E45" i="31"/>
  <c r="F45" i="31"/>
  <c r="G45" i="31"/>
  <c r="H45" i="31"/>
  <c r="I45" i="31"/>
  <c r="J45" i="31"/>
  <c r="K45" i="31"/>
  <c r="L45" i="31"/>
  <c r="D54" i="31"/>
  <c r="E54" i="31"/>
  <c r="F54" i="31"/>
  <c r="G54" i="31"/>
  <c r="H54" i="31"/>
  <c r="I54" i="31"/>
  <c r="J54" i="31"/>
  <c r="K54" i="31"/>
  <c r="L54" i="31"/>
  <c r="D63" i="31"/>
  <c r="E63" i="31"/>
  <c r="F63" i="31"/>
  <c r="G63" i="31"/>
  <c r="H63" i="31"/>
  <c r="I63" i="31"/>
  <c r="J63" i="31"/>
  <c r="K63" i="31"/>
  <c r="L63" i="31"/>
  <c r="D72" i="31"/>
  <c r="E72" i="31"/>
  <c r="F72" i="31"/>
  <c r="G72" i="31"/>
  <c r="H72" i="31"/>
  <c r="I72" i="31"/>
  <c r="J72" i="31"/>
  <c r="K72" i="31"/>
  <c r="L72" i="31"/>
  <c r="C18" i="31"/>
  <c r="C27" i="31"/>
  <c r="I3" i="21"/>
  <c r="I2" i="21" s="1"/>
  <c r="E10" i="7" l="1"/>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N10" i="7"/>
  <c r="N11"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AI11" i="1" l="1"/>
  <c r="AN11" i="1"/>
  <c r="AM4" i="1"/>
  <c r="C20" i="5"/>
  <c r="D20" i="5"/>
  <c r="E20" i="5"/>
  <c r="F20" i="5"/>
  <c r="G20" i="5"/>
  <c r="H20" i="5"/>
  <c r="B20" i="5"/>
  <c r="C21" i="5"/>
  <c r="D21" i="5"/>
  <c r="E21" i="5"/>
  <c r="F21" i="5"/>
  <c r="G21" i="5"/>
  <c r="H21" i="5"/>
  <c r="B21" i="5"/>
  <c r="AO11" i="1"/>
  <c r="U11" i="1"/>
  <c r="O11" i="1"/>
  <c r="E11" i="1"/>
  <c r="D11" i="1"/>
  <c r="D6" i="3"/>
  <c r="D7" i="3"/>
  <c r="D8" i="3"/>
  <c r="D9" i="3"/>
  <c r="D10" i="3"/>
  <c r="D11" i="3"/>
  <c r="B24" i="5"/>
  <c r="E31" i="9"/>
  <c r="W11" i="1" l="1"/>
  <c r="AN5" i="1"/>
  <c r="Z11" i="1"/>
  <c r="AM5" i="1"/>
  <c r="AN4" i="1"/>
  <c r="C72" i="31" l="1"/>
  <c r="C63" i="31"/>
  <c r="A71" i="31"/>
  <c r="A62" i="31"/>
  <c r="C54" i="31"/>
  <c r="A53" i="31"/>
  <c r="C45" i="31"/>
  <c r="A35" i="31"/>
  <c r="A26" i="31"/>
  <c r="A44" i="31"/>
  <c r="C36" i="31"/>
  <c r="C275" i="31"/>
  <c r="C71" i="31" s="1"/>
  <c r="C76" i="31" s="1"/>
  <c r="C246" i="31"/>
  <c r="C217" i="31"/>
  <c r="G53" i="31" s="1"/>
  <c r="G58" i="31" s="1"/>
  <c r="C188" i="31"/>
  <c r="I44" i="31" s="1"/>
  <c r="I49" i="31" s="1"/>
  <c r="C159" i="31"/>
  <c r="C130" i="31"/>
  <c r="C26" i="31" s="1"/>
  <c r="C31" i="31" s="1"/>
  <c r="C101" i="31"/>
  <c r="C22" i="31" s="1"/>
  <c r="C25" i="31" s="1"/>
  <c r="L281" i="31"/>
  <c r="L73" i="31" s="1"/>
  <c r="C281" i="31"/>
  <c r="C73" i="31" s="1"/>
  <c r="C279" i="31"/>
  <c r="B279" i="31"/>
  <c r="B278" i="31"/>
  <c r="L277" i="31"/>
  <c r="K277" i="31"/>
  <c r="J277" i="31"/>
  <c r="I277" i="31"/>
  <c r="H277" i="31"/>
  <c r="G277" i="31"/>
  <c r="F277" i="31"/>
  <c r="E277" i="31"/>
  <c r="D277" i="31"/>
  <c r="C277" i="31"/>
  <c r="B277" i="31"/>
  <c r="L276" i="31"/>
  <c r="K276" i="31"/>
  <c r="J276" i="31"/>
  <c r="I276" i="31"/>
  <c r="H276" i="31"/>
  <c r="G276" i="31"/>
  <c r="F276" i="31"/>
  <c r="E276" i="31"/>
  <c r="D276" i="31"/>
  <c r="B276" i="31"/>
  <c r="A255" i="31"/>
  <c r="L252" i="31"/>
  <c r="L64" i="31" s="1"/>
  <c r="C252" i="31"/>
  <c r="C64" i="31" s="1"/>
  <c r="C250" i="31"/>
  <c r="B250" i="31"/>
  <c r="B249" i="31"/>
  <c r="L248" i="31"/>
  <c r="K248" i="31"/>
  <c r="J248" i="31"/>
  <c r="I248" i="31"/>
  <c r="H248" i="31"/>
  <c r="G248" i="31"/>
  <c r="F248" i="31"/>
  <c r="E248" i="31"/>
  <c r="D248" i="31"/>
  <c r="C248" i="31"/>
  <c r="B248" i="31"/>
  <c r="L247" i="31"/>
  <c r="K247" i="31"/>
  <c r="J247" i="31"/>
  <c r="I247" i="31"/>
  <c r="H247" i="31"/>
  <c r="G247" i="31"/>
  <c r="F247" i="31"/>
  <c r="E247" i="31"/>
  <c r="D247" i="31"/>
  <c r="B247" i="31"/>
  <c r="A226" i="31"/>
  <c r="L223" i="31"/>
  <c r="L55" i="31" s="1"/>
  <c r="C223" i="31"/>
  <c r="C55" i="31" s="1"/>
  <c r="C221" i="31"/>
  <c r="B221" i="31"/>
  <c r="B220" i="31"/>
  <c r="L219" i="31"/>
  <c r="K219" i="31"/>
  <c r="J219" i="31"/>
  <c r="I219" i="31"/>
  <c r="H219" i="31"/>
  <c r="G219" i="31"/>
  <c r="F219" i="31"/>
  <c r="E219" i="31"/>
  <c r="D219" i="31"/>
  <c r="C219" i="31"/>
  <c r="B219" i="31"/>
  <c r="L218" i="31"/>
  <c r="K218" i="31"/>
  <c r="J218" i="31"/>
  <c r="I218" i="31"/>
  <c r="H218" i="31"/>
  <c r="G218" i="31"/>
  <c r="F218" i="31"/>
  <c r="E218" i="31"/>
  <c r="D218" i="31"/>
  <c r="B218" i="31"/>
  <c r="A197" i="31"/>
  <c r="H190" i="31"/>
  <c r="L194" i="31"/>
  <c r="L46" i="31" s="1"/>
  <c r="C194" i="31"/>
  <c r="C46" i="31" s="1"/>
  <c r="C192" i="31"/>
  <c r="B192" i="31"/>
  <c r="B191" i="31"/>
  <c r="L190" i="31"/>
  <c r="K190" i="31"/>
  <c r="J190" i="31"/>
  <c r="I190" i="31"/>
  <c r="G190" i="31"/>
  <c r="F190" i="31"/>
  <c r="E190" i="31"/>
  <c r="D190" i="31"/>
  <c r="C190" i="31"/>
  <c r="B190" i="31"/>
  <c r="L189" i="31"/>
  <c r="K189" i="31"/>
  <c r="J189" i="31"/>
  <c r="I189" i="31"/>
  <c r="H189" i="31"/>
  <c r="G189" i="31"/>
  <c r="F189" i="31"/>
  <c r="E189" i="31"/>
  <c r="D189" i="31"/>
  <c r="B189" i="31"/>
  <c r="A168" i="31"/>
  <c r="L165" i="31"/>
  <c r="L37" i="31" s="1"/>
  <c r="C165" i="31"/>
  <c r="C37" i="31" s="1"/>
  <c r="C163" i="31"/>
  <c r="B163" i="31"/>
  <c r="B162" i="31"/>
  <c r="L161" i="31"/>
  <c r="K161" i="31"/>
  <c r="J161" i="31"/>
  <c r="I161" i="31"/>
  <c r="H161" i="31"/>
  <c r="G161" i="31"/>
  <c r="F161" i="31"/>
  <c r="E161" i="31"/>
  <c r="D161" i="31"/>
  <c r="C161" i="31"/>
  <c r="B161" i="31"/>
  <c r="L160" i="31"/>
  <c r="K160" i="31"/>
  <c r="J160" i="31"/>
  <c r="I160" i="31"/>
  <c r="H160" i="31"/>
  <c r="G160" i="31"/>
  <c r="F160" i="31"/>
  <c r="E160" i="31"/>
  <c r="D160" i="31"/>
  <c r="B160" i="31"/>
  <c r="A139" i="31"/>
  <c r="A110" i="31"/>
  <c r="A81" i="31"/>
  <c r="L132" i="31"/>
  <c r="K132" i="31"/>
  <c r="J132" i="31"/>
  <c r="I132" i="31"/>
  <c r="H132" i="31"/>
  <c r="G132" i="31"/>
  <c r="F132" i="31"/>
  <c r="E132" i="31"/>
  <c r="D132" i="31"/>
  <c r="C132" i="31"/>
  <c r="L103" i="31"/>
  <c r="K103" i="31"/>
  <c r="J103" i="31"/>
  <c r="I103" i="31"/>
  <c r="H103" i="31"/>
  <c r="G103" i="31"/>
  <c r="F103" i="31"/>
  <c r="E103" i="31"/>
  <c r="D103" i="31"/>
  <c r="C103" i="31"/>
  <c r="J13" i="31"/>
  <c r="K13" i="31"/>
  <c r="L13" i="31"/>
  <c r="I13" i="31"/>
  <c r="C13" i="31"/>
  <c r="D13" i="31"/>
  <c r="E13" i="31"/>
  <c r="F13" i="31"/>
  <c r="G13" i="31"/>
  <c r="H13" i="31"/>
  <c r="C79" i="31" l="1"/>
  <c r="C75" i="31"/>
  <c r="G57" i="31"/>
  <c r="G56" i="31" s="1"/>
  <c r="I48" i="31"/>
  <c r="I47" i="31" s="1"/>
  <c r="C34" i="31"/>
  <c r="C30" i="31"/>
  <c r="D71" i="31"/>
  <c r="D76" i="31" s="1"/>
  <c r="K71" i="31"/>
  <c r="K76" i="31" s="1"/>
  <c r="J71" i="31"/>
  <c r="J76" i="31" s="1"/>
  <c r="I71" i="31"/>
  <c r="I76" i="31" s="1"/>
  <c r="H71" i="31"/>
  <c r="H76" i="31" s="1"/>
  <c r="H75" i="31" s="1"/>
  <c r="H74" i="31" s="1"/>
  <c r="F71" i="31"/>
  <c r="F76" i="31" s="1"/>
  <c r="G71" i="31"/>
  <c r="G76" i="31" s="1"/>
  <c r="E71" i="31"/>
  <c r="E76" i="31" s="1"/>
  <c r="L71" i="31"/>
  <c r="L76" i="31" s="1"/>
  <c r="F62" i="31"/>
  <c r="F67" i="31" s="1"/>
  <c r="F66" i="31" s="1"/>
  <c r="F65" i="31" s="1"/>
  <c r="K62" i="31"/>
  <c r="K67" i="31" s="1"/>
  <c r="K66" i="31" s="1"/>
  <c r="L62" i="31"/>
  <c r="L67" i="31" s="1"/>
  <c r="J62" i="31"/>
  <c r="J67" i="31" s="1"/>
  <c r="J66" i="31" s="1"/>
  <c r="I62" i="31"/>
  <c r="I67" i="31" s="1"/>
  <c r="I66" i="31" s="1"/>
  <c r="I65" i="31" s="1"/>
  <c r="H62" i="31"/>
  <c r="H67" i="31" s="1"/>
  <c r="H66" i="31" s="1"/>
  <c r="G62" i="31"/>
  <c r="G67" i="31" s="1"/>
  <c r="G66" i="31" s="1"/>
  <c r="E62" i="31"/>
  <c r="E67" i="31" s="1"/>
  <c r="D62" i="31"/>
  <c r="D67" i="31" s="1"/>
  <c r="D66" i="31" s="1"/>
  <c r="C62" i="31"/>
  <c r="C67" i="31" s="1"/>
  <c r="C70" i="31" s="1"/>
  <c r="I53" i="31"/>
  <c r="I58" i="31" s="1"/>
  <c r="I57" i="31" s="1"/>
  <c r="I56" i="31" s="1"/>
  <c r="H53" i="31"/>
  <c r="H58" i="31" s="1"/>
  <c r="H57" i="31" s="1"/>
  <c r="F53" i="31"/>
  <c r="F58" i="31" s="1"/>
  <c r="F57" i="31" s="1"/>
  <c r="C53" i="31"/>
  <c r="C58" i="31" s="1"/>
  <c r="C57" i="31" s="1"/>
  <c r="E53" i="31"/>
  <c r="E58" i="31" s="1"/>
  <c r="E57" i="31" s="1"/>
  <c r="L53" i="31"/>
  <c r="L58" i="31" s="1"/>
  <c r="L57" i="31" s="1"/>
  <c r="L56" i="31" s="1"/>
  <c r="D53" i="31"/>
  <c r="D58" i="31" s="1"/>
  <c r="K53" i="31"/>
  <c r="K58" i="31" s="1"/>
  <c r="J53" i="31"/>
  <c r="J58" i="31" s="1"/>
  <c r="J57" i="31" s="1"/>
  <c r="D44" i="31"/>
  <c r="D49" i="31" s="1"/>
  <c r="D48" i="31" s="1"/>
  <c r="H44" i="31"/>
  <c r="H49" i="31" s="1"/>
  <c r="H48" i="31" s="1"/>
  <c r="G44" i="31"/>
  <c r="G49" i="31" s="1"/>
  <c r="K44" i="31"/>
  <c r="K49" i="31" s="1"/>
  <c r="K48" i="31" s="1"/>
  <c r="F44" i="31"/>
  <c r="F49" i="31" s="1"/>
  <c r="F48" i="31" s="1"/>
  <c r="C44" i="31"/>
  <c r="C49" i="31" s="1"/>
  <c r="C48" i="31" s="1"/>
  <c r="E44" i="31"/>
  <c r="E49" i="31" s="1"/>
  <c r="L44" i="31"/>
  <c r="L49" i="31" s="1"/>
  <c r="L48" i="31" s="1"/>
  <c r="J44" i="31"/>
  <c r="J49" i="31" s="1"/>
  <c r="J48" i="31" s="1"/>
  <c r="J47" i="31" s="1"/>
  <c r="F35" i="31"/>
  <c r="F40" i="31" s="1"/>
  <c r="F39" i="31" s="1"/>
  <c r="F38" i="31" s="1"/>
  <c r="C35" i="31"/>
  <c r="C40" i="31" s="1"/>
  <c r="C39" i="31" s="1"/>
  <c r="E35" i="31"/>
  <c r="E40" i="31" s="1"/>
  <c r="L35" i="31"/>
  <c r="L40" i="31" s="1"/>
  <c r="L39" i="31" s="1"/>
  <c r="L38" i="31" s="1"/>
  <c r="J35" i="31"/>
  <c r="J40" i="31" s="1"/>
  <c r="I35" i="31"/>
  <c r="I40" i="31" s="1"/>
  <c r="I39" i="31" s="1"/>
  <c r="D35" i="31"/>
  <c r="D40" i="31" s="1"/>
  <c r="D39" i="31" s="1"/>
  <c r="K35" i="31"/>
  <c r="K40" i="31" s="1"/>
  <c r="K39" i="31" s="1"/>
  <c r="G35" i="31"/>
  <c r="G40" i="31" s="1"/>
  <c r="H35" i="31"/>
  <c r="H40" i="31" s="1"/>
  <c r="H39" i="31" s="1"/>
  <c r="B51" i="22"/>
  <c r="B50" i="22"/>
  <c r="B28" i="22"/>
  <c r="B49" i="22"/>
  <c r="B27" i="22"/>
  <c r="B48" i="22"/>
  <c r="B26" i="22"/>
  <c r="B47" i="22"/>
  <c r="B25" i="22"/>
  <c r="B46" i="22"/>
  <c r="B24" i="22"/>
  <c r="B45" i="22"/>
  <c r="B23" i="22"/>
  <c r="B71" i="22"/>
  <c r="B64" i="22"/>
  <c r="B106" i="22"/>
  <c r="B99" i="22"/>
  <c r="B92" i="22"/>
  <c r="B85" i="22"/>
  <c r="B78" i="22"/>
  <c r="E23" i="5"/>
  <c r="F23" i="5"/>
  <c r="E24" i="5"/>
  <c r="F24" i="5"/>
  <c r="D75" i="31" l="1"/>
  <c r="D78" i="31" s="1"/>
  <c r="D79" i="31"/>
  <c r="H79" i="31"/>
  <c r="F75" i="31"/>
  <c r="F74" i="31" s="1"/>
  <c r="C78" i="31"/>
  <c r="C77" i="31" s="1"/>
  <c r="L75" i="31"/>
  <c r="L74" i="31" s="1"/>
  <c r="E75" i="31"/>
  <c r="E74" i="31" s="1"/>
  <c r="I75" i="31"/>
  <c r="I74" i="31" s="1"/>
  <c r="C74" i="31"/>
  <c r="F79" i="31"/>
  <c r="J75" i="31"/>
  <c r="J74" i="31" s="1"/>
  <c r="K79" i="31"/>
  <c r="E79" i="31"/>
  <c r="I79" i="31"/>
  <c r="G75" i="31"/>
  <c r="G74" i="31" s="1"/>
  <c r="G79" i="31"/>
  <c r="K75" i="31"/>
  <c r="K74" i="31" s="1"/>
  <c r="J79" i="31"/>
  <c r="L79" i="31"/>
  <c r="G65" i="31"/>
  <c r="H65" i="31"/>
  <c r="L66" i="31"/>
  <c r="L65" i="31" s="1"/>
  <c r="D70" i="31"/>
  <c r="L70" i="31"/>
  <c r="E70" i="31"/>
  <c r="F70" i="31"/>
  <c r="G70" i="31"/>
  <c r="I70" i="31"/>
  <c r="J70" i="31"/>
  <c r="H70" i="31"/>
  <c r="K70" i="31"/>
  <c r="C66" i="31"/>
  <c r="C65" i="31" s="1"/>
  <c r="K65" i="31"/>
  <c r="D65" i="31"/>
  <c r="J65" i="31"/>
  <c r="E66" i="31"/>
  <c r="E65" i="31" s="1"/>
  <c r="C60" i="31"/>
  <c r="K57" i="31"/>
  <c r="K56" i="31" s="1"/>
  <c r="D57" i="31"/>
  <c r="D60" i="31" s="1"/>
  <c r="E56" i="31"/>
  <c r="K61" i="31"/>
  <c r="H61" i="31"/>
  <c r="D61" i="31"/>
  <c r="L61" i="31"/>
  <c r="E61" i="31"/>
  <c r="C61" i="31"/>
  <c r="G61" i="31"/>
  <c r="J61" i="31"/>
  <c r="F61" i="31"/>
  <c r="I61" i="31"/>
  <c r="C56" i="31"/>
  <c r="H56" i="31"/>
  <c r="J56" i="31"/>
  <c r="F56" i="31"/>
  <c r="C51" i="31"/>
  <c r="D51" i="31"/>
  <c r="F47" i="31"/>
  <c r="K47" i="31"/>
  <c r="E52" i="31"/>
  <c r="G52" i="31"/>
  <c r="K52" i="31"/>
  <c r="L52" i="31"/>
  <c r="F52" i="31"/>
  <c r="C52" i="31"/>
  <c r="D52" i="31"/>
  <c r="H52" i="31"/>
  <c r="I52" i="31"/>
  <c r="J52" i="31"/>
  <c r="C47" i="31"/>
  <c r="D47" i="31"/>
  <c r="E48" i="31"/>
  <c r="F51" i="31" s="1"/>
  <c r="H47" i="31"/>
  <c r="L47" i="31"/>
  <c r="G48" i="31"/>
  <c r="G47" i="31" s="1"/>
  <c r="D42" i="31"/>
  <c r="C42" i="31"/>
  <c r="D38" i="31"/>
  <c r="I38" i="31"/>
  <c r="J43" i="31"/>
  <c r="K43" i="31"/>
  <c r="D43" i="31"/>
  <c r="L43" i="31"/>
  <c r="F43" i="31"/>
  <c r="I43" i="31"/>
  <c r="E43" i="31"/>
  <c r="C43" i="31"/>
  <c r="C38" i="31"/>
  <c r="G43" i="31"/>
  <c r="H43" i="31"/>
  <c r="H38" i="31"/>
  <c r="J39" i="31"/>
  <c r="J38" i="31" s="1"/>
  <c r="K38" i="31"/>
  <c r="E39" i="31"/>
  <c r="G39" i="31"/>
  <c r="G38" i="31" s="1"/>
  <c r="C33" i="31"/>
  <c r="C32" i="31" s="1"/>
  <c r="C29" i="31"/>
  <c r="E8" i="31"/>
  <c r="E279" i="31" s="1"/>
  <c r="D8" i="31"/>
  <c r="D279" i="31" s="1"/>
  <c r="L8" i="31"/>
  <c r="L279" i="31" s="1"/>
  <c r="B15" i="31"/>
  <c r="B13" i="31"/>
  <c r="L12" i="31"/>
  <c r="K12" i="31"/>
  <c r="J12" i="31"/>
  <c r="I12" i="31"/>
  <c r="H12" i="31"/>
  <c r="G12" i="31"/>
  <c r="F12" i="31"/>
  <c r="E12" i="31"/>
  <c r="D12" i="31"/>
  <c r="B12" i="31"/>
  <c r="H78" i="31" l="1"/>
  <c r="D74" i="31"/>
  <c r="K78" i="31"/>
  <c r="L78" i="31"/>
  <c r="E78" i="31"/>
  <c r="J78" i="31"/>
  <c r="I78" i="31"/>
  <c r="G78" i="31"/>
  <c r="F78" i="31"/>
  <c r="E69" i="31"/>
  <c r="E68" i="31" s="1"/>
  <c r="F69" i="31"/>
  <c r="F68" i="31" s="1"/>
  <c r="C69" i="31"/>
  <c r="C68" i="31" s="1"/>
  <c r="G69" i="31"/>
  <c r="G68" i="31" s="1"/>
  <c r="H69" i="31"/>
  <c r="H68" i="31" s="1"/>
  <c r="L69" i="31"/>
  <c r="L68" i="31" s="1"/>
  <c r="I69" i="31"/>
  <c r="I68" i="31" s="1"/>
  <c r="J69" i="31"/>
  <c r="J68" i="31" s="1"/>
  <c r="K69" i="31"/>
  <c r="K68" i="31" s="1"/>
  <c r="D69" i="31"/>
  <c r="D68" i="31" s="1"/>
  <c r="C59" i="31"/>
  <c r="G60" i="31"/>
  <c r="G59" i="31" s="1"/>
  <c r="H60" i="31"/>
  <c r="H59" i="31" s="1"/>
  <c r="F60" i="31"/>
  <c r="F59" i="31" s="1"/>
  <c r="D50" i="31"/>
  <c r="L60" i="31"/>
  <c r="L59" i="31" s="1"/>
  <c r="K60" i="31"/>
  <c r="K59" i="31" s="1"/>
  <c r="D56" i="31"/>
  <c r="I60" i="31"/>
  <c r="I59" i="31" s="1"/>
  <c r="E60" i="31"/>
  <c r="E59" i="31" s="1"/>
  <c r="J60" i="31"/>
  <c r="J59" i="31" s="1"/>
  <c r="D59" i="31"/>
  <c r="F50" i="31"/>
  <c r="K51" i="31"/>
  <c r="K50" i="31" s="1"/>
  <c r="J51" i="31"/>
  <c r="J50" i="31" s="1"/>
  <c r="L51" i="31"/>
  <c r="L50" i="31" s="1"/>
  <c r="H51" i="31"/>
  <c r="H50" i="31" s="1"/>
  <c r="E47" i="31"/>
  <c r="I51" i="31"/>
  <c r="I50" i="31" s="1"/>
  <c r="C50" i="31"/>
  <c r="G51" i="31"/>
  <c r="G50" i="31" s="1"/>
  <c r="E51" i="31"/>
  <c r="E50" i="31" s="1"/>
  <c r="C41" i="31"/>
  <c r="D41" i="31"/>
  <c r="I42" i="31"/>
  <c r="I41" i="31" s="1"/>
  <c r="L42" i="31"/>
  <c r="L41" i="31" s="1"/>
  <c r="G42" i="31"/>
  <c r="G41" i="31" s="1"/>
  <c r="H42" i="31"/>
  <c r="H41" i="31" s="1"/>
  <c r="F42" i="31"/>
  <c r="F41" i="31" s="1"/>
  <c r="K42" i="31"/>
  <c r="K41" i="31" s="1"/>
  <c r="E38" i="31"/>
  <c r="E42" i="31"/>
  <c r="E41" i="31" s="1"/>
  <c r="J42" i="31"/>
  <c r="J41" i="31" s="1"/>
  <c r="E221" i="31"/>
  <c r="E250" i="31"/>
  <c r="D221" i="31"/>
  <c r="D250" i="31"/>
  <c r="L221" i="31"/>
  <c r="L250" i="31"/>
  <c r="E163" i="31"/>
  <c r="E192" i="31"/>
  <c r="L163" i="31"/>
  <c r="L192" i="31"/>
  <c r="D163" i="31"/>
  <c r="D192" i="31"/>
  <c r="C134" i="31"/>
  <c r="B134" i="31"/>
  <c r="B133" i="31"/>
  <c r="B132" i="31"/>
  <c r="L131" i="31"/>
  <c r="K131" i="31"/>
  <c r="J131" i="31"/>
  <c r="I131" i="31"/>
  <c r="H131" i="31"/>
  <c r="G131" i="31"/>
  <c r="F131" i="31"/>
  <c r="E131" i="31"/>
  <c r="D131" i="31"/>
  <c r="B131" i="31"/>
  <c r="B105" i="31"/>
  <c r="B104" i="31"/>
  <c r="B103" i="31"/>
  <c r="B102" i="31"/>
  <c r="C105" i="31"/>
  <c r="L102" i="31"/>
  <c r="K102" i="31"/>
  <c r="J102" i="31"/>
  <c r="I102" i="31"/>
  <c r="H102" i="31"/>
  <c r="G102" i="31"/>
  <c r="F102" i="31"/>
  <c r="E102" i="31"/>
  <c r="D102" i="31"/>
  <c r="L136" i="31"/>
  <c r="L28" i="31" s="1"/>
  <c r="C136" i="31"/>
  <c r="C28" i="31" s="1"/>
  <c r="D77" i="31" l="1"/>
  <c r="E77" i="31"/>
  <c r="J77" i="31"/>
  <c r="J26" i="31"/>
  <c r="J31" i="31" s="1"/>
  <c r="J30" i="31" s="1"/>
  <c r="D26" i="31"/>
  <c r="D31" i="31" s="1"/>
  <c r="D30" i="31" s="1"/>
  <c r="L26" i="31"/>
  <c r="L31" i="31" s="1"/>
  <c r="L30" i="31" s="1"/>
  <c r="E26" i="31"/>
  <c r="E31" i="31" s="1"/>
  <c r="E30" i="31" s="1"/>
  <c r="F26" i="31"/>
  <c r="F31" i="31" s="1"/>
  <c r="F30" i="31" s="1"/>
  <c r="K26" i="31"/>
  <c r="K31" i="31" s="1"/>
  <c r="K30" i="31" s="1"/>
  <c r="G26" i="31"/>
  <c r="G31" i="31" s="1"/>
  <c r="G30" i="31" s="1"/>
  <c r="H26" i="31"/>
  <c r="H31" i="31" s="1"/>
  <c r="H30" i="31" s="1"/>
  <c r="I26" i="31"/>
  <c r="I31" i="31" s="1"/>
  <c r="I30" i="31" s="1"/>
  <c r="C107" i="31"/>
  <c r="C19" i="31" s="1"/>
  <c r="F8" i="31"/>
  <c r="F279" i="31" s="1"/>
  <c r="G8" i="31"/>
  <c r="G279" i="31" s="1"/>
  <c r="H8" i="31"/>
  <c r="H279" i="31" s="1"/>
  <c r="I8" i="31"/>
  <c r="I279" i="31" s="1"/>
  <c r="J8" i="31"/>
  <c r="J279" i="31" s="1"/>
  <c r="K8" i="31"/>
  <c r="K279" i="31" s="1"/>
  <c r="K7" i="31"/>
  <c r="J7" i="31"/>
  <c r="I7" i="31"/>
  <c r="C7" i="31"/>
  <c r="C278" i="31" s="1"/>
  <c r="C3" i="31"/>
  <c r="F77" i="31" l="1"/>
  <c r="G77" i="31"/>
  <c r="I77" i="31"/>
  <c r="H77" i="31"/>
  <c r="K77" i="31"/>
  <c r="L77" i="31"/>
  <c r="I29" i="31"/>
  <c r="D29" i="31"/>
  <c r="L34" i="31"/>
  <c r="K34" i="31"/>
  <c r="F34" i="31"/>
  <c r="G34" i="31"/>
  <c r="J34" i="31"/>
  <c r="E34" i="31"/>
  <c r="I34" i="31"/>
  <c r="D34" i="31"/>
  <c r="H34" i="31"/>
  <c r="G29" i="31"/>
  <c r="K29" i="31"/>
  <c r="F29" i="31"/>
  <c r="E29" i="31"/>
  <c r="J29" i="31"/>
  <c r="H29" i="31"/>
  <c r="L29" i="31"/>
  <c r="I249" i="31"/>
  <c r="I253" i="31" s="1"/>
  <c r="I278" i="31"/>
  <c r="I282" i="31" s="1"/>
  <c r="J249" i="31"/>
  <c r="J278" i="31"/>
  <c r="J282" i="31" s="1"/>
  <c r="K249" i="31"/>
  <c r="K253" i="31" s="1"/>
  <c r="K278" i="31"/>
  <c r="K282" i="31" s="1"/>
  <c r="I221" i="31"/>
  <c r="I250" i="31"/>
  <c r="H221" i="31"/>
  <c r="H250" i="31"/>
  <c r="K221" i="31"/>
  <c r="K250" i="31"/>
  <c r="J221" i="31"/>
  <c r="J250" i="31"/>
  <c r="G221" i="31"/>
  <c r="G250" i="31"/>
  <c r="F221" i="31"/>
  <c r="F250" i="31"/>
  <c r="H7" i="31"/>
  <c r="C249" i="31"/>
  <c r="C191" i="31"/>
  <c r="C220" i="31"/>
  <c r="I191" i="31"/>
  <c r="I195" i="31" s="1"/>
  <c r="I220" i="31"/>
  <c r="I224" i="31" s="1"/>
  <c r="J191" i="31"/>
  <c r="J195" i="31" s="1"/>
  <c r="J220" i="31"/>
  <c r="J224" i="31" s="1"/>
  <c r="K191" i="31"/>
  <c r="K220" i="31"/>
  <c r="K224" i="31" s="1"/>
  <c r="K163" i="31"/>
  <c r="K192" i="31"/>
  <c r="J163" i="31"/>
  <c r="J192" i="31"/>
  <c r="I163" i="31"/>
  <c r="I192" i="31"/>
  <c r="H163" i="31"/>
  <c r="H192" i="31"/>
  <c r="G163" i="31"/>
  <c r="G192" i="31"/>
  <c r="F163" i="31"/>
  <c r="F192" i="31"/>
  <c r="G7" i="31"/>
  <c r="C162" i="31"/>
  <c r="I15" i="31"/>
  <c r="I14" i="31" s="1"/>
  <c r="I162" i="31"/>
  <c r="I166" i="31" s="1"/>
  <c r="J15" i="31"/>
  <c r="J14" i="31" s="1"/>
  <c r="J162" i="31"/>
  <c r="J166" i="31" s="1"/>
  <c r="K15" i="31"/>
  <c r="K14" i="31" s="1"/>
  <c r="K162" i="31"/>
  <c r="K166" i="31" s="1"/>
  <c r="E7" i="31"/>
  <c r="D7" i="31"/>
  <c r="H17" i="31"/>
  <c r="H22" i="31" s="1"/>
  <c r="C21" i="31"/>
  <c r="I17" i="31"/>
  <c r="I22" i="31" s="1"/>
  <c r="J17" i="31"/>
  <c r="J22" i="31" s="1"/>
  <c r="G17" i="31"/>
  <c r="G22" i="31" s="1"/>
  <c r="K17" i="31"/>
  <c r="K22" i="31" s="1"/>
  <c r="F17" i="31"/>
  <c r="F22" i="31" s="1"/>
  <c r="D17" i="31"/>
  <c r="D22" i="31" s="1"/>
  <c r="L17" i="31"/>
  <c r="L22" i="31" s="1"/>
  <c r="E17" i="31"/>
  <c r="E22" i="31" s="1"/>
  <c r="L7" i="31"/>
  <c r="C15" i="31"/>
  <c r="J133" i="31"/>
  <c r="J137" i="31" s="1"/>
  <c r="J104" i="31"/>
  <c r="J108" i="31" s="1"/>
  <c r="K133" i="31"/>
  <c r="K137" i="31" s="1"/>
  <c r="K104" i="31"/>
  <c r="K108" i="31" s="1"/>
  <c r="G105" i="31"/>
  <c r="G134" i="31"/>
  <c r="F105" i="31"/>
  <c r="F134" i="31"/>
  <c r="F7" i="31"/>
  <c r="C133" i="31"/>
  <c r="C104" i="31"/>
  <c r="D105" i="31"/>
  <c r="D134" i="31"/>
  <c r="E105" i="31"/>
  <c r="E134" i="31"/>
  <c r="L134" i="31"/>
  <c r="L105" i="31"/>
  <c r="K134" i="31"/>
  <c r="K105" i="31"/>
  <c r="J134" i="31"/>
  <c r="J105" i="31"/>
  <c r="I104" i="31"/>
  <c r="I108" i="31" s="1"/>
  <c r="I133" i="31"/>
  <c r="I137" i="31" s="1"/>
  <c r="I134" i="31"/>
  <c r="I105" i="31"/>
  <c r="H105" i="31"/>
  <c r="H134" i="31"/>
  <c r="J21" i="31" l="1"/>
  <c r="J20" i="31" s="1"/>
  <c r="E21" i="31"/>
  <c r="E20" i="31" s="1"/>
  <c r="I21" i="31"/>
  <c r="I20" i="31" s="1"/>
  <c r="L21" i="31"/>
  <c r="L20" i="31" s="1"/>
  <c r="H21" i="31"/>
  <c r="H20" i="31" s="1"/>
  <c r="D21" i="31"/>
  <c r="D20" i="31" s="1"/>
  <c r="F21" i="31"/>
  <c r="F20" i="31" s="1"/>
  <c r="K21" i="31"/>
  <c r="K20" i="31" s="1"/>
  <c r="K33" i="31"/>
  <c r="H33" i="31"/>
  <c r="J33" i="31"/>
  <c r="D33" i="31"/>
  <c r="L33" i="31"/>
  <c r="F33" i="31"/>
  <c r="G33" i="31"/>
  <c r="I33" i="31"/>
  <c r="E33" i="31"/>
  <c r="G21" i="31"/>
  <c r="G20" i="31" s="1"/>
  <c r="J25" i="31"/>
  <c r="C20" i="31"/>
  <c r="K25" i="31"/>
  <c r="I25" i="31"/>
  <c r="L25" i="31"/>
  <c r="E25" i="31"/>
  <c r="D25" i="31"/>
  <c r="F25" i="31"/>
  <c r="G25" i="31"/>
  <c r="H25" i="31"/>
  <c r="K7" i="21"/>
  <c r="C14" i="31"/>
  <c r="K194" i="31"/>
  <c r="K46" i="31" s="1"/>
  <c r="K195" i="31"/>
  <c r="J252" i="31"/>
  <c r="J64" i="31" s="1"/>
  <c r="J253" i="31"/>
  <c r="I252" i="31"/>
  <c r="I64" i="31" s="1"/>
  <c r="E249" i="31"/>
  <c r="E253" i="31" s="1"/>
  <c r="E278" i="31"/>
  <c r="E282" i="31" s="1"/>
  <c r="G249" i="31"/>
  <c r="G253" i="31" s="1"/>
  <c r="G278" i="31"/>
  <c r="G282" i="31" s="1"/>
  <c r="J107" i="31"/>
  <c r="J19" i="31" s="1"/>
  <c r="K281" i="31"/>
  <c r="K73" i="31" s="1"/>
  <c r="F249" i="31"/>
  <c r="F253" i="31" s="1"/>
  <c r="F278" i="31"/>
  <c r="F282" i="31" s="1"/>
  <c r="K252" i="31"/>
  <c r="K64" i="31" s="1"/>
  <c r="L249" i="31"/>
  <c r="L253" i="31" s="1"/>
  <c r="L278" i="31"/>
  <c r="L282" i="31" s="1"/>
  <c r="J281" i="31"/>
  <c r="J73" i="31" s="1"/>
  <c r="H249" i="31"/>
  <c r="H253" i="31" s="1"/>
  <c r="H278" i="31"/>
  <c r="H282" i="31" s="1"/>
  <c r="I281" i="31"/>
  <c r="I73" i="31" s="1"/>
  <c r="D249" i="31"/>
  <c r="D278" i="31"/>
  <c r="D282" i="31" s="1"/>
  <c r="H220" i="31"/>
  <c r="H224" i="31" s="1"/>
  <c r="H162" i="31"/>
  <c r="H166" i="31" s="1"/>
  <c r="H15" i="31"/>
  <c r="H14" i="31" s="1"/>
  <c r="H191" i="31"/>
  <c r="H195" i="31" s="1"/>
  <c r="H133" i="31"/>
  <c r="H137" i="31" s="1"/>
  <c r="H104" i="31"/>
  <c r="H108" i="31" s="1"/>
  <c r="D191" i="31"/>
  <c r="D195" i="31" s="1"/>
  <c r="D220" i="31"/>
  <c r="D224" i="31" s="1"/>
  <c r="L191" i="31"/>
  <c r="L195" i="31" s="1"/>
  <c r="L220" i="31"/>
  <c r="L224" i="31" s="1"/>
  <c r="J194" i="31"/>
  <c r="J46" i="31" s="1"/>
  <c r="E191" i="31"/>
  <c r="E195" i="31" s="1"/>
  <c r="E220" i="31"/>
  <c r="E224" i="31" s="1"/>
  <c r="F191" i="31"/>
  <c r="F195" i="31" s="1"/>
  <c r="F220" i="31"/>
  <c r="F224" i="31" s="1"/>
  <c r="G191" i="31"/>
  <c r="G195" i="31" s="1"/>
  <c r="G220" i="31"/>
  <c r="G224" i="31" s="1"/>
  <c r="I194" i="31"/>
  <c r="I46" i="31" s="1"/>
  <c r="K223" i="31"/>
  <c r="K55" i="31" s="1"/>
  <c r="J223" i="31"/>
  <c r="J55" i="31" s="1"/>
  <c r="I223" i="31"/>
  <c r="I55" i="31" s="1"/>
  <c r="F15" i="31"/>
  <c r="F14" i="31" s="1"/>
  <c r="F162" i="31"/>
  <c r="F166" i="31" s="1"/>
  <c r="L15" i="31"/>
  <c r="L14" i="31" s="1"/>
  <c r="L162" i="31"/>
  <c r="L166" i="31" s="1"/>
  <c r="I165" i="31"/>
  <c r="I37" i="31" s="1"/>
  <c r="G15" i="31"/>
  <c r="G14" i="31" s="1"/>
  <c r="G162" i="31"/>
  <c r="G166" i="31" s="1"/>
  <c r="J165" i="31"/>
  <c r="J37" i="31" s="1"/>
  <c r="D15" i="31"/>
  <c r="D14" i="31" s="1"/>
  <c r="D162" i="31"/>
  <c r="D166" i="31" s="1"/>
  <c r="E15" i="31"/>
  <c r="E14" i="31" s="1"/>
  <c r="E162" i="31"/>
  <c r="E166" i="31" s="1"/>
  <c r="G133" i="31"/>
  <c r="G137" i="31" s="1"/>
  <c r="G104" i="31"/>
  <c r="G108" i="31" s="1"/>
  <c r="K165" i="31"/>
  <c r="K37" i="31" s="1"/>
  <c r="L133" i="31"/>
  <c r="L137" i="31" s="1"/>
  <c r="L104" i="31"/>
  <c r="L108" i="31" s="1"/>
  <c r="E133" i="31"/>
  <c r="E137" i="31" s="1"/>
  <c r="E104" i="31"/>
  <c r="E108" i="31" s="1"/>
  <c r="D133" i="31"/>
  <c r="D137" i="31" s="1"/>
  <c r="D104" i="31"/>
  <c r="D108" i="31" s="1"/>
  <c r="I136" i="31"/>
  <c r="F133" i="31"/>
  <c r="F137" i="31" s="1"/>
  <c r="F104" i="31"/>
  <c r="F108" i="31" s="1"/>
  <c r="I107" i="31"/>
  <c r="I19" i="31" s="1"/>
  <c r="K107" i="31"/>
  <c r="K19" i="31" s="1"/>
  <c r="J24" i="31" l="1"/>
  <c r="J23" i="31" s="1"/>
  <c r="I24" i="31"/>
  <c r="I23" i="31" s="1"/>
  <c r="C24" i="31"/>
  <c r="C23" i="31" s="1"/>
  <c r="G24" i="31"/>
  <c r="G23" i="31" s="1"/>
  <c r="F24" i="31"/>
  <c r="F23" i="31" s="1"/>
  <c r="E24" i="31"/>
  <c r="E23" i="31" s="1"/>
  <c r="L24" i="31"/>
  <c r="L23" i="31" s="1"/>
  <c r="D24" i="31"/>
  <c r="D23" i="31" s="1"/>
  <c r="H24" i="31"/>
  <c r="H23" i="31" s="1"/>
  <c r="K24" i="31"/>
  <c r="K23" i="31" s="1"/>
  <c r="J136" i="31"/>
  <c r="I28" i="31"/>
  <c r="L7" i="21"/>
  <c r="L8" i="21" s="1"/>
  <c r="K8" i="21"/>
  <c r="K12" i="21"/>
  <c r="K13" i="21" s="1"/>
  <c r="K14" i="21"/>
  <c r="K15" i="21" s="1"/>
  <c r="D252" i="31"/>
  <c r="D253" i="31"/>
  <c r="D281" i="31"/>
  <c r="D73" i="31" s="1"/>
  <c r="D107" i="31"/>
  <c r="D194" i="31"/>
  <c r="D136" i="31"/>
  <c r="D28" i="31" s="1"/>
  <c r="D223" i="31"/>
  <c r="D55" i="31" s="1"/>
  <c r="D165" i="31"/>
  <c r="D37" i="31" s="1"/>
  <c r="L107" i="31"/>
  <c r="L19" i="31" s="1"/>
  <c r="F32" i="31" l="1"/>
  <c r="E32" i="31"/>
  <c r="J32" i="31"/>
  <c r="I32" i="31"/>
  <c r="G32" i="31"/>
  <c r="H32" i="31"/>
  <c r="L32" i="31"/>
  <c r="D32" i="31"/>
  <c r="K32" i="31"/>
  <c r="E252" i="31"/>
  <c r="D64" i="31"/>
  <c r="E194" i="31"/>
  <c r="D46" i="31"/>
  <c r="E107" i="31"/>
  <c r="D19" i="31"/>
  <c r="K136" i="31"/>
  <c r="K28" i="31" s="1"/>
  <c r="J28" i="31"/>
  <c r="L12" i="21"/>
  <c r="L13" i="21" s="1"/>
  <c r="M7" i="21"/>
  <c r="M8" i="21" s="1"/>
  <c r="L14" i="21"/>
  <c r="L15" i="21" s="1"/>
  <c r="E281" i="31"/>
  <c r="E223" i="31"/>
  <c r="E165" i="31"/>
  <c r="E136" i="31"/>
  <c r="C13" i="22"/>
  <c r="C20" i="22" s="1"/>
  <c r="C3" i="22"/>
  <c r="I4" i="21"/>
  <c r="F136" i="31" l="1"/>
  <c r="E28" i="31"/>
  <c r="F107" i="31"/>
  <c r="E19" i="31"/>
  <c r="F165" i="31"/>
  <c r="E37" i="31"/>
  <c r="F223" i="31"/>
  <c r="E55" i="31"/>
  <c r="F281" i="31"/>
  <c r="E73" i="31"/>
  <c r="F194" i="31"/>
  <c r="E46" i="31"/>
  <c r="F252" i="31"/>
  <c r="E64" i="31"/>
  <c r="M12" i="21"/>
  <c r="M13" i="21" s="1"/>
  <c r="M14" i="21"/>
  <c r="M15" i="21" s="1"/>
  <c r="N7" i="21"/>
  <c r="N8" i="21" s="1"/>
  <c r="D9" i="8"/>
  <c r="C24" i="5"/>
  <c r="G252" i="31" l="1"/>
  <c r="F64" i="31"/>
  <c r="G223" i="31"/>
  <c r="F55" i="31"/>
  <c r="G165" i="31"/>
  <c r="F37" i="31"/>
  <c r="G107" i="31"/>
  <c r="F19" i="31"/>
  <c r="G194" i="31"/>
  <c r="F46" i="31"/>
  <c r="G281" i="31"/>
  <c r="F73" i="31"/>
  <c r="G136" i="31"/>
  <c r="F28" i="31"/>
  <c r="AD11" i="1"/>
  <c r="AC11" i="1"/>
  <c r="Y11" i="1"/>
  <c r="AB11" i="1"/>
  <c r="O7" i="21"/>
  <c r="O8" i="21" s="1"/>
  <c r="O9" i="21" s="1"/>
  <c r="N12" i="21"/>
  <c r="N14" i="21"/>
  <c r="N15" i="21" s="1"/>
  <c r="K9" i="21"/>
  <c r="L9" i="21"/>
  <c r="M9" i="21"/>
  <c r="N9" i="21"/>
  <c r="AF11" i="1" l="1"/>
  <c r="H107" i="31"/>
  <c r="H19" i="31" s="1"/>
  <c r="G19" i="31"/>
  <c r="H223" i="31"/>
  <c r="H55" i="31" s="1"/>
  <c r="G55" i="31"/>
  <c r="H136" i="31"/>
  <c r="H28" i="31" s="1"/>
  <c r="G28" i="31"/>
  <c r="H165" i="31"/>
  <c r="H37" i="31" s="1"/>
  <c r="G37" i="31"/>
  <c r="H281" i="31"/>
  <c r="H73" i="31" s="1"/>
  <c r="G73" i="31"/>
  <c r="H194" i="31"/>
  <c r="H46" i="31" s="1"/>
  <c r="G46" i="31"/>
  <c r="H252" i="31"/>
  <c r="H64" i="31" s="1"/>
  <c r="G64" i="31"/>
  <c r="AD5" i="1"/>
  <c r="AD4" i="1"/>
  <c r="O14" i="21"/>
  <c r="O12" i="21"/>
  <c r="P7" i="21"/>
  <c r="P8" i="21" s="1"/>
  <c r="P9" i="21" s="1"/>
  <c r="P11" i="21" s="1"/>
  <c r="K11" i="21"/>
  <c r="K10" i="21"/>
  <c r="N11" i="21"/>
  <c r="N10" i="21"/>
  <c r="M10" i="21"/>
  <c r="M11" i="21"/>
  <c r="O11" i="21"/>
  <c r="O10" i="21"/>
  <c r="L11" i="21"/>
  <c r="L10" i="21"/>
  <c r="D10" i="7"/>
  <c r="K9" i="7"/>
  <c r="Q7" i="21" l="1"/>
  <c r="Q8" i="21" s="1"/>
  <c r="Q9" i="21" s="1"/>
  <c r="P12" i="21"/>
  <c r="P13" i="21" s="1"/>
  <c r="P14" i="21"/>
  <c r="P10" i="21"/>
  <c r="D24" i="5"/>
  <c r="G24" i="5"/>
  <c r="H24" i="5"/>
  <c r="D23" i="5"/>
  <c r="G23" i="5"/>
  <c r="H23" i="5"/>
  <c r="B31" i="9"/>
  <c r="Q14" i="21" l="1"/>
  <c r="Q15" i="21" s="1"/>
  <c r="R7" i="21"/>
  <c r="R8" i="21" s="1"/>
  <c r="R9" i="21" s="1"/>
  <c r="Q12" i="21"/>
  <c r="Q13" i="21" s="1"/>
  <c r="Q11" i="21"/>
  <c r="Q10" i="21"/>
  <c r="D12" i="3"/>
  <c r="D13" i="3"/>
  <c r="D14" i="3"/>
  <c r="D15" i="3"/>
  <c r="D16" i="3"/>
  <c r="D17" i="3"/>
  <c r="D18" i="3"/>
  <c r="D19" i="3"/>
  <c r="D20" i="3"/>
  <c r="D21" i="3"/>
  <c r="D22" i="3"/>
  <c r="D23" i="3"/>
  <c r="D24" i="3"/>
  <c r="D25" i="3"/>
  <c r="D26" i="3"/>
  <c r="D27" i="3"/>
  <c r="D28" i="3"/>
  <c r="D29" i="3"/>
  <c r="D30" i="3"/>
  <c r="D31" i="3"/>
  <c r="D32" i="3"/>
  <c r="D33" i="3"/>
  <c r="D34" i="3"/>
  <c r="D35" i="3"/>
  <c r="S7" i="21" l="1"/>
  <c r="S8" i="21" s="1"/>
  <c r="S9" i="21" s="1"/>
  <c r="R12" i="21"/>
  <c r="R13" i="21" s="1"/>
  <c r="R14" i="21"/>
  <c r="R15" i="21" s="1"/>
  <c r="R10" i="21"/>
  <c r="R11" i="21"/>
  <c r="S12" i="21" l="1"/>
  <c r="S13" i="21" s="1"/>
  <c r="S14" i="21"/>
  <c r="S15" i="21" s="1"/>
  <c r="T7" i="21"/>
  <c r="T8" i="21" s="1"/>
  <c r="T9" i="21" s="1"/>
  <c r="S11" i="21"/>
  <c r="S10" i="21"/>
  <c r="D29" i="7"/>
  <c r="D28" i="7"/>
  <c r="D27" i="7"/>
  <c r="D26" i="7"/>
  <c r="D25" i="7"/>
  <c r="D24" i="7"/>
  <c r="D23" i="7"/>
  <c r="D22" i="7"/>
  <c r="D21" i="7"/>
  <c r="D20" i="7"/>
  <c r="D19" i="7"/>
  <c r="D18" i="7"/>
  <c r="D17" i="7"/>
  <c r="D16" i="7"/>
  <c r="D15" i="7"/>
  <c r="D14" i="7"/>
  <c r="D13" i="7"/>
  <c r="D12" i="7"/>
  <c r="D11" i="7"/>
  <c r="T12" i="21" l="1"/>
  <c r="T13" i="21" s="1"/>
  <c r="T14" i="21"/>
  <c r="T15" i="21" s="1"/>
  <c r="U7" i="21"/>
  <c r="U8" i="21" s="1"/>
  <c r="U9" i="21" s="1"/>
  <c r="T11" i="21"/>
  <c r="T10" i="21"/>
  <c r="N1" i="7"/>
  <c r="K1" i="7"/>
  <c r="D1" i="7"/>
  <c r="D1" i="8"/>
  <c r="U12" i="21" l="1"/>
  <c r="U13" i="21" s="1"/>
  <c r="V7" i="21"/>
  <c r="V8" i="21" s="1"/>
  <c r="V9" i="21" s="1"/>
  <c r="U14" i="21"/>
  <c r="U15" i="21" s="1"/>
  <c r="U10" i="21"/>
  <c r="U11" i="21"/>
  <c r="N9" i="7"/>
  <c r="D9" i="7"/>
  <c r="C31" i="9"/>
  <c r="D31" i="9"/>
  <c r="V12" i="21" l="1"/>
  <c r="V13" i="21" s="1"/>
  <c r="V14" i="21"/>
  <c r="V15" i="21" s="1"/>
  <c r="W7" i="21"/>
  <c r="W8" i="21" s="1"/>
  <c r="W9" i="21" s="1"/>
  <c r="V10" i="21"/>
  <c r="V11" i="21"/>
  <c r="L5" i="8"/>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N5" i="1"/>
  <c r="M5" i="1"/>
  <c r="L5" i="1"/>
  <c r="K5" i="1"/>
  <c r="J5" i="1"/>
  <c r="N4" i="1"/>
  <c r="M4" i="1"/>
  <c r="L4" i="1"/>
  <c r="K4" i="1"/>
  <c r="J4" i="1"/>
  <c r="V4" i="1"/>
  <c r="V5" i="1"/>
  <c r="E9" i="8"/>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I8" i="21" l="1"/>
  <c r="J8" i="21"/>
  <c r="W14" i="21"/>
  <c r="W15" i="21" s="1"/>
  <c r="W12" i="21"/>
  <c r="W13" i="21" s="1"/>
  <c r="W10" i="21"/>
  <c r="J10" i="21" s="1"/>
  <c r="W11" i="21"/>
  <c r="J9" i="21"/>
  <c r="E9" i="7"/>
  <c r="E1" i="8"/>
  <c r="E1" i="7"/>
  <c r="N5" i="7"/>
  <c r="O5" i="1"/>
  <c r="U4" i="1"/>
  <c r="O4" i="1"/>
  <c r="U5" i="1"/>
  <c r="I10" i="21" l="1"/>
  <c r="I11" i="21"/>
  <c r="J11" i="21"/>
  <c r="W5" i="1"/>
  <c r="W4" i="1"/>
  <c r="N13" i="21" l="1"/>
  <c r="O13" i="21"/>
  <c r="P15" i="21"/>
  <c r="O15" i="21"/>
  <c r="I9" i="21"/>
  <c r="B23" i="5"/>
  <c r="AB4" i="1"/>
  <c r="AB5" i="1"/>
  <c r="AC5" i="1"/>
  <c r="AA5" i="1"/>
  <c r="Y5" i="1"/>
  <c r="AA4" i="1"/>
  <c r="Z4" i="1"/>
  <c r="N6" i="7" s="1"/>
  <c r="AC4" i="1"/>
  <c r="Y4" i="1"/>
  <c r="Z5" i="1"/>
  <c r="L6" i="8" l="1"/>
  <c r="J13" i="21"/>
  <c r="I13" i="21"/>
  <c r="J15" i="21"/>
  <c r="I15" i="21"/>
  <c r="C23" i="5"/>
  <c r="AO5" i="1"/>
  <c r="AO4" i="1"/>
  <c r="AT4" i="1"/>
  <c r="AT5" i="1"/>
  <c r="AU5" i="1"/>
  <c r="AU4" i="1"/>
  <c r="AP5" i="1" l="1"/>
  <c r="AP4" i="1"/>
  <c r="AY4" i="1" l="1"/>
  <c r="AY5" i="1"/>
  <c r="AV4" i="1"/>
  <c r="AV5" i="1"/>
  <c r="Z9" i="1" l="1"/>
  <c r="X5" i="1" l="1"/>
  <c r="AJ5" i="1"/>
  <c r="X4" i="1"/>
  <c r="D104" i="22" l="1"/>
  <c r="D83" i="22"/>
  <c r="D90" i="22"/>
  <c r="D97" i="22"/>
  <c r="D111" i="22"/>
  <c r="D76" i="22"/>
  <c r="AL5" i="1"/>
  <c r="AL4" i="1"/>
  <c r="AF4" i="1"/>
  <c r="D69" i="22"/>
  <c r="AF5" i="1"/>
  <c r="AJ4" i="1"/>
  <c r="AK4" i="1" l="1"/>
  <c r="AK5" i="1"/>
  <c r="AS5" i="1"/>
  <c r="AS4" i="1"/>
  <c r="BB11" i="1"/>
  <c r="D85" i="22" l="1"/>
  <c r="D87" i="22" s="1"/>
  <c r="D89" i="22" s="1"/>
  <c r="D71" i="22"/>
  <c r="D73" i="22" s="1"/>
  <c r="D75" i="22" s="1"/>
  <c r="D78" i="22"/>
  <c r="D80" i="22" s="1"/>
  <c r="D82" i="22" s="1"/>
  <c r="D99" i="22"/>
  <c r="D101" i="22" s="1"/>
  <c r="D103" i="22" s="1"/>
  <c r="D106" i="22"/>
  <c r="D108" i="22" s="1"/>
  <c r="D110" i="22" s="1"/>
  <c r="D92" i="22"/>
  <c r="D94" i="22" s="1"/>
  <c r="D96" i="22" s="1"/>
  <c r="BA11" i="1"/>
  <c r="BB5" i="1"/>
  <c r="BB4" i="1"/>
  <c r="D64" i="22"/>
  <c r="D66" i="22" s="1"/>
  <c r="D68" i="22" s="1"/>
  <c r="BA5" i="1" l="1"/>
  <c r="BA4" i="1"/>
  <c r="AZ11" i="1"/>
  <c r="AZ4" i="1" l="1"/>
  <c r="AZ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5" authorId="0" shapeId="0" xr:uid="{00000000-0006-0000-0200-000001000000}">
      <text>
        <r>
          <rPr>
            <b/>
            <sz val="9"/>
            <color indexed="81"/>
            <rFont val="Tahoma"/>
            <family val="2"/>
          </rPr>
          <t>Auteur:</t>
        </r>
        <r>
          <rPr>
            <sz val="9"/>
            <color indexed="81"/>
            <rFont val="Tahoma"/>
            <family val="2"/>
          </rPr>
          <t xml:space="preserve">
Cette part est calculée automatiquement en fonction des coûts labellisés "RI" / "DE" / "PE" et "Non Eligibles" dans la BDD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B10" authorId="0" shapeId="0" xr:uid="{BF73B48F-2952-46C6-8575-7A7604BA4013}">
      <text>
        <r>
          <rPr>
            <b/>
            <sz val="9"/>
            <color indexed="81"/>
            <rFont val="Tahoma"/>
            <family val="2"/>
          </rPr>
          <t>Exception : Frais de mission à exprimer en TTC</t>
        </r>
      </text>
    </comment>
    <comment ref="AH10" authorId="0" shapeId="0" xr:uid="{716064A2-0E47-4D19-847A-18F97752795E}">
      <text>
        <r>
          <rPr>
            <b/>
            <sz val="9"/>
            <color indexed="81"/>
            <rFont val="Tahoma"/>
            <charset val="1"/>
          </rPr>
          <t>1 = Eligible
0 = Non Eligible</t>
        </r>
      </text>
    </comment>
  </commentList>
</comments>
</file>

<file path=xl/sharedStrings.xml><?xml version="1.0" encoding="utf-8"?>
<sst xmlns="http://schemas.openxmlformats.org/spreadsheetml/2006/main" count="810" uniqueCount="446">
  <si>
    <t>Base de données des coûts du projet</t>
  </si>
  <si>
    <t xml:space="preserve">  Principes généraux</t>
  </si>
  <si>
    <t>1/ Onglets gris : synthèses : tableaux récapitulatifs, aides et définitions</t>
  </si>
  <si>
    <t>2/ Onglets orange : informations à compléter par les partenaires. Les données saisies sont celles qui feront foi.</t>
  </si>
  <si>
    <t xml:space="preserve">3/ Onglets bleu : saisie d'explications </t>
  </si>
  <si>
    <t xml:space="preserve">Processus de saisie du fichier </t>
  </si>
  <si>
    <t>Catégories d'aide</t>
  </si>
  <si>
    <t>Définitions</t>
  </si>
  <si>
    <t>Coûts admissibles</t>
  </si>
  <si>
    <t>RI (Recherche Industrielle)
SA. 111723</t>
  </si>
  <si>
    <r>
      <rPr>
        <b/>
        <sz val="14"/>
        <rFont val="Arial"/>
        <family val="2"/>
      </rPr>
      <t>"Recherche industrielle"</t>
    </r>
    <r>
      <rPr>
        <sz val="14"/>
        <rFont val="Arial"/>
        <family val="2"/>
      </rPr>
      <t>:  la recherche planifiée ou des enquêtes critiques visant à acquérir de nouvelles connaissances et aptitudes en vue de mettre au point de nouveaux produits, procédés ou services, ou à entraîner une amélioration notable de produits, procédés ou services existants,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La recherche industrielle comprend la création de composants de systèmes complexes et peut inclure la construction de prototypes dans un environnement de laboratoire ou dans un environnement à interfaces simulées vers les systèmes existants, ainsi que des lignes pilotes, lorsque c’est nécessaire pour la recherche industrielle, et notamment pour la validation de technologies génériques.</t>
    </r>
  </si>
  <si>
    <t>- les frais de personnel: chercheurs, techniciens et autres personnels d'appui s'ils sont employés pour le projet;
- les coûts des instruments et du matériel, dans la mesure où et aussi longtemps qu'ils sont utilisés pour le projet. Lorsque ces instruments et ce matériel ne sont pas utilisés pendant toute leur durée de vie dans le cadre du projet, seuls les coûts d'amortissement correspondant à la durée du projet, calculés conformément aux principes comptables généralement admis, sont jugés admissibles
- les coûts des bâtiments et des terrains, dans la mesure où et aussi longtemps qu'ils sont utilisés pour le projet. En ce qui concerne les bâtiments, seuls les coûts d'amortissement correspondant à la durée du projet, calculés conformément aux principes comptables généralement admis, sont jugés admissibles. Pour ce qui est des terrains, les frais de cession commerciale ou les coûts d'investissement effectivement supportés sont admissibles
- les coûts de la recherche contractuelle, des connaissances et des brevets achetés ou pris sous licence auprès de sources extérieures à des conditions de pleine concurrence, ainsi que les coûts des services de conseil et des services équivalents utilisés exclusivement aux fins du projet
- les frais généraux additionnels et les autres frais d’exploitation, notamment les coûts des matériaux, fournitures et produits similaires, supportés directement du fait du projet. 
Les dépenses de communication/marketing, d’homologation/certification/normalisation, de dépôt de brevet ou de mise aux normes, ne sont pas éligibles.</t>
  </si>
  <si>
    <t>DE (Développement Expérimental)
SA. 111723</t>
  </si>
  <si>
    <r>
      <rPr>
        <b/>
        <sz val="14"/>
        <rFont val="Arial"/>
        <family val="2"/>
      </rPr>
      <t xml:space="preserve">"Développement expérimental" </t>
    </r>
    <r>
      <rPr>
        <sz val="14"/>
        <rFont val="Arial"/>
        <family val="2"/>
      </rPr>
      <t>: l’acquisition, l’association, la mise en forme et l’utilisation de connaissances et d’aptitudes scientifiques, technologiques, commerciales et autres pertinentes en vue de développer des produits, des procédés ou des services nouveaux ou améliorés, y compris des produits, procédés ou services numériques, dans tous les domaines, toutes les industries ou tous les secteurs (y compris, mais pas exclusivement, les industries et technologies numériques, comme les superordinateurs, les technologies quantiques, les technologies des chaînes de blocs, l’intelligence artificielle, la cybersécurité, les mégadonnées et les technologies en nuage ou de pointe). 
Il peut aussi s’agir, par exemple, d’activités visant la définition théorique et la planification de produits, de procédés et de services nouveaux, ainsi que la consignation des informations qui s’y rapportent. 
Le développement expérimental peut comprendre la création de prototypes, la démonstration, l’élaboration de projets pilotes, les essais et la validation de produits, de procédés ou de services nouveaux ou améliorés dans des environnements représentatifs des conditions de la vie réelle, lorsque l’objectif premier est d’apporter des améliorations supplémentaires, au niveau technique, aux produits, procédés ou services qui ne sont pas en grande partie “fixés”. Il peut comprendre la création de prototypes et de projets pilotes commercialement exploitables qui sont nécessairement les produits commerciaux finals et qui sont trop onéreux à produire pour être utilisés uniquement à des fins de démonstration et de validation. 
Le développement expérimental ne comprend pas les modifications de routine ou périodiques apportées à des produits, lignes de production, procédés de fabrication et services existants et à d’autres opérations en cours, même si ces modifications peuvent représenter des améliorations.</t>
    </r>
  </si>
  <si>
    <t>IEE (Infrastructures d'Essai et d'Expérimentation)
SA. 111723</t>
  </si>
  <si>
    <r>
      <rPr>
        <b/>
        <sz val="14"/>
        <rFont val="Arial"/>
        <family val="2"/>
      </rPr>
      <t>"Infrastructure d’essai et d’expérimentation"</t>
    </r>
    <r>
      <rPr>
        <sz val="14"/>
        <rFont val="Arial"/>
        <family val="2"/>
      </rPr>
      <t xml:space="preserve"> : les installations, les équipements, les capacités et les ressources, comme les bancs d’essai, les lignes pilotes, les démonstrateurs, les installations d’essai ou les laboratoires vivants, ainsi que les services d’appui associés utilisés principalement par les entreprises, en particulier les PME, qui cherchent du soutien pour les essais et l’expérimentation, afin de développer des produits, procédés et services nouveaux ou améliorés, et de tester et moderniser les technologies, dans le but de faire progresser la recherche industrielle et le développement expérimental. L’accès aux infrastructures d’essai et d’expérimentation financées par le secteur public est ouvert à plusieurs utilisateurs et doit être accordé sur une base transparente et non discriminatoire et aux conditions du marché. Les infrastructures d’essai et d’expérimentation sont également appelées infrastructures technologiques.</t>
    </r>
  </si>
  <si>
    <t>Coûts d’investissement dans des actifs corporels et incorporels</t>
  </si>
  <si>
    <t>PE (Protection de l'Environnement)
SA. 111726</t>
  </si>
  <si>
    <r>
      <rPr>
        <b/>
        <sz val="14"/>
        <rFont val="Arial"/>
        <family val="2"/>
      </rPr>
      <t xml:space="preserve">"Protection de l'environnement" : </t>
    </r>
    <r>
      <rPr>
        <sz val="14"/>
        <rFont val="Arial"/>
        <family val="2"/>
      </rPr>
      <t>Toute action ou activité visant à réduire ou à prévenir la pollution, les incidences négatives sur l’environnement ou une autre atteinte au milieu physique (y compris à l’air, à l’eau et aux sols), aux écosystèmes ou aux ressources naturelles due aux activités humaines, y compris les mesures visant à atténuer le changement climatique, à réduire le risque d’une telle atteinte, à protéger et restaurer la biodiversité ou à entraîner une utilisation plus rationnelle des ressources naturelles, notamment par des mesures d’économie d’énergie et le recours à des sources d’énergie renouvelables, ainsi que les autres techniques destinées à réduire les émissions de gaz à effet de serre et d’autres polluants, ainsi qu’à passer à des modèles d’économie circulaire afin de réduire l’utilisation de matières premières et d’accroître les gains d’efficience. Elle couvre également les actions qui renforcent la capacité d’adaptation et réduisent autant que possible la vulnérabilité à l’égard des effets climatiques.</t>
    </r>
    <r>
      <rPr>
        <b/>
        <sz val="14"/>
        <rFont val="Arial"/>
        <family val="2"/>
      </rPr>
      <t xml:space="preserve">
</t>
    </r>
    <r>
      <rPr>
        <b/>
        <sz val="14"/>
        <color rgb="FFFF0000"/>
        <rFont val="Arial"/>
        <family val="2"/>
      </rPr>
      <t xml:space="preserve">
[@SFPP : A compléter selon la/les section(s) du régime PE mobilisée(s) par l'AAP en question]
Dans cet AAP, les projets visés concernent les travaux/investissement ....</t>
    </r>
  </si>
  <si>
    <t>[@SFPP : A compléter selon la/les section(s) du régime PE mobilisée(s) par l'AAP en question]</t>
  </si>
  <si>
    <t>AFR (Aides à Finalité Régionale)
SA. 111668</t>
  </si>
  <si>
    <r>
      <rPr>
        <u/>
        <sz val="14"/>
        <rFont val="Arial"/>
        <family val="2"/>
      </rPr>
      <t>Investissement éligible</t>
    </r>
    <r>
      <rPr>
        <sz val="14"/>
        <rFont val="Arial"/>
        <family val="2"/>
      </rPr>
      <t xml:space="preserve">
- En Zone a : Investissement initial*
- En Zone c : Investissement initial (PME) ou investissement initial en faveur d'une nouvelle activité économique ** (GE) 
Après son achèvement, l’investissement est maintenu dans la zone concernée pendant un minimum de cinq ans, ou de trois ans dans le cas des PME. Cette condition n’empêche pas le remplacement d’une installation ou d’un équipement devenus obsolètes ou endommagés au cours de cette période, pour autant que l’activité économique soit maintenue dans la zone considérée pendant la période minimale susmentionnée.</t>
    </r>
  </si>
  <si>
    <t>- Coûts d'investissements dans des actifs corporels et incorporels
- Coûts salariaux estimés des emploies créés à la suite d'un investissement initial, calculés sur une période de deux ans
- ou une combinaisons d'une partie des coûts précédents, pour autant que le montant cumulé n'excède pas le montant le plus élevé des deux</t>
  </si>
  <si>
    <t>PME (Aide à l'investissement en faveur des PME)
SA. 111728</t>
  </si>
  <si>
    <r>
      <rPr>
        <u/>
        <sz val="14"/>
        <rFont val="Arial"/>
        <family val="2"/>
      </rPr>
      <t>Investissement éligible</t>
    </r>
    <r>
      <rPr>
        <sz val="14"/>
        <rFont val="Arial"/>
        <family val="2"/>
      </rPr>
      <t xml:space="preserve"> : Investissement initial</t>
    </r>
  </si>
  <si>
    <t xml:space="preserve">NE </t>
  </si>
  <si>
    <t>Coûts "Non Eligibles"</t>
  </si>
  <si>
    <r>
      <t>* "</t>
    </r>
    <r>
      <rPr>
        <b/>
        <sz val="14"/>
        <rFont val="Arial"/>
        <family val="2"/>
      </rPr>
      <t>Investissement initial</t>
    </r>
    <r>
      <rPr>
        <sz val="14"/>
        <rFont val="Arial"/>
        <family val="2"/>
      </rPr>
      <t>" :
a) tout investissement dans des actifs corporels et incorporels se rapportant à une ou plusieurs des activités suivantes:
- La création d’un établissement,
- L’extension des capacités d’un établissement existant,
- La diversification de la production d’un établissement vers des produits qu’il ne fabriquait pas ou des services qu’il ne fournissait pas auparavant, ou
- Un changement fondamental de l’ensemble du processus de production du ou des produits ou de fourniture du ou des services concernés par l’investissement dans l’établissement;
b) en l’acquisition d’actifs appartenant à un établissement qui a fermé, ou aurait fermé sans cette acquisition. La simple acquisition des parts d'une entreprise n'est pas considérée comme un investissement initial. Un investissement de remplacement ne constitue donc pas un investissement initial.
** "</t>
    </r>
    <r>
      <rPr>
        <b/>
        <sz val="14"/>
        <rFont val="Arial"/>
        <family val="2"/>
      </rPr>
      <t>Investissement initial en faveur d’une nouvelle activité économique</t>
    </r>
    <r>
      <rPr>
        <sz val="14"/>
        <rFont val="Arial"/>
        <family val="2"/>
      </rPr>
      <t xml:space="preserve">" :
a) tout investissement dans des actifs corporels et incorporels se rapportant à une ou deux des activités suivantes:
- La création d’un établissement,
- La diversification de l'activité d'un établissement, pour autant que la nouvelle activité ne soit pas identique ni similaire à celle exercée précédemment au sein de l'établissement; ou
b) toute acquisition d’actifs appartenant à un établissement qui a fermé, ou aurait fermé sans cette acquisition, pour autant que la nouvelle activité exercée grâce aux actifs acquis ne soit pas identique ni similaire à celle exercée au sein de l’établissement avant l’acquisition.
La simple acquisition des parts d'une entreprise n'est pas considérée comme un investissement initial en faveur d’une nouvelle activité économique. </t>
    </r>
  </si>
  <si>
    <t>Définition des différentes natures de coûts utilisées dans cette annexe</t>
  </si>
  <si>
    <t>Les coûts doivent être présentés en Hors taxe pour les partenaires assujettis à la TVA et en Hors Taxes Récupérables pour les partenaires assujettis partiels à ou non assujettis à la TVA</t>
  </si>
  <si>
    <t>Salaires et charges</t>
  </si>
  <si>
    <t>Frais connexes (forfaitaires)</t>
  </si>
  <si>
    <r>
      <rPr>
        <u/>
        <sz val="14"/>
        <rFont val="Arial"/>
        <family val="2"/>
      </rPr>
      <t>Pour les dépenses classées "RI" et "DE" uniquement</t>
    </r>
    <r>
      <rPr>
        <sz val="14"/>
        <rFont val="Arial"/>
        <family val="2"/>
      </rPr>
      <t xml:space="preserve">
Les frais connexes sont les dépenses qui concourent à la réalisation du projet sans toutefois pouvoir être directement attribués à celui-ci.
Le montant forfaitaire de ces dépenses correspond à 20% maximum des coûts éligibles.</t>
    </r>
  </si>
  <si>
    <t>Coûts de sous-traitance</t>
  </si>
  <si>
    <t>La sous-traitance s’effectue entre entreprises différentes (= SIREN différents), y compris membres d’un même groupe.</t>
  </si>
  <si>
    <t>Contribution aux amortissements</t>
  </si>
  <si>
    <t>Coûts des instruments et du matériel utilisés pour le projet.
Seuls les coûts d'amortissements correspondant à la durée du projet, calculés conformément aux pratiques comptables, sont admissibles.</t>
  </si>
  <si>
    <t>Coûts de refacturation interne</t>
  </si>
  <si>
    <t>La refacturation interne s’effectue au sein d’une même entreprise (= même SIREN).
La refacturation interne peut être éligible sous réserve :
- d'être calculée sur une base précise d'unités identifiées (heure/lots/etc.),
- d'être justifiée de façon précise quant à sa quotité affectée au projet,
- de pouvoir faire l'objet d'une certification par un commissaire aux comptes ou expert-comptable.</t>
  </si>
  <si>
    <t>Frais de mission</t>
  </si>
  <si>
    <t>Frais des déplacements liés à la réalisation du projet.
Frais réels dont les justificatifs seront à fournir. 
Exception : Ces frais doivent être prévus et exprimés en TTC.</t>
  </si>
  <si>
    <t>Autres coûts</t>
  </si>
  <si>
    <t>Autres frais d'exploitation résultant directement de l'activité du projet.
Ce sont les coûts d'investissement des instruments R&amp;D, du matériel, et des consommables utilisés pour les besoins du projet.
Si les instruments et le matériel ne sont pas utilisés pendant toute leur durée de vie pour le projet, alors seuls les coûts d'amortissement correspondant à la durée du projet, calculés conformément aux pratiques comptables, sont jugés admissibles</t>
  </si>
  <si>
    <t>Equipements productifs</t>
  </si>
  <si>
    <r>
      <rPr>
        <u/>
        <sz val="14"/>
        <rFont val="Arial"/>
        <family val="2"/>
      </rPr>
      <t>Pour les dépenses classées "PE", "AFR" et PME"</t>
    </r>
    <r>
      <rPr>
        <sz val="14"/>
        <rFont val="Arial"/>
        <family val="2"/>
      </rPr>
      <t xml:space="preserve"> :
Coûts d'investissement dans des actifs corporels ou incorporels</t>
    </r>
  </si>
  <si>
    <t>Statut d'acteurs</t>
  </si>
  <si>
    <t>Statuts</t>
  </si>
  <si>
    <t>Projet collaboratif</t>
  </si>
  <si>
    <r>
      <rPr>
        <b/>
        <sz val="14"/>
        <color theme="1"/>
        <rFont val="Arial"/>
        <family val="2"/>
      </rPr>
      <t xml:space="preserve">Définition de la « collaboration effective » : </t>
    </r>
    <r>
      <rPr>
        <sz val="14"/>
        <color theme="1"/>
        <rFont val="Arial"/>
        <family val="2"/>
      </rPr>
      <t xml:space="preserve">
Une collaboration entre au moins deux parties indépendantes l'une de l'autre et visant à échanger des connaissances ou des technologies, ou à atteindre un objectif commun, fondée sur une division du travail impliquant que les parties définissent conjointement la portée du projet collaboratif, contribuent à sa réalisation, et en partagent les risques et les résultats. Une ou plusieurs parties peuvent supporter l'intégralité des coûts du projet et donc soustraire d'autres parties à tout risque financier. Les contrats de recherche et la fourniture de services de recherche ne sont pas considérés comme des formes de collaboration.
Une collaboration effective existe :
- entre des entreprises parmi lesquelles figure au moins une PME, ou est menée dans au moins deux Etats membres, ou dans un Etat membre et une partie contractante à l’accord EEE, et aucune entreprise unique ne supporte seule plus de 70 % des coûts admissibles ;
ou
- entre une entreprise et un ou plusieurs organismes de recherche et de diffusion des connaissances, et ce ou ces derniers supportent au moins 10 % des coûts admissibles et ont le droit de publier les résultats de leurs propres recherches</t>
    </r>
  </si>
  <si>
    <t>Description du projet et des partenaires</t>
  </si>
  <si>
    <t>Rappel - Taux d'aide maximaux pour le régime RDI</t>
  </si>
  <si>
    <t>Catégorie</t>
  </si>
  <si>
    <t>Taux RI</t>
  </si>
  <si>
    <t>Taux DE</t>
  </si>
  <si>
    <t>Taux IEE</t>
  </si>
  <si>
    <t>Acronyme AAP</t>
  </si>
  <si>
    <t>Important :</t>
  </si>
  <si>
    <t>GE</t>
  </si>
  <si>
    <t>Nom Projet</t>
  </si>
  <si>
    <t>1. Les régimes d'aide mobilisables sont indiqués dans le cahier des charges de l'AAP</t>
  </si>
  <si>
    <t>ME</t>
  </si>
  <si>
    <t>Durée (mois)</t>
  </si>
  <si>
    <t>2. Les taux d'aide finaux seront fixés par l'ADEME à l'issue de l'instruction de la candidature</t>
  </si>
  <si>
    <t>PE</t>
  </si>
  <si>
    <t>Date de début (indicatif)</t>
  </si>
  <si>
    <t>Bonification possible du taux d'aide</t>
  </si>
  <si>
    <t>Oui</t>
  </si>
  <si>
    <t xml:space="preserve">
</t>
  </si>
  <si>
    <t>+ 15% Projet collaboratif ou en zone AFR a (exception pour les PE : +10% uniquement)</t>
  </si>
  <si>
    <t>+ 15% Projet collaboratif ou en zone AFR a</t>
  </si>
  <si>
    <t>+ 10% pour les IEE transfrontières</t>
  </si>
  <si>
    <t>Zone AFR</t>
  </si>
  <si>
    <t>Hors zones AFR</t>
  </si>
  <si>
    <t>+ 5% Projet en zone AFR c</t>
  </si>
  <si>
    <t>+ 5% pour les IEE dont 80% de la capacité est allouée aux PME</t>
  </si>
  <si>
    <t>Nombres de partenaires (cible : max 7)</t>
  </si>
  <si>
    <t>Nom court du partenaire</t>
  </si>
  <si>
    <r>
      <t xml:space="preserve">Rappel - Taux d'aide maximaux pour le régime PE, </t>
    </r>
    <r>
      <rPr>
        <b/>
        <u/>
        <sz val="10"/>
        <color theme="0"/>
        <rFont val="Arial"/>
        <family val="2"/>
      </rPr>
      <t>avec scénario contrefactuel</t>
    </r>
    <r>
      <rPr>
        <b/>
        <sz val="10"/>
        <color theme="0"/>
        <rFont val="Arial"/>
        <family val="2"/>
      </rPr>
      <t xml:space="preserve"> </t>
    </r>
    <r>
      <rPr>
        <b/>
        <sz val="10"/>
        <color rgb="FFFF0000"/>
        <rFont val="Arial"/>
        <family val="2"/>
      </rPr>
      <t>(@SFPP : à adapter selon l'AAP - ici basé sur le 6.1 Décarb - art 36 RGEC)</t>
    </r>
  </si>
  <si>
    <t>Catégorie d'acteur ou assimilé</t>
  </si>
  <si>
    <t>Zone AFR a</t>
  </si>
  <si>
    <t>Zone AFR c</t>
  </si>
  <si>
    <t>Nombre de salariés dans l'entreprise (SIRET)</t>
  </si>
  <si>
    <t xml:space="preserve">Forme de l'aide </t>
  </si>
  <si>
    <t>Part d'avance remboursable</t>
  </si>
  <si>
    <t>Taux d'aide RI</t>
  </si>
  <si>
    <t>Taux d'aide DE</t>
  </si>
  <si>
    <t>Rappel - Taux d'aide maximaux pour le régime AFR (investissements initiaux de moins de 50 M€)</t>
  </si>
  <si>
    <t>Taux d'aide IEE</t>
  </si>
  <si>
    <t>En Zone AFR a</t>
  </si>
  <si>
    <r>
      <t xml:space="preserve">Taux d'aide AFR </t>
    </r>
    <r>
      <rPr>
        <b/>
        <sz val="10"/>
        <color theme="7"/>
        <rFont val="Arial"/>
        <family val="2"/>
      </rPr>
      <t>(à saisir manuellement)</t>
    </r>
  </si>
  <si>
    <t>Mayotte</t>
  </si>
  <si>
    <t>Guyane</t>
  </si>
  <si>
    <t>Saint-Martin</t>
  </si>
  <si>
    <t>Guadeloupe, La Réunion, Martinique</t>
  </si>
  <si>
    <t>Taux d'aide PME</t>
  </si>
  <si>
    <t>Taux d'aide Protection Environnement</t>
  </si>
  <si>
    <t>[Pour projets PE] Coût du scénario contrefactuel si existant/demandé (€)</t>
  </si>
  <si>
    <t>Coûts PE totaux</t>
  </si>
  <si>
    <t>En Zone AFR c</t>
  </si>
  <si>
    <t>Aide PE sur coûts PE totaux</t>
  </si>
  <si>
    <t>Départements 35 / 73 / 78</t>
  </si>
  <si>
    <t>Autres départements métropolitains</t>
  </si>
  <si>
    <t>GE (seulement les investissemenst initiaux en faveur d'une nouvelle activité économique)</t>
  </si>
  <si>
    <t>Rappel - Taux d'aide maximaux pour le régime PME : Aides à l'investissement des PME</t>
  </si>
  <si>
    <t>Taux PME</t>
  </si>
  <si>
    <t>Renseigner le lotissement du projet.</t>
  </si>
  <si>
    <t>Cible : max 100 lignes (recommandation : 20-30 lignes)</t>
  </si>
  <si>
    <t>ne pas modifier</t>
  </si>
  <si>
    <t>Ecrire le libellé avec des phrases verbales</t>
  </si>
  <si>
    <t>Lot</t>
  </si>
  <si>
    <t>Tache</t>
  </si>
  <si>
    <t>Sous-tache</t>
  </si>
  <si>
    <t>Code</t>
  </si>
  <si>
    <t>Intitulé de l'activité</t>
  </si>
  <si>
    <t>Ligne "template" en cas de besoin ci-dessus.</t>
  </si>
  <si>
    <t>Tableau d'amortissement d'équipements de R&amp;D</t>
  </si>
  <si>
    <t>Pour chaque équipement faisant l'objet d'une demande d'aide sur les coûts d'amortissement, merci de saisir une ligne dans le tableau ci-dessous.
Les coûts saisis dans cet onglet seront automatiquement affichés dans l'onglet BDD.</t>
  </si>
  <si>
    <t>Vérification</t>
  </si>
  <si>
    <t>TOTAL onglet amortissement</t>
  </si>
  <si>
    <t>(doivent être égaux)</t>
  </si>
  <si>
    <t xml:space="preserve">TOTAL onglet BDD (coûts d'amortissement) </t>
  </si>
  <si>
    <t>Sous-tâche</t>
  </si>
  <si>
    <t>code detail</t>
  </si>
  <si>
    <t>Partenaire</t>
  </si>
  <si>
    <t>Semestre d'acquisition</t>
  </si>
  <si>
    <t>Désignation et description
de l'équipement amorti</t>
  </si>
  <si>
    <r>
      <t>Valeur d'acquisition (</t>
    </r>
    <r>
      <rPr>
        <sz val="10"/>
        <color indexed="9"/>
        <rFont val="Arial"/>
        <family val="2"/>
      </rPr>
      <t>€)</t>
    </r>
  </si>
  <si>
    <t>Durée d'amortissement comptable (en semestre)</t>
  </si>
  <si>
    <r>
      <t>Amortissement semestriel (</t>
    </r>
    <r>
      <rPr>
        <sz val="10"/>
        <color indexed="9"/>
        <rFont val="Arial"/>
        <family val="2"/>
      </rPr>
      <t>€)</t>
    </r>
  </si>
  <si>
    <t xml:space="preserve">Nombre de semestre d'utilisation dans le cadre du projet </t>
  </si>
  <si>
    <r>
      <t>Part d'utilisation affectée au projet (</t>
    </r>
    <r>
      <rPr>
        <sz val="10"/>
        <color indexed="9"/>
        <rFont val="Arial"/>
        <family val="2"/>
      </rPr>
      <t>%)</t>
    </r>
  </si>
  <si>
    <t>Contribution aux amortissements TOTALE (€)</t>
  </si>
  <si>
    <t>Commentaires</t>
  </si>
  <si>
    <t>Description des coûts</t>
  </si>
  <si>
    <r>
      <t xml:space="preserve">Les coûts concernés dans cet onglet sont issus des 4 natures de coûts suivantes : "sous-traitance", "refacturation interne", "frais de mission", et "autres coûts". Ces coûts seront automatiquement affichés dans l'onglet BDD, au sein des colonnes correspondantes à chaque nature de coûts.
En cas de 2 coûts de même nature pour un même Lot/Sous-lot/Tâche/Partenaire/Semestre (= une ligne dans l'onglet BDD), une modification manuelle sera à apporter dans l'onglet BDD. 
</t>
    </r>
    <r>
      <rPr>
        <i/>
        <sz val="11"/>
        <color theme="1"/>
        <rFont val="Calibri"/>
        <family val="2"/>
        <scheme val="minor"/>
      </rPr>
      <t>Exemple : Le partenaire 1 présente sur le Semestre 1, pour la tâche 1.1.1, deux coûts de sous-traitance distincts (50k€ et 70k€). Il sera nécessaire de corriger dans la BDD le montant figurant dans la cellule correspondante, en y indiquant 120k€.</t>
    </r>
  </si>
  <si>
    <t>Vérification
(doivent être égaux)</t>
  </si>
  <si>
    <t>TOTAL onglet Description des coûts</t>
  </si>
  <si>
    <t>TOTAL onglet BDD (coûts de sous-traitance, Frais de missions, refacturation interne, autres coûts; équipements productifs)</t>
  </si>
  <si>
    <t>Semestre d'utilisation</t>
  </si>
  <si>
    <t>Nature des coûts</t>
  </si>
  <si>
    <t>Fournisseur pressenti</t>
  </si>
  <si>
    <t>Localisation (France; Autre (préciser))</t>
  </si>
  <si>
    <t>Description bien acheté et
Modalité de financement en cas d'investissement (aquisition neuf, acquisition occasion, crédit-bail, location)</t>
  </si>
  <si>
    <t>Montant unitaire (€)</t>
  </si>
  <si>
    <t>Base de données des coûts prévisionnels du projet</t>
  </si>
  <si>
    <t>Homme.mois cat 1</t>
  </si>
  <si>
    <t>Homme.mois cat 2</t>
  </si>
  <si>
    <t>Homme.mois cat 3</t>
  </si>
  <si>
    <t>Homme.mois cat 4</t>
  </si>
  <si>
    <t>Homme.mois cat 5</t>
  </si>
  <si>
    <t>Total Homme.mois</t>
  </si>
  <si>
    <t>Salaires chargés non environnés</t>
  </si>
  <si>
    <t>Frais connexes</t>
  </si>
  <si>
    <t>Coût de refacturation interne</t>
  </si>
  <si>
    <t>Frais de Mission</t>
  </si>
  <si>
    <t>Total des coûts</t>
  </si>
  <si>
    <t>Total coûts RI</t>
  </si>
  <si>
    <t>Total coûts DE</t>
  </si>
  <si>
    <t>Total coûts IEE</t>
  </si>
  <si>
    <t>Total coûts AFR</t>
  </si>
  <si>
    <t>Total coûts PME</t>
  </si>
  <si>
    <t>Total coûts PE</t>
  </si>
  <si>
    <t>Total coûts PME admissibles</t>
  </si>
  <si>
    <t>Total coûts éligibles et retenus</t>
  </si>
  <si>
    <t>Total coûts non éligibles</t>
  </si>
  <si>
    <t>Total coûts PE non admissibles</t>
  </si>
  <si>
    <t>Total coûts AFR non admissibles</t>
  </si>
  <si>
    <t>Total coûts PME non admissibles</t>
  </si>
  <si>
    <t>Subventions</t>
  </si>
  <si>
    <t>Avances remboursables</t>
  </si>
  <si>
    <t>Aide totale</t>
  </si>
  <si>
    <t>TOTAL =&gt;</t>
  </si>
  <si>
    <t xml:space="preserve">Légende : </t>
  </si>
  <si>
    <t>cellules à renseigner</t>
  </si>
  <si>
    <t xml:space="preserve">SOUS-TOTAL =&gt;
(lignes filtrées) </t>
  </si>
  <si>
    <t>cellules automatiques (à ne pas modifier)</t>
  </si>
  <si>
    <t>5 profils à proposer, entre Cat 1 (haut niveau hiérachique) et cat 5 (plus bas niveau hiérarchique)</t>
  </si>
  <si>
    <t>Salaires  chargés non environnés</t>
  </si>
  <si>
    <t>sera validé par l'ADEME</t>
  </si>
  <si>
    <t>Code detail</t>
  </si>
  <si>
    <t>Semestre</t>
  </si>
  <si>
    <t>Nom Livrable</t>
  </si>
  <si>
    <t>Etape-clef pressentie</t>
  </si>
  <si>
    <t>Salaires cat 1</t>
  </si>
  <si>
    <t>Salaires cat 2</t>
  </si>
  <si>
    <t>Salaires cat 3</t>
  </si>
  <si>
    <t>Salaires cat 4</t>
  </si>
  <si>
    <t>Salaires cat 5</t>
  </si>
  <si>
    <t>Contributions aux amortissements</t>
  </si>
  <si>
    <t>Equipements productifs (unqmt pour régimes PE, PME et AFR)</t>
  </si>
  <si>
    <t>Eligibilité (0/1)</t>
  </si>
  <si>
    <t>Taux aide max</t>
  </si>
  <si>
    <t>Total coûts PE admissibles</t>
  </si>
  <si>
    <t>Total coûts AFR admissibles</t>
  </si>
  <si>
    <t>ACTUALISER LES TABLEAUX (Ctrl + ALT + F5 en cliquant sur un tableau OU Clic droit sur chaque tableau &gt; "Actualiser")</t>
  </si>
  <si>
    <t>Copier / coller ce tableau dans le dossier de candidature</t>
  </si>
  <si>
    <t>Étiquettes de colonnes</t>
  </si>
  <si>
    <t>Valeurs</t>
  </si>
  <si>
    <t>(vide)</t>
  </si>
  <si>
    <t>Total général</t>
  </si>
  <si>
    <t>Salaires chargés environnés :</t>
  </si>
  <si>
    <t>Frais connexes (forfaitaires) :</t>
  </si>
  <si>
    <t>Coûts de sous-traitance :</t>
  </si>
  <si>
    <t>Contributions aux amortissements :</t>
  </si>
  <si>
    <t>Frais de mission :</t>
  </si>
  <si>
    <t>Coûts de refacturation interne :</t>
  </si>
  <si>
    <t>Autres coûts :</t>
  </si>
  <si>
    <t>Total des coûts :</t>
  </si>
  <si>
    <t>Étiquettes de lignes</t>
  </si>
  <si>
    <t>Coûts totaux</t>
  </si>
  <si>
    <t>Assiette retenue des coûts éligibles</t>
  </si>
  <si>
    <t>Montant de subventions</t>
  </si>
  <si>
    <t>Montant d'avance remboursable</t>
  </si>
  <si>
    <t>Montant d'aide totale</t>
  </si>
  <si>
    <t xml:space="preserve"> % subvention/aide totale</t>
  </si>
  <si>
    <t xml:space="preserve"> % d'avance remboursable/aide total</t>
  </si>
  <si>
    <t xml:space="preserve"> % aide totale/ coûts éligibles et retenus</t>
  </si>
  <si>
    <t xml:space="preserve"> Effet levier</t>
  </si>
  <si>
    <t>Total</t>
  </si>
  <si>
    <t xml:space="preserve">Total Homme.mois </t>
  </si>
  <si>
    <t>Coûts totaux (€)</t>
  </si>
  <si>
    <t>Coûts éligibles et retenus (€)</t>
  </si>
  <si>
    <t>Coûts RI (€)</t>
  </si>
  <si>
    <t>Coûts DE (€)</t>
  </si>
  <si>
    <t>Coûts IEE (€)</t>
  </si>
  <si>
    <t>Coûts AFR (€)</t>
  </si>
  <si>
    <t>Coûts PME (€)</t>
  </si>
  <si>
    <t>Coûts PE (€)</t>
  </si>
  <si>
    <t>Coûts PE admissibles (€)</t>
  </si>
  <si>
    <t>Subventions (€)</t>
  </si>
  <si>
    <t>Avances remboursables (€)</t>
  </si>
  <si>
    <t>Aide totale (€)</t>
  </si>
  <si>
    <t>(Tous)</t>
  </si>
  <si>
    <t>Salaires chargés non environnés :</t>
  </si>
  <si>
    <t>ACTUALISER LE TABLEAU (Ctrl + ALT + F5 en cliquant dessus OU Clic droit &gt; "Actualiser")</t>
  </si>
  <si>
    <t>Somme de Salaires chargés non environnés</t>
  </si>
  <si>
    <t>Somme de Frais connexes (forfaitaires)</t>
  </si>
  <si>
    <t>Somme de Contributions aux amortissements</t>
  </si>
  <si>
    <t>Somme de Coûts de sous-traitance</t>
  </si>
  <si>
    <t>Somme de Coûts de refacturation interne</t>
  </si>
  <si>
    <t>Somme de Frais de mission</t>
  </si>
  <si>
    <t>Somme de Autres coûts</t>
  </si>
  <si>
    <t>Somme de Equipements productifs</t>
  </si>
  <si>
    <t>Somme de Total des coûts</t>
  </si>
  <si>
    <t>Somme de Total coûts éligibles et retenus</t>
  </si>
  <si>
    <t>Somme de Total coûts non éligibles</t>
  </si>
  <si>
    <t>Somme de Total coûts RI</t>
  </si>
  <si>
    <t>Somme de Total coûts DE</t>
  </si>
  <si>
    <t>Somme de Total coûts IEE</t>
  </si>
  <si>
    <t>Somme de Total coûts PME</t>
  </si>
  <si>
    <t>Somme de Total coûts PME admissibles</t>
  </si>
  <si>
    <t>Somme de Total coûts PME non admissibles</t>
  </si>
  <si>
    <t>Somme de Total coûts AFR</t>
  </si>
  <si>
    <t>Somme de Total coûts AFR admissibles</t>
  </si>
  <si>
    <t>Somme de Total coûts AFR non admissibles</t>
  </si>
  <si>
    <t>Somme de Total coûts PE</t>
  </si>
  <si>
    <t>Somme de Total coûts PE admissibles</t>
  </si>
  <si>
    <t>Somme de Total coûts PE non admissibles</t>
  </si>
  <si>
    <t>Somme de Subventions</t>
  </si>
  <si>
    <t>Somme de Avances remboursables</t>
  </si>
  <si>
    <t>Somme de Aide totale</t>
  </si>
  <si>
    <t>Total Somme de Salaires chargés non environnés</t>
  </si>
  <si>
    <t>Total Somme de Frais connexes (forfaitaires)</t>
  </si>
  <si>
    <t>Total Somme de Contributions aux amortissements</t>
  </si>
  <si>
    <t>Total Somme de Coûts de sous-traitance</t>
  </si>
  <si>
    <t>Total Somme de Coûts de refacturation interne</t>
  </si>
  <si>
    <t>Total Somme de Frais de mission</t>
  </si>
  <si>
    <t>Total Somme de Autres coûts</t>
  </si>
  <si>
    <t>Total Somme de Equipements productifs</t>
  </si>
  <si>
    <t>Total Somme de Total des coûts</t>
  </si>
  <si>
    <t>Total Somme de Total coûts éligibles et retenus</t>
  </si>
  <si>
    <t>Total Somme de Total coûts non éligibles</t>
  </si>
  <si>
    <t>Total Somme de Total coûts RI</t>
  </si>
  <si>
    <t>Total Somme de Total coûts DE</t>
  </si>
  <si>
    <t>Total Somme de Total coûts IEE</t>
  </si>
  <si>
    <t>Total Somme de Total coûts PME</t>
  </si>
  <si>
    <t>Total Somme de Total coûts PME admissibles</t>
  </si>
  <si>
    <t>Total Somme de Total coûts PME non admissibles</t>
  </si>
  <si>
    <t>Total Somme de Total coûts AFR</t>
  </si>
  <si>
    <t>Total Somme de Total coûts AFR admissibles</t>
  </si>
  <si>
    <t>Total Somme de Total coûts AFR non admissibles</t>
  </si>
  <si>
    <t>Total Somme de Total coûts PE</t>
  </si>
  <si>
    <t>Total Somme de Total coûts PE admissibles</t>
  </si>
  <si>
    <t>Total Somme de Total coûts PE non admissibles</t>
  </si>
  <si>
    <t>Total Somme de Subventions</t>
  </si>
  <si>
    <t>Total Somme de Avances remboursables</t>
  </si>
  <si>
    <t>Total Somme de Aide totale</t>
  </si>
  <si>
    <t>INFO GENERALES</t>
  </si>
  <si>
    <t>Titre du dossier :</t>
  </si>
  <si>
    <t>Coordonnateur :</t>
  </si>
  <si>
    <t>Nombre de partenaires :</t>
  </si>
  <si>
    <t>Ingénieur instructeur :</t>
  </si>
  <si>
    <t>Chef de projet instruction :</t>
  </si>
  <si>
    <t>Chef de projet suivi :</t>
  </si>
  <si>
    <t>Gestionnaire :</t>
  </si>
  <si>
    <t>Theme du projet :</t>
  </si>
  <si>
    <t>-</t>
  </si>
  <si>
    <t>Date de début de projet</t>
  </si>
  <si>
    <t xml:space="preserve"> = T0</t>
  </si>
  <si>
    <t xml:space="preserve">Durée du projet (en mois) </t>
  </si>
  <si>
    <t xml:space="preserve">Date d'éligibilité des dépenses </t>
  </si>
  <si>
    <t xml:space="preserve"> = Dépôt complet</t>
  </si>
  <si>
    <t>Date Avis favorable du CPMo</t>
  </si>
  <si>
    <t>Date Décision PM</t>
  </si>
  <si>
    <t>N° de la DPM</t>
  </si>
  <si>
    <t>Durée de la caducité de la décision d'octroi (en mois)</t>
  </si>
  <si>
    <t>Date de caducité DPM (=date de notification prévisionnelle)</t>
  </si>
  <si>
    <t>Durée contractuelle de l'opération (en mois)</t>
  </si>
  <si>
    <t xml:space="preserve">Le calcul tient compte d'une marge de 6 mois complementaire pour eviter les avenants de prolongation </t>
  </si>
  <si>
    <t>Partenaires</t>
  </si>
  <si>
    <t xml:space="preserve">Catégorie d'entreprise </t>
  </si>
  <si>
    <t xml:space="preserve">Acteur du secteur </t>
  </si>
  <si>
    <t>Système D'aide</t>
  </si>
  <si>
    <t>Forfait dépenses connexes (RI/DE)</t>
  </si>
  <si>
    <t xml:space="preserve">ZONE AFR </t>
  </si>
  <si>
    <t>NON</t>
  </si>
  <si>
    <t xml:space="preserve">Type de la recherche : </t>
  </si>
  <si>
    <t>Projet PE</t>
  </si>
  <si>
    <t>Scénario contrefactuel</t>
  </si>
  <si>
    <t>Coût/VAN du scénario contrefactuel</t>
  </si>
  <si>
    <t>Coût admissibles (Exemple : Coûts éligibles - Coûts/VAN scénario contrefactuel)</t>
  </si>
  <si>
    <t>Mandants, Cautions, Sponsors, autres…</t>
  </si>
  <si>
    <t>Détails à fournir ici :</t>
  </si>
  <si>
    <t>GARANTIES - CONDITIONS SPECIFIQUES OU PREALABLE</t>
  </si>
  <si>
    <t>DESTINATAIRES POUR SIGNATURE DES CONVENTIONS</t>
  </si>
  <si>
    <t>PARTENAIRES</t>
  </si>
  <si>
    <t>NOM , PRENOM</t>
  </si>
  <si>
    <t>QUALITE</t>
  </si>
  <si>
    <t>ADRESSE ELECTRONIQUE</t>
  </si>
  <si>
    <t>Checklist des descriptions sur OPALE</t>
  </si>
  <si>
    <t xml:space="preserve">Contexte du projet : </t>
  </si>
  <si>
    <t>Si 1 : OK vérifié par le CDP
Si 0 : Non vérifié par le CDP</t>
  </si>
  <si>
    <t>Description du projet :</t>
  </si>
  <si>
    <t xml:space="preserve">Objectifs et résultats attendus : </t>
  </si>
  <si>
    <t xml:space="preserve">Situation géographique : </t>
  </si>
  <si>
    <t>Dispositif d'aide renseigné</t>
  </si>
  <si>
    <t>Fiche LISA renseignée 
(Innover - France 2030 / Massifier - France 2030)</t>
  </si>
  <si>
    <t>Plan de financement</t>
  </si>
  <si>
    <t>Montant (€)</t>
  </si>
  <si>
    <t>Commentaires (pour aide publique indiquer si l'aide est "souhaitée", "sollicitée" ou "obtenue")</t>
  </si>
  <si>
    <t>Financement ADEME</t>
  </si>
  <si>
    <t>Autres financements publics</t>
  </si>
  <si>
    <t>Total Financements publics</t>
  </si>
  <si>
    <t>Autres financements privés</t>
  </si>
  <si>
    <t>Autofinancement</t>
  </si>
  <si>
    <t>Total de l'Opération</t>
  </si>
  <si>
    <t>Paramètrage des étapes-clés</t>
  </si>
  <si>
    <t>Cellules à remplir</t>
  </si>
  <si>
    <t>Durée du projet</t>
  </si>
  <si>
    <t>Etapes-clés</t>
  </si>
  <si>
    <t>T0</t>
  </si>
  <si>
    <t>EC 1</t>
  </si>
  <si>
    <t>EC 2</t>
  </si>
  <si>
    <t>EC 3</t>
  </si>
  <si>
    <t>EC 4</t>
  </si>
  <si>
    <t>EC 5</t>
  </si>
  <si>
    <t>EC 6</t>
  </si>
  <si>
    <t>EC 7</t>
  </si>
  <si>
    <t>EC 8</t>
  </si>
  <si>
    <t>EC Solde</t>
  </si>
  <si>
    <t>EC à T0 + … mois</t>
  </si>
  <si>
    <t>Date de l'étape clé</t>
  </si>
  <si>
    <t xml:space="preserve">Equivalent semestre </t>
  </si>
  <si>
    <t>Avance</t>
  </si>
  <si>
    <t>Synthèse gestion</t>
  </si>
  <si>
    <t>Année</t>
  </si>
  <si>
    <t>Versements</t>
  </si>
  <si>
    <t>% de l'aide</t>
  </si>
  <si>
    <t>% de l'aide cumulée</t>
  </si>
  <si>
    <t>Subvention versement</t>
  </si>
  <si>
    <t>AR versement</t>
  </si>
  <si>
    <t>Aide totale versement</t>
  </si>
  <si>
    <t>Subvention cumulée</t>
  </si>
  <si>
    <t>AR cumulés</t>
  </si>
  <si>
    <t>Aide totale cumulée</t>
  </si>
  <si>
    <t>Prorata</t>
  </si>
  <si>
    <t>Total de l'aide</t>
  </si>
  <si>
    <t>Versement de l'aide (%)</t>
  </si>
  <si>
    <t>Versement cumulé proposé (ADEME)</t>
  </si>
  <si>
    <t>Aide cumulée demandée (BDD)</t>
  </si>
  <si>
    <t>RETOUR AIDE REMBOURSABLE</t>
  </si>
  <si>
    <t>Dupliquer un onglet par partenaire bénéficiant d'avances remboursables</t>
  </si>
  <si>
    <t>PARTENAIRE :</t>
  </si>
  <si>
    <t>Condition n°1 - Remboursement nominal</t>
  </si>
  <si>
    <t xml:space="preserve">Type de condition </t>
  </si>
  <si>
    <t>Part de remboursement nominal (en % de l'AR)</t>
  </si>
  <si>
    <t>Retours financiers définis selon</t>
  </si>
  <si>
    <t>Nature de l'UO</t>
  </si>
  <si>
    <t>A remplir uniquement si retour financier défini selon UO ou CA</t>
  </si>
  <si>
    <t>Description UO</t>
  </si>
  <si>
    <t>Taux d'actualisation T1</t>
  </si>
  <si>
    <t>Lien vers le taux CE</t>
  </si>
  <si>
    <t>Taux d'actualisation T2</t>
  </si>
  <si>
    <t>Année du premier remboursement nominal</t>
  </si>
  <si>
    <t>Nombre d'échéances de remboursement</t>
  </si>
  <si>
    <t>Date de prélèvement de la 1ère échéance, après clôture de l'exercice social (en mois) - mettre 6 mois par défaut</t>
  </si>
  <si>
    <t>Durée Dt à compter de la fin du projet (caducité)</t>
  </si>
  <si>
    <t>Si Ma :</t>
  </si>
  <si>
    <t>Paragraphe de réduction du montant Ma</t>
  </si>
  <si>
    <t>Si oui, vérifier/compléter le paragraphe ce dessous qui sera inscrit dans les CP</t>
  </si>
  <si>
    <t>Le Montant Ma pourra cependant être réduit dans les conditions et proportions suivantes :
- Ma est réduit de 75% dans l’hypothèse où l’Etape-Clé 1/Jalon Intermédiaire 1 n’a pas été validée,
- Ma est réduit de 50% dans l’hypothèse où l’Etape-Clé 1/Jalon Intermédiaire 1 a été validée, mais où l’Etape-Clé 2/Jalon Intermédiaire 2 n’a pas été validée,
- Ma est réduit de 25% dans l’hypothèse où l’Etape-Clé 2/Jalon Intermédiaire 2 a été validée, mais où l’Etape-Clé 3/Jalon Intermédiaire 3 n’a pas été validée.</t>
  </si>
  <si>
    <t>Si Ms :</t>
  </si>
  <si>
    <t>Seuil de déclenchement Ms</t>
  </si>
  <si>
    <t>A titre informatif, éléments de détermination du seuil</t>
  </si>
  <si>
    <t>Part de l'aide en subvention</t>
  </si>
  <si>
    <t>Part de l'aide en avance remboursable</t>
  </si>
  <si>
    <t>Année du premier versement de l'ADEME</t>
  </si>
  <si>
    <t>Montant actualisé</t>
  </si>
  <si>
    <t>Montant nominal</t>
  </si>
  <si>
    <t>Versements prévisionnels de l'aide totale</t>
  </si>
  <si>
    <t>Versements prévisionnels de l'AR</t>
  </si>
  <si>
    <t>Versement prévisionnels de l'AR au taux T1</t>
  </si>
  <si>
    <t>Versement prévisionnels de l'AR au taux T2</t>
  </si>
  <si>
    <t>Indice de calcul R1</t>
  </si>
  <si>
    <t>Besoin OPALE : Remboursements Condition n°1</t>
  </si>
  <si>
    <t>Indice de calcul R2</t>
  </si>
  <si>
    <t>Besoin OPALE : Remboursements Condition n°2</t>
  </si>
  <si>
    <t>Nb d'étape-clé intermédiaire (max 8)</t>
  </si>
  <si>
    <t>dont salaires statutaire de la fonction publique</t>
  </si>
  <si>
    <t>dont salaires sans statutaire de la fonction publique</t>
  </si>
  <si>
    <r>
      <rPr>
        <b/>
        <sz val="14"/>
        <color theme="1"/>
        <rFont val="Arial"/>
        <family val="2"/>
      </rPr>
      <t>Acteur Economique / Entreprises :</t>
    </r>
    <r>
      <rPr>
        <sz val="14"/>
        <color theme="1"/>
        <rFont val="Arial"/>
        <family val="2"/>
      </rPr>
      <t xml:space="preserve">
- GE : Grande Entreprise ou Entreprise de taille Intermédiaire
- ME : Moyenne Entreprise 
- PE : Petite Entreprise
</t>
    </r>
    <r>
      <rPr>
        <i/>
        <sz val="14"/>
        <color theme="1"/>
        <rFont val="Arial"/>
        <family val="2"/>
      </rPr>
      <t>* Définition : https://www.europe-en-france.gouv.fr/fr/ressources/guide-de-lutilisateur-pour-la-definition-des-pme-0</t>
    </r>
    <r>
      <rPr>
        <sz val="14"/>
        <color theme="1"/>
        <rFont val="Arial"/>
        <family val="2"/>
      </rPr>
      <t xml:space="preserve">
</t>
    </r>
    <r>
      <rPr>
        <b/>
        <sz val="14"/>
        <color theme="1"/>
        <rFont val="Arial"/>
        <family val="2"/>
      </rPr>
      <t xml:space="preserve">EPIC
</t>
    </r>
    <r>
      <rPr>
        <sz val="14"/>
        <color theme="1"/>
        <rFont val="Arial"/>
        <family val="2"/>
      </rPr>
      <t xml:space="preserve">- Lorsque l'activité des EPIC est classé en activité économique, l'aide accordée sous forme de subvention ne dépassera pas 50 % des coûts éligibles pour les activités relevant de la Recherche industrielle et 40 % pour les activités de Développement expérimental. 
- Lorsque l'activité des EPIC est classé en activité non économique, l'aide accordée sous forme de subvention ne dépassera pas 50 % des coûts éligibles.
</t>
    </r>
    <r>
      <rPr>
        <b/>
        <sz val="14"/>
        <color theme="1"/>
        <rFont val="Arial"/>
        <family val="2"/>
      </rPr>
      <t>Les établissements de recherche</t>
    </r>
    <r>
      <rPr>
        <sz val="14"/>
        <color theme="1"/>
        <rFont val="Arial"/>
        <family val="2"/>
      </rPr>
      <t xml:space="preserve">. Ils regroupent notamment les EPST et les EPA (et certaines activités de CTI), et sont aidés au maximum à 100% des coûts éligibles, en tant qu'acteurs non économiques.
</t>
    </r>
    <r>
      <rPr>
        <b/>
        <sz val="14"/>
        <color theme="1"/>
        <rFont val="Arial"/>
        <family val="2"/>
      </rPr>
      <t>Les associations, collectivités locales ou GIP</t>
    </r>
    <r>
      <rPr>
        <sz val="14"/>
        <color theme="1"/>
        <rFont val="Arial"/>
        <family val="2"/>
      </rPr>
      <t xml:space="preserve"> seront catégorisées au cas par cas par l'équipe d'instruction en tant qu'acteur économique ou non économique.</t>
    </r>
  </si>
  <si>
    <r>
      <t xml:space="preserve">Dépenses de personnel (chercheurs, techniciens et autres personnels d'appui), employés exclusivement pour le projet, comprenant les salaires, les charges sociales afférentes et les indémnités de stage.
A exprimer </t>
    </r>
    <r>
      <rPr>
        <b/>
        <sz val="14"/>
        <rFont val="Arial"/>
        <family val="2"/>
      </rPr>
      <t>exclusivement</t>
    </r>
    <r>
      <rPr>
        <sz val="14"/>
        <rFont val="Arial"/>
        <family val="2"/>
      </rPr>
      <t xml:space="preserve"> en salaire et charges (sans autres frais liés à ces salaires, chargés non environnés).
La rémunération principale des statutaires de la fonction publique n'est pas éligible.
Ces dépenses sont à séparer et à inscrire dans la colonne "dont salaires statutaire de la fonction publique"
A noter : les coûts de salaires sont calculés dans l'onglet "BdD" en fonction du nombre d'homme.mois dédiés au projet, sur le semestre concerné. Par exemple, pour un semestre donné, 3 ETP pleinnement consacrés au projet seront indiqués comme un total de 18 homme.mois. Si ces mêmes 3 ETP ne sont qu'à mi-temps sur le projet, ils seront indiqués comme un total de 9 hommes.mois.</t>
    </r>
  </si>
  <si>
    <t>Somme de dont salaires sans statutaire de la fonction publique</t>
  </si>
  <si>
    <t>dont salaires statutaire de la fonction publique :</t>
  </si>
  <si>
    <t>Total Somme de dont salaires sans statutaire de la fonction publique</t>
  </si>
  <si>
    <t>Somme de dont salaires statutaire de la fonction publique</t>
  </si>
  <si>
    <t>Total Somme de dont salaires statutaire de la fonction publique</t>
  </si>
  <si>
    <t>Somme de Salaires sans statutaire de la fonction publique</t>
  </si>
  <si>
    <t>Total Somme de Salaires sans statutaire de la fonction publique</t>
  </si>
  <si>
    <t>Somme Salaires statutaire de la fonction publique</t>
  </si>
  <si>
    <t>Total Somme Salaires statutaire de la fonction publique</t>
  </si>
  <si>
    <t>HP</t>
  </si>
  <si>
    <t>Coûts "Hors Périmètre" : ce coût ne s'inscrit dans aucun régime d'aide de l'AAP</t>
  </si>
  <si>
    <t>Total coûts hors périmètre AAP</t>
  </si>
  <si>
    <t>Total coûts non éligibles non admissibles et hors périmètre</t>
  </si>
  <si>
    <t>Somme de Total coûts hors périmètre AAP</t>
  </si>
  <si>
    <t>Total Somme de Total coûts hors périmètre AAP</t>
  </si>
  <si>
    <t>Somme de Total coûts non éligibles non admissibles et hors périmètre</t>
  </si>
  <si>
    <t>Total Somme de Total coûts non éligibles non admissibles et hors périmètre</t>
  </si>
  <si>
    <t>v5.2 - 2025 01 09</t>
  </si>
  <si>
    <t xml:space="preserve">la recherche est qualifiée de « recherche en collaboration effective » </t>
  </si>
  <si>
    <t>« les résultats du projet peuvent être largement diffusés»</t>
  </si>
  <si>
    <t>% dépenses éligibles</t>
  </si>
  <si>
    <t>% coût total</t>
  </si>
  <si>
    <t>Condition n°2 - Remboursement nominal</t>
  </si>
  <si>
    <t>Date de clôture de l'exercice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</si>
</sst>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0.0%"/>
    <numFmt numFmtId="165" formatCode="_-* #,##0\ &quot;€&quot;_-;\-* #,##0\ &quot;€&quot;_-;_-* &quot;-&quot;??\ &quot;€&quot;_-;_-@_-"/>
    <numFmt numFmtId="166" formatCode="_-* #,##0\ _€_-;\-* #,##0\ _€_-;_-* &quot;-&quot;\ _€_-;_-@_-"/>
    <numFmt numFmtId="167" formatCode="_-* #,##0\ _€_-;\-* #,##0\ _€_-;_-* &quot;-&quot;??\ _€_-;_-@_-"/>
    <numFmt numFmtId="168" formatCode="#,##0\ &quot;€&quot;"/>
    <numFmt numFmtId="169" formatCode="_-* #,##0_-;\-* #,##0_-;_-* &quot;-&quot;??_-;_-@_-"/>
    <numFmt numFmtId="170" formatCode="0.0;;;"/>
    <numFmt numFmtId="171" formatCode="_-* #,##0.00\ _€_-;\-* #,##0.00\ _€_-;_-* &quot;-&quot;??\ _€_-;_-@_-"/>
    <numFmt numFmtId="172" formatCode="#&quot; mois&quot;"/>
    <numFmt numFmtId="173" formatCode="0.00000000%"/>
    <numFmt numFmtId="174" formatCode="#&quot; ans post phase d'investissement&quot;"/>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color indexed="9"/>
      <name val="Calibri"/>
      <family val="2"/>
    </font>
    <font>
      <sz val="12"/>
      <name val="Arial"/>
      <family val="2"/>
    </font>
    <font>
      <i/>
      <sz val="10"/>
      <name val="Arial"/>
      <family val="2"/>
    </font>
    <font>
      <sz val="18"/>
      <name val="Calibri"/>
      <family val="2"/>
    </font>
    <font>
      <sz val="11"/>
      <color theme="1" tint="0.499984740745262"/>
      <name val="Calibri"/>
      <family val="2"/>
      <scheme val="minor"/>
    </font>
    <font>
      <sz val="10"/>
      <color theme="0"/>
      <name val="Arial"/>
      <family val="2"/>
    </font>
    <font>
      <i/>
      <sz val="11"/>
      <color theme="1"/>
      <name val="Calibri"/>
      <family val="2"/>
      <scheme val="minor"/>
    </font>
    <font>
      <b/>
      <i/>
      <sz val="11"/>
      <color rgb="FFFF0000"/>
      <name val="Calibri"/>
      <family val="2"/>
      <scheme val="minor"/>
    </font>
    <font>
      <sz val="14"/>
      <color theme="1"/>
      <name val="Calibri"/>
      <family val="2"/>
      <scheme val="minor"/>
    </font>
    <font>
      <b/>
      <sz val="14"/>
      <color theme="0"/>
      <name val="Arial"/>
      <family val="2"/>
    </font>
    <font>
      <sz val="14"/>
      <name val="Arial"/>
      <family val="2"/>
    </font>
    <font>
      <b/>
      <sz val="14"/>
      <name val="Arial"/>
      <family val="2"/>
    </font>
    <font>
      <sz val="14"/>
      <color indexed="12"/>
      <name val="Arial"/>
      <family val="2"/>
    </font>
    <font>
      <b/>
      <sz val="11"/>
      <name val="Arial"/>
      <family val="2"/>
    </font>
    <font>
      <b/>
      <sz val="10"/>
      <name val="Arial"/>
      <family val="2"/>
    </font>
    <font>
      <sz val="11"/>
      <name val="Arial"/>
      <family val="2"/>
    </font>
    <font>
      <b/>
      <sz val="10"/>
      <color rgb="FFFF0000"/>
      <name val="Arial"/>
      <family val="2"/>
    </font>
    <font>
      <b/>
      <sz val="10"/>
      <color theme="0"/>
      <name val="Arial"/>
      <family val="2"/>
    </font>
    <font>
      <b/>
      <i/>
      <sz val="12"/>
      <name val="Arial"/>
      <family val="2"/>
    </font>
    <font>
      <b/>
      <sz val="11"/>
      <color theme="0"/>
      <name val="Arial"/>
      <family val="2"/>
    </font>
    <font>
      <sz val="10"/>
      <color indexed="8"/>
      <name val="Arial"/>
      <family val="2"/>
    </font>
    <font>
      <sz val="10"/>
      <color indexed="9"/>
      <name val="Arial"/>
      <family val="2"/>
    </font>
    <font>
      <b/>
      <sz val="10"/>
      <color indexed="9"/>
      <name val="Calibri"/>
      <family val="2"/>
    </font>
    <font>
      <b/>
      <sz val="10"/>
      <name val="Calibri"/>
      <family val="2"/>
    </font>
    <font>
      <sz val="10"/>
      <name val="Calibri"/>
      <family val="2"/>
    </font>
    <font>
      <b/>
      <sz val="12"/>
      <color indexed="10"/>
      <name val="Arial"/>
      <family val="2"/>
    </font>
    <font>
      <sz val="10"/>
      <name val="Calibri"/>
      <family val="2"/>
      <scheme val="minor"/>
    </font>
    <font>
      <b/>
      <sz val="10"/>
      <name val="Calibri"/>
      <family val="2"/>
      <scheme val="minor"/>
    </font>
    <font>
      <b/>
      <sz val="10"/>
      <color theme="1"/>
      <name val="Arial"/>
      <family val="2"/>
    </font>
    <font>
      <sz val="9"/>
      <color indexed="81"/>
      <name val="Tahoma"/>
      <family val="2"/>
    </font>
    <font>
      <b/>
      <sz val="9"/>
      <color indexed="81"/>
      <name val="Tahoma"/>
      <family val="2"/>
    </font>
    <font>
      <sz val="11"/>
      <color theme="1"/>
      <name val="Arial"/>
      <family val="2"/>
    </font>
    <font>
      <b/>
      <sz val="20"/>
      <color rgb="FFFF0000"/>
      <name val="Arial"/>
      <family val="2"/>
    </font>
    <font>
      <sz val="11"/>
      <color rgb="FFFF0000"/>
      <name val="Calibri"/>
      <family val="2"/>
      <scheme val="minor"/>
    </font>
    <font>
      <u/>
      <sz val="11"/>
      <color theme="10"/>
      <name val="Calibri"/>
      <family val="2"/>
      <scheme val="minor"/>
    </font>
    <font>
      <b/>
      <sz val="14"/>
      <color theme="0"/>
      <name val="Calibri"/>
      <family val="2"/>
      <scheme val="minor"/>
    </font>
    <font>
      <b/>
      <i/>
      <sz val="10"/>
      <name val="Calibri"/>
      <family val="2"/>
      <scheme val="minor"/>
    </font>
    <font>
      <b/>
      <i/>
      <sz val="10"/>
      <color rgb="FFFF0000"/>
      <name val="Calibri"/>
      <family val="2"/>
      <scheme val="minor"/>
    </font>
    <font>
      <u/>
      <sz val="10"/>
      <color theme="3"/>
      <name val="Calibri"/>
      <family val="2"/>
      <scheme val="minor"/>
    </font>
    <font>
      <sz val="10"/>
      <color theme="0"/>
      <name val="Calibri"/>
      <family val="2"/>
    </font>
    <font>
      <b/>
      <sz val="16"/>
      <color theme="0"/>
      <name val="Calibri"/>
      <family val="2"/>
      <scheme val="minor"/>
    </font>
    <font>
      <b/>
      <sz val="12"/>
      <color theme="0"/>
      <name val="Calibri"/>
      <family val="2"/>
      <scheme val="minor"/>
    </font>
    <font>
      <b/>
      <sz val="12"/>
      <name val="Calibri"/>
      <family val="2"/>
      <scheme val="minor"/>
    </font>
    <font>
      <sz val="11"/>
      <name val="Calibri"/>
      <family val="2"/>
      <scheme val="minor"/>
    </font>
    <font>
      <b/>
      <sz val="11"/>
      <name val="Calibri"/>
      <family val="2"/>
      <scheme val="minor"/>
    </font>
    <font>
      <sz val="11"/>
      <name val="Calibri"/>
      <family val="2"/>
    </font>
    <font>
      <sz val="12"/>
      <name val="Calibri"/>
      <family val="2"/>
      <scheme val="minor"/>
    </font>
    <font>
      <b/>
      <sz val="14"/>
      <color rgb="FFFF0000"/>
      <name val="Calibri"/>
      <family val="2"/>
      <scheme val="minor"/>
    </font>
    <font>
      <b/>
      <sz val="16"/>
      <color rgb="FFFF0000"/>
      <name val="Arial"/>
      <family val="2"/>
    </font>
    <font>
      <sz val="8"/>
      <name val="Calibri"/>
      <family val="2"/>
      <scheme val="minor"/>
    </font>
    <font>
      <b/>
      <sz val="14"/>
      <name val="Calibri"/>
      <family val="2"/>
      <scheme val="minor"/>
    </font>
    <font>
      <i/>
      <sz val="10"/>
      <name val="Calibri"/>
      <family val="2"/>
    </font>
    <font>
      <b/>
      <sz val="20"/>
      <color theme="0"/>
      <name val="Calibri"/>
      <family val="2"/>
      <scheme val="minor"/>
    </font>
    <font>
      <b/>
      <i/>
      <sz val="11"/>
      <name val="Calibri"/>
      <family val="2"/>
      <scheme val="minor"/>
    </font>
    <font>
      <b/>
      <sz val="10"/>
      <color theme="7" tint="-0.499984740745262"/>
      <name val="Calibri"/>
      <family val="2"/>
      <scheme val="minor"/>
    </font>
    <font>
      <b/>
      <sz val="18"/>
      <color indexed="9"/>
      <name val="Calibri"/>
      <family val="2"/>
    </font>
    <font>
      <b/>
      <sz val="14"/>
      <color theme="1"/>
      <name val="Arial"/>
      <family val="2"/>
    </font>
    <font>
      <sz val="14"/>
      <color theme="1"/>
      <name val="Arial"/>
      <family val="2"/>
    </font>
    <font>
      <b/>
      <sz val="14"/>
      <color rgb="FFFF0000"/>
      <name val="Arial"/>
      <family val="2"/>
    </font>
    <font>
      <b/>
      <u/>
      <sz val="10"/>
      <color theme="0"/>
      <name val="Arial"/>
      <family val="2"/>
    </font>
    <font>
      <b/>
      <sz val="10"/>
      <color theme="7"/>
      <name val="Arial"/>
      <family val="2"/>
    </font>
    <font>
      <u/>
      <sz val="14"/>
      <name val="Arial"/>
      <family val="2"/>
    </font>
    <font>
      <i/>
      <sz val="14"/>
      <color theme="1"/>
      <name val="Arial"/>
      <family val="2"/>
    </font>
    <font>
      <b/>
      <sz val="11"/>
      <color rgb="FFC00000"/>
      <name val="Calibri"/>
      <family val="2"/>
      <scheme val="minor"/>
    </font>
    <font>
      <b/>
      <i/>
      <sz val="12.5"/>
      <color indexed="9"/>
      <name val="Calibri"/>
      <family val="2"/>
    </font>
    <font>
      <sz val="10"/>
      <color theme="1"/>
      <name val="Arial"/>
      <family val="2"/>
    </font>
    <font>
      <b/>
      <sz val="9"/>
      <color indexed="81"/>
      <name val="Tahoma"/>
      <charset val="1"/>
    </font>
    <font>
      <b/>
      <i/>
      <sz val="12"/>
      <name val="Calibri"/>
      <family val="2"/>
      <scheme val="minor"/>
    </font>
    <font>
      <sz val="10"/>
      <color theme="0"/>
      <name val="Arial"/>
    </font>
  </fonts>
  <fills count="22">
    <fill>
      <patternFill patternType="none"/>
    </fill>
    <fill>
      <patternFill patternType="gray125"/>
    </fill>
    <fill>
      <patternFill patternType="solid">
        <fgColor theme="0"/>
        <bgColor indexed="64"/>
      </patternFill>
    </fill>
    <fill>
      <patternFill patternType="solid">
        <fgColor rgb="FF3CB6EC"/>
        <bgColor indexed="64"/>
      </patternFill>
    </fill>
    <fill>
      <patternFill patternType="solid">
        <fgColor theme="4"/>
        <bgColor indexed="64"/>
      </patternFill>
    </fill>
    <fill>
      <patternFill patternType="solid">
        <fgColor theme="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theme="8" tint="-0.499984740745262"/>
        <bgColor indexed="64"/>
      </patternFill>
    </fill>
    <fill>
      <patternFill patternType="solid">
        <fgColor theme="4" tint="0.79998168889431442"/>
        <bgColor indexed="64"/>
      </patternFill>
    </fill>
  </fills>
  <borders count="103">
    <border>
      <left/>
      <right/>
      <top/>
      <bottom/>
      <diagonal/>
    </border>
    <border>
      <left style="hair">
        <color auto="1"/>
      </left>
      <right style="hair">
        <color auto="1"/>
      </right>
      <top style="hair">
        <color auto="1"/>
      </top>
      <bottom style="hair">
        <color auto="1"/>
      </bottom>
      <diagonal/>
    </border>
    <border>
      <left/>
      <right style="thin">
        <color auto="1"/>
      </right>
      <top/>
      <bottom/>
      <diagonal/>
    </border>
    <border>
      <left style="hair">
        <color auto="1"/>
      </left>
      <right/>
      <top style="hair">
        <color auto="1"/>
      </top>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thin">
        <color auto="1"/>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hair">
        <color theme="0"/>
      </right>
      <top style="hair">
        <color theme="0"/>
      </top>
      <bottom style="hair">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style="thin">
        <color theme="0"/>
      </left>
      <right/>
      <top style="thin">
        <color theme="0"/>
      </top>
      <bottom style="thin">
        <color theme="5" tint="0.39994506668294322"/>
      </bottom>
      <diagonal/>
    </border>
    <border>
      <left/>
      <right/>
      <top style="thin">
        <color theme="0"/>
      </top>
      <bottom/>
      <diagonal/>
    </border>
    <border>
      <left/>
      <right style="thin">
        <color theme="0"/>
      </right>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medium">
        <color indexed="64"/>
      </bottom>
      <diagonal/>
    </border>
    <border>
      <left style="thin">
        <color indexed="64"/>
      </left>
      <right style="thin">
        <color indexed="64"/>
      </right>
      <top style="medium">
        <color indexed="64"/>
      </top>
      <bottom/>
      <diagonal/>
    </border>
    <border>
      <left style="medium">
        <color indexed="64"/>
      </left>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theme="0"/>
      </top>
      <bottom style="medium">
        <color indexed="64"/>
      </bottom>
      <diagonal/>
    </border>
    <border>
      <left style="thin">
        <color theme="0"/>
      </left>
      <right/>
      <top/>
      <bottom/>
      <diagonal/>
    </border>
    <border>
      <left style="hair">
        <color auto="1"/>
      </left>
      <right style="hair">
        <color auto="1"/>
      </right>
      <top/>
      <bottom style="hair">
        <color auto="1"/>
      </bottom>
      <diagonal/>
    </border>
    <border>
      <left style="thin">
        <color theme="0"/>
      </left>
      <right/>
      <top style="thin">
        <color theme="0"/>
      </top>
      <bottom/>
      <diagonal/>
    </border>
    <border>
      <left style="thin">
        <color theme="0"/>
      </left>
      <right/>
      <top style="thin">
        <color indexed="64"/>
      </top>
      <bottom style="thin">
        <color theme="0"/>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style="hair">
        <color auto="1"/>
      </left>
      <right/>
      <top/>
      <bottom/>
      <diagonal/>
    </border>
    <border>
      <left/>
      <right/>
      <top/>
      <bottom style="hair">
        <color auto="1"/>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thin">
        <color theme="0"/>
      </left>
      <right style="medium">
        <color indexed="64"/>
      </right>
      <top style="thin">
        <color theme="0"/>
      </top>
      <bottom style="thin">
        <color indexed="64"/>
      </bottom>
      <diagonal/>
    </border>
    <border>
      <left style="thin">
        <color theme="0"/>
      </left>
      <right style="medium">
        <color indexed="64"/>
      </right>
      <top style="thin">
        <color indexed="64"/>
      </top>
      <bottom/>
      <diagonal/>
    </border>
    <border>
      <left style="thin">
        <color theme="0"/>
      </left>
      <right style="medium">
        <color indexed="64"/>
      </right>
      <top/>
      <bottom/>
      <diagonal/>
    </border>
    <border>
      <left style="thin">
        <color theme="0"/>
      </left>
      <right style="medium">
        <color indexed="64"/>
      </right>
      <top/>
      <bottom style="thin">
        <color indexed="64"/>
      </bottom>
      <diagonal/>
    </border>
    <border>
      <left style="medium">
        <color indexed="64"/>
      </left>
      <right style="thin">
        <color theme="0"/>
      </right>
      <top/>
      <bottom style="medium">
        <color indexed="64"/>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38" fillId="0" borderId="0" applyNumberFormat="0" applyFill="0" applyBorder="0" applyAlignment="0" applyProtection="0"/>
    <xf numFmtId="0" fontId="1" fillId="0" borderId="0"/>
    <xf numFmtId="9" fontId="1" fillId="0" borderId="0" applyFont="0" applyFill="0" applyBorder="0" applyAlignment="0" applyProtection="0"/>
  </cellStyleXfs>
  <cellXfs count="495">
    <xf numFmtId="0" fontId="0" fillId="0" borderId="0" xfId="0"/>
    <xf numFmtId="0" fontId="0" fillId="0" borderId="0" xfId="0" applyAlignment="1">
      <alignment vertical="top"/>
    </xf>
    <xf numFmtId="0" fontId="3" fillId="2" borderId="0" xfId="4" applyFill="1" applyAlignment="1">
      <alignment vertical="top" wrapText="1"/>
    </xf>
    <xf numFmtId="0" fontId="3" fillId="2" borderId="0" xfId="4" applyFill="1" applyAlignment="1">
      <alignment vertical="top"/>
    </xf>
    <xf numFmtId="0" fontId="4" fillId="3" borderId="0" xfId="4" applyFont="1" applyFill="1" applyAlignment="1">
      <alignment vertical="top"/>
    </xf>
    <xf numFmtId="0" fontId="5" fillId="2" borderId="0" xfId="4" applyFont="1" applyFill="1" applyAlignment="1">
      <alignment vertical="top" wrapText="1"/>
    </xf>
    <xf numFmtId="0" fontId="5" fillId="4" borderId="0" xfId="4" applyFont="1" applyFill="1" applyAlignment="1">
      <alignment vertical="top" wrapText="1"/>
    </xf>
    <xf numFmtId="0" fontId="5" fillId="5" borderId="0" xfId="4" applyFont="1" applyFill="1" applyAlignment="1">
      <alignment vertical="top" wrapText="1"/>
    </xf>
    <xf numFmtId="0" fontId="5" fillId="6" borderId="0" xfId="4" applyFont="1" applyFill="1" applyAlignment="1">
      <alignment vertical="top" wrapText="1"/>
    </xf>
    <xf numFmtId="0" fontId="6" fillId="2" borderId="0" xfId="0" applyFont="1" applyFill="1" applyAlignment="1">
      <alignment horizontal="left" vertical="top"/>
    </xf>
    <xf numFmtId="0" fontId="7" fillId="2" borderId="0" xfId="4" applyFont="1" applyFill="1" applyAlignment="1">
      <alignment vertical="top" wrapText="1"/>
    </xf>
    <xf numFmtId="0" fontId="7" fillId="2" borderId="0" xfId="4" applyFont="1" applyFill="1" applyAlignment="1">
      <alignment vertical="top"/>
    </xf>
    <xf numFmtId="0" fontId="3" fillId="2" borderId="1" xfId="0" applyFont="1" applyFill="1" applyBorder="1" applyAlignment="1" applyProtection="1">
      <alignment horizontal="left" vertical="center"/>
      <protection locked="0"/>
    </xf>
    <xf numFmtId="0" fontId="8" fillId="7"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9" fillId="3" borderId="1" xfId="0" applyFont="1" applyFill="1" applyBorder="1" applyAlignment="1">
      <alignment horizontal="center" vertical="center" wrapText="1"/>
    </xf>
    <xf numFmtId="0" fontId="10" fillId="0" borderId="0" xfId="0" applyFont="1"/>
    <xf numFmtId="11" fontId="11" fillId="0" borderId="0" xfId="0" applyNumberFormat="1" applyFont="1" applyAlignment="1">
      <alignment horizontal="center"/>
    </xf>
    <xf numFmtId="0" fontId="2" fillId="0" borderId="0" xfId="0" applyFont="1"/>
    <xf numFmtId="0" fontId="12" fillId="0" borderId="0" xfId="0" applyFont="1"/>
    <xf numFmtId="0" fontId="12" fillId="0" borderId="0" xfId="0" applyFont="1" applyAlignment="1">
      <alignment wrapText="1"/>
    </xf>
    <xf numFmtId="0" fontId="0" fillId="0" borderId="0" xfId="0" applyAlignment="1">
      <alignment vertical="center"/>
    </xf>
    <xf numFmtId="0" fontId="10" fillId="0" borderId="0" xfId="0" applyFont="1" applyAlignment="1">
      <alignment vertical="center"/>
    </xf>
    <xf numFmtId="0" fontId="19" fillId="0" borderId="1" xfId="0" applyFont="1" applyBorder="1" applyAlignment="1" applyProtection="1">
      <alignment vertical="center"/>
      <protection locked="0"/>
    </xf>
    <xf numFmtId="0" fontId="18" fillId="0" borderId="1" xfId="0" applyFont="1" applyBorder="1" applyAlignment="1" applyProtection="1">
      <alignment horizontal="center" vertical="center" wrapText="1"/>
      <protection locked="0"/>
    </xf>
    <xf numFmtId="43" fontId="1" fillId="0" borderId="1" xfId="1" applyBorder="1" applyAlignment="1" applyProtection="1">
      <alignment vertical="center" wrapText="1"/>
      <protection locked="0"/>
    </xf>
    <xf numFmtId="165" fontId="1" fillId="0" borderId="1" xfId="2" applyNumberFormat="1" applyBorder="1" applyAlignment="1" applyProtection="1">
      <alignment horizontal="center" vertical="center"/>
      <protection locked="0"/>
    </xf>
    <xf numFmtId="167" fontId="3" fillId="0" borderId="1" xfId="1" applyNumberFormat="1" applyFont="1" applyBorder="1" applyAlignment="1" applyProtection="1">
      <alignment horizontal="center" vertical="center"/>
      <protection locked="0"/>
    </xf>
    <xf numFmtId="0" fontId="3" fillId="0" borderId="1" xfId="4" applyBorder="1" applyAlignment="1" applyProtection="1">
      <alignment vertical="center" wrapText="1"/>
      <protection locked="0"/>
    </xf>
    <xf numFmtId="9" fontId="19" fillId="0" borderId="1" xfId="0" applyNumberFormat="1" applyFont="1" applyBorder="1" applyAlignment="1" applyProtection="1">
      <alignment vertical="center"/>
      <protection locked="0"/>
    </xf>
    <xf numFmtId="168" fontId="19" fillId="0" borderId="1" xfId="1" applyNumberFormat="1" applyFont="1" applyFill="1" applyBorder="1" applyAlignment="1" applyProtection="1">
      <alignment vertical="center"/>
      <protection locked="0"/>
    </xf>
    <xf numFmtId="168" fontId="19" fillId="0" borderId="1" xfId="0" applyNumberFormat="1" applyFont="1" applyBorder="1" applyAlignment="1" applyProtection="1">
      <alignment vertical="center"/>
      <protection locked="0"/>
    </xf>
    <xf numFmtId="168" fontId="18" fillId="0" borderId="1" xfId="0" applyNumberFormat="1" applyFont="1" applyBorder="1" applyAlignment="1" applyProtection="1">
      <alignment horizontal="center" vertical="center" wrapText="1"/>
      <protection locked="0"/>
    </xf>
    <xf numFmtId="0" fontId="19" fillId="0" borderId="16" xfId="0" applyFont="1" applyBorder="1" applyAlignment="1" applyProtection="1">
      <alignment vertical="center"/>
      <protection locked="0"/>
    </xf>
    <xf numFmtId="0" fontId="19" fillId="0" borderId="17" xfId="0" applyFont="1" applyBorder="1" applyAlignment="1" applyProtection="1">
      <alignment vertical="center"/>
      <protection locked="0"/>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24"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wrapText="1"/>
      <protection locked="0"/>
    </xf>
    <xf numFmtId="168" fontId="0" fillId="0" borderId="5" xfId="1" applyNumberFormat="1" applyFont="1" applyBorder="1" applyProtection="1"/>
    <xf numFmtId="166" fontId="0" fillId="7" borderId="1" xfId="0" applyNumberFormat="1" applyFill="1" applyBorder="1" applyAlignment="1" applyProtection="1">
      <alignment vertical="center" wrapText="1"/>
      <protection locked="0"/>
    </xf>
    <xf numFmtId="0" fontId="3" fillId="7" borderId="1" xfId="0" applyFont="1" applyFill="1" applyBorder="1" applyAlignment="1" applyProtection="1">
      <alignment horizontal="center" vertical="center" wrapText="1"/>
      <protection locked="0"/>
    </xf>
    <xf numFmtId="0" fontId="0" fillId="2" borderId="0" xfId="0" applyFill="1" applyProtection="1">
      <protection locked="0"/>
    </xf>
    <xf numFmtId="168" fontId="0" fillId="0" borderId="0" xfId="1" applyNumberFormat="1" applyFont="1" applyProtection="1">
      <protection locked="0"/>
    </xf>
    <xf numFmtId="0" fontId="0" fillId="0" borderId="7" xfId="0" applyBorder="1" applyProtection="1">
      <protection locked="0"/>
    </xf>
    <xf numFmtId="0" fontId="9" fillId="3" borderId="1" xfId="0" applyFont="1" applyFill="1" applyBorder="1" applyAlignment="1" applyProtection="1">
      <alignment horizontal="center" vertical="center" wrapText="1"/>
      <protection locked="0"/>
    </xf>
    <xf numFmtId="0" fontId="21" fillId="3" borderId="3" xfId="0" applyFont="1" applyFill="1" applyBorder="1" applyAlignment="1" applyProtection="1">
      <alignment horizontal="center" vertical="center" wrapText="1"/>
      <protection locked="0"/>
    </xf>
    <xf numFmtId="168" fontId="9" fillId="3" borderId="1" xfId="1" applyNumberFormat="1" applyFont="1" applyFill="1" applyBorder="1" applyAlignment="1" applyProtection="1">
      <alignment horizontal="center" vertical="center" wrapText="1"/>
      <protection locked="0"/>
    </xf>
    <xf numFmtId="168" fontId="0" fillId="0" borderId="0" xfId="0" applyNumberFormat="1" applyProtection="1">
      <protection locked="0"/>
    </xf>
    <xf numFmtId="169" fontId="0" fillId="0" borderId="0" xfId="1" applyNumberFormat="1" applyFont="1" applyProtection="1">
      <protection locked="0"/>
    </xf>
    <xf numFmtId="0" fontId="3" fillId="0" borderId="0" xfId="0" applyFont="1" applyAlignment="1" applyProtection="1">
      <alignment horizontal="center" vertical="center"/>
      <protection locked="0"/>
    </xf>
    <xf numFmtId="168" fontId="9" fillId="2" borderId="0" xfId="0" applyNumberFormat="1" applyFont="1" applyFill="1" applyAlignment="1" applyProtection="1">
      <alignment horizontal="center" vertical="center"/>
      <protection locked="0"/>
    </xf>
    <xf numFmtId="168" fontId="3" fillId="8" borderId="0" xfId="0" applyNumberFormat="1" applyFont="1" applyFill="1" applyAlignment="1" applyProtection="1">
      <alignment horizontal="center" vertical="center"/>
      <protection locked="0"/>
    </xf>
    <xf numFmtId="0" fontId="3" fillId="8" borderId="0" xfId="0" applyFont="1" applyFill="1" applyAlignment="1" applyProtection="1">
      <alignment horizontal="center" vertical="center"/>
      <protection locked="0"/>
    </xf>
    <xf numFmtId="0" fontId="3" fillId="8" borderId="0" xfId="0" applyFont="1" applyFill="1" applyAlignment="1" applyProtection="1">
      <alignment vertical="center"/>
      <protection locked="0"/>
    </xf>
    <xf numFmtId="0" fontId="19" fillId="8" borderId="0" xfId="0" applyFont="1" applyFill="1" applyAlignment="1" applyProtection="1">
      <alignment vertical="center"/>
      <protection locked="0"/>
    </xf>
    <xf numFmtId="0" fontId="6" fillId="0" borderId="0" xfId="0" applyFont="1" applyAlignment="1" applyProtection="1">
      <alignment horizontal="center"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wrapText="1"/>
      <protection locked="0"/>
    </xf>
    <xf numFmtId="0" fontId="19" fillId="8" borderId="0" xfId="0" applyFont="1" applyFill="1" applyAlignment="1" applyProtection="1">
      <alignment horizontal="center" vertical="center"/>
      <protection locked="0"/>
    </xf>
    <xf numFmtId="0" fontId="3" fillId="0" borderId="6" xfId="0" applyFont="1" applyBorder="1" applyAlignment="1" applyProtection="1">
      <alignment vertical="center"/>
      <protection locked="0"/>
    </xf>
    <xf numFmtId="0" fontId="3" fillId="11" borderId="7"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0" fillId="0" borderId="8" xfId="0" applyBorder="1" applyProtection="1">
      <protection locked="0"/>
    </xf>
    <xf numFmtId="0" fontId="0" fillId="7" borderId="9" xfId="0" applyFill="1" applyBorder="1" applyProtection="1">
      <protection locked="0"/>
    </xf>
    <xf numFmtId="0" fontId="0" fillId="0" borderId="9" xfId="0" applyBorder="1" applyProtection="1">
      <protection locked="0"/>
    </xf>
    <xf numFmtId="168" fontId="10" fillId="0" borderId="0" xfId="0" applyNumberFormat="1" applyFont="1" applyProtection="1">
      <protection locked="0"/>
    </xf>
    <xf numFmtId="20" fontId="0" fillId="0" borderId="0" xfId="0" applyNumberFormat="1" applyAlignment="1" applyProtection="1">
      <alignment horizontal="center" vertical="center"/>
      <protection locked="0"/>
    </xf>
    <xf numFmtId="168" fontId="0" fillId="0" borderId="0" xfId="0" applyNumberFormat="1" applyAlignment="1" applyProtection="1">
      <alignment horizontal="center"/>
      <protection locked="0"/>
    </xf>
    <xf numFmtId="168" fontId="21" fillId="3" borderId="3" xfId="0" applyNumberFormat="1" applyFont="1" applyFill="1" applyBorder="1" applyAlignment="1" applyProtection="1">
      <alignment horizontal="center" vertical="center" wrapText="1"/>
      <protection locked="0"/>
    </xf>
    <xf numFmtId="169" fontId="21" fillId="4" borderId="3" xfId="1" applyNumberFormat="1" applyFont="1" applyFill="1" applyBorder="1" applyAlignment="1" applyProtection="1">
      <alignment horizontal="center" vertical="center" wrapText="1"/>
      <protection locked="0"/>
    </xf>
    <xf numFmtId="169" fontId="21" fillId="4" borderId="4" xfId="1" applyNumberFormat="1" applyFont="1" applyFill="1" applyBorder="1" applyAlignment="1" applyProtection="1">
      <alignment horizontal="center" vertical="center" wrapText="1"/>
      <protection locked="0"/>
    </xf>
    <xf numFmtId="0" fontId="0" fillId="8" borderId="0" xfId="0" applyFill="1" applyAlignment="1" applyProtection="1">
      <alignment horizontal="center" vertical="center"/>
      <protection locked="0"/>
    </xf>
    <xf numFmtId="0" fontId="0" fillId="10" borderId="6" xfId="0" applyFill="1" applyBorder="1" applyProtection="1">
      <protection locked="0"/>
    </xf>
    <xf numFmtId="0" fontId="0" fillId="10" borderId="8" xfId="0" applyFill="1" applyBorder="1" applyProtection="1">
      <protection locked="0"/>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9" fontId="9" fillId="3" borderId="1" xfId="3" applyFont="1" applyFill="1" applyBorder="1" applyAlignment="1" applyProtection="1">
      <alignment horizontal="center" vertical="center" wrapText="1"/>
      <protection locked="0"/>
    </xf>
    <xf numFmtId="165" fontId="0" fillId="0" borderId="5" xfId="0" applyNumberFormat="1" applyBorder="1"/>
    <xf numFmtId="0" fontId="36" fillId="0" borderId="0" xfId="0" applyFont="1" applyProtection="1">
      <protection locked="0"/>
    </xf>
    <xf numFmtId="169" fontId="35" fillId="0" borderId="0" xfId="1" applyNumberFormat="1" applyFont="1" applyProtection="1">
      <protection locked="0"/>
    </xf>
    <xf numFmtId="0" fontId="35" fillId="0" borderId="0" xfId="0" applyFont="1" applyProtection="1">
      <protection locked="0"/>
    </xf>
    <xf numFmtId="0" fontId="20" fillId="2" borderId="0" xfId="0" applyFont="1" applyFill="1" applyAlignment="1" applyProtection="1">
      <alignment horizontal="left" vertical="center"/>
      <protection locked="0"/>
    </xf>
    <xf numFmtId="169" fontId="35" fillId="2" borderId="0" xfId="1" applyNumberFormat="1" applyFont="1" applyFill="1" applyProtection="1">
      <protection locked="0"/>
    </xf>
    <xf numFmtId="0" fontId="0" fillId="0" borderId="0" xfId="0" pivotButton="1" applyProtection="1">
      <protection locked="0"/>
    </xf>
    <xf numFmtId="169" fontId="35" fillId="0" borderId="0" xfId="0" applyNumberFormat="1" applyFont="1" applyProtection="1">
      <protection locked="0"/>
    </xf>
    <xf numFmtId="0" fontId="0" fillId="0" borderId="0" xfId="0" applyAlignment="1" applyProtection="1">
      <alignment horizontal="left"/>
      <protection locked="0"/>
    </xf>
    <xf numFmtId="169" fontId="35" fillId="0" borderId="0" xfId="0" applyNumberFormat="1" applyFont="1" applyAlignment="1" applyProtection="1">
      <alignment horizontal="left" vertical="center"/>
      <protection locked="0"/>
    </xf>
    <xf numFmtId="165" fontId="3" fillId="7" borderId="1" xfId="2" applyNumberFormat="1" applyFont="1" applyFill="1" applyBorder="1" applyAlignment="1" applyProtection="1">
      <alignment horizontal="center" vertical="center" wrapText="1"/>
      <protection locked="0"/>
    </xf>
    <xf numFmtId="165" fontId="3" fillId="7" borderId="1" xfId="2" applyNumberFormat="1" applyFont="1" applyFill="1" applyBorder="1" applyAlignment="1" applyProtection="1">
      <alignment vertical="center"/>
      <protection locked="0"/>
    </xf>
    <xf numFmtId="0" fontId="3" fillId="2" borderId="0" xfId="4" applyFill="1" applyAlignment="1" applyProtection="1">
      <alignment vertical="center"/>
      <protection locked="0"/>
    </xf>
    <xf numFmtId="0" fontId="3" fillId="0" borderId="0" xfId="4" applyAlignment="1" applyProtection="1">
      <alignment vertical="center"/>
      <protection locked="0"/>
    </xf>
    <xf numFmtId="168" fontId="3" fillId="8" borderId="0" xfId="0" applyNumberFormat="1" applyFont="1" applyFill="1" applyAlignment="1">
      <alignment horizontal="center" vertical="center"/>
    </xf>
    <xf numFmtId="168" fontId="19" fillId="8" borderId="0" xfId="0" applyNumberFormat="1" applyFont="1" applyFill="1" applyAlignment="1">
      <alignment horizontal="center" vertical="center"/>
    </xf>
    <xf numFmtId="2" fontId="3" fillId="7" borderId="1" xfId="0" applyNumberFormat="1" applyFont="1" applyFill="1" applyBorder="1" applyAlignment="1" applyProtection="1">
      <alignment horizontal="center" vertical="center" wrapText="1"/>
      <protection locked="0"/>
    </xf>
    <xf numFmtId="168" fontId="3" fillId="7" borderId="1" xfId="0" applyNumberFormat="1" applyFont="1" applyFill="1" applyBorder="1" applyAlignment="1" applyProtection="1">
      <alignment horizontal="center" vertical="center" wrapText="1"/>
      <protection locked="0"/>
    </xf>
    <xf numFmtId="9" fontId="3" fillId="7" borderId="1" xfId="3" applyFont="1" applyFill="1" applyBorder="1" applyAlignment="1" applyProtection="1">
      <alignment horizontal="center" vertical="center" wrapText="1"/>
      <protection locked="0"/>
    </xf>
    <xf numFmtId="169" fontId="3" fillId="7" borderId="1" xfId="1" applyNumberFormat="1" applyFont="1" applyFill="1" applyBorder="1" applyAlignment="1" applyProtection="1">
      <alignment horizontal="center" vertical="center" wrapText="1"/>
      <protection locked="0"/>
    </xf>
    <xf numFmtId="0" fontId="26" fillId="2" borderId="0" xfId="0" applyFont="1" applyFill="1" applyAlignment="1">
      <alignment vertical="center"/>
    </xf>
    <xf numFmtId="0" fontId="28" fillId="2" borderId="0" xfId="0" applyFont="1" applyFill="1" applyAlignment="1" applyProtection="1">
      <alignment horizontal="center" vertical="center"/>
      <protection locked="0"/>
    </xf>
    <xf numFmtId="0" fontId="28" fillId="2" borderId="0" xfId="0" applyFont="1" applyFill="1" applyAlignment="1">
      <alignment vertical="center"/>
    </xf>
    <xf numFmtId="0" fontId="29" fillId="2" borderId="0" xfId="0" applyFont="1" applyFill="1" applyAlignment="1">
      <alignment vertical="center"/>
    </xf>
    <xf numFmtId="0" fontId="31" fillId="14" borderId="15" xfId="0" applyFont="1" applyFill="1" applyBorder="1" applyAlignment="1">
      <alignment vertical="center"/>
    </xf>
    <xf numFmtId="43" fontId="30" fillId="15" borderId="19" xfId="1" applyFont="1" applyFill="1" applyBorder="1" applyAlignment="1" applyProtection="1">
      <alignment vertical="center" wrapText="1"/>
      <protection locked="0"/>
    </xf>
    <xf numFmtId="0" fontId="30" fillId="2" borderId="21" xfId="0" applyFont="1" applyFill="1" applyBorder="1" applyAlignment="1" applyProtection="1">
      <alignment horizontal="center" vertical="center" wrapText="1"/>
      <protection locked="0"/>
    </xf>
    <xf numFmtId="0" fontId="30" fillId="0" borderId="15" xfId="0" applyFont="1" applyBorder="1" applyAlignment="1">
      <alignment horizontal="center" vertical="center" wrapText="1"/>
    </xf>
    <xf numFmtId="0" fontId="30" fillId="0" borderId="15" xfId="0" applyFont="1" applyBorder="1" applyAlignment="1">
      <alignment vertical="center"/>
    </xf>
    <xf numFmtId="0" fontId="31" fillId="14" borderId="0" xfId="0" applyFont="1" applyFill="1" applyAlignment="1">
      <alignment vertical="center"/>
    </xf>
    <xf numFmtId="0" fontId="30" fillId="14" borderId="15" xfId="0" applyFont="1" applyFill="1" applyBorder="1" applyAlignment="1">
      <alignment vertical="center"/>
    </xf>
    <xf numFmtId="172" fontId="28" fillId="15" borderId="15" xfId="0" applyNumberFormat="1" applyFont="1" applyFill="1" applyBorder="1" applyAlignment="1">
      <alignment horizontal="center" vertical="center"/>
    </xf>
    <xf numFmtId="0" fontId="40" fillId="0" borderId="15" xfId="0" applyFont="1" applyBorder="1" applyAlignment="1">
      <alignment horizontal="left" vertical="center"/>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0" fillId="2" borderId="15" xfId="0" applyFont="1" applyFill="1" applyBorder="1" applyAlignment="1">
      <alignment vertical="center"/>
    </xf>
    <xf numFmtId="0" fontId="30" fillId="2" borderId="0" xfId="0" applyFont="1" applyFill="1" applyAlignment="1">
      <alignment vertical="center"/>
    </xf>
    <xf numFmtId="0" fontId="30" fillId="0" borderId="23" xfId="0" applyFont="1" applyBorder="1" applyAlignment="1">
      <alignment vertical="center"/>
    </xf>
    <xf numFmtId="0" fontId="30" fillId="0" borderId="23" xfId="0" applyFont="1" applyBorder="1" applyAlignment="1">
      <alignment horizontal="center" vertical="center" wrapText="1"/>
    </xf>
    <xf numFmtId="0" fontId="31" fillId="14" borderId="15" xfId="0" applyFont="1" applyFill="1" applyBorder="1" applyAlignment="1">
      <alignment horizontal="center" vertical="center"/>
    </xf>
    <xf numFmtId="0" fontId="31" fillId="14" borderId="15" xfId="0" applyFont="1" applyFill="1" applyBorder="1" applyAlignment="1">
      <alignment horizontal="center" vertical="center" wrapText="1"/>
    </xf>
    <xf numFmtId="0" fontId="31" fillId="14" borderId="26" xfId="0" applyFont="1" applyFill="1" applyBorder="1" applyAlignment="1">
      <alignment vertical="center" wrapText="1"/>
    </xf>
    <xf numFmtId="0" fontId="42" fillId="0" borderId="15" xfId="0" applyFont="1" applyBorder="1" applyAlignment="1">
      <alignment horizontal="center" vertical="center" wrapText="1"/>
    </xf>
    <xf numFmtId="0" fontId="42" fillId="0" borderId="15" xfId="0" applyFont="1" applyBorder="1" applyAlignment="1">
      <alignment horizontal="center" vertical="center"/>
    </xf>
    <xf numFmtId="0" fontId="42" fillId="0" borderId="23" xfId="0" applyFont="1" applyBorder="1" applyAlignment="1">
      <alignment horizontal="center" vertical="center" wrapText="1"/>
    </xf>
    <xf numFmtId="0" fontId="42" fillId="0" borderId="23" xfId="0" applyFont="1" applyBorder="1" applyAlignment="1">
      <alignment horizontal="center" vertical="center"/>
    </xf>
    <xf numFmtId="0" fontId="30" fillId="14" borderId="15" xfId="0" applyFont="1" applyFill="1" applyBorder="1" applyAlignment="1">
      <alignment vertical="center" wrapText="1"/>
    </xf>
    <xf numFmtId="0" fontId="45" fillId="13" borderId="0" xfId="6" applyFont="1" applyFill="1" applyAlignment="1">
      <alignment horizontal="center" vertical="center" wrapText="1"/>
    </xf>
    <xf numFmtId="0" fontId="46" fillId="14" borderId="15" xfId="0" applyFont="1" applyFill="1" applyBorder="1" applyAlignment="1">
      <alignment horizontal="center" vertical="center" wrapText="1"/>
    </xf>
    <xf numFmtId="0" fontId="30" fillId="2" borderId="21" xfId="0" applyFont="1" applyFill="1" applyBorder="1" applyAlignment="1" applyProtection="1">
      <alignment horizontal="left" vertical="center" wrapText="1"/>
      <protection locked="0"/>
    </xf>
    <xf numFmtId="14" fontId="28" fillId="15" borderId="15" xfId="0" applyNumberFormat="1" applyFont="1" applyFill="1" applyBorder="1" applyAlignment="1">
      <alignment horizontal="center" vertical="center"/>
    </xf>
    <xf numFmtId="1" fontId="30" fillId="15" borderId="23" xfId="1" applyNumberFormat="1" applyFont="1" applyFill="1" applyBorder="1" applyAlignment="1" applyProtection="1">
      <alignment horizontal="center" vertical="center" wrapText="1"/>
      <protection locked="0"/>
    </xf>
    <xf numFmtId="0" fontId="0" fillId="2" borderId="0" xfId="0" applyFill="1"/>
    <xf numFmtId="0" fontId="0" fillId="0" borderId="0" xfId="0" pivotButton="1"/>
    <xf numFmtId="0" fontId="0" fillId="0" borderId="0" xfId="0" applyAlignment="1">
      <alignment horizontal="left"/>
    </xf>
    <xf numFmtId="172" fontId="28" fillId="17" borderId="15" xfId="0" applyNumberFormat="1" applyFont="1" applyFill="1" applyBorder="1" applyAlignment="1">
      <alignment horizontal="center" vertical="center"/>
    </xf>
    <xf numFmtId="0" fontId="0" fillId="0" borderId="0" xfId="0" quotePrefix="1"/>
    <xf numFmtId="0" fontId="48" fillId="14" borderId="15" xfId="0" applyFont="1" applyFill="1" applyBorder="1" applyAlignment="1">
      <alignment horizontal="center" vertical="center" wrapText="1"/>
    </xf>
    <xf numFmtId="0" fontId="48" fillId="14" borderId="20" xfId="0" applyFont="1" applyFill="1" applyBorder="1" applyAlignment="1">
      <alignment horizontal="center" vertical="center" wrapText="1"/>
    </xf>
    <xf numFmtId="172" fontId="49" fillId="17" borderId="20" xfId="0" applyNumberFormat="1" applyFont="1" applyFill="1" applyBorder="1" applyAlignment="1">
      <alignment horizontal="center" vertical="center" wrapText="1"/>
    </xf>
    <xf numFmtId="172" fontId="49" fillId="15" borderId="15" xfId="0" applyNumberFormat="1" applyFont="1" applyFill="1" applyBorder="1" applyAlignment="1">
      <alignment horizontal="center" vertical="center"/>
    </xf>
    <xf numFmtId="0" fontId="48" fillId="14" borderId="0" xfId="0" applyFont="1" applyFill="1" applyAlignment="1">
      <alignment horizontal="center" vertical="center" wrapText="1"/>
    </xf>
    <xf numFmtId="0" fontId="3" fillId="0" borderId="0" xfId="0" applyFont="1" applyAlignment="1" applyProtection="1">
      <alignment vertical="center"/>
      <protection locked="0"/>
    </xf>
    <xf numFmtId="0" fontId="19" fillId="0" borderId="0" xfId="0" applyFont="1" applyAlignment="1" applyProtection="1">
      <alignment vertical="center"/>
      <protection locked="0"/>
    </xf>
    <xf numFmtId="0" fontId="3" fillId="0" borderId="12" xfId="0" applyFont="1" applyBorder="1" applyAlignment="1" applyProtection="1">
      <alignment vertical="center"/>
      <protection locked="0"/>
    </xf>
    <xf numFmtId="0" fontId="0" fillId="0" borderId="13" xfId="0" applyBorder="1" applyProtection="1">
      <protection locked="0"/>
    </xf>
    <xf numFmtId="0" fontId="52" fillId="0" borderId="0" xfId="0" applyFont="1" applyProtection="1">
      <protection locked="0"/>
    </xf>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2" borderId="38" xfId="0" applyFill="1" applyBorder="1"/>
    <xf numFmtId="0" fontId="0" fillId="2" borderId="42" xfId="0" applyFill="1" applyBorder="1"/>
    <xf numFmtId="0" fontId="0" fillId="2" borderId="43" xfId="0" applyFill="1" applyBorder="1"/>
    <xf numFmtId="0" fontId="2" fillId="2" borderId="36" xfId="0" applyFont="1" applyFill="1" applyBorder="1" applyAlignment="1">
      <alignment horizontal="right"/>
    </xf>
    <xf numFmtId="0" fontId="38" fillId="2" borderId="0" xfId="5" applyFill="1"/>
    <xf numFmtId="0" fontId="10" fillId="2" borderId="0" xfId="0" applyFont="1" applyFill="1"/>
    <xf numFmtId="0" fontId="28" fillId="15" borderId="15" xfId="0" applyFont="1" applyFill="1" applyBorder="1" applyAlignment="1">
      <alignment horizontal="center" vertical="center"/>
    </xf>
    <xf numFmtId="0" fontId="2" fillId="2" borderId="0" xfId="0" applyFont="1" applyFill="1" applyAlignment="1">
      <alignment horizontal="left"/>
    </xf>
    <xf numFmtId="14" fontId="30" fillId="17" borderId="23" xfId="0" applyNumberFormat="1" applyFont="1" applyFill="1" applyBorder="1" applyAlignment="1" applyProtection="1">
      <alignment horizontal="center" vertical="center" wrapText="1"/>
      <protection locked="0"/>
    </xf>
    <xf numFmtId="165" fontId="0" fillId="0" borderId="0" xfId="0" applyNumberFormat="1"/>
    <xf numFmtId="0" fontId="26" fillId="0" borderId="0" xfId="0" applyFont="1" applyAlignment="1">
      <alignment horizontal="left" vertical="center"/>
    </xf>
    <xf numFmtId="9" fontId="0" fillId="0" borderId="0" xfId="0" applyNumberFormat="1"/>
    <xf numFmtId="9" fontId="0" fillId="0" borderId="0" xfId="3" applyFont="1" applyFill="1" applyBorder="1"/>
    <xf numFmtId="173" fontId="0" fillId="0" borderId="0" xfId="3" applyNumberFormat="1" applyFont="1" applyFill="1" applyBorder="1"/>
    <xf numFmtId="9" fontId="0" fillId="0" borderId="47" xfId="3" applyFont="1" applyFill="1" applyBorder="1"/>
    <xf numFmtId="0" fontId="0" fillId="0" borderId="48" xfId="0" applyBorder="1"/>
    <xf numFmtId="9" fontId="0" fillId="0" borderId="0" xfId="3" applyFont="1" applyBorder="1"/>
    <xf numFmtId="0" fontId="0" fillId="0" borderId="47" xfId="0" applyBorder="1"/>
    <xf numFmtId="0" fontId="0" fillId="0" borderId="7" xfId="0" applyBorder="1"/>
    <xf numFmtId="0" fontId="0" fillId="0" borderId="12" xfId="0" applyBorder="1"/>
    <xf numFmtId="0" fontId="26" fillId="0" borderId="0" xfId="0" applyFont="1" applyAlignment="1">
      <alignment vertical="center"/>
    </xf>
    <xf numFmtId="0" fontId="51" fillId="2" borderId="0" xfId="0" applyFont="1" applyFill="1" applyAlignment="1">
      <alignment horizontal="center"/>
    </xf>
    <xf numFmtId="0" fontId="54" fillId="0" borderId="49" xfId="0" applyFont="1" applyBorder="1" applyAlignment="1">
      <alignment horizontal="right"/>
    </xf>
    <xf numFmtId="0" fontId="51" fillId="0" borderId="50" xfId="0" applyFont="1" applyBorder="1" applyAlignment="1">
      <alignment horizontal="left"/>
    </xf>
    <xf numFmtId="9" fontId="49" fillId="15" borderId="15" xfId="3" applyFont="1" applyFill="1" applyBorder="1" applyAlignment="1">
      <alignment horizontal="center" vertical="center"/>
    </xf>
    <xf numFmtId="9" fontId="49" fillId="15" borderId="0" xfId="3" applyFont="1" applyFill="1" applyAlignment="1">
      <alignment horizontal="center" vertical="center"/>
    </xf>
    <xf numFmtId="0" fontId="49" fillId="15" borderId="15" xfId="3" applyNumberFormat="1" applyFont="1" applyFill="1" applyBorder="1" applyAlignment="1">
      <alignment horizontal="center" vertical="center"/>
    </xf>
    <xf numFmtId="0" fontId="48" fillId="14" borderId="15" xfId="0" applyFont="1" applyFill="1" applyBorder="1" applyAlignment="1">
      <alignment horizontal="left" vertical="center" wrapText="1"/>
    </xf>
    <xf numFmtId="0" fontId="0" fillId="0" borderId="15" xfId="0" applyBorder="1"/>
    <xf numFmtId="9" fontId="0" fillId="0" borderId="15" xfId="3" applyFont="1" applyBorder="1" applyProtection="1"/>
    <xf numFmtId="0" fontId="43" fillId="0" borderId="15" xfId="0" applyFont="1" applyBorder="1" applyAlignment="1">
      <alignment horizontal="center" vertical="center"/>
    </xf>
    <xf numFmtId="0" fontId="27" fillId="18" borderId="15" xfId="0" applyFont="1" applyFill="1" applyBorder="1" applyAlignment="1">
      <alignment horizontal="center" vertical="center"/>
    </xf>
    <xf numFmtId="14" fontId="28" fillId="15" borderId="15" xfId="0" applyNumberFormat="1" applyFont="1" applyFill="1" applyBorder="1" applyAlignment="1" applyProtection="1">
      <alignment horizontal="center" vertical="center"/>
      <protection locked="0"/>
    </xf>
    <xf numFmtId="0" fontId="27" fillId="18" borderId="20" xfId="0" applyFont="1" applyFill="1" applyBorder="1" applyAlignment="1">
      <alignment horizontal="center" vertical="center"/>
    </xf>
    <xf numFmtId="14" fontId="28" fillId="15" borderId="20" xfId="0" applyNumberFormat="1" applyFont="1" applyFill="1" applyBorder="1" applyAlignment="1">
      <alignment horizontal="center" vertical="center"/>
    </xf>
    <xf numFmtId="0" fontId="0" fillId="0" borderId="30" xfId="0" applyBorder="1"/>
    <xf numFmtId="0" fontId="26" fillId="0" borderId="15" xfId="0" applyFont="1" applyBorder="1" applyAlignment="1">
      <alignment vertical="center"/>
    </xf>
    <xf numFmtId="0" fontId="48" fillId="14" borderId="20" xfId="0" applyFont="1" applyFill="1" applyBorder="1" applyAlignment="1">
      <alignment horizontal="left" vertical="center" wrapText="1"/>
    </xf>
    <xf numFmtId="172" fontId="28" fillId="15" borderId="15" xfId="0" applyNumberFormat="1" applyFont="1" applyFill="1" applyBorder="1" applyAlignment="1" applyProtection="1">
      <alignment horizontal="center" vertical="center"/>
      <protection locked="0"/>
    </xf>
    <xf numFmtId="14" fontId="28" fillId="15" borderId="51" xfId="0" applyNumberFormat="1" applyFont="1" applyFill="1" applyBorder="1" applyAlignment="1">
      <alignment horizontal="center" vertical="center"/>
    </xf>
    <xf numFmtId="0" fontId="27" fillId="18" borderId="22" xfId="0" applyFont="1" applyFill="1" applyBorder="1" applyAlignment="1">
      <alignment horizontal="center" vertical="center"/>
    </xf>
    <xf numFmtId="165" fontId="0" fillId="15" borderId="0" xfId="2" applyNumberFormat="1" applyFont="1" applyFill="1" applyBorder="1"/>
    <xf numFmtId="9" fontId="0" fillId="15" borderId="15" xfId="0" applyNumberFormat="1" applyFill="1" applyBorder="1" applyAlignment="1">
      <alignment horizontal="center"/>
    </xf>
    <xf numFmtId="9" fontId="0" fillId="15" borderId="15" xfId="0" applyNumberFormat="1" applyFill="1" applyBorder="1"/>
    <xf numFmtId="0" fontId="57" fillId="14" borderId="20" xfId="0" applyFont="1" applyFill="1" applyBorder="1" applyAlignment="1">
      <alignment horizontal="right" vertical="center" wrapText="1"/>
    </xf>
    <xf numFmtId="0" fontId="27" fillId="18" borderId="23" xfId="0" applyFont="1" applyFill="1" applyBorder="1" applyAlignment="1">
      <alignment horizontal="center" vertical="center"/>
    </xf>
    <xf numFmtId="0" fontId="27" fillId="18" borderId="52" xfId="0" applyFont="1" applyFill="1" applyBorder="1" applyAlignment="1">
      <alignment horizontal="center" vertical="center"/>
    </xf>
    <xf numFmtId="172" fontId="28" fillId="15" borderId="52" xfId="0" applyNumberFormat="1" applyFont="1" applyFill="1" applyBorder="1" applyAlignment="1" applyProtection="1">
      <alignment horizontal="center" vertical="center"/>
      <protection locked="0"/>
    </xf>
    <xf numFmtId="14" fontId="28" fillId="15" borderId="52" xfId="0" applyNumberFormat="1" applyFont="1" applyFill="1" applyBorder="1" applyAlignment="1">
      <alignment horizontal="center" vertical="center"/>
    </xf>
    <xf numFmtId="10" fontId="0" fillId="15" borderId="52" xfId="0" applyNumberFormat="1" applyFill="1" applyBorder="1"/>
    <xf numFmtId="0" fontId="27" fillId="18" borderId="54" xfId="0" applyFont="1" applyFill="1" applyBorder="1" applyAlignment="1">
      <alignment horizontal="center" vertical="center"/>
    </xf>
    <xf numFmtId="165" fontId="27" fillId="15" borderId="15" xfId="2" applyNumberFormat="1" applyFont="1" applyFill="1" applyBorder="1" applyAlignment="1">
      <alignment horizontal="center" vertical="center"/>
    </xf>
    <xf numFmtId="0" fontId="58" fillId="0" borderId="0" xfId="6" applyFont="1" applyAlignment="1">
      <alignment horizontal="right" vertical="center"/>
    </xf>
    <xf numFmtId="0" fontId="19" fillId="0" borderId="31" xfId="0" applyFont="1" applyBorder="1" applyAlignment="1" applyProtection="1">
      <alignment vertical="center"/>
      <protection locked="0"/>
    </xf>
    <xf numFmtId="169" fontId="30" fillId="15" borderId="15" xfId="1" applyNumberFormat="1" applyFont="1" applyFill="1" applyBorder="1" applyAlignment="1" applyProtection="1">
      <alignment horizontal="center" vertical="center" wrapText="1"/>
      <protection locked="0"/>
    </xf>
    <xf numFmtId="43" fontId="30" fillId="17" borderId="20" xfId="1" applyFont="1" applyFill="1" applyBorder="1" applyAlignment="1" applyProtection="1">
      <alignment vertical="center" wrapText="1"/>
      <protection locked="0"/>
    </xf>
    <xf numFmtId="14" fontId="30" fillId="17" borderId="20" xfId="0" applyNumberFormat="1" applyFont="1" applyFill="1" applyBorder="1" applyAlignment="1" applyProtection="1">
      <alignment vertical="center" wrapText="1"/>
      <protection locked="0"/>
    </xf>
    <xf numFmtId="172" fontId="28" fillId="17" borderId="15" xfId="0" applyNumberFormat="1" applyFont="1" applyFill="1" applyBorder="1" applyAlignment="1">
      <alignment horizontal="center" vertical="center" wrapText="1"/>
    </xf>
    <xf numFmtId="43" fontId="30" fillId="17" borderId="23"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wrapText="1"/>
    </xf>
    <xf numFmtId="43" fontId="30" fillId="17" borderId="15" xfId="1" applyFont="1" applyFill="1" applyBorder="1" applyAlignment="1" applyProtection="1">
      <alignment horizontal="center" vertical="center" wrapText="1"/>
      <protection locked="0"/>
    </xf>
    <xf numFmtId="172" fontId="28" fillId="17" borderId="20" xfId="0" applyNumberFormat="1" applyFont="1" applyFill="1" applyBorder="1" applyAlignment="1">
      <alignment horizontal="center" vertical="center"/>
    </xf>
    <xf numFmtId="172" fontId="28" fillId="17" borderId="29"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0" fillId="17" borderId="20" xfId="0" applyFont="1" applyFill="1" applyBorder="1" applyAlignment="1" applyProtection="1">
      <alignment horizontal="center" vertical="center" wrapText="1"/>
      <protection locked="0"/>
    </xf>
    <xf numFmtId="168" fontId="10" fillId="15" borderId="60" xfId="0" applyNumberFormat="1" applyFont="1" applyFill="1" applyBorder="1"/>
    <xf numFmtId="14" fontId="28" fillId="17" borderId="15" xfId="0" applyNumberFormat="1" applyFont="1" applyFill="1" applyBorder="1" applyAlignment="1">
      <alignment horizontal="center" vertical="center"/>
    </xf>
    <xf numFmtId="168" fontId="2" fillId="15" borderId="37" xfId="0" applyNumberFormat="1" applyFont="1" applyFill="1" applyBorder="1"/>
    <xf numFmtId="0" fontId="28" fillId="17" borderId="15" xfId="0" applyFont="1" applyFill="1" applyBorder="1" applyAlignment="1" applyProtection="1">
      <alignment horizontal="center" vertical="center"/>
      <protection locked="0"/>
    </xf>
    <xf numFmtId="172" fontId="28" fillId="17" borderId="15" xfId="0" applyNumberFormat="1" applyFont="1" applyFill="1" applyBorder="1" applyAlignment="1" applyProtection="1">
      <alignment horizontal="center" vertical="center"/>
      <protection locked="0"/>
    </xf>
    <xf numFmtId="172" fontId="28" fillId="17" borderId="20" xfId="0" applyNumberFormat="1" applyFont="1" applyFill="1" applyBorder="1" applyAlignment="1" applyProtection="1">
      <alignment horizontal="center" vertical="center"/>
      <protection locked="0"/>
    </xf>
    <xf numFmtId="9" fontId="55" fillId="15" borderId="15" xfId="3" applyFont="1" applyFill="1" applyBorder="1" applyAlignment="1">
      <alignment vertical="center"/>
    </xf>
    <xf numFmtId="0" fontId="48" fillId="14" borderId="61" xfId="0" applyFont="1" applyFill="1" applyBorder="1" applyAlignment="1">
      <alignment horizontal="left" vertical="center" wrapText="1"/>
    </xf>
    <xf numFmtId="0" fontId="57" fillId="14" borderId="61" xfId="0" applyFont="1" applyFill="1" applyBorder="1" applyAlignment="1">
      <alignment horizontal="right" vertical="center" wrapText="1"/>
    </xf>
    <xf numFmtId="9" fontId="0" fillId="0" borderId="47" xfId="0" applyNumberFormat="1" applyBorder="1"/>
    <xf numFmtId="0" fontId="57" fillId="14" borderId="66" xfId="0" applyFont="1" applyFill="1" applyBorder="1" applyAlignment="1">
      <alignment horizontal="right" vertical="center" wrapText="1"/>
    </xf>
    <xf numFmtId="9" fontId="0" fillId="15" borderId="53" xfId="0" applyNumberFormat="1" applyFill="1" applyBorder="1" applyAlignment="1">
      <alignment horizontal="center"/>
    </xf>
    <xf numFmtId="9" fontId="0" fillId="15" borderId="53" xfId="0" applyNumberFormat="1" applyFill="1" applyBorder="1"/>
    <xf numFmtId="9" fontId="0" fillId="15" borderId="59" xfId="0" applyNumberFormat="1" applyFill="1" applyBorder="1"/>
    <xf numFmtId="0" fontId="57" fillId="0" borderId="48" xfId="0" applyFont="1" applyBorder="1" applyAlignment="1">
      <alignment horizontal="right" vertical="center" wrapText="1"/>
    </xf>
    <xf numFmtId="9" fontId="0" fillId="0" borderId="0" xfId="0" applyNumberFormat="1" applyAlignment="1">
      <alignment horizontal="center"/>
    </xf>
    <xf numFmtId="165" fontId="0" fillId="0" borderId="0" xfId="0" applyNumberFormat="1" applyAlignment="1">
      <alignment horizontal="left"/>
    </xf>
    <xf numFmtId="10" fontId="0" fillId="0" borderId="0" xfId="0" applyNumberFormat="1"/>
    <xf numFmtId="165" fontId="47" fillId="0" borderId="0" xfId="0" applyNumberFormat="1" applyFont="1"/>
    <xf numFmtId="165" fontId="0" fillId="0" borderId="48" xfId="0" applyNumberFormat="1" applyBorder="1" applyAlignment="1">
      <alignment horizontal="left"/>
    </xf>
    <xf numFmtId="9" fontId="0" fillId="17" borderId="15" xfId="3" applyFont="1" applyFill="1" applyBorder="1"/>
    <xf numFmtId="0" fontId="27" fillId="15" borderId="15" xfId="0" applyFont="1" applyFill="1" applyBorder="1" applyAlignment="1">
      <alignment horizontal="center" vertical="center"/>
    </xf>
    <xf numFmtId="172"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pplyProtection="1">
      <alignment horizontal="center" vertical="center"/>
      <protection locked="0"/>
    </xf>
    <xf numFmtId="14" fontId="27" fillId="15" borderId="15" xfId="0" applyNumberFormat="1" applyFont="1" applyFill="1" applyBorder="1" applyAlignment="1">
      <alignment horizontal="center" vertical="center"/>
    </xf>
    <xf numFmtId="0" fontId="55" fillId="0" borderId="67" xfId="3" applyNumberFormat="1" applyFont="1" applyFill="1" applyBorder="1" applyAlignment="1">
      <alignment vertical="center"/>
    </xf>
    <xf numFmtId="165" fontId="55" fillId="0" borderId="67" xfId="0" applyNumberFormat="1" applyFont="1" applyBorder="1" applyAlignment="1">
      <alignment vertical="center"/>
    </xf>
    <xf numFmtId="9" fontId="0" fillId="17" borderId="52" xfId="3" applyFont="1" applyFill="1" applyBorder="1" applyAlignment="1">
      <alignment horizontal="center"/>
    </xf>
    <xf numFmtId="0" fontId="27" fillId="15" borderId="15" xfId="1" applyNumberFormat="1" applyFont="1" applyFill="1" applyBorder="1" applyAlignment="1">
      <alignment horizontal="center" vertical="center"/>
    </xf>
    <xf numFmtId="172" fontId="49" fillId="17" borderId="15" xfId="0" applyNumberFormat="1" applyFont="1" applyFill="1" applyBorder="1" applyAlignment="1">
      <alignment horizontal="center" vertical="center" wrapText="1"/>
    </xf>
    <xf numFmtId="9" fontId="49" fillId="17" borderId="15" xfId="0" applyNumberFormat="1" applyFont="1" applyFill="1" applyBorder="1" applyAlignment="1">
      <alignment horizontal="center" vertical="center" wrapText="1"/>
    </xf>
    <xf numFmtId="10" fontId="49" fillId="17" borderId="15" xfId="3" applyNumberFormat="1" applyFont="1" applyFill="1" applyBorder="1" applyAlignment="1">
      <alignment horizontal="center" vertical="center"/>
    </xf>
    <xf numFmtId="0" fontId="49" fillId="17" borderId="15" xfId="0" applyFont="1" applyFill="1" applyBorder="1" applyAlignment="1">
      <alignment horizontal="center" vertical="center"/>
    </xf>
    <xf numFmtId="0" fontId="49" fillId="17" borderId="20" xfId="0" applyFont="1" applyFill="1" applyBorder="1" applyAlignment="1">
      <alignment horizontal="center" vertical="center" wrapText="1"/>
    </xf>
    <xf numFmtId="172" fontId="49" fillId="17" borderId="15" xfId="0" applyNumberFormat="1" applyFont="1" applyFill="1" applyBorder="1" applyAlignment="1">
      <alignment horizontal="center" vertical="center"/>
    </xf>
    <xf numFmtId="174" fontId="49" fillId="17" borderId="0" xfId="0" applyNumberFormat="1" applyFont="1" applyFill="1" applyAlignment="1">
      <alignment horizontal="center" vertical="center"/>
    </xf>
    <xf numFmtId="0" fontId="12" fillId="0" borderId="0" xfId="0" applyFont="1" applyAlignment="1">
      <alignment vertical="center" wrapText="1"/>
    </xf>
    <xf numFmtId="0" fontId="14" fillId="0" borderId="1" xfId="0" applyFont="1" applyBorder="1" applyAlignment="1">
      <alignment vertical="center" wrapText="1"/>
    </xf>
    <xf numFmtId="0" fontId="12" fillId="0" borderId="0" xfId="0" applyFont="1" applyAlignment="1">
      <alignment vertical="center"/>
    </xf>
    <xf numFmtId="0" fontId="16" fillId="0" borderId="0" xfId="0" applyFont="1" applyAlignment="1">
      <alignment vertical="center"/>
    </xf>
    <xf numFmtId="9" fontId="3" fillId="7" borderId="31" xfId="3" applyFont="1" applyFill="1" applyBorder="1" applyAlignment="1" applyProtection="1">
      <alignment horizontal="center" vertical="center"/>
    </xf>
    <xf numFmtId="0" fontId="13" fillId="19" borderId="1" xfId="0" applyFont="1" applyFill="1" applyBorder="1" applyAlignment="1">
      <alignment vertical="center" wrapText="1"/>
    </xf>
    <xf numFmtId="0" fontId="61" fillId="0" borderId="1" xfId="0" applyFont="1" applyBorder="1" applyAlignment="1">
      <alignment vertical="center" wrapText="1"/>
    </xf>
    <xf numFmtId="0" fontId="21" fillId="3" borderId="31" xfId="0" applyFont="1" applyFill="1" applyBorder="1" applyAlignment="1" applyProtection="1">
      <alignment horizontal="left" vertical="center" wrapText="1"/>
      <protection locked="0"/>
    </xf>
    <xf numFmtId="0" fontId="22" fillId="0" borderId="0" xfId="0" applyFont="1" applyProtection="1">
      <protection locked="0"/>
    </xf>
    <xf numFmtId="9" fontId="3" fillId="0" borderId="31" xfId="3" applyFont="1" applyFill="1" applyBorder="1" applyAlignment="1" applyProtection="1">
      <alignment horizontal="center" vertical="center" wrapText="1"/>
      <protection locked="0"/>
    </xf>
    <xf numFmtId="0" fontId="35" fillId="0" borderId="0" xfId="0" applyFont="1" applyAlignment="1" applyProtection="1">
      <alignment horizontal="left" vertical="center"/>
      <protection locked="0"/>
    </xf>
    <xf numFmtId="167" fontId="35" fillId="0" borderId="0" xfId="0" applyNumberFormat="1" applyFont="1" applyAlignment="1" applyProtection="1">
      <alignment vertical="center"/>
      <protection locked="0"/>
    </xf>
    <xf numFmtId="0" fontId="0" fillId="0" borderId="0" xfId="0" applyAlignment="1">
      <alignment horizontal="left" indent="1"/>
    </xf>
    <xf numFmtId="168" fontId="0" fillId="0" borderId="0" xfId="0" applyNumberFormat="1"/>
    <xf numFmtId="0" fontId="30" fillId="0" borderId="22" xfId="0" applyFont="1" applyBorder="1" applyAlignment="1">
      <alignment horizontal="center" vertical="center" wrapText="1"/>
    </xf>
    <xf numFmtId="0" fontId="30" fillId="0" borderId="30" xfId="0" applyFont="1" applyBorder="1" applyAlignment="1">
      <alignment horizontal="center" vertical="center" wrapText="1"/>
    </xf>
    <xf numFmtId="0" fontId="31" fillId="14" borderId="31" xfId="0" applyFont="1" applyFill="1" applyBorder="1" applyAlignment="1">
      <alignment vertical="center" wrapText="1"/>
    </xf>
    <xf numFmtId="43" fontId="30" fillId="17" borderId="31" xfId="1" applyFont="1" applyFill="1" applyBorder="1" applyAlignment="1" applyProtection="1">
      <alignment horizontal="center" vertical="center" wrapText="1"/>
      <protection locked="0"/>
    </xf>
    <xf numFmtId="2" fontId="19" fillId="0" borderId="1" xfId="0" applyNumberFormat="1" applyFont="1" applyBorder="1" applyAlignment="1" applyProtection="1">
      <alignment vertical="center"/>
      <protection locked="0"/>
    </xf>
    <xf numFmtId="0" fontId="48" fillId="14" borderId="69" xfId="0" applyFont="1" applyFill="1" applyBorder="1" applyAlignment="1">
      <alignment horizontal="left" vertical="center" wrapText="1"/>
    </xf>
    <xf numFmtId="0" fontId="27" fillId="15" borderId="30" xfId="1" applyNumberFormat="1" applyFont="1" applyFill="1" applyBorder="1" applyAlignment="1" applyProtection="1">
      <alignment horizontal="center" vertical="center"/>
      <protection locked="0"/>
    </xf>
    <xf numFmtId="0" fontId="27" fillId="15" borderId="30" xfId="1" applyNumberFormat="1" applyFont="1" applyFill="1" applyBorder="1" applyAlignment="1">
      <alignment horizontal="center" vertical="center"/>
    </xf>
    <xf numFmtId="0" fontId="57" fillId="14" borderId="70" xfId="0" applyFont="1" applyFill="1" applyBorder="1" applyAlignment="1">
      <alignment horizontal="right" vertical="center" wrapText="1"/>
    </xf>
    <xf numFmtId="0" fontId="57" fillId="14" borderId="71" xfId="0" applyFont="1" applyFill="1" applyBorder="1" applyAlignment="1">
      <alignment horizontal="right" vertical="center" wrapText="1"/>
    </xf>
    <xf numFmtId="9" fontId="55" fillId="15" borderId="72" xfId="3" applyFont="1" applyFill="1" applyBorder="1" applyAlignment="1">
      <alignment vertical="center"/>
    </xf>
    <xf numFmtId="9" fontId="55" fillId="15" borderId="63" xfId="3" applyFont="1" applyFill="1" applyBorder="1" applyAlignment="1">
      <alignment vertical="center"/>
    </xf>
    <xf numFmtId="0" fontId="59" fillId="20" borderId="16" xfId="4" applyFont="1" applyFill="1" applyBorder="1" applyAlignment="1">
      <alignment vertical="center"/>
    </xf>
    <xf numFmtId="0" fontId="59" fillId="20" borderId="17" xfId="4" applyFont="1" applyFill="1" applyBorder="1" applyAlignment="1">
      <alignment vertical="center"/>
    </xf>
    <xf numFmtId="0" fontId="14" fillId="0" borderId="0" xfId="0" applyFont="1" applyAlignment="1">
      <alignment vertical="center" wrapText="1"/>
    </xf>
    <xf numFmtId="0" fontId="14" fillId="0" borderId="73" xfId="0" quotePrefix="1" applyFont="1" applyBorder="1" applyAlignment="1">
      <alignment vertical="center" wrapText="1"/>
    </xf>
    <xf numFmtId="0" fontId="67" fillId="0" borderId="0" xfId="0" applyFont="1" applyAlignment="1">
      <alignment vertical="center"/>
    </xf>
    <xf numFmtId="0" fontId="62" fillId="0" borderId="1" xfId="0" quotePrefix="1" applyFont="1" applyBorder="1" applyAlignment="1">
      <alignment vertical="center" wrapText="1"/>
    </xf>
    <xf numFmtId="9" fontId="3" fillId="10" borderId="31" xfId="3" applyFont="1" applyFill="1" applyBorder="1" applyAlignment="1" applyProtection="1">
      <alignment horizontal="center" vertical="center" wrapText="1"/>
    </xf>
    <xf numFmtId="0" fontId="21" fillId="3" borderId="14" xfId="0" applyFont="1" applyFill="1" applyBorder="1" applyAlignment="1">
      <alignment vertical="center"/>
    </xf>
    <xf numFmtId="0" fontId="21" fillId="3" borderId="31" xfId="0" applyFont="1" applyFill="1" applyBorder="1" applyAlignment="1">
      <alignment horizontal="center" vertical="center" wrapText="1"/>
    </xf>
    <xf numFmtId="0" fontId="0" fillId="0" borderId="11" xfId="0" applyBorder="1"/>
    <xf numFmtId="0" fontId="0" fillId="0" borderId="65" xfId="0" applyBorder="1"/>
    <xf numFmtId="0" fontId="0" fillId="21" borderId="14" xfId="0" applyFill="1" applyBorder="1" applyAlignment="1">
      <alignment horizontal="center" vertical="top" wrapText="1"/>
    </xf>
    <xf numFmtId="0" fontId="0" fillId="21" borderId="31" xfId="0" quotePrefix="1" applyFill="1" applyBorder="1" applyAlignment="1">
      <alignment vertical="top" wrapText="1"/>
    </xf>
    <xf numFmtId="0" fontId="3" fillId="21" borderId="14" xfId="0" applyFont="1" applyFill="1" applyBorder="1" applyAlignment="1">
      <alignment vertical="center"/>
    </xf>
    <xf numFmtId="0" fontId="3" fillId="7" borderId="31" xfId="0" applyFont="1" applyFill="1" applyBorder="1" applyAlignment="1">
      <alignment horizontal="center" vertical="center"/>
    </xf>
    <xf numFmtId="0" fontId="21" fillId="3" borderId="65" xfId="0" applyFont="1" applyFill="1" applyBorder="1" applyAlignment="1">
      <alignment horizontal="center" vertical="center" wrapText="1"/>
    </xf>
    <xf numFmtId="0" fontId="0" fillId="0" borderId="10" xfId="0" applyBorder="1"/>
    <xf numFmtId="0" fontId="0" fillId="0" borderId="2" xfId="0" applyBorder="1"/>
    <xf numFmtId="0" fontId="0" fillId="0" borderId="62" xfId="0" applyBorder="1"/>
    <xf numFmtId="0" fontId="0" fillId="0" borderId="64" xfId="0" applyBorder="1"/>
    <xf numFmtId="0" fontId="0" fillId="0" borderId="63" xfId="0" applyBorder="1"/>
    <xf numFmtId="0" fontId="69" fillId="0" borderId="9" xfId="0" applyFont="1" applyBorder="1" applyProtection="1">
      <protection locked="0"/>
    </xf>
    <xf numFmtId="1" fontId="18" fillId="0" borderId="1" xfId="3" applyNumberFormat="1" applyFont="1" applyBorder="1" applyAlignment="1" applyProtection="1">
      <alignment horizontal="center" vertical="center" wrapText="1"/>
      <protection locked="0"/>
    </xf>
    <xf numFmtId="165" fontId="55" fillId="15" borderId="77" xfId="3" applyNumberFormat="1" applyFont="1" applyFill="1" applyBorder="1" applyAlignment="1">
      <alignment vertical="center"/>
    </xf>
    <xf numFmtId="44" fontId="55" fillId="15" borderId="76" xfId="2" applyFont="1" applyFill="1" applyBorder="1" applyAlignment="1">
      <alignment vertical="center"/>
    </xf>
    <xf numFmtId="44" fontId="55" fillId="15" borderId="77" xfId="2" applyFont="1" applyFill="1" applyBorder="1" applyAlignment="1">
      <alignment vertical="center"/>
    </xf>
    <xf numFmtId="0" fontId="57" fillId="14" borderId="79" xfId="0" applyFont="1" applyFill="1" applyBorder="1" applyAlignment="1">
      <alignment horizontal="right" vertical="center" wrapText="1"/>
    </xf>
    <xf numFmtId="165" fontId="55" fillId="15" borderId="57" xfId="0" applyNumberFormat="1" applyFont="1" applyFill="1" applyBorder="1" applyAlignment="1">
      <alignment vertical="center"/>
    </xf>
    <xf numFmtId="165" fontId="55" fillId="15" borderId="58" xfId="0" applyNumberFormat="1" applyFont="1" applyFill="1" applyBorder="1" applyAlignment="1">
      <alignment vertical="center"/>
    </xf>
    <xf numFmtId="9" fontId="55" fillId="15" borderId="52" xfId="3" applyFont="1" applyFill="1" applyBorder="1" applyAlignment="1">
      <alignment vertical="center"/>
    </xf>
    <xf numFmtId="9" fontId="55" fillId="15" borderId="81" xfId="3" applyFont="1" applyFill="1" applyBorder="1" applyAlignment="1">
      <alignment vertical="center"/>
    </xf>
    <xf numFmtId="44" fontId="55" fillId="15" borderId="82" xfId="2" applyFont="1" applyFill="1" applyBorder="1" applyAlignment="1">
      <alignment vertical="center"/>
    </xf>
    <xf numFmtId="165" fontId="55" fillId="15" borderId="84" xfId="3" applyNumberFormat="1" applyFont="1" applyFill="1" applyBorder="1" applyAlignment="1">
      <alignment vertical="center"/>
    </xf>
    <xf numFmtId="0" fontId="57" fillId="14" borderId="86" xfId="0" applyFont="1" applyFill="1" applyBorder="1" applyAlignment="1">
      <alignment horizontal="right" vertical="center" wrapText="1"/>
    </xf>
    <xf numFmtId="165" fontId="55" fillId="15" borderId="87" xfId="3" applyNumberFormat="1" applyFont="1" applyFill="1" applyBorder="1" applyAlignment="1">
      <alignment vertical="center"/>
    </xf>
    <xf numFmtId="165" fontId="55" fillId="15" borderId="88" xfId="3" applyNumberFormat="1" applyFont="1" applyFill="1" applyBorder="1" applyAlignment="1">
      <alignment vertical="center"/>
    </xf>
    <xf numFmtId="44" fontId="55" fillId="15" borderId="84" xfId="2" applyFont="1" applyFill="1" applyBorder="1" applyAlignment="1">
      <alignment vertical="center"/>
    </xf>
    <xf numFmtId="9" fontId="55" fillId="15" borderId="89" xfId="3" applyFont="1" applyFill="1" applyBorder="1" applyAlignment="1">
      <alignment vertical="center"/>
    </xf>
    <xf numFmtId="169" fontId="9" fillId="4" borderId="3" xfId="1" applyNumberFormat="1" applyFont="1" applyFill="1" applyBorder="1" applyAlignment="1" applyProtection="1">
      <alignment horizontal="center" vertical="center" wrapText="1"/>
      <protection locked="0"/>
    </xf>
    <xf numFmtId="169" fontId="35" fillId="0" borderId="10" xfId="0" applyNumberFormat="1" applyFont="1" applyBorder="1" applyAlignment="1" applyProtection="1">
      <alignment horizontal="left" vertical="center"/>
      <protection locked="0"/>
    </xf>
    <xf numFmtId="169" fontId="35" fillId="0" borderId="62" xfId="0" applyNumberFormat="1" applyFont="1" applyBorder="1" applyAlignment="1" applyProtection="1">
      <alignment horizontal="left" vertical="center"/>
      <protection locked="0"/>
    </xf>
    <xf numFmtId="169" fontId="35" fillId="0" borderId="63" xfId="0" applyNumberFormat="1" applyFont="1" applyBorder="1" applyAlignment="1" applyProtection="1">
      <alignment horizontal="left" vertical="center"/>
      <protection locked="0"/>
    </xf>
    <xf numFmtId="169" fontId="35" fillId="0" borderId="64" xfId="0" applyNumberFormat="1" applyFont="1" applyBorder="1" applyAlignment="1" applyProtection="1">
      <alignment horizontal="left" vertical="center"/>
      <protection locked="0"/>
    </xf>
    <xf numFmtId="169" fontId="35" fillId="0" borderId="65" xfId="0" applyNumberFormat="1" applyFont="1" applyBorder="1" applyAlignment="1" applyProtection="1">
      <alignment horizontal="left" vertical="center"/>
      <protection locked="0"/>
    </xf>
    <xf numFmtId="0" fontId="35" fillId="0" borderId="10" xfId="0" pivotButton="1" applyFont="1" applyBorder="1" applyAlignment="1" applyProtection="1">
      <alignment vertical="center" wrapText="1"/>
      <protection locked="0"/>
    </xf>
    <xf numFmtId="169" fontId="35" fillId="0" borderId="2" xfId="0" applyNumberFormat="1" applyFont="1" applyBorder="1" applyAlignment="1" applyProtection="1">
      <alignment vertical="center" wrapText="1"/>
      <protection locked="0"/>
    </xf>
    <xf numFmtId="0" fontId="35" fillId="0" borderId="11" xfId="0" applyFont="1" applyBorder="1" applyAlignment="1" applyProtection="1">
      <alignment horizontal="left" vertical="center"/>
      <protection locked="0"/>
    </xf>
    <xf numFmtId="169" fontId="35" fillId="0" borderId="11" xfId="0" applyNumberFormat="1" applyFont="1" applyBorder="1" applyAlignment="1" applyProtection="1">
      <alignment vertical="center"/>
      <protection locked="0"/>
    </xf>
    <xf numFmtId="169" fontId="35" fillId="0" borderId="2" xfId="0" applyNumberFormat="1" applyFont="1" applyBorder="1" applyAlignment="1" applyProtection="1">
      <alignment vertical="center"/>
      <protection locked="0"/>
    </xf>
    <xf numFmtId="0" fontId="35" fillId="0" borderId="65" xfId="0"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169" fontId="35" fillId="0" borderId="65" xfId="0" applyNumberFormat="1" applyFont="1" applyBorder="1" applyAlignment="1" applyProtection="1">
      <alignment vertical="center"/>
      <protection locked="0"/>
    </xf>
    <xf numFmtId="169" fontId="35" fillId="0" borderId="64" xfId="0" applyNumberFormat="1" applyFont="1" applyBorder="1" applyAlignment="1" applyProtection="1">
      <alignment vertical="center"/>
      <protection locked="0"/>
    </xf>
    <xf numFmtId="0" fontId="35" fillId="0" borderId="10" xfId="0" pivotButton="1" applyFont="1" applyBorder="1" applyAlignment="1" applyProtection="1">
      <alignment vertical="center"/>
      <protection locked="0"/>
    </xf>
    <xf numFmtId="0" fontId="35" fillId="0" borderId="2" xfId="0" applyFont="1" applyBorder="1" applyAlignment="1" applyProtection="1">
      <alignment vertical="center"/>
      <protection locked="0"/>
    </xf>
    <xf numFmtId="0" fontId="13" fillId="3" borderId="14" xfId="0" applyFont="1" applyFill="1" applyBorder="1" applyAlignment="1" applyProtection="1">
      <alignment vertical="center"/>
      <protection locked="0"/>
    </xf>
    <xf numFmtId="0" fontId="13" fillId="3" borderId="93" xfId="0" applyFont="1" applyFill="1" applyBorder="1" applyAlignment="1" applyProtection="1">
      <alignment vertical="center" wrapText="1"/>
      <protection locked="0"/>
    </xf>
    <xf numFmtId="0" fontId="13" fillId="3" borderId="94" xfId="0" applyFont="1" applyFill="1" applyBorder="1" applyAlignment="1" applyProtection="1">
      <alignment vertical="center" wrapText="1"/>
      <protection locked="0"/>
    </xf>
    <xf numFmtId="0" fontId="21" fillId="3" borderId="93" xfId="0" applyFont="1" applyFill="1" applyBorder="1" applyAlignment="1">
      <alignment vertical="center" wrapText="1"/>
    </xf>
    <xf numFmtId="0" fontId="21" fillId="3" borderId="94" xfId="0" applyFont="1" applyFill="1" applyBorder="1" applyAlignment="1">
      <alignment vertical="center" wrapText="1"/>
    </xf>
    <xf numFmtId="0" fontId="0" fillId="0" borderId="95" xfId="0" applyBorder="1"/>
    <xf numFmtId="0" fontId="23" fillId="3" borderId="31" xfId="0" applyFont="1" applyFill="1" applyBorder="1" applyAlignment="1" applyProtection="1">
      <alignment horizontal="center" vertical="center" wrapText="1"/>
      <protection locked="0"/>
    </xf>
    <xf numFmtId="1" fontId="19" fillId="0" borderId="31" xfId="0" applyNumberFormat="1" applyFont="1" applyBorder="1" applyAlignment="1" applyProtection="1">
      <alignment horizontal="center" vertical="center"/>
      <protection locked="0"/>
    </xf>
    <xf numFmtId="14" fontId="19" fillId="0" borderId="31" xfId="0" applyNumberFormat="1" applyFont="1" applyBorder="1" applyAlignment="1" applyProtection="1">
      <alignment horizontal="center" vertical="center"/>
      <protection locked="0"/>
    </xf>
    <xf numFmtId="0" fontId="2" fillId="21" borderId="93" xfId="0" applyFont="1" applyFill="1" applyBorder="1" applyAlignment="1">
      <alignment horizontal="center" vertical="top"/>
    </xf>
    <xf numFmtId="0" fontId="0" fillId="21" borderId="94" xfId="0" applyFill="1" applyBorder="1" applyAlignment="1">
      <alignment horizontal="center" vertical="top" wrapText="1"/>
    </xf>
    <xf numFmtId="0" fontId="19" fillId="0" borderId="31" xfId="0" applyFont="1" applyBorder="1" applyAlignment="1" applyProtection="1">
      <alignment horizontal="center" vertical="center"/>
      <protection locked="0"/>
    </xf>
    <xf numFmtId="0" fontId="22" fillId="0" borderId="63" xfId="0" applyFont="1" applyBorder="1" applyProtection="1">
      <protection locked="0"/>
    </xf>
    <xf numFmtId="1" fontId="19" fillId="0" borderId="31" xfId="0" applyNumberFormat="1" applyFont="1" applyBorder="1" applyAlignment="1" applyProtection="1">
      <alignment vertical="center"/>
      <protection locked="0"/>
    </xf>
    <xf numFmtId="0" fontId="3" fillId="0" borderId="31" xfId="0" applyFont="1" applyBorder="1" applyAlignment="1" applyProtection="1">
      <alignment horizontal="center" vertical="center" wrapText="1"/>
      <protection locked="0"/>
    </xf>
    <xf numFmtId="0" fontId="3" fillId="21" borderId="93" xfId="0" applyFont="1" applyFill="1" applyBorder="1" applyAlignment="1">
      <alignment vertical="center"/>
    </xf>
    <xf numFmtId="0" fontId="3" fillId="21" borderId="94" xfId="0" applyFont="1" applyFill="1" applyBorder="1" applyAlignment="1">
      <alignment vertical="center"/>
    </xf>
    <xf numFmtId="0" fontId="20" fillId="3" borderId="31" xfId="0" applyFont="1" applyFill="1" applyBorder="1" applyAlignment="1" applyProtection="1">
      <alignment horizontal="left" vertical="center" wrapText="1"/>
      <protection locked="0"/>
    </xf>
    <xf numFmtId="165" fontId="3" fillId="0" borderId="31" xfId="2" applyNumberFormat="1" applyFont="1" applyFill="1" applyBorder="1" applyAlignment="1" applyProtection="1">
      <alignment horizontal="center" vertical="center"/>
      <protection locked="0"/>
    </xf>
    <xf numFmtId="165" fontId="3" fillId="10" borderId="31" xfId="2" applyNumberFormat="1" applyFont="1" applyFill="1" applyBorder="1" applyAlignment="1" applyProtection="1">
      <alignment horizontal="center" vertical="center"/>
    </xf>
    <xf numFmtId="164" fontId="3" fillId="10" borderId="31" xfId="3" applyNumberFormat="1" applyFont="1" applyFill="1" applyBorder="1" applyAlignment="1" applyProtection="1">
      <alignment horizontal="center" vertical="center"/>
    </xf>
    <xf numFmtId="9" fontId="3" fillId="10" borderId="31" xfId="3" applyFont="1" applyFill="1" applyBorder="1" applyAlignment="1" applyProtection="1">
      <alignment horizontal="center" vertical="center"/>
    </xf>
    <xf numFmtId="0" fontId="0" fillId="0" borderId="90" xfId="0" applyBorder="1"/>
    <xf numFmtId="0" fontId="0" fillId="0" borderId="92" xfId="0" applyBorder="1"/>
    <xf numFmtId="0" fontId="3" fillId="7" borderId="31" xfId="0" applyFont="1" applyFill="1" applyBorder="1" applyAlignment="1">
      <alignment horizontal="center" vertical="center" wrapText="1"/>
    </xf>
    <xf numFmtId="0" fontId="0" fillId="0" borderId="91" xfId="0" applyBorder="1"/>
    <xf numFmtId="0" fontId="13" fillId="3" borderId="93" xfId="0" applyFont="1" applyFill="1" applyBorder="1" applyAlignment="1" applyProtection="1">
      <alignment vertical="center"/>
      <protection locked="0"/>
    </xf>
    <xf numFmtId="0" fontId="13" fillId="3" borderId="94" xfId="0" applyFont="1" applyFill="1" applyBorder="1" applyAlignment="1" applyProtection="1">
      <alignment vertical="center"/>
      <protection locked="0"/>
    </xf>
    <xf numFmtId="0" fontId="0" fillId="0" borderId="91" xfId="0" applyBorder="1" applyProtection="1">
      <protection locked="0"/>
    </xf>
    <xf numFmtId="0" fontId="13" fillId="0" borderId="93" xfId="0" applyFont="1" applyBorder="1" applyAlignment="1" applyProtection="1">
      <alignment vertical="center"/>
      <protection locked="0"/>
    </xf>
    <xf numFmtId="0" fontId="13" fillId="0" borderId="94" xfId="0" applyFont="1" applyBorder="1" applyAlignment="1" applyProtection="1">
      <alignment vertical="center"/>
      <protection locked="0"/>
    </xf>
    <xf numFmtId="168" fontId="9" fillId="3" borderId="96" xfId="0" applyNumberFormat="1" applyFont="1" applyFill="1" applyBorder="1" applyAlignment="1" applyProtection="1">
      <alignment horizontal="center" vertical="center" wrapText="1"/>
      <protection locked="0"/>
    </xf>
    <xf numFmtId="168" fontId="21" fillId="3" borderId="96" xfId="0" applyNumberFormat="1" applyFont="1" applyFill="1" applyBorder="1" applyAlignment="1" applyProtection="1">
      <alignment horizontal="center" vertical="center" wrapText="1"/>
      <protection locked="0"/>
    </xf>
    <xf numFmtId="168" fontId="9" fillId="3" borderId="97" xfId="0" applyNumberFormat="1" applyFont="1" applyFill="1" applyBorder="1" applyAlignment="1" applyProtection="1">
      <alignment horizontal="center" vertical="center" wrapText="1"/>
      <protection locked="0"/>
    </xf>
    <xf numFmtId="2" fontId="3" fillId="9" borderId="65" xfId="0" applyNumberFormat="1" applyFont="1" applyFill="1" applyBorder="1" applyAlignment="1" applyProtection="1">
      <alignment horizontal="center" vertical="center"/>
      <protection locked="0"/>
    </xf>
    <xf numFmtId="2" fontId="18" fillId="9" borderId="65" xfId="0" applyNumberFormat="1" applyFont="1" applyFill="1" applyBorder="1" applyAlignment="1" applyProtection="1">
      <alignment horizontal="center" vertical="center"/>
      <protection locked="0"/>
    </xf>
    <xf numFmtId="168" fontId="3" fillId="9" borderId="65" xfId="0" applyNumberFormat="1" applyFont="1" applyFill="1" applyBorder="1" applyAlignment="1">
      <alignment horizontal="center" vertical="center"/>
    </xf>
    <xf numFmtId="168" fontId="3" fillId="9" borderId="65" xfId="0" applyNumberFormat="1" applyFont="1" applyFill="1" applyBorder="1" applyAlignment="1" applyProtection="1">
      <alignment horizontal="center" vertical="center"/>
      <protection locked="0"/>
    </xf>
    <xf numFmtId="169" fontId="35" fillId="0" borderId="0" xfId="0" applyNumberFormat="1" applyFont="1" applyAlignment="1" applyProtection="1">
      <alignment vertical="center"/>
      <protection locked="0"/>
    </xf>
    <xf numFmtId="0" fontId="32" fillId="12" borderId="97" xfId="0" applyFont="1" applyFill="1" applyBorder="1" applyAlignment="1" applyProtection="1">
      <alignment horizontal="left" vertical="center" wrapText="1"/>
      <protection locked="0"/>
    </xf>
    <xf numFmtId="0" fontId="32" fillId="12" borderId="97" xfId="0" applyFont="1" applyFill="1" applyBorder="1" applyAlignment="1" applyProtection="1">
      <alignment horizontal="left" vertical="center"/>
      <protection locked="0"/>
    </xf>
    <xf numFmtId="9" fontId="35" fillId="2" borderId="97" xfId="0" applyNumberFormat="1" applyFont="1" applyFill="1" applyBorder="1" applyAlignment="1" applyProtection="1">
      <alignment horizontal="center" vertical="center"/>
      <protection locked="0"/>
    </xf>
    <xf numFmtId="171" fontId="35" fillId="2" borderId="97" xfId="0" applyNumberFormat="1" applyFont="1" applyFill="1" applyBorder="1" applyAlignment="1" applyProtection="1">
      <alignment vertical="center"/>
      <protection locked="0"/>
    </xf>
    <xf numFmtId="168" fontId="10" fillId="17" borderId="95" xfId="0" applyNumberFormat="1" applyFont="1" applyFill="1" applyBorder="1"/>
    <xf numFmtId="168" fontId="10" fillId="15" borderId="95" xfId="0" applyNumberFormat="1" applyFont="1" applyFill="1" applyBorder="1"/>
    <xf numFmtId="0" fontId="71" fillId="14" borderId="15" xfId="0" applyFont="1" applyFill="1" applyBorder="1" applyAlignment="1">
      <alignment horizontal="left" vertical="center" wrapText="1"/>
    </xf>
    <xf numFmtId="0" fontId="46" fillId="14" borderId="15" xfId="0" applyFont="1" applyFill="1" applyBorder="1" applyAlignment="1">
      <alignment horizontal="left" vertical="center" wrapText="1"/>
    </xf>
    <xf numFmtId="168" fontId="72" fillId="3" borderId="31" xfId="0" applyNumberFormat="1" applyFont="1" applyFill="1" applyBorder="1" applyAlignment="1" applyProtection="1">
      <alignment horizontal="center" vertical="center" wrapText="1"/>
      <protection locked="0"/>
    </xf>
    <xf numFmtId="0" fontId="35" fillId="0" borderId="98" xfId="0" applyFont="1" applyBorder="1" applyAlignment="1" applyProtection="1">
      <alignment vertical="center"/>
      <protection locked="0"/>
    </xf>
    <xf numFmtId="0" fontId="35" fillId="0" borderId="99" xfId="0" pivotButton="1" applyFont="1" applyBorder="1" applyAlignment="1" applyProtection="1">
      <alignment vertical="center"/>
      <protection locked="0"/>
    </xf>
    <xf numFmtId="0" fontId="35" fillId="0" borderId="100" xfId="0" applyFont="1" applyBorder="1" applyAlignment="1" applyProtection="1">
      <alignment vertical="center"/>
      <protection locked="0"/>
    </xf>
    <xf numFmtId="0" fontId="35" fillId="0" borderId="102" xfId="0" applyFont="1" applyBorder="1" applyAlignment="1" applyProtection="1">
      <alignment horizontal="left" vertical="center"/>
      <protection locked="0"/>
    </xf>
    <xf numFmtId="169" fontId="35" fillId="0" borderId="98" xfId="0" pivotButton="1" applyNumberFormat="1" applyFont="1" applyBorder="1" applyAlignment="1" applyProtection="1">
      <alignment horizontal="left" vertical="center"/>
      <protection locked="0"/>
    </xf>
    <xf numFmtId="169" fontId="35" fillId="0" borderId="98" xfId="0" applyNumberFormat="1" applyFont="1" applyBorder="1" applyAlignment="1" applyProtection="1">
      <alignment horizontal="left" vertical="center"/>
      <protection locked="0"/>
    </xf>
    <xf numFmtId="169" fontId="35" fillId="0" borderId="99" xfId="0" applyNumberFormat="1" applyFont="1" applyBorder="1" applyAlignment="1" applyProtection="1">
      <alignment horizontal="left" vertical="center"/>
      <protection locked="0"/>
    </xf>
    <xf numFmtId="169" fontId="35" fillId="0" borderId="100" xfId="0" applyNumberFormat="1" applyFont="1" applyBorder="1" applyAlignment="1" applyProtection="1">
      <alignment horizontal="left" vertical="center"/>
      <protection locked="0"/>
    </xf>
    <xf numFmtId="169" fontId="35" fillId="0" borderId="31" xfId="0" applyNumberFormat="1" applyFont="1" applyBorder="1" applyAlignment="1" applyProtection="1">
      <alignment horizontal="left" vertical="center"/>
      <protection locked="0"/>
    </xf>
    <xf numFmtId="169" fontId="35" fillId="0" borderId="102" xfId="0" applyNumberFormat="1" applyFont="1" applyBorder="1" applyAlignment="1" applyProtection="1">
      <alignment horizontal="left" vertical="center"/>
      <protection locked="0"/>
    </xf>
    <xf numFmtId="169" fontId="35" fillId="0" borderId="99" xfId="0" pivotButton="1" applyNumberFormat="1" applyFont="1" applyBorder="1" applyAlignment="1" applyProtection="1">
      <alignment vertical="center"/>
      <protection locked="0"/>
    </xf>
    <xf numFmtId="169" fontId="35" fillId="0" borderId="100" xfId="0" applyNumberFormat="1" applyFont="1" applyBorder="1" applyAlignment="1" applyProtection="1">
      <alignment vertical="center"/>
      <protection locked="0"/>
    </xf>
    <xf numFmtId="169" fontId="35" fillId="0" borderId="102" xfId="0" applyNumberFormat="1" applyFont="1" applyBorder="1" applyAlignment="1" applyProtection="1">
      <alignment vertical="center"/>
      <protection locked="0"/>
    </xf>
    <xf numFmtId="0" fontId="35" fillId="0" borderId="31" xfId="0" applyFont="1" applyBorder="1" applyAlignment="1" applyProtection="1">
      <alignment horizontal="left" vertical="center"/>
      <protection locked="0"/>
    </xf>
    <xf numFmtId="0" fontId="35" fillId="0" borderId="31" xfId="0" pivotButton="1" applyFont="1" applyBorder="1" applyAlignment="1" applyProtection="1">
      <alignment vertical="center"/>
      <protection locked="0"/>
    </xf>
    <xf numFmtId="169" fontId="35" fillId="0" borderId="102" xfId="0" pivotButton="1" applyNumberFormat="1" applyFont="1" applyBorder="1" applyAlignment="1" applyProtection="1">
      <alignment vertical="center"/>
      <protection locked="0"/>
    </xf>
    <xf numFmtId="169" fontId="35" fillId="0" borderId="31" xfId="0" applyNumberFormat="1" applyFont="1" applyBorder="1" applyAlignment="1" applyProtection="1">
      <alignment vertical="center"/>
      <protection locked="0"/>
    </xf>
    <xf numFmtId="169" fontId="35" fillId="0" borderId="31" xfId="0" applyNumberFormat="1" applyFont="1" applyBorder="1" applyAlignment="1" applyProtection="1">
      <alignment vertical="center" wrapText="1"/>
      <protection locked="0"/>
    </xf>
    <xf numFmtId="169" fontId="9" fillId="4" borderId="4" xfId="1" applyNumberFormat="1" applyFont="1" applyFill="1" applyBorder="1" applyAlignment="1" applyProtection="1">
      <alignment horizontal="center" vertical="center" wrapText="1"/>
      <protection locked="0"/>
    </xf>
    <xf numFmtId="169" fontId="35" fillId="0" borderId="14" xfId="0" applyNumberFormat="1" applyFont="1" applyBorder="1" applyAlignment="1" applyProtection="1">
      <alignment horizontal="left" vertical="center" wrapText="1"/>
      <protection locked="0"/>
    </xf>
    <xf numFmtId="169" fontId="35" fillId="0" borderId="101" xfId="0" applyNumberFormat="1" applyFont="1" applyBorder="1" applyAlignment="1" applyProtection="1">
      <alignment horizontal="left" vertical="center" wrapText="1"/>
      <protection locked="0"/>
    </xf>
    <xf numFmtId="169" fontId="35" fillId="0" borderId="94" xfId="0" applyNumberFormat="1" applyFont="1" applyBorder="1" applyAlignment="1" applyProtection="1">
      <alignment horizontal="left" vertical="center" wrapText="1"/>
      <protection locked="0"/>
    </xf>
    <xf numFmtId="0" fontId="35" fillId="0" borderId="0" xfId="0" applyFont="1" applyAlignment="1" applyProtection="1">
      <alignment vertical="center"/>
      <protection locked="0"/>
    </xf>
    <xf numFmtId="167" fontId="35" fillId="0" borderId="100" xfId="0" applyNumberFormat="1" applyFont="1" applyBorder="1" applyAlignment="1" applyProtection="1">
      <alignment vertical="center"/>
      <protection locked="0"/>
    </xf>
    <xf numFmtId="167" fontId="35" fillId="0" borderId="2" xfId="0" applyNumberFormat="1" applyFont="1" applyBorder="1" applyAlignment="1" applyProtection="1">
      <alignment vertical="center"/>
      <protection locked="0"/>
    </xf>
    <xf numFmtId="167" fontId="35" fillId="0" borderId="64" xfId="0" applyNumberFormat="1" applyFont="1" applyBorder="1" applyAlignment="1" applyProtection="1">
      <alignment vertical="center"/>
      <protection locked="0"/>
    </xf>
    <xf numFmtId="169" fontId="35" fillId="0" borderId="0" xfId="0" applyNumberFormat="1" applyFont="1" applyAlignment="1" applyProtection="1">
      <alignment vertical="center" wrapText="1"/>
      <protection locked="0"/>
    </xf>
    <xf numFmtId="169" fontId="35" fillId="0" borderId="14" xfId="0" pivotButton="1" applyNumberFormat="1" applyFont="1" applyBorder="1" applyAlignment="1" applyProtection="1">
      <alignment horizontal="left" vertical="center"/>
      <protection locked="0"/>
    </xf>
    <xf numFmtId="165" fontId="0" fillId="0" borderId="55" xfId="0" applyNumberFormat="1" applyBorder="1"/>
    <xf numFmtId="165" fontId="0" fillId="0" borderId="56" xfId="0" applyNumberFormat="1" applyBorder="1"/>
    <xf numFmtId="165" fontId="0" fillId="0" borderId="56" xfId="0" applyNumberFormat="1" applyBorder="1" applyAlignment="1">
      <alignment horizontal="left"/>
    </xf>
    <xf numFmtId="9" fontId="0" fillId="0" borderId="57" xfId="0" applyNumberFormat="1" applyBorder="1"/>
    <xf numFmtId="165" fontId="0" fillId="0" borderId="58" xfId="0" applyNumberFormat="1" applyBorder="1"/>
    <xf numFmtId="10" fontId="0" fillId="0" borderId="53" xfId="0" applyNumberFormat="1" applyBorder="1"/>
    <xf numFmtId="165" fontId="47" fillId="0" borderId="59" xfId="0" applyNumberFormat="1" applyFont="1" applyBorder="1"/>
    <xf numFmtId="0" fontId="59" fillId="20" borderId="16" xfId="4" applyFont="1" applyFill="1" applyBorder="1" applyAlignment="1">
      <alignment horizontal="left" vertical="center" wrapText="1"/>
    </xf>
    <xf numFmtId="0" fontId="59" fillId="20" borderId="17" xfId="4" applyFont="1" applyFill="1" applyBorder="1" applyAlignment="1">
      <alignment horizontal="left" vertical="center" wrapText="1"/>
    </xf>
    <xf numFmtId="0" fontId="14" fillId="0" borderId="4" xfId="0" quotePrefix="1" applyFont="1" applyBorder="1" applyAlignment="1">
      <alignment horizontal="left" vertical="center" wrapText="1"/>
    </xf>
    <xf numFmtId="0" fontId="14" fillId="0" borderId="68" xfId="0" applyFont="1" applyBorder="1" applyAlignment="1">
      <alignment horizontal="left" vertical="center" wrapText="1"/>
    </xf>
    <xf numFmtId="0" fontId="14" fillId="0" borderId="68" xfId="0" quotePrefix="1" applyFont="1" applyBorder="1" applyAlignment="1">
      <alignment horizontal="left" vertical="center" wrapText="1"/>
    </xf>
    <xf numFmtId="0" fontId="14" fillId="0" borderId="0" xfId="0" applyFont="1" applyAlignment="1">
      <alignment horizontal="left" vertical="center" wrapText="1"/>
    </xf>
    <xf numFmtId="0" fontId="68" fillId="19" borderId="16" xfId="4" applyFont="1" applyFill="1" applyBorder="1" applyAlignment="1">
      <alignment horizontal="center" vertical="center"/>
    </xf>
    <xf numFmtId="0" fontId="68" fillId="19" borderId="17" xfId="4" applyFont="1" applyFill="1" applyBorder="1" applyAlignment="1">
      <alignment horizontal="center" vertical="center"/>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7" fillId="0" borderId="18" xfId="0" applyFont="1" applyBorder="1" applyAlignment="1" applyProtection="1">
      <alignment horizontal="left" vertical="center"/>
      <protection locked="0"/>
    </xf>
    <xf numFmtId="0" fontId="0" fillId="0" borderId="9"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10" borderId="6"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protection locked="0"/>
    </xf>
    <xf numFmtId="0" fontId="10" fillId="11" borderId="74" xfId="0" applyFont="1" applyFill="1" applyBorder="1" applyAlignment="1" applyProtection="1">
      <alignment horizontal="center"/>
      <protection locked="0"/>
    </xf>
    <xf numFmtId="0" fontId="0" fillId="15" borderId="39" xfId="0" applyFill="1" applyBorder="1" applyAlignment="1">
      <alignment horizontal="center" vertical="center"/>
    </xf>
    <xf numFmtId="0" fontId="0" fillId="15" borderId="40" xfId="0" applyFill="1" applyBorder="1" applyAlignment="1">
      <alignment horizontal="center" vertical="center"/>
    </xf>
    <xf numFmtId="0" fontId="0" fillId="15" borderId="41" xfId="0" applyFill="1" applyBorder="1" applyAlignment="1">
      <alignment horizontal="center" vertical="center"/>
    </xf>
    <xf numFmtId="172" fontId="28" fillId="17" borderId="20" xfId="0" applyNumberFormat="1" applyFont="1" applyFill="1" applyBorder="1" applyAlignment="1">
      <alignment horizontal="center" vertical="center"/>
    </xf>
    <xf numFmtId="172" fontId="28" fillId="17" borderId="29" xfId="0" applyNumberFormat="1" applyFont="1" applyFill="1" applyBorder="1" applyAlignment="1">
      <alignment horizontal="center" vertical="center"/>
    </xf>
    <xf numFmtId="172" fontId="28" fillId="17" borderId="22" xfId="0" applyNumberFormat="1" applyFont="1" applyFill="1" applyBorder="1" applyAlignment="1">
      <alignment horizontal="center" vertical="center"/>
    </xf>
    <xf numFmtId="0" fontId="39" fillId="13" borderId="0" xfId="6" applyFont="1" applyFill="1" applyAlignment="1">
      <alignment horizontal="center" vertical="center"/>
    </xf>
    <xf numFmtId="0" fontId="50" fillId="16" borderId="27" xfId="0" applyFont="1" applyFill="1" applyBorder="1" applyAlignment="1" applyProtection="1">
      <alignment horizontal="center" vertical="center" wrapText="1"/>
      <protection locked="0"/>
    </xf>
    <xf numFmtId="0" fontId="50" fillId="16" borderId="0" xfId="0" applyFont="1" applyFill="1" applyAlignment="1" applyProtection="1">
      <alignment horizontal="center" vertical="center" wrapText="1"/>
      <protection locked="0"/>
    </xf>
    <xf numFmtId="0" fontId="31" fillId="14" borderId="20"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31" fillId="14" borderId="22" xfId="0" applyFont="1" applyFill="1" applyBorder="1" applyAlignment="1">
      <alignment horizontal="center" vertical="center" wrapText="1"/>
    </xf>
    <xf numFmtId="0" fontId="30" fillId="0" borderId="24"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14" fontId="41" fillId="0" borderId="24" xfId="0" applyNumberFormat="1" applyFont="1" applyBorder="1" applyAlignment="1" applyProtection="1">
      <alignment horizontal="left" vertical="center" wrapText="1"/>
      <protection locked="0"/>
    </xf>
    <xf numFmtId="14" fontId="41" fillId="0" borderId="25" xfId="0" applyNumberFormat="1" applyFont="1" applyBorder="1" applyAlignment="1" applyProtection="1">
      <alignment horizontal="left" vertical="center" wrapText="1"/>
      <protection locked="0"/>
    </xf>
    <xf numFmtId="14" fontId="41" fillId="0" borderId="21" xfId="0" applyNumberFormat="1" applyFont="1" applyBorder="1" applyAlignment="1" applyProtection="1">
      <alignment horizontal="left" vertical="center" wrapText="1"/>
      <protection locked="0"/>
    </xf>
    <xf numFmtId="0" fontId="31" fillId="14" borderId="31" xfId="0" applyFont="1" applyFill="1" applyBorder="1" applyAlignment="1">
      <alignment horizontal="center" vertical="center" wrapText="1"/>
    </xf>
    <xf numFmtId="0" fontId="56" fillId="13" borderId="44" xfId="0" applyFont="1" applyFill="1" applyBorder="1" applyAlignment="1">
      <alignment horizontal="center" vertical="center" textRotation="255"/>
    </xf>
    <xf numFmtId="0" fontId="56" fillId="13" borderId="45" xfId="0" applyFont="1" applyFill="1" applyBorder="1" applyAlignment="1">
      <alignment horizontal="center" vertical="center" textRotation="255"/>
    </xf>
    <xf numFmtId="0" fontId="56" fillId="13" borderId="46" xfId="0" applyFont="1" applyFill="1" applyBorder="1" applyAlignment="1">
      <alignment horizontal="center" vertical="center" textRotation="255"/>
    </xf>
    <xf numFmtId="0" fontId="44" fillId="13" borderId="0" xfId="6" applyFont="1" applyFill="1" applyAlignment="1">
      <alignment horizontal="center" vertical="center"/>
    </xf>
    <xf numFmtId="165" fontId="48" fillId="14" borderId="78" xfId="0" applyNumberFormat="1" applyFont="1" applyFill="1" applyBorder="1" applyAlignment="1">
      <alignment horizontal="center" vertical="center"/>
    </xf>
    <xf numFmtId="165" fontId="48" fillId="14" borderId="80" xfId="0" applyNumberFormat="1" applyFont="1" applyFill="1" applyBorder="1" applyAlignment="1">
      <alignment horizontal="center" vertical="center"/>
    </xf>
    <xf numFmtId="165" fontId="48" fillId="14" borderId="85" xfId="0" applyNumberFormat="1" applyFont="1" applyFill="1" applyBorder="1" applyAlignment="1">
      <alignment horizontal="center" vertical="center"/>
    </xf>
    <xf numFmtId="0" fontId="0" fillId="17" borderId="28" xfId="0" applyFill="1" applyBorder="1" applyAlignment="1">
      <alignment horizontal="center" vertical="center" wrapText="1"/>
    </xf>
    <xf numFmtId="0" fontId="51" fillId="11" borderId="0" xfId="0" applyFont="1" applyFill="1" applyAlignment="1">
      <alignment horizontal="center"/>
    </xf>
    <xf numFmtId="0" fontId="48" fillId="14" borderId="20" xfId="0" applyFont="1" applyFill="1" applyBorder="1" applyAlignment="1">
      <alignment horizontal="center" vertical="center" wrapText="1"/>
    </xf>
    <xf numFmtId="0" fontId="48" fillId="14" borderId="29" xfId="0" applyFont="1" applyFill="1" applyBorder="1" applyAlignment="1">
      <alignment horizontal="center" vertical="center" wrapText="1"/>
    </xf>
    <xf numFmtId="172" fontId="49" fillId="17" borderId="20" xfId="0" applyNumberFormat="1" applyFont="1" applyFill="1" applyBorder="1" applyAlignment="1">
      <alignment horizontal="center" vertical="center"/>
    </xf>
    <xf numFmtId="172" fontId="49" fillId="17" borderId="29" xfId="0" applyNumberFormat="1" applyFont="1" applyFill="1" applyBorder="1" applyAlignment="1">
      <alignment horizontal="center" vertical="center"/>
    </xf>
    <xf numFmtId="172" fontId="49" fillId="17" borderId="22" xfId="0" applyNumberFormat="1" applyFont="1" applyFill="1" applyBorder="1" applyAlignment="1">
      <alignment horizontal="center" vertical="center"/>
    </xf>
    <xf numFmtId="172" fontId="49" fillId="17" borderId="20" xfId="0" applyNumberFormat="1" applyFont="1" applyFill="1" applyBorder="1" applyAlignment="1">
      <alignment horizontal="left" vertical="center" wrapText="1"/>
    </xf>
    <xf numFmtId="172" fontId="49" fillId="17" borderId="29" xfId="0" applyNumberFormat="1" applyFont="1" applyFill="1" applyBorder="1" applyAlignment="1">
      <alignment horizontal="left" vertical="center"/>
    </xf>
    <xf numFmtId="172" fontId="49" fillId="17" borderId="22" xfId="0" applyNumberFormat="1" applyFont="1" applyFill="1" applyBorder="1" applyAlignment="1">
      <alignment horizontal="left" vertical="center"/>
    </xf>
    <xf numFmtId="0" fontId="31" fillId="14" borderId="30" xfId="0" applyFont="1" applyFill="1" applyBorder="1" applyAlignment="1">
      <alignment horizontal="center" vertical="center" wrapText="1"/>
    </xf>
    <xf numFmtId="0" fontId="31" fillId="14" borderId="23" xfId="0" applyFont="1" applyFill="1" applyBorder="1" applyAlignment="1">
      <alignment horizontal="center" vertical="center" wrapText="1"/>
    </xf>
    <xf numFmtId="10" fontId="10" fillId="15" borderId="60" xfId="3" applyNumberFormat="1" applyFont="1" applyFill="1" applyBorder="1"/>
    <xf numFmtId="10" fontId="10" fillId="15" borderId="95" xfId="3" applyNumberFormat="1" applyFont="1" applyFill="1" applyBorder="1"/>
    <xf numFmtId="10" fontId="2" fillId="15" borderId="37" xfId="3" applyNumberFormat="1" applyFont="1" applyFill="1" applyBorder="1"/>
    <xf numFmtId="0" fontId="2" fillId="2" borderId="0" xfId="0" applyFont="1" applyFill="1" applyAlignment="1">
      <alignment horizontal="center"/>
    </xf>
    <xf numFmtId="0" fontId="2" fillId="2" borderId="0" xfId="0" applyFont="1" applyFill="1" applyAlignment="1">
      <alignment horizontal="center" vertical="center"/>
    </xf>
    <xf numFmtId="165" fontId="55" fillId="15" borderId="76" xfId="2" applyNumberFormat="1" applyFont="1" applyFill="1" applyBorder="1" applyAlignment="1">
      <alignment vertical="center"/>
    </xf>
    <xf numFmtId="165" fontId="55" fillId="15" borderId="82" xfId="2" applyNumberFormat="1" applyFont="1" applyFill="1" applyBorder="1" applyAlignment="1">
      <alignment vertical="center"/>
    </xf>
    <xf numFmtId="165" fontId="55" fillId="15" borderId="75" xfId="2" applyNumberFormat="1" applyFont="1" applyFill="1" applyBorder="1" applyAlignment="1">
      <alignment vertical="center"/>
    </xf>
    <xf numFmtId="165" fontId="55" fillId="15" borderId="83" xfId="2" applyNumberFormat="1" applyFont="1" applyFill="1" applyBorder="1" applyAlignment="1">
      <alignment vertical="center"/>
    </xf>
    <xf numFmtId="165" fontId="55" fillId="15" borderId="77" xfId="2" applyNumberFormat="1" applyFont="1" applyFill="1" applyBorder="1" applyAlignment="1">
      <alignment vertical="center"/>
    </xf>
    <xf numFmtId="165" fontId="55" fillId="15" borderId="84" xfId="2" applyNumberFormat="1" applyFont="1" applyFill="1" applyBorder="1" applyAlignment="1">
      <alignment vertical="center"/>
    </xf>
    <xf numFmtId="0" fontId="48" fillId="14" borderId="0" xfId="0" applyFont="1" applyFill="1" applyBorder="1" applyAlignment="1">
      <alignment horizontal="center" vertical="center" wrapText="1"/>
    </xf>
    <xf numFmtId="16" fontId="49" fillId="17" borderId="0" xfId="0" applyNumberFormat="1" applyFont="1" applyFill="1" applyBorder="1" applyAlignment="1">
      <alignment horizontal="center" vertical="center"/>
    </xf>
  </cellXfs>
  <cellStyles count="8">
    <cellStyle name="Lien hypertexte" xfId="5" builtinId="8"/>
    <cellStyle name="Milliers" xfId="1" builtinId="3"/>
    <cellStyle name="Monétaire" xfId="2" builtinId="4"/>
    <cellStyle name="Normal" xfId="0" builtinId="0"/>
    <cellStyle name="Normal 2" xfId="4" xr:uid="{00000000-0005-0000-0000-000003000000}"/>
    <cellStyle name="Normal 2 2" xfId="6" xr:uid="{8E1912AF-0B17-4418-9A6F-711111BFE59A}"/>
    <cellStyle name="Pourcentage" xfId="3" builtinId="5"/>
    <cellStyle name="Pourcentage 2" xfId="7" xr:uid="{A28453BF-E3A8-4289-BC04-088D3862FC84}"/>
  </cellStyles>
  <dxfs count="770">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rgb="FF006100"/>
      </font>
      <fill>
        <patternFill>
          <bgColor rgb="FFC6EF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theme="0"/>
      </font>
      <fill>
        <patternFill>
          <bgColor rgb="FFFF0000"/>
        </patternFill>
      </fill>
    </dxf>
    <dxf>
      <font>
        <color auto="1"/>
      </font>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font>
        <color auto="1"/>
      </font>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border>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1"/>
        <color theme="1"/>
        <name val="Calibri"/>
        <family val="2"/>
        <scheme val="minor"/>
      </font>
    </dxf>
    <dxf>
      <border>
        <left style="medium">
          <color indexed="64"/>
        </left>
        <right style="medium">
          <color indexed="64"/>
        </right>
        <top style="medium">
          <color indexed="64"/>
        </top>
        <bottom style="medium">
          <color indexed="64"/>
        </bottom>
      </border>
    </dxf>
    <dxf>
      <numFmt numFmtId="165" formatCode="_-* #,##0\ &quot;€&quot;_-;\-* #,##0\ &quot;€&quot;_-;_-* &quot;-&quot;??\ &quot;€&quot;_-;_-@_-"/>
    </dxf>
    <dxf>
      <numFmt numFmtId="13" formatCode="0%"/>
    </dxf>
    <dxf>
      <numFmt numFmtId="14" formatCode="0.00%"/>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8" formatCode="#,##0\ &quot;€&quot;"/>
    </dxf>
    <dxf>
      <numFmt numFmtId="165" formatCode="_-* #,##0\ &quot;€&quot;_-;\-* #,##0\ &quot;€&quot;_-;_-* &quot;-&quot;??\ &quot;€&quot;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style="thin">
          <color indexed="64"/>
        </left>
        <right style="thin">
          <color indexed="64"/>
        </right>
        <top style="thin">
          <color indexed="64"/>
        </top>
        <bottom style="thin">
          <color indexed="64"/>
        </bottom>
      </border>
    </dxf>
    <dxf>
      <numFmt numFmtId="167" formatCode="_-* #,##0\ _€_-;\-* #,##0\ _€_-;_-* &quot;-&quot;??\ _€_-;_-@_-"/>
    </dxf>
    <dxf>
      <border>
        <left style="thin">
          <color indexed="64"/>
        </left>
        <right style="thin">
          <color indexed="64"/>
        </right>
        <top style="thin">
          <color indexed="64"/>
        </top>
        <bottom style="thin">
          <color indexed="64"/>
        </bottom>
      </border>
    </dxf>
    <dxf>
      <fill>
        <patternFill patternType="none">
          <bgColor auto="1"/>
        </patternFill>
      </fill>
    </dxf>
    <dxf>
      <numFmt numFmtId="171" formatCode="_-* #,##0.00\ _€_-;\-* #,##0.00\ _€_-;_-* &quot;-&quot;??\ _€_-;_-@_-"/>
    </dxf>
    <dxf>
      <protection locked="1"/>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top/>
        <bottom/>
      </border>
    </dxf>
    <dxf>
      <alignment vertical="center" readingOrder="0"/>
    </dxf>
    <dxf>
      <protection locked="0"/>
    </dxf>
    <dxf>
      <protection locked="0"/>
    </dxf>
    <dxf>
      <protection locked="0"/>
    </dxf>
    <dxf>
      <protection locked="0"/>
    </dxf>
    <dxf>
      <protection locked="0"/>
    </dxf>
    <dxf>
      <protection locked="0"/>
    </dxf>
    <dxf>
      <protection locked="0"/>
    </dxf>
    <dxf>
      <numFmt numFmtId="169" formatCode="_-* #,##0_-;\-* #,##0_-;_-* &quot;-&quot;??_-;_-@_-"/>
    </dxf>
    <dxf>
      <numFmt numFmtId="14" formatCode="0.0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wrapText="1" readingOrder="0"/>
    </dxf>
    <dxf>
      <alignment wrapText="1" readingOrder="0"/>
    </dxf>
    <dxf>
      <alignment wrapText="1"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alignment vertical="center" indent="0"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7" formatCode="_-* #,##0\ _€_-;\-* #,##0\ _€_-;_-* &quot;-&quot;??\ _€_-;_-@_-"/>
    </dxf>
    <dxf>
      <numFmt numFmtId="167" formatCode="_-* #,##0\ _€_-;\-* #,##0\ _€_-;_-* &quot;-&quot;??\ _€_-;_-@_-"/>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
      <protection locked="0"/>
    </dxf>
    <dxf>
      <protection locked="0"/>
    </dxf>
    <dxf>
      <protection locked="0"/>
    </dxf>
    <dxf>
      <protection locked="0"/>
    </dxf>
    <dxf>
      <protection locked="0"/>
    </dxf>
    <dxf>
      <protection locked="0"/>
    </dxf>
    <dxf>
      <protection locked="0"/>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69" formatCode="_-* #,##0_-;\-* #,##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numFmt numFmtId="175"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wrapText="1" readingOrder="0"/>
    </dxf>
    <dxf>
      <alignment wrapText="0" readingOrder="0"/>
    </dxf>
    <dxf>
      <alignment wrapText="1" readingOrder="0"/>
    </dxf>
    <dxf>
      <fill>
        <patternFill patternType="none">
          <fgColor indexed="64"/>
          <bgColor indexed="65"/>
        </patternFill>
      </fill>
      <alignment horizontal="general" vertical="bottom" textRotation="0" wrapText="0" indent="0" justifyLastLine="0" shrinkToFit="0" readingOrder="0"/>
    </dxf>
    <dxf>
      <fill>
        <patternFill patternType="solid">
          <bgColor rgb="FFFFFF00"/>
        </patternFill>
      </fill>
    </dxf>
    <dxf>
      <alignment horizontal="center" readingOrder="0"/>
    </dxf>
    <dxf>
      <alignment wrapText="1"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numFmt numFmtId="167" formatCode="_-* #,##0\ _€_-;\-* #,##0\ _€_-;_-* &quot;-&quot;??\ _€_-;_-@_-"/>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V5.2.xlsx]Syntheses AIDES!Tableau croisé dynamique5</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pivotFmt>
      <c:pivotFmt>
        <c:idx val="4"/>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5"/>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6"/>
        <c:spPr>
          <a:solidFill>
            <a:schemeClr val="accent1"/>
          </a:solidFill>
          <a:ln>
            <a:noFill/>
          </a:ln>
          <a:effectLst/>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7"/>
        <c:spPr>
          <a:solidFill>
            <a:schemeClr val="accent1"/>
          </a:solidFill>
          <a:ln>
            <a:noFill/>
          </a:ln>
          <a:effectLst/>
        </c:spPr>
        <c:dLbl>
          <c:idx val="0"/>
          <c:layout>
            <c:manualLayout>
              <c:x val="7.2936898208479914E-2"/>
              <c:y val="8.5884988797610157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8"/>
        <c:spPr>
          <a:solidFill>
            <a:schemeClr val="accent1"/>
          </a:solidFill>
          <a:ln>
            <a:noFill/>
          </a:ln>
          <a:effectLst/>
        </c:spPr>
      </c:pivotFmt>
      <c:pivotFmt>
        <c:idx val="9"/>
        <c:spPr>
          <a:solidFill>
            <a:schemeClr val="accent1"/>
          </a:solidFill>
          <a:ln>
            <a:noFill/>
          </a:ln>
          <a:effectLst/>
        </c:spPr>
        <c:dLbl>
          <c:idx val="0"/>
          <c:layout>
            <c:manualLayout>
              <c:x val="-4.3755409308678647E-2"/>
              <c:y val="4.0749359303564386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0"/>
        <c:spPr>
          <a:solidFill>
            <a:schemeClr val="accent1"/>
          </a:solidFill>
          <a:ln>
            <a:noFill/>
          </a:ln>
          <a:effectLst/>
        </c:spPr>
        <c:dLbl>
          <c:idx val="0"/>
          <c:layout>
            <c:manualLayout>
              <c:x val="9.5772556177944571E-2"/>
              <c:y val="7.9630426244225415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s>
    <c:plotArea>
      <c:layout/>
      <c:pieChart>
        <c:varyColors val="1"/>
        <c:ser>
          <c:idx val="0"/>
          <c:order val="0"/>
          <c:tx>
            <c:strRef>
              <c:f>'Syntheses AIDES'!$C$64</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730-4EBE-9F9D-E3C16E7D72A8}"/>
              </c:ext>
            </c:extLst>
          </c:dPt>
          <c:dPt>
            <c:idx val="1"/>
            <c:bubble3D val="0"/>
            <c:spPr>
              <a:solidFill>
                <a:schemeClr val="accent2"/>
              </a:solidFill>
              <a:ln>
                <a:noFill/>
              </a:ln>
              <a:effectLst/>
            </c:spPr>
            <c:extLst>
              <c:ext xmlns:c16="http://schemas.microsoft.com/office/drawing/2014/chart" uri="{C3380CC4-5D6E-409C-BE32-E72D297353CC}">
                <c16:uniqueId val="{00000002-9730-4EBE-9F9D-E3C16E7D72A8}"/>
              </c:ext>
            </c:extLst>
          </c:dPt>
          <c:dPt>
            <c:idx val="2"/>
            <c:bubble3D val="0"/>
            <c:spPr>
              <a:solidFill>
                <a:schemeClr val="accent3"/>
              </a:solidFill>
              <a:ln>
                <a:noFill/>
              </a:ln>
              <a:effectLst/>
            </c:spPr>
            <c:extLst>
              <c:ext xmlns:c16="http://schemas.microsoft.com/office/drawing/2014/chart" uri="{C3380CC4-5D6E-409C-BE32-E72D297353CC}">
                <c16:uniqueId val="{00000005-271F-4C50-8AFD-43CA46E36820}"/>
              </c:ext>
            </c:extLst>
          </c:dPt>
          <c:dPt>
            <c:idx val="3"/>
            <c:bubble3D val="0"/>
            <c:spPr>
              <a:solidFill>
                <a:schemeClr val="accent4"/>
              </a:solidFill>
              <a:ln>
                <a:noFill/>
              </a:ln>
              <a:effectLst/>
            </c:spPr>
            <c:extLst>
              <c:ext xmlns:c16="http://schemas.microsoft.com/office/drawing/2014/chart" uri="{C3380CC4-5D6E-409C-BE32-E72D297353CC}">
                <c16:uniqueId val="{00000003-9730-4EBE-9F9D-E3C16E7D72A8}"/>
              </c:ext>
            </c:extLst>
          </c:dPt>
          <c:dPt>
            <c:idx val="4"/>
            <c:bubble3D val="0"/>
            <c:spPr>
              <a:solidFill>
                <a:schemeClr val="accent5"/>
              </a:solidFill>
              <a:ln>
                <a:noFill/>
              </a:ln>
              <a:effectLst/>
            </c:spPr>
            <c:extLst>
              <c:ext xmlns:c16="http://schemas.microsoft.com/office/drawing/2014/chart" uri="{C3380CC4-5D6E-409C-BE32-E72D297353CC}">
                <c16:uniqueId val="{00000009-5BE0-4ABA-9F1D-C94ABE4EB045}"/>
              </c:ext>
            </c:extLst>
          </c:dPt>
          <c:dPt>
            <c:idx val="5"/>
            <c:bubble3D val="0"/>
            <c:spPr>
              <a:solidFill>
                <a:schemeClr val="accent6"/>
              </a:solidFill>
              <a:ln>
                <a:noFill/>
              </a:ln>
              <a:effectLst/>
            </c:spPr>
            <c:extLst>
              <c:ext xmlns:c16="http://schemas.microsoft.com/office/drawing/2014/chart" uri="{C3380CC4-5D6E-409C-BE32-E72D297353CC}">
                <c16:uniqueId val="{0000000B-4DE2-439F-8EDC-CE5A1B67DA0A}"/>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9489-4AF8-8BF1-9A96B682B95E}"/>
              </c:ext>
            </c:extLst>
          </c:dPt>
          <c:dLbls>
            <c:dLbl>
              <c:idx val="0"/>
              <c:layout>
                <c:manualLayout>
                  <c:x val="9.5772556177944571E-2"/>
                  <c:y val="7.963042624422541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30-4EBE-9F9D-E3C16E7D72A8}"/>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fr-F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'Syntheses AIDES'!$B$65:$B$66</c:f>
              <c:strCache>
                <c:ptCount val="1"/>
                <c:pt idx="0">
                  <c:v>(vide)</c:v>
                </c:pt>
              </c:strCache>
            </c:strRef>
          </c:cat>
          <c:val>
            <c:numRef>
              <c:f>'Syntheses AIDES'!$C$65:$C$66</c:f>
              <c:numCache>
                <c:formatCode>General</c:formatCode>
                <c:ptCount val="1"/>
                <c:pt idx="0">
                  <c:v>0</c:v>
                </c:pt>
              </c:numCache>
            </c:numRef>
          </c:val>
          <c:extLst>
            <c:ext xmlns:c16="http://schemas.microsoft.com/office/drawing/2014/chart" uri="{C3380CC4-5D6E-409C-BE32-E72D297353CC}">
              <c16:uniqueId val="{00000000-9730-4EBE-9F9D-E3C16E7D72A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V5.2.xlsx]Syntheses AIDES!Tableau croisé dynamique6</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AIDES'!$C$84</c:f>
              <c:strCache>
                <c:ptCount val="1"/>
                <c:pt idx="0">
                  <c:v>Salaires chargés non environnés :</c:v>
                </c:pt>
              </c:strCache>
            </c:strRef>
          </c:tx>
          <c:spPr>
            <a:solidFill>
              <a:schemeClr val="accent1"/>
            </a:solidFill>
            <a:ln>
              <a:noFill/>
            </a:ln>
            <a:effectLst/>
          </c:spPr>
          <c:invertIfNegative val="0"/>
          <c:cat>
            <c:strRef>
              <c:f>'Syntheses AIDES'!$B$85:$B$86</c:f>
              <c:strCache>
                <c:ptCount val="1"/>
                <c:pt idx="0">
                  <c:v>(vide)</c:v>
                </c:pt>
              </c:strCache>
            </c:strRef>
          </c:cat>
          <c:val>
            <c:numRef>
              <c:f>'Syntheses AIDES'!$C$85:$C$86</c:f>
              <c:numCache>
                <c:formatCode>General</c:formatCode>
                <c:ptCount val="1"/>
                <c:pt idx="0">
                  <c:v>0</c:v>
                </c:pt>
              </c:numCache>
            </c:numRef>
          </c:val>
          <c:extLst>
            <c:ext xmlns:c16="http://schemas.microsoft.com/office/drawing/2014/chart" uri="{C3380CC4-5D6E-409C-BE32-E72D297353CC}">
              <c16:uniqueId val="{00000000-1D07-4955-8AC4-63A64FCD86B2}"/>
            </c:ext>
          </c:extLst>
        </c:ser>
        <c:ser>
          <c:idx val="1"/>
          <c:order val="1"/>
          <c:tx>
            <c:strRef>
              <c:f>'Syntheses AIDES'!$D$84</c:f>
              <c:strCache>
                <c:ptCount val="1"/>
                <c:pt idx="0">
                  <c:v>Frais connexes (forfaitaires) :</c:v>
                </c:pt>
              </c:strCache>
            </c:strRef>
          </c:tx>
          <c:spPr>
            <a:solidFill>
              <a:schemeClr val="accent2"/>
            </a:solidFill>
            <a:ln>
              <a:noFill/>
            </a:ln>
            <a:effectLst/>
          </c:spPr>
          <c:invertIfNegative val="0"/>
          <c:cat>
            <c:strRef>
              <c:f>'Syntheses AIDES'!$B$85:$B$86</c:f>
              <c:strCache>
                <c:ptCount val="1"/>
                <c:pt idx="0">
                  <c:v>(vide)</c:v>
                </c:pt>
              </c:strCache>
            </c:strRef>
          </c:cat>
          <c:val>
            <c:numRef>
              <c:f>'Syntheses AIDES'!$D$85:$D$86</c:f>
              <c:numCache>
                <c:formatCode>General</c:formatCode>
                <c:ptCount val="1"/>
                <c:pt idx="0">
                  <c:v>0</c:v>
                </c:pt>
              </c:numCache>
            </c:numRef>
          </c:val>
          <c:extLst>
            <c:ext xmlns:c16="http://schemas.microsoft.com/office/drawing/2014/chart" uri="{C3380CC4-5D6E-409C-BE32-E72D297353CC}">
              <c16:uniqueId val="{00000001-1D07-4955-8AC4-63A64FCD86B2}"/>
            </c:ext>
          </c:extLst>
        </c:ser>
        <c:ser>
          <c:idx val="2"/>
          <c:order val="2"/>
          <c:tx>
            <c:strRef>
              <c:f>'Syntheses AIDES'!$E$84</c:f>
              <c:strCache>
                <c:ptCount val="1"/>
                <c:pt idx="0">
                  <c:v>Coûts de sous-traitance :</c:v>
                </c:pt>
              </c:strCache>
            </c:strRef>
          </c:tx>
          <c:spPr>
            <a:solidFill>
              <a:schemeClr val="accent3"/>
            </a:solidFill>
            <a:ln>
              <a:noFill/>
            </a:ln>
            <a:effectLst/>
          </c:spPr>
          <c:invertIfNegative val="0"/>
          <c:cat>
            <c:strRef>
              <c:f>'Syntheses AIDES'!$B$85:$B$86</c:f>
              <c:strCache>
                <c:ptCount val="1"/>
                <c:pt idx="0">
                  <c:v>(vide)</c:v>
                </c:pt>
              </c:strCache>
            </c:strRef>
          </c:cat>
          <c:val>
            <c:numRef>
              <c:f>'Syntheses AIDES'!$E$85:$E$86</c:f>
              <c:numCache>
                <c:formatCode>General</c:formatCode>
                <c:ptCount val="1"/>
                <c:pt idx="0">
                  <c:v>0</c:v>
                </c:pt>
              </c:numCache>
            </c:numRef>
          </c:val>
          <c:extLst>
            <c:ext xmlns:c16="http://schemas.microsoft.com/office/drawing/2014/chart" uri="{C3380CC4-5D6E-409C-BE32-E72D297353CC}">
              <c16:uniqueId val="{00000002-1D07-4955-8AC4-63A64FCD86B2}"/>
            </c:ext>
          </c:extLst>
        </c:ser>
        <c:ser>
          <c:idx val="3"/>
          <c:order val="3"/>
          <c:tx>
            <c:strRef>
              <c:f>'Syntheses AIDES'!$F$84</c:f>
              <c:strCache>
                <c:ptCount val="1"/>
                <c:pt idx="0">
                  <c:v>Contributions aux amortissements :</c:v>
                </c:pt>
              </c:strCache>
            </c:strRef>
          </c:tx>
          <c:spPr>
            <a:solidFill>
              <a:schemeClr val="accent4"/>
            </a:solidFill>
            <a:ln>
              <a:noFill/>
            </a:ln>
            <a:effectLst/>
          </c:spPr>
          <c:invertIfNegative val="0"/>
          <c:cat>
            <c:strRef>
              <c:f>'Syntheses AIDES'!$B$85:$B$86</c:f>
              <c:strCache>
                <c:ptCount val="1"/>
                <c:pt idx="0">
                  <c:v>(vide)</c:v>
                </c:pt>
              </c:strCache>
            </c:strRef>
          </c:cat>
          <c:val>
            <c:numRef>
              <c:f>'Syntheses AIDES'!$F$85:$F$86</c:f>
              <c:numCache>
                <c:formatCode>General</c:formatCode>
                <c:ptCount val="1"/>
                <c:pt idx="0">
                  <c:v>0</c:v>
                </c:pt>
              </c:numCache>
            </c:numRef>
          </c:val>
          <c:extLst>
            <c:ext xmlns:c16="http://schemas.microsoft.com/office/drawing/2014/chart" uri="{C3380CC4-5D6E-409C-BE32-E72D297353CC}">
              <c16:uniqueId val="{00000003-1D07-4955-8AC4-63A64FCD86B2}"/>
            </c:ext>
          </c:extLst>
        </c:ser>
        <c:ser>
          <c:idx val="4"/>
          <c:order val="4"/>
          <c:tx>
            <c:strRef>
              <c:f>'Syntheses AIDES'!$G$84</c:f>
              <c:strCache>
                <c:ptCount val="1"/>
                <c:pt idx="0">
                  <c:v>Coûts de refacturation interne :</c:v>
                </c:pt>
              </c:strCache>
            </c:strRef>
          </c:tx>
          <c:spPr>
            <a:solidFill>
              <a:schemeClr val="accent5"/>
            </a:solidFill>
            <a:ln>
              <a:noFill/>
            </a:ln>
            <a:effectLst/>
          </c:spPr>
          <c:invertIfNegative val="0"/>
          <c:cat>
            <c:strRef>
              <c:f>'Syntheses AIDES'!$B$85:$B$86</c:f>
              <c:strCache>
                <c:ptCount val="1"/>
                <c:pt idx="0">
                  <c:v>(vide)</c:v>
                </c:pt>
              </c:strCache>
            </c:strRef>
          </c:cat>
          <c:val>
            <c:numRef>
              <c:f>'Syntheses AIDES'!$G$85:$G$86</c:f>
              <c:numCache>
                <c:formatCode>General</c:formatCode>
                <c:ptCount val="1"/>
                <c:pt idx="0">
                  <c:v>0</c:v>
                </c:pt>
              </c:numCache>
            </c:numRef>
          </c:val>
          <c:extLst>
            <c:ext xmlns:c16="http://schemas.microsoft.com/office/drawing/2014/chart" uri="{C3380CC4-5D6E-409C-BE32-E72D297353CC}">
              <c16:uniqueId val="{00000004-1D07-4955-8AC4-63A64FCD86B2}"/>
            </c:ext>
          </c:extLst>
        </c:ser>
        <c:ser>
          <c:idx val="5"/>
          <c:order val="5"/>
          <c:tx>
            <c:strRef>
              <c:f>'Syntheses AIDES'!$H$84</c:f>
              <c:strCache>
                <c:ptCount val="1"/>
                <c:pt idx="0">
                  <c:v>Frais de mission :</c:v>
                </c:pt>
              </c:strCache>
            </c:strRef>
          </c:tx>
          <c:spPr>
            <a:solidFill>
              <a:schemeClr val="accent6"/>
            </a:solidFill>
            <a:ln>
              <a:noFill/>
            </a:ln>
            <a:effectLst/>
          </c:spPr>
          <c:invertIfNegative val="0"/>
          <c:cat>
            <c:strRef>
              <c:f>'Syntheses AIDES'!$B$85:$B$86</c:f>
              <c:strCache>
                <c:ptCount val="1"/>
                <c:pt idx="0">
                  <c:v>(vide)</c:v>
                </c:pt>
              </c:strCache>
            </c:strRef>
          </c:cat>
          <c:val>
            <c:numRef>
              <c:f>'Syntheses AIDES'!$H$85:$H$86</c:f>
              <c:numCache>
                <c:formatCode>General</c:formatCode>
                <c:ptCount val="1"/>
                <c:pt idx="0">
                  <c:v>0</c:v>
                </c:pt>
              </c:numCache>
            </c:numRef>
          </c:val>
          <c:extLst>
            <c:ext xmlns:c16="http://schemas.microsoft.com/office/drawing/2014/chart" uri="{C3380CC4-5D6E-409C-BE32-E72D297353CC}">
              <c16:uniqueId val="{00000005-1D07-4955-8AC4-63A64FCD86B2}"/>
            </c:ext>
          </c:extLst>
        </c:ser>
        <c:ser>
          <c:idx val="6"/>
          <c:order val="6"/>
          <c:tx>
            <c:strRef>
              <c:f>'Syntheses AIDES'!$I$84</c:f>
              <c:strCache>
                <c:ptCount val="1"/>
                <c:pt idx="0">
                  <c:v>Autres coûts :</c:v>
                </c:pt>
              </c:strCache>
            </c:strRef>
          </c:tx>
          <c:spPr>
            <a:solidFill>
              <a:schemeClr val="accent1">
                <a:lumMod val="60000"/>
              </a:schemeClr>
            </a:solidFill>
            <a:ln>
              <a:noFill/>
            </a:ln>
            <a:effectLst/>
          </c:spPr>
          <c:invertIfNegative val="0"/>
          <c:cat>
            <c:strRef>
              <c:f>'Syntheses AIDES'!$B$85:$B$86</c:f>
              <c:strCache>
                <c:ptCount val="1"/>
                <c:pt idx="0">
                  <c:v>(vide)</c:v>
                </c:pt>
              </c:strCache>
            </c:strRef>
          </c:cat>
          <c:val>
            <c:numRef>
              <c:f>'Syntheses AIDES'!$I$85:$I$86</c:f>
              <c:numCache>
                <c:formatCode>General</c:formatCode>
                <c:ptCount val="1"/>
                <c:pt idx="0">
                  <c:v>0</c:v>
                </c:pt>
              </c:numCache>
            </c:numRef>
          </c:val>
          <c:extLst>
            <c:ext xmlns:c16="http://schemas.microsoft.com/office/drawing/2014/chart" uri="{C3380CC4-5D6E-409C-BE32-E72D297353CC}">
              <c16:uniqueId val="{00000006-1D07-4955-8AC4-63A64FCD86B2}"/>
            </c:ext>
          </c:extLst>
        </c:ser>
        <c:dLbls>
          <c:showLegendKey val="0"/>
          <c:showVal val="0"/>
          <c:showCatName val="0"/>
          <c:showSerName val="0"/>
          <c:showPercent val="0"/>
          <c:showBubbleSize val="0"/>
        </c:dLbls>
        <c:gapWidth val="219"/>
        <c:overlap val="100"/>
        <c:axId val="695067048"/>
        <c:axId val="695063768"/>
      </c:barChart>
      <c:catAx>
        <c:axId val="69506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3768"/>
        <c:crosses val="autoZero"/>
        <c:auto val="1"/>
        <c:lblAlgn val="ctr"/>
        <c:lblOffset val="100"/>
        <c:noMultiLvlLbl val="0"/>
      </c:catAx>
      <c:valAx>
        <c:axId val="695063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67048"/>
        <c:crosses val="autoZero"/>
        <c:crossBetween val="between"/>
      </c:valAx>
      <c:spPr>
        <a:noFill/>
        <a:ln>
          <a:noFill/>
        </a:ln>
        <a:effectLst/>
      </c:spPr>
    </c:plotArea>
    <c:legend>
      <c:legendPos val="r"/>
      <c:layout>
        <c:manualLayout>
          <c:xMode val="edge"/>
          <c:yMode val="edge"/>
          <c:x val="0.76907731586631378"/>
          <c:y val="0.26447882959625874"/>
          <c:w val="0.22246588842689727"/>
          <c:h val="0.59004339275301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[Annexe 4 confidentiel - Base_données_couts_projet V5.2.xlsx]Syntheses AIDES!Tableau croisé dynamique3</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'Syntheses AIDES'!$C$117</c:f>
              <c:strCache>
                <c:ptCount val="1"/>
                <c:pt idx="0">
                  <c:v>Total</c:v>
                </c:pt>
              </c:strCache>
            </c:strRef>
          </c:tx>
          <c:spPr>
            <a:solidFill>
              <a:schemeClr val="accent1"/>
            </a:solidFill>
            <a:ln>
              <a:noFill/>
            </a:ln>
            <a:effectLst/>
          </c:spPr>
          <c:invertIfNegative val="0"/>
          <c:cat>
            <c:strRef>
              <c:f>'Syntheses AIDES'!$B$118:$B$119</c:f>
              <c:strCache>
                <c:ptCount val="1"/>
                <c:pt idx="0">
                  <c:v>(vide)</c:v>
                </c:pt>
              </c:strCache>
            </c:strRef>
          </c:cat>
          <c:val>
            <c:numRef>
              <c:f>'Syntheses AIDES'!$C$118:$C$119</c:f>
              <c:numCache>
                <c:formatCode>_-* #\ ##0_-;\-* #\ ##0_-;_-* "-"??_-;_-@_-</c:formatCode>
                <c:ptCount val="1"/>
                <c:pt idx="0">
                  <c:v>0</c:v>
                </c:pt>
              </c:numCache>
            </c:numRef>
          </c:val>
          <c:extLst>
            <c:ext xmlns:c16="http://schemas.microsoft.com/office/drawing/2014/chart" uri="{C3380CC4-5D6E-409C-BE32-E72D297353CC}">
              <c16:uniqueId val="{00000000-3B28-4975-B116-45C60450C168}"/>
            </c:ext>
          </c:extLst>
        </c:ser>
        <c:dLbls>
          <c:showLegendKey val="0"/>
          <c:showVal val="0"/>
          <c:showCatName val="0"/>
          <c:showSerName val="0"/>
          <c:showPercent val="0"/>
          <c:showBubbleSize val="0"/>
        </c:dLbls>
        <c:gapWidth val="150"/>
        <c:overlap val="100"/>
        <c:axId val="695033264"/>
        <c:axId val="695033592"/>
      </c:barChart>
      <c:catAx>
        <c:axId val="695033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592"/>
        <c:crosses val="autoZero"/>
        <c:auto val="1"/>
        <c:lblAlgn val="ctr"/>
        <c:lblOffset val="100"/>
        <c:noMultiLvlLbl val="0"/>
      </c:catAx>
      <c:valAx>
        <c:axId val="695033592"/>
        <c:scaling>
          <c:orientation val="minMax"/>
        </c:scaling>
        <c:delete val="0"/>
        <c:axPos val="l"/>
        <c:majorGridlines>
          <c:spPr>
            <a:ln w="9525" cap="flat" cmpd="sng" algn="ctr">
              <a:solidFill>
                <a:schemeClr val="tx1">
                  <a:lumMod val="15000"/>
                  <a:lumOff val="85000"/>
                </a:schemeClr>
              </a:solidFill>
              <a:round/>
            </a:ln>
            <a:effectLst/>
          </c:spPr>
        </c:majorGridlines>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5033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35740927483929E-2"/>
          <c:y val="0"/>
          <c:w val="0.61229550515633813"/>
          <c:h val="0.83158318429922429"/>
        </c:manualLayout>
      </c:layout>
      <c:barChart>
        <c:barDir val="bar"/>
        <c:grouping val="clustered"/>
        <c:varyColors val="0"/>
        <c:ser>
          <c:idx val="0"/>
          <c:order val="0"/>
          <c:tx>
            <c:strRef>
              <c:f>ECHEANCIER!$B$107</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[0]!_ECP1</c:f>
              <c:strCache>
                <c:ptCount val="1"/>
                <c:pt idx="0">
                  <c:v>T0</c:v>
                </c:pt>
              </c:strCache>
            </c:strRef>
          </c:cat>
          <c:val>
            <c:numRef>
              <c:f>[0]!_PROP1</c:f>
              <c:numCache>
                <c:formatCode>0%</c:formatCode>
                <c:ptCount val="1"/>
                <c:pt idx="0">
                  <c:v>0.15</c:v>
                </c:pt>
              </c:numCache>
            </c:numRef>
          </c:val>
          <c:extLst>
            <c:ext xmlns:c16="http://schemas.microsoft.com/office/drawing/2014/chart" uri="{C3380CC4-5D6E-409C-BE32-E72D297353CC}">
              <c16:uniqueId val="{00000000-A40D-4A18-8201-E9890B38343F}"/>
            </c:ext>
          </c:extLst>
        </c:ser>
        <c:ser>
          <c:idx val="1"/>
          <c:order val="1"/>
          <c:tx>
            <c:strRef>
              <c:f>ECHEANCIER!$B$108</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[0]!_ECP1</c:f>
              <c:strCache>
                <c:ptCount val="1"/>
                <c:pt idx="0">
                  <c:v>T0</c:v>
                </c:pt>
              </c:strCache>
            </c:strRef>
          </c:cat>
          <c:val>
            <c:numRef>
              <c:f>[0]!_BDDP1</c:f>
              <c:numCache>
                <c:formatCode>0%</c:formatCode>
                <c:ptCount val="1"/>
                <c:pt idx="0">
                  <c:v>0</c:v>
                </c:pt>
              </c:numCache>
            </c:numRef>
          </c:val>
          <c:extLst>
            <c:ext xmlns:c16="http://schemas.microsoft.com/office/drawing/2014/chart" uri="{C3380CC4-5D6E-409C-BE32-E72D297353CC}">
              <c16:uniqueId val="{00000001-A40D-4A18-8201-E9890B38343F}"/>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ECHEANCIER!$B$136</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[0]!_ECP2</c:f>
              <c:strCache>
                <c:ptCount val="1"/>
                <c:pt idx="0">
                  <c:v>T0</c:v>
                </c:pt>
              </c:strCache>
            </c:strRef>
          </c:cat>
          <c:val>
            <c:numRef>
              <c:f>[0]!_PROP2</c:f>
              <c:numCache>
                <c:formatCode>0%</c:formatCode>
                <c:ptCount val="1"/>
                <c:pt idx="0">
                  <c:v>0.15</c:v>
                </c:pt>
              </c:numCache>
            </c:numRef>
          </c:val>
          <c:extLst>
            <c:ext xmlns:c16="http://schemas.microsoft.com/office/drawing/2014/chart" uri="{C3380CC4-5D6E-409C-BE32-E72D297353CC}">
              <c16:uniqueId val="{00000000-045F-4554-9E4B-4C3BA3A320C2}"/>
            </c:ext>
          </c:extLst>
        </c:ser>
        <c:ser>
          <c:idx val="1"/>
          <c:order val="1"/>
          <c:tx>
            <c:strRef>
              <c:f>ECHEANCIER!$B$137</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[0]!_ECP2</c:f>
              <c:strCache>
                <c:ptCount val="1"/>
                <c:pt idx="0">
                  <c:v>T0</c:v>
                </c:pt>
              </c:strCache>
            </c:strRef>
          </c:cat>
          <c:val>
            <c:numRef>
              <c:f>[0]!_BDDP2</c:f>
              <c:numCache>
                <c:formatCode>0%</c:formatCode>
                <c:ptCount val="1"/>
                <c:pt idx="0">
                  <c:v>0</c:v>
                </c:pt>
              </c:numCache>
            </c:numRef>
          </c:val>
          <c:extLst>
            <c:ext xmlns:c16="http://schemas.microsoft.com/office/drawing/2014/chart" uri="{C3380CC4-5D6E-409C-BE32-E72D297353CC}">
              <c16:uniqueId val="{00000001-045F-4554-9E4B-4C3BA3A320C2}"/>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ECHEANCIER!$B$165</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[0]!_ECP3</c:f>
              <c:strCache>
                <c:ptCount val="1"/>
                <c:pt idx="0">
                  <c:v>T0</c:v>
                </c:pt>
              </c:strCache>
            </c:strRef>
          </c:cat>
          <c:val>
            <c:numRef>
              <c:f>[0]!_PROP3</c:f>
              <c:numCache>
                <c:formatCode>0%</c:formatCode>
                <c:ptCount val="1"/>
                <c:pt idx="0">
                  <c:v>0.15</c:v>
                </c:pt>
              </c:numCache>
            </c:numRef>
          </c:val>
          <c:extLst>
            <c:ext xmlns:c16="http://schemas.microsoft.com/office/drawing/2014/chart" uri="{C3380CC4-5D6E-409C-BE32-E72D297353CC}">
              <c16:uniqueId val="{00000000-6B3E-4D52-9EC0-B1FFA0834F69}"/>
            </c:ext>
          </c:extLst>
        </c:ser>
        <c:ser>
          <c:idx val="1"/>
          <c:order val="1"/>
          <c:tx>
            <c:strRef>
              <c:f>ECHEANCIER!$B$166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[0]!_ECP3</c:f>
              <c:strCache>
                <c:ptCount val="1"/>
                <c:pt idx="0">
                  <c:v>T0</c:v>
                </c:pt>
              </c:strCache>
            </c:strRef>
          </c:cat>
          <c:val>
            <c:numRef>
              <c:f>[0]!_BDDP3</c:f>
              <c:numCache>
                <c:formatCode>0%</c:formatCode>
                <c:ptCount val="1"/>
                <c:pt idx="0">
                  <c:v>0</c:v>
                </c:pt>
              </c:numCache>
            </c:numRef>
          </c:val>
          <c:extLst>
            <c:ext xmlns:c16="http://schemas.microsoft.com/office/drawing/2014/chart" uri="{C3380CC4-5D6E-409C-BE32-E72D297353CC}">
              <c16:uniqueId val="{00000001-6B3E-4D52-9EC0-B1FFA0834F69}"/>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920784059614442E-2"/>
          <c:y val="5.8362166276610769E-2"/>
          <c:w val="0.61278972946703381"/>
          <c:h val="0.81855591028686447"/>
        </c:manualLayout>
      </c:layout>
      <c:barChart>
        <c:barDir val="bar"/>
        <c:grouping val="clustered"/>
        <c:varyColors val="0"/>
        <c:ser>
          <c:idx val="0"/>
          <c:order val="0"/>
          <c:tx>
            <c:strRef>
              <c:f>ECHEANCIER!$B$194</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[0]!_ECP4</c:f>
              <c:strCache>
                <c:ptCount val="1"/>
                <c:pt idx="0">
                  <c:v>T0</c:v>
                </c:pt>
              </c:strCache>
            </c:strRef>
          </c:cat>
          <c:val>
            <c:numRef>
              <c:f>[0]!_PROP4</c:f>
              <c:numCache>
                <c:formatCode>0%</c:formatCode>
                <c:ptCount val="1"/>
                <c:pt idx="0">
                  <c:v>0.15</c:v>
                </c:pt>
              </c:numCache>
            </c:numRef>
          </c:val>
          <c:extLst>
            <c:ext xmlns:c16="http://schemas.microsoft.com/office/drawing/2014/chart" uri="{C3380CC4-5D6E-409C-BE32-E72D297353CC}">
              <c16:uniqueId val="{00000000-DD05-400E-B9E5-8833B14859E4}"/>
            </c:ext>
          </c:extLst>
        </c:ser>
        <c:ser>
          <c:idx val="1"/>
          <c:order val="1"/>
          <c:tx>
            <c:strRef>
              <c:f>ECHEANCIER!$B$195:$B$196</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[0]!_ECP4</c:f>
              <c:strCache>
                <c:ptCount val="1"/>
                <c:pt idx="0">
                  <c:v>T0</c:v>
                </c:pt>
              </c:strCache>
            </c:strRef>
          </c:cat>
          <c:val>
            <c:numRef>
              <c:f>[0]!_BDDP4</c:f>
              <c:numCache>
                <c:formatCode>0%</c:formatCode>
                <c:ptCount val="1"/>
                <c:pt idx="0">
                  <c:v>0</c:v>
                </c:pt>
              </c:numCache>
            </c:numRef>
          </c:val>
          <c:extLst>
            <c:ext xmlns:c16="http://schemas.microsoft.com/office/drawing/2014/chart" uri="{C3380CC4-5D6E-409C-BE32-E72D297353CC}">
              <c16:uniqueId val="{00000001-DD05-400E-B9E5-8833B14859E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ECHEANCIER!$B$223</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[0]!_ECP5</c:f>
              <c:strCache>
                <c:ptCount val="1"/>
                <c:pt idx="0">
                  <c:v>T0</c:v>
                </c:pt>
              </c:strCache>
            </c:strRef>
          </c:cat>
          <c:val>
            <c:numRef>
              <c:f>[0]!_PROP5</c:f>
              <c:numCache>
                <c:formatCode>0%</c:formatCode>
                <c:ptCount val="1"/>
                <c:pt idx="0">
                  <c:v>0.15</c:v>
                </c:pt>
              </c:numCache>
            </c:numRef>
          </c:val>
          <c:extLst>
            <c:ext xmlns:c16="http://schemas.microsoft.com/office/drawing/2014/chart" uri="{C3380CC4-5D6E-409C-BE32-E72D297353CC}">
              <c16:uniqueId val="{00000000-653F-42EA-BDF7-5C7B790C1460}"/>
            </c:ext>
          </c:extLst>
        </c:ser>
        <c:ser>
          <c:idx val="1"/>
          <c:order val="1"/>
          <c:tx>
            <c:strRef>
              <c:f>ECHEANCIER!$B$224</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[0]!_ECP5</c:f>
              <c:strCache>
                <c:ptCount val="1"/>
                <c:pt idx="0">
                  <c:v>T0</c:v>
                </c:pt>
              </c:strCache>
            </c:strRef>
          </c:cat>
          <c:val>
            <c:numRef>
              <c:f>[0]!_BDDP5</c:f>
              <c:numCache>
                <c:formatCode>0%</c:formatCode>
                <c:ptCount val="1"/>
                <c:pt idx="0">
                  <c:v>0</c:v>
                </c:pt>
              </c:numCache>
            </c:numRef>
          </c:val>
          <c:extLst>
            <c:ext xmlns:c16="http://schemas.microsoft.com/office/drawing/2014/chart" uri="{C3380CC4-5D6E-409C-BE32-E72D297353CC}">
              <c16:uniqueId val="{00000001-653F-42EA-BDF7-5C7B790C1460}"/>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ECHEANCIER!$B$252</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[0]!_ECP6</c:f>
              <c:strCache>
                <c:ptCount val="1"/>
                <c:pt idx="0">
                  <c:v>T0</c:v>
                </c:pt>
              </c:strCache>
            </c:strRef>
          </c:cat>
          <c:val>
            <c:numRef>
              <c:f>[0]!_PROP6</c:f>
              <c:numCache>
                <c:formatCode>0%</c:formatCode>
                <c:ptCount val="1"/>
                <c:pt idx="0">
                  <c:v>0.15</c:v>
                </c:pt>
              </c:numCache>
            </c:numRef>
          </c:val>
          <c:extLst>
            <c:ext xmlns:c16="http://schemas.microsoft.com/office/drawing/2014/chart" uri="{C3380CC4-5D6E-409C-BE32-E72D297353CC}">
              <c16:uniqueId val="{00000000-AA88-4019-8A17-D285C844A954}"/>
            </c:ext>
          </c:extLst>
        </c:ser>
        <c:ser>
          <c:idx val="1"/>
          <c:order val="1"/>
          <c:tx>
            <c:strRef>
              <c:f>ECHEANCIER!$B$253</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[0]!_ECP6</c:f>
              <c:strCache>
                <c:ptCount val="1"/>
                <c:pt idx="0">
                  <c:v>T0</c:v>
                </c:pt>
              </c:strCache>
            </c:strRef>
          </c:cat>
          <c:val>
            <c:numRef>
              <c:f>[0]!_BDDP6</c:f>
              <c:numCache>
                <c:formatCode>0%</c:formatCode>
                <c:ptCount val="1"/>
                <c:pt idx="0">
                  <c:v>0</c:v>
                </c:pt>
              </c:numCache>
            </c:numRef>
          </c:val>
          <c:extLst>
            <c:ext xmlns:c16="http://schemas.microsoft.com/office/drawing/2014/chart" uri="{C3380CC4-5D6E-409C-BE32-E72D297353CC}">
              <c16:uniqueId val="{00000001-AA88-4019-8A17-D285C844A954}"/>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50170095577513E-2"/>
          <c:y val="4.2061513985679214E-2"/>
          <c:w val="0.61278972946703381"/>
          <c:h val="0.86923355310499484"/>
        </c:manualLayout>
      </c:layout>
      <c:barChart>
        <c:barDir val="bar"/>
        <c:grouping val="clustered"/>
        <c:varyColors val="0"/>
        <c:ser>
          <c:idx val="0"/>
          <c:order val="0"/>
          <c:tx>
            <c:strRef>
              <c:f>ECHEANCIER!$B$281</c:f>
              <c:strCache>
                <c:ptCount val="1"/>
                <c:pt idx="0">
                  <c:v>Versement cumulé proposé (ADEME)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[0]!_ECP7</c:f>
              <c:strCache>
                <c:ptCount val="1"/>
                <c:pt idx="0">
                  <c:v>T0</c:v>
                </c:pt>
              </c:strCache>
            </c:strRef>
          </c:cat>
          <c:val>
            <c:numRef>
              <c:f>[0]!_PROP7</c:f>
              <c:numCache>
                <c:formatCode>0%</c:formatCode>
                <c:ptCount val="1"/>
                <c:pt idx="0">
                  <c:v>0.15</c:v>
                </c:pt>
              </c:numCache>
            </c:numRef>
          </c:val>
          <c:extLst>
            <c:ext xmlns:c16="http://schemas.microsoft.com/office/drawing/2014/chart" uri="{C3380CC4-5D6E-409C-BE32-E72D297353CC}">
              <c16:uniqueId val="{00000000-1345-47A0-B0B8-926DF09A82A5}"/>
            </c:ext>
          </c:extLst>
        </c:ser>
        <c:ser>
          <c:idx val="1"/>
          <c:order val="1"/>
          <c:tx>
            <c:strRef>
              <c:f>ECHEANCIER!$B$282</c:f>
              <c:strCache>
                <c:ptCount val="1"/>
                <c:pt idx="0">
                  <c:v>Aide cumulée demandée (BDD)</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[0]!_ECP7</c:f>
              <c:strCache>
                <c:ptCount val="1"/>
                <c:pt idx="0">
                  <c:v>T0</c:v>
                </c:pt>
              </c:strCache>
            </c:strRef>
          </c:cat>
          <c:val>
            <c:numRef>
              <c:f>[0]!_BDDP7</c:f>
              <c:numCache>
                <c:formatCode>0%</c:formatCode>
                <c:ptCount val="1"/>
                <c:pt idx="0">
                  <c:v>0</c:v>
                </c:pt>
              </c:numCache>
            </c:numRef>
          </c:val>
          <c:extLst>
            <c:ext xmlns:c16="http://schemas.microsoft.com/office/drawing/2014/chart" uri="{C3380CC4-5D6E-409C-BE32-E72D297353CC}">
              <c16:uniqueId val="{00000001-1345-47A0-B0B8-926DF09A82A5}"/>
            </c:ext>
          </c:extLst>
        </c:ser>
        <c:dLbls>
          <c:showLegendKey val="0"/>
          <c:showVal val="0"/>
          <c:showCatName val="0"/>
          <c:showSerName val="0"/>
          <c:showPercent val="0"/>
          <c:showBubbleSize val="0"/>
        </c:dLbls>
        <c:gapWidth val="150"/>
        <c:axId val="202531328"/>
        <c:axId val="202532768"/>
      </c:barChart>
      <c:catAx>
        <c:axId val="202531328"/>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2768"/>
        <c:crosses val="autoZero"/>
        <c:auto val="1"/>
        <c:lblAlgn val="ctr"/>
        <c:lblOffset val="100"/>
        <c:noMultiLvlLbl val="0"/>
      </c:catAx>
      <c:valAx>
        <c:axId val="20253276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crossAx val="202531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fr-FR"/>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CBD0C49-9B12-474C-B9AA-0970EC77296F}"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fr-FR"/>
        </a:p>
      </dgm:t>
    </dgm:pt>
    <dgm:pt modelId="{DC8A29F1-710F-4CCE-B0B9-5657EFD4509D}">
      <dgm:prSet phldrT="[Texte]"/>
      <dgm:spPr>
        <a:solidFill>
          <a:schemeClr val="accent2"/>
        </a:solidFill>
      </dgm:spPr>
      <dgm:t>
        <a:bodyPr/>
        <a:lstStyle/>
        <a:p>
          <a:r>
            <a:rPr lang="fr-FR"/>
            <a:t>Onglet "Partenaires"</a:t>
          </a:r>
        </a:p>
      </dgm:t>
    </dgm:pt>
    <dgm:pt modelId="{5DB175A8-0DC9-486E-B757-2A572251149F}" type="parTrans" cxnId="{8770AEBC-4219-4A31-BBAB-E5D8F94876C9}">
      <dgm:prSet/>
      <dgm:spPr/>
      <dgm:t>
        <a:bodyPr/>
        <a:lstStyle/>
        <a:p>
          <a:endParaRPr lang="fr-FR"/>
        </a:p>
      </dgm:t>
    </dgm:pt>
    <dgm:pt modelId="{D8F1B296-F191-48C2-B54A-D7538F24B68A}" type="sibTrans" cxnId="{8770AEBC-4219-4A31-BBAB-E5D8F94876C9}">
      <dgm:prSet/>
      <dgm:spPr/>
      <dgm:t>
        <a:bodyPr/>
        <a:lstStyle/>
        <a:p>
          <a:endParaRPr lang="fr-FR"/>
        </a:p>
      </dgm:t>
    </dgm:pt>
    <dgm:pt modelId="{8E101F9F-7322-4545-B67B-9791AB811F4A}">
      <dgm:prSet phldrT="[Texte]"/>
      <dgm:spPr>
        <a:ln>
          <a:solidFill>
            <a:srgbClr val="FF0000"/>
          </a:solidFill>
        </a:ln>
      </dgm:spPr>
      <dgm:t>
        <a:bodyPr/>
        <a:lstStyle/>
        <a:p>
          <a:r>
            <a:rPr lang="fr-FR"/>
            <a:t>Saisir les informations clés du projet</a:t>
          </a:r>
        </a:p>
      </dgm:t>
    </dgm:pt>
    <dgm:pt modelId="{1E6E5A06-8145-410F-854A-D7C3CCC0C238}" type="parTrans" cxnId="{4CED08CA-4E81-4B5D-A724-681A4365E4C7}">
      <dgm:prSet/>
      <dgm:spPr/>
      <dgm:t>
        <a:bodyPr/>
        <a:lstStyle/>
        <a:p>
          <a:endParaRPr lang="fr-FR"/>
        </a:p>
      </dgm:t>
    </dgm:pt>
    <dgm:pt modelId="{B27702C3-3E9B-4DB1-881D-C7EDCA63E8D7}" type="sibTrans" cxnId="{4CED08CA-4E81-4B5D-A724-681A4365E4C7}">
      <dgm:prSet/>
      <dgm:spPr/>
      <dgm:t>
        <a:bodyPr/>
        <a:lstStyle/>
        <a:p>
          <a:endParaRPr lang="fr-FR"/>
        </a:p>
      </dgm:t>
    </dgm:pt>
    <dgm:pt modelId="{D1B1188D-41E5-4C4E-A9A5-A09705C11EB9}">
      <dgm:prSet phldrT="[Texte]"/>
      <dgm:spPr>
        <a:solidFill>
          <a:schemeClr val="accent2"/>
        </a:solidFill>
      </dgm:spPr>
      <dgm:t>
        <a:bodyPr/>
        <a:lstStyle/>
        <a:p>
          <a:r>
            <a:rPr lang="fr-FR"/>
            <a:t>Onglet "structure projet"</a:t>
          </a:r>
        </a:p>
      </dgm:t>
    </dgm:pt>
    <dgm:pt modelId="{8F4F4163-05E4-492B-93C4-9CA0CE4931CD}" type="parTrans" cxnId="{64776C76-B732-4AA4-AA79-D1DBA18F522F}">
      <dgm:prSet/>
      <dgm:spPr/>
      <dgm:t>
        <a:bodyPr/>
        <a:lstStyle/>
        <a:p>
          <a:endParaRPr lang="fr-FR"/>
        </a:p>
      </dgm:t>
    </dgm:pt>
    <dgm:pt modelId="{2A449B96-1F38-4150-BB1E-46D6692CE56C}" type="sibTrans" cxnId="{64776C76-B732-4AA4-AA79-D1DBA18F522F}">
      <dgm:prSet/>
      <dgm:spPr/>
      <dgm:t>
        <a:bodyPr/>
        <a:lstStyle/>
        <a:p>
          <a:endParaRPr lang="fr-FR"/>
        </a:p>
      </dgm:t>
    </dgm:pt>
    <dgm:pt modelId="{725AD983-4AA7-4F94-BE35-F5A91EFD9035}">
      <dgm:prSet phldrT="[Texte]"/>
      <dgm:spPr>
        <a:ln>
          <a:solidFill>
            <a:srgbClr val="FF0000"/>
          </a:solidFill>
        </a:ln>
      </dgm:spPr>
      <dgm:t>
        <a:bodyPr/>
        <a:lstStyle/>
        <a:p>
          <a:r>
            <a:rPr lang="fr-FR"/>
            <a:t>Préciser le lotissement du projet</a:t>
          </a:r>
        </a:p>
      </dgm:t>
    </dgm:pt>
    <dgm:pt modelId="{658316CE-6960-414D-9587-FB77F49F36D7}" type="parTrans" cxnId="{B931BD17-7EDE-49BB-B00F-24C2A85588C5}">
      <dgm:prSet/>
      <dgm:spPr/>
      <dgm:t>
        <a:bodyPr/>
        <a:lstStyle/>
        <a:p>
          <a:endParaRPr lang="fr-FR"/>
        </a:p>
      </dgm:t>
    </dgm:pt>
    <dgm:pt modelId="{B3CBD69B-F8B0-4CCD-A9F9-CB37126F9E6B}" type="sibTrans" cxnId="{B931BD17-7EDE-49BB-B00F-24C2A85588C5}">
      <dgm:prSet/>
      <dgm:spPr/>
      <dgm:t>
        <a:bodyPr/>
        <a:lstStyle/>
        <a:p>
          <a:endParaRPr lang="fr-FR"/>
        </a:p>
      </dgm:t>
    </dgm:pt>
    <dgm:pt modelId="{155A07BE-9D8C-4AFC-AF1D-5EC3575A8656}">
      <dgm:prSet phldrT="[Texte]"/>
      <dgm:spPr/>
      <dgm:t>
        <a:bodyPr/>
        <a:lstStyle/>
        <a:p>
          <a:r>
            <a:rPr lang="fr-FR"/>
            <a:t>Onglets "Amortissements" et "Description des coûts" </a:t>
          </a:r>
          <a:endParaRPr lang="fr-FR">
            <a:solidFill>
              <a:srgbClr val="FF0000"/>
            </a:solidFill>
          </a:endParaRPr>
        </a:p>
      </dgm:t>
    </dgm:pt>
    <dgm:pt modelId="{62EBFCB8-EEC6-4E6E-BBDB-FFB3F9C8B0B2}" type="parTrans" cxnId="{A3D05A1D-080D-4F67-A98E-C8CEFCF33F78}">
      <dgm:prSet/>
      <dgm:spPr/>
      <dgm:t>
        <a:bodyPr/>
        <a:lstStyle/>
        <a:p>
          <a:endParaRPr lang="fr-FR"/>
        </a:p>
      </dgm:t>
    </dgm:pt>
    <dgm:pt modelId="{A64FBF7C-C571-4707-BEE6-1CD384F80458}" type="sibTrans" cxnId="{A3D05A1D-080D-4F67-A98E-C8CEFCF33F78}">
      <dgm:prSet/>
      <dgm:spPr/>
      <dgm:t>
        <a:bodyPr/>
        <a:lstStyle/>
        <a:p>
          <a:endParaRPr lang="fr-FR"/>
        </a:p>
      </dgm:t>
    </dgm:pt>
    <dgm:pt modelId="{5F169FCA-A73C-4CD8-B712-471CB7100FCF}">
      <dgm:prSet phldrT="[Texte]"/>
      <dgm:spPr/>
      <dgm:t>
        <a:bodyPr/>
        <a:lstStyle/>
        <a:p>
          <a:r>
            <a:rPr lang="fr-FR"/>
            <a:t>Les onglets "Amortissements" et "Description des coûts" sont informatifs et nécessaires : ils permettent d'expliciter les montants inscrits dans l'onglet BDD. </a:t>
          </a:r>
          <a:endParaRPr lang="fr-FR">
            <a:solidFill>
              <a:srgbClr val="FF0000"/>
            </a:solidFill>
          </a:endParaRPr>
        </a:p>
      </dgm:t>
    </dgm:pt>
    <dgm:pt modelId="{604B91B3-8BA4-452D-9D55-12768D544237}" type="parTrans" cxnId="{6D7B9629-A93C-4A32-AD30-92D388EC2417}">
      <dgm:prSet/>
      <dgm:spPr/>
      <dgm:t>
        <a:bodyPr/>
        <a:lstStyle/>
        <a:p>
          <a:endParaRPr lang="fr-FR"/>
        </a:p>
      </dgm:t>
    </dgm:pt>
    <dgm:pt modelId="{E9E99CAD-1C17-4E7C-A62A-A14998C7A3E9}" type="sibTrans" cxnId="{6D7B9629-A93C-4A32-AD30-92D388EC2417}">
      <dgm:prSet/>
      <dgm:spPr/>
      <dgm:t>
        <a:bodyPr/>
        <a:lstStyle/>
        <a:p>
          <a:endParaRPr lang="fr-FR"/>
        </a:p>
      </dgm:t>
    </dgm:pt>
    <dgm:pt modelId="{D50CDC9D-7108-446D-B140-E3D34C538718}">
      <dgm:prSet phldrT="[Texte]"/>
      <dgm:spPr>
        <a:solidFill>
          <a:schemeClr val="accent2"/>
        </a:solidFill>
        <a:ln w="57150">
          <a:solidFill>
            <a:srgbClr val="FF0000"/>
          </a:solidFill>
        </a:ln>
      </dgm:spPr>
      <dgm:t>
        <a:bodyPr/>
        <a:lstStyle/>
        <a:p>
          <a:r>
            <a:rPr lang="fr-FR"/>
            <a:t>Onglet "BdD"</a:t>
          </a:r>
          <a:endParaRPr lang="fr-FR">
            <a:solidFill>
              <a:srgbClr val="FF0000"/>
            </a:solidFill>
          </a:endParaRPr>
        </a:p>
      </dgm:t>
    </dgm:pt>
    <dgm:pt modelId="{FBD00B8D-1B61-428F-8219-0129DA9C583C}" type="parTrans" cxnId="{89636BB8-2902-4D2C-9743-1154CAA985B3}">
      <dgm:prSet/>
      <dgm:spPr/>
      <dgm:t>
        <a:bodyPr/>
        <a:lstStyle/>
        <a:p>
          <a:endParaRPr lang="fr-FR"/>
        </a:p>
      </dgm:t>
    </dgm:pt>
    <dgm:pt modelId="{0E73163A-CDCC-4FF2-854F-71A3969AF62A}" type="sibTrans" cxnId="{89636BB8-2902-4D2C-9743-1154CAA985B3}">
      <dgm:prSet/>
      <dgm:spPr/>
      <dgm:t>
        <a:bodyPr/>
        <a:lstStyle/>
        <a:p>
          <a:endParaRPr lang="fr-FR"/>
        </a:p>
      </dgm:t>
    </dgm:pt>
    <dgm:pt modelId="{5454C226-3A09-475A-BA92-E51A5E11AA11}">
      <dgm:prSet phldrT="[Texte]"/>
      <dgm:spPr>
        <a:solidFill>
          <a:schemeClr val="accent2">
            <a:lumMod val="20000"/>
            <a:lumOff val="80000"/>
            <a:alpha val="90000"/>
          </a:schemeClr>
        </a:solidFill>
        <a:ln>
          <a:solidFill>
            <a:srgbClr val="FF0000"/>
          </a:solidFill>
        </a:ln>
      </dgm:spPr>
      <dgm:t>
        <a:bodyPr/>
        <a:lstStyle/>
        <a:p>
          <a:r>
            <a:rPr lang="fr-FR">
              <a:solidFill>
                <a:srgbClr val="FF0000"/>
              </a:solidFill>
            </a:rPr>
            <a:t>L'onglet BDD est le principal onglet qui fait foi. Tous les budgets doivent être saisis dans cet onglet.</a:t>
          </a:r>
          <a:endParaRPr lang="fr-FR"/>
        </a:p>
      </dgm:t>
    </dgm:pt>
    <dgm:pt modelId="{DF0F421A-9C18-4ED4-A34E-73228C1AD4B0}" type="parTrans" cxnId="{D3980753-8395-41D8-9270-747E2A659D30}">
      <dgm:prSet/>
      <dgm:spPr/>
      <dgm:t>
        <a:bodyPr/>
        <a:lstStyle/>
        <a:p>
          <a:endParaRPr lang="fr-FR"/>
        </a:p>
      </dgm:t>
    </dgm:pt>
    <dgm:pt modelId="{58D92680-45D4-434D-86F4-76069DA34133}" type="sibTrans" cxnId="{D3980753-8395-41D8-9270-747E2A659D30}">
      <dgm:prSet/>
      <dgm:spPr/>
      <dgm:t>
        <a:bodyPr/>
        <a:lstStyle/>
        <a:p>
          <a:endParaRPr lang="fr-FR"/>
        </a:p>
      </dgm:t>
    </dgm:pt>
    <dgm:pt modelId="{D5662F13-9072-459F-ADDB-B9E6F9357AD6}" type="pres">
      <dgm:prSet presAssocID="{2CBD0C49-9B12-474C-B9AA-0970EC77296F}" presName="linearFlow" presStyleCnt="0">
        <dgm:presLayoutVars>
          <dgm:dir/>
          <dgm:animLvl val="lvl"/>
          <dgm:resizeHandles val="exact"/>
        </dgm:presLayoutVars>
      </dgm:prSet>
      <dgm:spPr/>
    </dgm:pt>
    <dgm:pt modelId="{7FA19B5B-FC57-49D7-BC6E-D1D7C0B2F374}" type="pres">
      <dgm:prSet presAssocID="{DC8A29F1-710F-4CCE-B0B9-5657EFD4509D}" presName="composite" presStyleCnt="0"/>
      <dgm:spPr/>
    </dgm:pt>
    <dgm:pt modelId="{CB2244DD-BE28-45A9-9D68-03ED3F6F8A19}" type="pres">
      <dgm:prSet presAssocID="{DC8A29F1-710F-4CCE-B0B9-5657EFD4509D}" presName="parTx" presStyleLbl="node1" presStyleIdx="0" presStyleCnt="4">
        <dgm:presLayoutVars>
          <dgm:chMax val="0"/>
          <dgm:chPref val="0"/>
          <dgm:bulletEnabled val="1"/>
        </dgm:presLayoutVars>
      </dgm:prSet>
      <dgm:spPr/>
    </dgm:pt>
    <dgm:pt modelId="{3429F73F-F207-4787-8233-12507B2D6384}" type="pres">
      <dgm:prSet presAssocID="{DC8A29F1-710F-4CCE-B0B9-5657EFD4509D}" presName="parSh" presStyleLbl="node1" presStyleIdx="0" presStyleCnt="4"/>
      <dgm:spPr/>
    </dgm:pt>
    <dgm:pt modelId="{FA7FA26B-59C0-4D81-BDF1-2FEBDD36CF48}" type="pres">
      <dgm:prSet presAssocID="{DC8A29F1-710F-4CCE-B0B9-5657EFD4509D}" presName="desTx" presStyleLbl="fgAcc1" presStyleIdx="0" presStyleCnt="4">
        <dgm:presLayoutVars>
          <dgm:bulletEnabled val="1"/>
        </dgm:presLayoutVars>
      </dgm:prSet>
      <dgm:spPr/>
    </dgm:pt>
    <dgm:pt modelId="{ED35F717-59E3-4482-8FA8-45FF4D900504}" type="pres">
      <dgm:prSet presAssocID="{D8F1B296-F191-48C2-B54A-D7538F24B68A}" presName="sibTrans" presStyleLbl="sibTrans2D1" presStyleIdx="0" presStyleCnt="3"/>
      <dgm:spPr/>
    </dgm:pt>
    <dgm:pt modelId="{02D1807C-D53D-40D9-A902-B1380097ECD0}" type="pres">
      <dgm:prSet presAssocID="{D8F1B296-F191-48C2-B54A-D7538F24B68A}" presName="connTx" presStyleLbl="sibTrans2D1" presStyleIdx="0" presStyleCnt="3"/>
      <dgm:spPr/>
    </dgm:pt>
    <dgm:pt modelId="{B834623B-05F0-47C3-A5DE-E175706DA914}" type="pres">
      <dgm:prSet presAssocID="{D1B1188D-41E5-4C4E-A9A5-A09705C11EB9}" presName="composite" presStyleCnt="0"/>
      <dgm:spPr/>
    </dgm:pt>
    <dgm:pt modelId="{EF06715D-9889-4420-B88F-F38C2A5575F5}" type="pres">
      <dgm:prSet presAssocID="{D1B1188D-41E5-4C4E-A9A5-A09705C11EB9}" presName="parTx" presStyleLbl="node1" presStyleIdx="0" presStyleCnt="4">
        <dgm:presLayoutVars>
          <dgm:chMax val="0"/>
          <dgm:chPref val="0"/>
          <dgm:bulletEnabled val="1"/>
        </dgm:presLayoutVars>
      </dgm:prSet>
      <dgm:spPr/>
    </dgm:pt>
    <dgm:pt modelId="{72D425C0-09F7-4492-8B5E-7BBE5A342124}" type="pres">
      <dgm:prSet presAssocID="{D1B1188D-41E5-4C4E-A9A5-A09705C11EB9}" presName="parSh" presStyleLbl="node1" presStyleIdx="1" presStyleCnt="4"/>
      <dgm:spPr/>
    </dgm:pt>
    <dgm:pt modelId="{922C5EFB-989A-4CA3-BE0E-A1B1B629A4B3}" type="pres">
      <dgm:prSet presAssocID="{D1B1188D-41E5-4C4E-A9A5-A09705C11EB9}" presName="desTx" presStyleLbl="fgAcc1" presStyleIdx="1" presStyleCnt="4">
        <dgm:presLayoutVars>
          <dgm:bulletEnabled val="1"/>
        </dgm:presLayoutVars>
      </dgm:prSet>
      <dgm:spPr/>
    </dgm:pt>
    <dgm:pt modelId="{7BAAE764-61B9-4297-B3C4-CB4F48519412}" type="pres">
      <dgm:prSet presAssocID="{2A449B96-1F38-4150-BB1E-46D6692CE56C}" presName="sibTrans" presStyleLbl="sibTrans2D1" presStyleIdx="1" presStyleCnt="3"/>
      <dgm:spPr/>
    </dgm:pt>
    <dgm:pt modelId="{582BD88F-5247-4335-99BD-741CBCA8FEAA}" type="pres">
      <dgm:prSet presAssocID="{2A449B96-1F38-4150-BB1E-46D6692CE56C}" presName="connTx" presStyleLbl="sibTrans2D1" presStyleIdx="1" presStyleCnt="3"/>
      <dgm:spPr/>
    </dgm:pt>
    <dgm:pt modelId="{CB5B618D-F246-43EF-9F5A-1CA44B667D15}" type="pres">
      <dgm:prSet presAssocID="{155A07BE-9D8C-4AFC-AF1D-5EC3575A8656}" presName="composite" presStyleCnt="0"/>
      <dgm:spPr/>
    </dgm:pt>
    <dgm:pt modelId="{1505B0AE-9DA4-406C-AB3A-A489465CB48C}" type="pres">
      <dgm:prSet presAssocID="{155A07BE-9D8C-4AFC-AF1D-5EC3575A8656}" presName="parTx" presStyleLbl="node1" presStyleIdx="1" presStyleCnt="4">
        <dgm:presLayoutVars>
          <dgm:chMax val="0"/>
          <dgm:chPref val="0"/>
          <dgm:bulletEnabled val="1"/>
        </dgm:presLayoutVars>
      </dgm:prSet>
      <dgm:spPr/>
    </dgm:pt>
    <dgm:pt modelId="{1E8FBFC9-D568-4058-88D5-CC7736AC3267}" type="pres">
      <dgm:prSet presAssocID="{155A07BE-9D8C-4AFC-AF1D-5EC3575A8656}" presName="parSh" presStyleLbl="node1" presStyleIdx="2" presStyleCnt="4"/>
      <dgm:spPr/>
    </dgm:pt>
    <dgm:pt modelId="{D6FB0CD7-5361-4B06-9A88-9D3D898BC601}" type="pres">
      <dgm:prSet presAssocID="{155A07BE-9D8C-4AFC-AF1D-5EC3575A8656}" presName="desTx" presStyleLbl="fgAcc1" presStyleIdx="2" presStyleCnt="4">
        <dgm:presLayoutVars>
          <dgm:bulletEnabled val="1"/>
        </dgm:presLayoutVars>
      </dgm:prSet>
      <dgm:spPr/>
    </dgm:pt>
    <dgm:pt modelId="{2AF93ECD-8426-44D2-B382-0E092DBF24D5}" type="pres">
      <dgm:prSet presAssocID="{A64FBF7C-C571-4707-BEE6-1CD384F80458}" presName="sibTrans" presStyleLbl="sibTrans2D1" presStyleIdx="2" presStyleCnt="3"/>
      <dgm:spPr/>
    </dgm:pt>
    <dgm:pt modelId="{254C0722-C0A2-4096-9CB5-3D24B371950F}" type="pres">
      <dgm:prSet presAssocID="{A64FBF7C-C571-4707-BEE6-1CD384F80458}" presName="connTx" presStyleLbl="sibTrans2D1" presStyleIdx="2" presStyleCnt="3"/>
      <dgm:spPr/>
    </dgm:pt>
    <dgm:pt modelId="{E162F6FA-7E49-471E-8866-BD7BB6F9C7CF}" type="pres">
      <dgm:prSet presAssocID="{D50CDC9D-7108-446D-B140-E3D34C538718}" presName="composite" presStyleCnt="0"/>
      <dgm:spPr/>
    </dgm:pt>
    <dgm:pt modelId="{547FFC0A-A001-4262-8B16-931E4187AA71}" type="pres">
      <dgm:prSet presAssocID="{D50CDC9D-7108-446D-B140-E3D34C538718}" presName="parTx" presStyleLbl="node1" presStyleIdx="2" presStyleCnt="4">
        <dgm:presLayoutVars>
          <dgm:chMax val="0"/>
          <dgm:chPref val="0"/>
          <dgm:bulletEnabled val="1"/>
        </dgm:presLayoutVars>
      </dgm:prSet>
      <dgm:spPr/>
    </dgm:pt>
    <dgm:pt modelId="{FD691116-2B45-47B2-A5BA-E3BBE1E365BF}" type="pres">
      <dgm:prSet presAssocID="{D50CDC9D-7108-446D-B140-E3D34C538718}" presName="parSh" presStyleLbl="node1" presStyleIdx="3" presStyleCnt="4"/>
      <dgm:spPr/>
    </dgm:pt>
    <dgm:pt modelId="{48B0495C-129B-414B-AF34-AAA2E2E8EECF}" type="pres">
      <dgm:prSet presAssocID="{D50CDC9D-7108-446D-B140-E3D34C538718}" presName="desTx" presStyleLbl="fgAcc1" presStyleIdx="3" presStyleCnt="4">
        <dgm:presLayoutVars>
          <dgm:bulletEnabled val="1"/>
        </dgm:presLayoutVars>
      </dgm:prSet>
      <dgm:spPr/>
    </dgm:pt>
  </dgm:ptLst>
  <dgm:cxnLst>
    <dgm:cxn modelId="{8769F409-DE51-4637-9935-7EF80C3588E3}" type="presOf" srcId="{D50CDC9D-7108-446D-B140-E3D34C538718}" destId="{547FFC0A-A001-4262-8B16-931E4187AA71}" srcOrd="0" destOrd="0" presId="urn:microsoft.com/office/officeart/2005/8/layout/process3"/>
    <dgm:cxn modelId="{5EA0140C-9AE8-4039-941D-FA906E110388}" type="presOf" srcId="{DC8A29F1-710F-4CCE-B0B9-5657EFD4509D}" destId="{3429F73F-F207-4787-8233-12507B2D6384}" srcOrd="1" destOrd="0" presId="urn:microsoft.com/office/officeart/2005/8/layout/process3"/>
    <dgm:cxn modelId="{BE3FEC10-7DF0-47D4-8F54-6C79771654F9}" type="presOf" srcId="{A64FBF7C-C571-4707-BEE6-1CD384F80458}" destId="{2AF93ECD-8426-44D2-B382-0E092DBF24D5}" srcOrd="0" destOrd="0" presId="urn:microsoft.com/office/officeart/2005/8/layout/process3"/>
    <dgm:cxn modelId="{1A011916-5658-465D-B283-598C0A71718B}" type="presOf" srcId="{155A07BE-9D8C-4AFC-AF1D-5EC3575A8656}" destId="{1E8FBFC9-D568-4058-88D5-CC7736AC3267}" srcOrd="1" destOrd="0" presId="urn:microsoft.com/office/officeart/2005/8/layout/process3"/>
    <dgm:cxn modelId="{B931BD17-7EDE-49BB-B00F-24C2A85588C5}" srcId="{D1B1188D-41E5-4C4E-A9A5-A09705C11EB9}" destId="{725AD983-4AA7-4F94-BE35-F5A91EFD9035}" srcOrd="0" destOrd="0" parTransId="{658316CE-6960-414D-9587-FB77F49F36D7}" sibTransId="{B3CBD69B-F8B0-4CCD-A9F9-CB37126F9E6B}"/>
    <dgm:cxn modelId="{A3D05A1D-080D-4F67-A98E-C8CEFCF33F78}" srcId="{2CBD0C49-9B12-474C-B9AA-0970EC77296F}" destId="{155A07BE-9D8C-4AFC-AF1D-5EC3575A8656}" srcOrd="2" destOrd="0" parTransId="{62EBFCB8-EEC6-4E6E-BBDB-FFB3F9C8B0B2}" sibTransId="{A64FBF7C-C571-4707-BEE6-1CD384F80458}"/>
    <dgm:cxn modelId="{84CC0821-3B3A-4220-894F-C9DEDA499BA6}" type="presOf" srcId="{5454C226-3A09-475A-BA92-E51A5E11AA11}" destId="{48B0495C-129B-414B-AF34-AAA2E2E8EECF}" srcOrd="0" destOrd="0" presId="urn:microsoft.com/office/officeart/2005/8/layout/process3"/>
    <dgm:cxn modelId="{6D7B9629-A93C-4A32-AD30-92D388EC2417}" srcId="{155A07BE-9D8C-4AFC-AF1D-5EC3575A8656}" destId="{5F169FCA-A73C-4CD8-B712-471CB7100FCF}" srcOrd="0" destOrd="0" parTransId="{604B91B3-8BA4-452D-9D55-12768D544237}" sibTransId="{E9E99CAD-1C17-4E7C-A62A-A14998C7A3E9}"/>
    <dgm:cxn modelId="{4000E52A-2382-4920-AD11-2FEC021F0743}" type="presOf" srcId="{D50CDC9D-7108-446D-B140-E3D34C538718}" destId="{FD691116-2B45-47B2-A5BA-E3BBE1E365BF}" srcOrd="1" destOrd="0" presId="urn:microsoft.com/office/officeart/2005/8/layout/process3"/>
    <dgm:cxn modelId="{5E10E631-A5DA-4288-AEE7-F09A4ADC3ADD}" type="presOf" srcId="{DC8A29F1-710F-4CCE-B0B9-5657EFD4509D}" destId="{CB2244DD-BE28-45A9-9D68-03ED3F6F8A19}" srcOrd="0" destOrd="0" presId="urn:microsoft.com/office/officeart/2005/8/layout/process3"/>
    <dgm:cxn modelId="{9833C05B-02EC-42A2-A2B3-72F246C90445}" type="presOf" srcId="{D8F1B296-F191-48C2-B54A-D7538F24B68A}" destId="{ED35F717-59E3-4482-8FA8-45FF4D900504}" srcOrd="0" destOrd="0" presId="urn:microsoft.com/office/officeart/2005/8/layout/process3"/>
    <dgm:cxn modelId="{D3980753-8395-41D8-9270-747E2A659D30}" srcId="{D50CDC9D-7108-446D-B140-E3D34C538718}" destId="{5454C226-3A09-475A-BA92-E51A5E11AA11}" srcOrd="0" destOrd="0" parTransId="{DF0F421A-9C18-4ED4-A34E-73228C1AD4B0}" sibTransId="{58D92680-45D4-434D-86F4-76069DA34133}"/>
    <dgm:cxn modelId="{64776C76-B732-4AA4-AA79-D1DBA18F522F}" srcId="{2CBD0C49-9B12-474C-B9AA-0970EC77296F}" destId="{D1B1188D-41E5-4C4E-A9A5-A09705C11EB9}" srcOrd="1" destOrd="0" parTransId="{8F4F4163-05E4-492B-93C4-9CA0CE4931CD}" sibTransId="{2A449B96-1F38-4150-BB1E-46D6692CE56C}"/>
    <dgm:cxn modelId="{56200B5A-0ED1-454D-B039-3C9F84FA001E}" type="presOf" srcId="{D1B1188D-41E5-4C4E-A9A5-A09705C11EB9}" destId="{EF06715D-9889-4420-B88F-F38C2A5575F5}" srcOrd="0" destOrd="0" presId="urn:microsoft.com/office/officeart/2005/8/layout/process3"/>
    <dgm:cxn modelId="{2D9B417B-2A14-4B7A-BB5C-B8C582F3CBDB}" type="presOf" srcId="{8E101F9F-7322-4545-B67B-9791AB811F4A}" destId="{FA7FA26B-59C0-4D81-BDF1-2FEBDD36CF48}" srcOrd="0" destOrd="0" presId="urn:microsoft.com/office/officeart/2005/8/layout/process3"/>
    <dgm:cxn modelId="{C9A33285-C830-4376-99F1-9CB824E6C8FE}" type="presOf" srcId="{2A449B96-1F38-4150-BB1E-46D6692CE56C}" destId="{582BD88F-5247-4335-99BD-741CBCA8FEAA}" srcOrd="1" destOrd="0" presId="urn:microsoft.com/office/officeart/2005/8/layout/process3"/>
    <dgm:cxn modelId="{53829A97-1A4B-4D94-9ED3-15EE896D5CBC}" type="presOf" srcId="{2A449B96-1F38-4150-BB1E-46D6692CE56C}" destId="{7BAAE764-61B9-4297-B3C4-CB4F48519412}" srcOrd="0" destOrd="0" presId="urn:microsoft.com/office/officeart/2005/8/layout/process3"/>
    <dgm:cxn modelId="{2A4E019E-6B93-4C52-8D5A-36F3B8A1909B}" type="presOf" srcId="{155A07BE-9D8C-4AFC-AF1D-5EC3575A8656}" destId="{1505B0AE-9DA4-406C-AB3A-A489465CB48C}" srcOrd="0" destOrd="0" presId="urn:microsoft.com/office/officeart/2005/8/layout/process3"/>
    <dgm:cxn modelId="{3CB277A2-3DE9-451A-83F0-CD8D582359C0}" type="presOf" srcId="{725AD983-4AA7-4F94-BE35-F5A91EFD9035}" destId="{922C5EFB-989A-4CA3-BE0E-A1B1B629A4B3}" srcOrd="0" destOrd="0" presId="urn:microsoft.com/office/officeart/2005/8/layout/process3"/>
    <dgm:cxn modelId="{AB1EAEAB-C508-4119-AE68-E163CC8A399A}" type="presOf" srcId="{D1B1188D-41E5-4C4E-A9A5-A09705C11EB9}" destId="{72D425C0-09F7-4492-8B5E-7BBE5A342124}" srcOrd="1" destOrd="0" presId="urn:microsoft.com/office/officeart/2005/8/layout/process3"/>
    <dgm:cxn modelId="{89636BB8-2902-4D2C-9743-1154CAA985B3}" srcId="{2CBD0C49-9B12-474C-B9AA-0970EC77296F}" destId="{D50CDC9D-7108-446D-B140-E3D34C538718}" srcOrd="3" destOrd="0" parTransId="{FBD00B8D-1B61-428F-8219-0129DA9C583C}" sibTransId="{0E73163A-CDCC-4FF2-854F-71A3969AF62A}"/>
    <dgm:cxn modelId="{8770AEBC-4219-4A31-BBAB-E5D8F94876C9}" srcId="{2CBD0C49-9B12-474C-B9AA-0970EC77296F}" destId="{DC8A29F1-710F-4CCE-B0B9-5657EFD4509D}" srcOrd="0" destOrd="0" parTransId="{5DB175A8-0DC9-486E-B757-2A572251149F}" sibTransId="{D8F1B296-F191-48C2-B54A-D7538F24B68A}"/>
    <dgm:cxn modelId="{40EE8BC5-4EAA-46A0-A54A-213263BEACFC}" type="presOf" srcId="{5F169FCA-A73C-4CD8-B712-471CB7100FCF}" destId="{D6FB0CD7-5361-4B06-9A88-9D3D898BC601}" srcOrd="0" destOrd="0" presId="urn:microsoft.com/office/officeart/2005/8/layout/process3"/>
    <dgm:cxn modelId="{7E85AFC8-173E-4A3A-8126-D9521C8B0E6B}" type="presOf" srcId="{D8F1B296-F191-48C2-B54A-D7538F24B68A}" destId="{02D1807C-D53D-40D9-A902-B1380097ECD0}" srcOrd="1" destOrd="0" presId="urn:microsoft.com/office/officeart/2005/8/layout/process3"/>
    <dgm:cxn modelId="{4CED08CA-4E81-4B5D-A724-681A4365E4C7}" srcId="{DC8A29F1-710F-4CCE-B0B9-5657EFD4509D}" destId="{8E101F9F-7322-4545-B67B-9791AB811F4A}" srcOrd="0" destOrd="0" parTransId="{1E6E5A06-8145-410F-854A-D7C3CCC0C238}" sibTransId="{B27702C3-3E9B-4DB1-881D-C7EDCA63E8D7}"/>
    <dgm:cxn modelId="{1BC746CE-A430-49A6-97C3-830E5B63FAA1}" type="presOf" srcId="{A64FBF7C-C571-4707-BEE6-1CD384F80458}" destId="{254C0722-C0A2-4096-9CB5-3D24B371950F}" srcOrd="1" destOrd="0" presId="urn:microsoft.com/office/officeart/2005/8/layout/process3"/>
    <dgm:cxn modelId="{9C274DF5-6482-4B4C-A05B-414BF7439411}" type="presOf" srcId="{2CBD0C49-9B12-474C-B9AA-0970EC77296F}" destId="{D5662F13-9072-459F-ADDB-B9E6F9357AD6}" srcOrd="0" destOrd="0" presId="urn:microsoft.com/office/officeart/2005/8/layout/process3"/>
    <dgm:cxn modelId="{C089DC60-6257-4AB8-912E-6B07272EE45F}" type="presParOf" srcId="{D5662F13-9072-459F-ADDB-B9E6F9357AD6}" destId="{7FA19B5B-FC57-49D7-BC6E-D1D7C0B2F374}" srcOrd="0" destOrd="0" presId="urn:microsoft.com/office/officeart/2005/8/layout/process3"/>
    <dgm:cxn modelId="{61BD38FF-3844-4AD7-B106-3CBDDEE7EA3A}" type="presParOf" srcId="{7FA19B5B-FC57-49D7-BC6E-D1D7C0B2F374}" destId="{CB2244DD-BE28-45A9-9D68-03ED3F6F8A19}" srcOrd="0" destOrd="0" presId="urn:microsoft.com/office/officeart/2005/8/layout/process3"/>
    <dgm:cxn modelId="{065519C1-0AD5-4A92-9464-284DC7C4BF6C}" type="presParOf" srcId="{7FA19B5B-FC57-49D7-BC6E-D1D7C0B2F374}" destId="{3429F73F-F207-4787-8233-12507B2D6384}" srcOrd="1" destOrd="0" presId="urn:microsoft.com/office/officeart/2005/8/layout/process3"/>
    <dgm:cxn modelId="{23ED7617-0199-4B39-AB9C-D2F1F61A0CCC}" type="presParOf" srcId="{7FA19B5B-FC57-49D7-BC6E-D1D7C0B2F374}" destId="{FA7FA26B-59C0-4D81-BDF1-2FEBDD36CF48}" srcOrd="2" destOrd="0" presId="urn:microsoft.com/office/officeart/2005/8/layout/process3"/>
    <dgm:cxn modelId="{7B8BF2C2-C0EC-42E7-B8B5-8AC255DADF5B}" type="presParOf" srcId="{D5662F13-9072-459F-ADDB-B9E6F9357AD6}" destId="{ED35F717-59E3-4482-8FA8-45FF4D900504}" srcOrd="1" destOrd="0" presId="urn:microsoft.com/office/officeart/2005/8/layout/process3"/>
    <dgm:cxn modelId="{C54C542C-FC2B-4C17-B159-F2F3CDBB7D65}" type="presParOf" srcId="{ED35F717-59E3-4482-8FA8-45FF4D900504}" destId="{02D1807C-D53D-40D9-A902-B1380097ECD0}" srcOrd="0" destOrd="0" presId="urn:microsoft.com/office/officeart/2005/8/layout/process3"/>
    <dgm:cxn modelId="{C55A2AFA-9784-4A69-8DC7-1B2775EEE0E0}" type="presParOf" srcId="{D5662F13-9072-459F-ADDB-B9E6F9357AD6}" destId="{B834623B-05F0-47C3-A5DE-E175706DA914}" srcOrd="2" destOrd="0" presId="urn:microsoft.com/office/officeart/2005/8/layout/process3"/>
    <dgm:cxn modelId="{68962743-8A80-4933-B487-E258F1372912}" type="presParOf" srcId="{B834623B-05F0-47C3-A5DE-E175706DA914}" destId="{EF06715D-9889-4420-B88F-F38C2A5575F5}" srcOrd="0" destOrd="0" presId="urn:microsoft.com/office/officeart/2005/8/layout/process3"/>
    <dgm:cxn modelId="{8DAFF0FE-1727-4C3C-9FB6-FC4C0E34A8E9}" type="presParOf" srcId="{B834623B-05F0-47C3-A5DE-E175706DA914}" destId="{72D425C0-09F7-4492-8B5E-7BBE5A342124}" srcOrd="1" destOrd="0" presId="urn:microsoft.com/office/officeart/2005/8/layout/process3"/>
    <dgm:cxn modelId="{D3E22EFD-183F-45A0-BEA0-2B11717393A8}" type="presParOf" srcId="{B834623B-05F0-47C3-A5DE-E175706DA914}" destId="{922C5EFB-989A-4CA3-BE0E-A1B1B629A4B3}" srcOrd="2" destOrd="0" presId="urn:microsoft.com/office/officeart/2005/8/layout/process3"/>
    <dgm:cxn modelId="{FE88CD77-EC08-4EEB-8644-9A6EED18F2FE}" type="presParOf" srcId="{D5662F13-9072-459F-ADDB-B9E6F9357AD6}" destId="{7BAAE764-61B9-4297-B3C4-CB4F48519412}" srcOrd="3" destOrd="0" presId="urn:microsoft.com/office/officeart/2005/8/layout/process3"/>
    <dgm:cxn modelId="{6EDC8C1A-0241-4D39-AA8A-FD46EAA7A7B5}" type="presParOf" srcId="{7BAAE764-61B9-4297-B3C4-CB4F48519412}" destId="{582BD88F-5247-4335-99BD-741CBCA8FEAA}" srcOrd="0" destOrd="0" presId="urn:microsoft.com/office/officeart/2005/8/layout/process3"/>
    <dgm:cxn modelId="{9D632D76-94EB-4DF5-B07A-842303C038FD}" type="presParOf" srcId="{D5662F13-9072-459F-ADDB-B9E6F9357AD6}" destId="{CB5B618D-F246-43EF-9F5A-1CA44B667D15}" srcOrd="4" destOrd="0" presId="urn:microsoft.com/office/officeart/2005/8/layout/process3"/>
    <dgm:cxn modelId="{BD3DA633-88DC-48B3-83D1-E6441B494E3D}" type="presParOf" srcId="{CB5B618D-F246-43EF-9F5A-1CA44B667D15}" destId="{1505B0AE-9DA4-406C-AB3A-A489465CB48C}" srcOrd="0" destOrd="0" presId="urn:microsoft.com/office/officeart/2005/8/layout/process3"/>
    <dgm:cxn modelId="{0CD105C8-CF48-48D6-8B3B-A1AAB08AEB99}" type="presParOf" srcId="{CB5B618D-F246-43EF-9F5A-1CA44B667D15}" destId="{1E8FBFC9-D568-4058-88D5-CC7736AC3267}" srcOrd="1" destOrd="0" presId="urn:microsoft.com/office/officeart/2005/8/layout/process3"/>
    <dgm:cxn modelId="{EC371331-A19C-46B4-8D78-AB5C124B2B00}" type="presParOf" srcId="{CB5B618D-F246-43EF-9F5A-1CA44B667D15}" destId="{D6FB0CD7-5361-4B06-9A88-9D3D898BC601}" srcOrd="2" destOrd="0" presId="urn:microsoft.com/office/officeart/2005/8/layout/process3"/>
    <dgm:cxn modelId="{F4FCE396-8D80-4057-9272-9BEA0613A042}" type="presParOf" srcId="{D5662F13-9072-459F-ADDB-B9E6F9357AD6}" destId="{2AF93ECD-8426-44D2-B382-0E092DBF24D5}" srcOrd="5" destOrd="0" presId="urn:microsoft.com/office/officeart/2005/8/layout/process3"/>
    <dgm:cxn modelId="{0D29C07F-7EA8-4302-B75F-AC4BD17EE074}" type="presParOf" srcId="{2AF93ECD-8426-44D2-B382-0E092DBF24D5}" destId="{254C0722-C0A2-4096-9CB5-3D24B371950F}" srcOrd="0" destOrd="0" presId="urn:microsoft.com/office/officeart/2005/8/layout/process3"/>
    <dgm:cxn modelId="{91830E18-F162-4640-B5F1-684E98E5ED42}" type="presParOf" srcId="{D5662F13-9072-459F-ADDB-B9E6F9357AD6}" destId="{E162F6FA-7E49-471E-8866-BD7BB6F9C7CF}" srcOrd="6" destOrd="0" presId="urn:microsoft.com/office/officeart/2005/8/layout/process3"/>
    <dgm:cxn modelId="{8A2A4554-7D30-4351-91BA-7053EAD40300}" type="presParOf" srcId="{E162F6FA-7E49-471E-8866-BD7BB6F9C7CF}" destId="{547FFC0A-A001-4262-8B16-931E4187AA71}" srcOrd="0" destOrd="0" presId="urn:microsoft.com/office/officeart/2005/8/layout/process3"/>
    <dgm:cxn modelId="{9D82903A-2C5B-4753-976A-EEF3E31585A4}" type="presParOf" srcId="{E162F6FA-7E49-471E-8866-BD7BB6F9C7CF}" destId="{FD691116-2B45-47B2-A5BA-E3BBE1E365BF}" srcOrd="1" destOrd="0" presId="urn:microsoft.com/office/officeart/2005/8/layout/process3"/>
    <dgm:cxn modelId="{02B185C3-0D65-461B-AEDB-A0C392DF9F8F}" type="presParOf" srcId="{E162F6FA-7E49-471E-8866-BD7BB6F9C7CF}" destId="{48B0495C-129B-414B-AF34-AAA2E2E8EECF}" srcOrd="2" destOrd="0" presId="urn:microsoft.com/office/officeart/2005/8/layout/process3"/>
  </dgm:cxnLst>
  <dgm:bg/>
  <dgm:whole>
    <a:ln w="9525" cap="flat" cmpd="sng" algn="ctr">
      <a:noFill/>
      <a:prstDash val="solid"/>
      <a:round/>
      <a:headEnd type="none" w="med" len="med"/>
      <a:tailEnd type="none" w="med" len="med"/>
    </a:ln>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3429F73F-F207-4787-8233-12507B2D6384}">
      <dsp:nvSpPr>
        <dsp:cNvPr id="0" name=""/>
        <dsp:cNvSpPr/>
      </dsp:nvSpPr>
      <dsp:spPr>
        <a:xfrm>
          <a:off x="1298"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"Partenaires"</a:t>
          </a:r>
        </a:p>
      </dsp:txBody>
      <dsp:txXfrm>
        <a:off x="1298" y="362876"/>
        <a:ext cx="1631255" cy="635418"/>
      </dsp:txXfrm>
    </dsp:sp>
    <dsp:sp modelId="{FA7FA26B-59C0-4D81-BDF1-2FEBDD36CF48}">
      <dsp:nvSpPr>
        <dsp:cNvPr id="0" name=""/>
        <dsp:cNvSpPr/>
      </dsp:nvSpPr>
      <dsp:spPr>
        <a:xfrm>
          <a:off x="335410"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Saisir les informations clés du projet</a:t>
          </a:r>
        </a:p>
      </dsp:txBody>
      <dsp:txXfrm>
        <a:off x="383188" y="1046072"/>
        <a:ext cx="1535699" cy="1878144"/>
      </dsp:txXfrm>
    </dsp:sp>
    <dsp:sp modelId="{ED35F717-59E3-4482-8FA8-45FF4D900504}">
      <dsp:nvSpPr>
        <dsp:cNvPr id="0" name=""/>
        <dsp:cNvSpPr/>
      </dsp:nvSpPr>
      <dsp:spPr>
        <a:xfrm>
          <a:off x="187984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1879846" y="558744"/>
        <a:ext cx="402419" cy="243681"/>
      </dsp:txXfrm>
    </dsp:sp>
    <dsp:sp modelId="{72D425C0-09F7-4492-8B5E-7BBE5A342124}">
      <dsp:nvSpPr>
        <dsp:cNvPr id="0" name=""/>
        <dsp:cNvSpPr/>
      </dsp:nvSpPr>
      <dsp:spPr>
        <a:xfrm>
          <a:off x="2621723" y="362876"/>
          <a:ext cx="1631255" cy="953128"/>
        </a:xfrm>
        <a:prstGeom prst="roundRect">
          <a:avLst>
            <a:gd name="adj" fmla="val 10000"/>
          </a:avLst>
        </a:prstGeom>
        <a:solidFill>
          <a:schemeClr val="accent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"structure projet"</a:t>
          </a:r>
        </a:p>
      </dsp:txBody>
      <dsp:txXfrm>
        <a:off x="2621723" y="362876"/>
        <a:ext cx="1631255" cy="635418"/>
      </dsp:txXfrm>
    </dsp:sp>
    <dsp:sp modelId="{922C5EFB-989A-4CA3-BE0E-A1B1B629A4B3}">
      <dsp:nvSpPr>
        <dsp:cNvPr id="0" name=""/>
        <dsp:cNvSpPr/>
      </dsp:nvSpPr>
      <dsp:spPr>
        <a:xfrm>
          <a:off x="2955835"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Préciser le lotissement du projet</a:t>
          </a:r>
        </a:p>
      </dsp:txBody>
      <dsp:txXfrm>
        <a:off x="3003613" y="1046072"/>
        <a:ext cx="1535699" cy="1878144"/>
      </dsp:txXfrm>
    </dsp:sp>
    <dsp:sp modelId="{7BAAE764-61B9-4297-B3C4-CB4F48519412}">
      <dsp:nvSpPr>
        <dsp:cNvPr id="0" name=""/>
        <dsp:cNvSpPr/>
      </dsp:nvSpPr>
      <dsp:spPr>
        <a:xfrm>
          <a:off x="4500271"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4500271" y="558744"/>
        <a:ext cx="402419" cy="243681"/>
      </dsp:txXfrm>
    </dsp:sp>
    <dsp:sp modelId="{1E8FBFC9-D568-4058-88D5-CC7736AC3267}">
      <dsp:nvSpPr>
        <dsp:cNvPr id="0" name=""/>
        <dsp:cNvSpPr/>
      </dsp:nvSpPr>
      <dsp:spPr>
        <a:xfrm>
          <a:off x="5242148" y="362876"/>
          <a:ext cx="1631255" cy="953128"/>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Onglets "Amortissements" et "Description des coûts" </a:t>
          </a:r>
          <a:endParaRPr lang="fr-FR" sz="1200" kern="1200">
            <a:solidFill>
              <a:srgbClr val="FF0000"/>
            </a:solidFill>
          </a:endParaRPr>
        </a:p>
      </dsp:txBody>
      <dsp:txXfrm>
        <a:off x="5242148" y="362876"/>
        <a:ext cx="1631255" cy="635418"/>
      </dsp:txXfrm>
    </dsp:sp>
    <dsp:sp modelId="{D6FB0CD7-5361-4B06-9A88-9D3D898BC601}">
      <dsp:nvSpPr>
        <dsp:cNvPr id="0" name=""/>
        <dsp:cNvSpPr/>
      </dsp:nvSpPr>
      <dsp:spPr>
        <a:xfrm>
          <a:off x="5576261" y="998294"/>
          <a:ext cx="1631255" cy="19737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t>Les onglets "Amortissements" et "Description des coûts" sont informatifs et nécessaires : ils permettent d'expliciter les montants inscrits dans l'onglet BDD. </a:t>
          </a:r>
          <a:endParaRPr lang="fr-FR" sz="1200" kern="1200">
            <a:solidFill>
              <a:srgbClr val="FF0000"/>
            </a:solidFill>
          </a:endParaRPr>
        </a:p>
      </dsp:txBody>
      <dsp:txXfrm>
        <a:off x="5624039" y="1046072"/>
        <a:ext cx="1535699" cy="1878144"/>
      </dsp:txXfrm>
    </dsp:sp>
    <dsp:sp modelId="{2AF93ECD-8426-44D2-B382-0E092DBF24D5}">
      <dsp:nvSpPr>
        <dsp:cNvPr id="0" name=""/>
        <dsp:cNvSpPr/>
      </dsp:nvSpPr>
      <dsp:spPr>
        <a:xfrm>
          <a:off x="7120696" y="477517"/>
          <a:ext cx="524259" cy="406135"/>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444500">
            <a:lnSpc>
              <a:spcPct val="90000"/>
            </a:lnSpc>
            <a:spcBef>
              <a:spcPct val="0"/>
            </a:spcBef>
            <a:spcAft>
              <a:spcPct val="35000"/>
            </a:spcAft>
            <a:buNone/>
          </a:pPr>
          <a:endParaRPr lang="fr-FR" sz="1000" kern="1200"/>
        </a:p>
      </dsp:txBody>
      <dsp:txXfrm>
        <a:off x="7120696" y="558744"/>
        <a:ext cx="402419" cy="243681"/>
      </dsp:txXfrm>
    </dsp:sp>
    <dsp:sp modelId="{FD691116-2B45-47B2-A5BA-E3BBE1E365BF}">
      <dsp:nvSpPr>
        <dsp:cNvPr id="0" name=""/>
        <dsp:cNvSpPr/>
      </dsp:nvSpPr>
      <dsp:spPr>
        <a:xfrm>
          <a:off x="7862573" y="362876"/>
          <a:ext cx="1631255" cy="953128"/>
        </a:xfrm>
        <a:prstGeom prst="roundRect">
          <a:avLst>
            <a:gd name="adj" fmla="val 10000"/>
          </a:avLst>
        </a:prstGeom>
        <a:solidFill>
          <a:schemeClr val="accent2"/>
        </a:solidFill>
        <a:ln w="571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5344" tIns="85344" rIns="85344" bIns="45720" numCol="1" spcCol="1270" anchor="t" anchorCtr="0">
          <a:noAutofit/>
        </a:bodyPr>
        <a:lstStyle/>
        <a:p>
          <a:pPr marL="0" lvl="0" indent="0" algn="l" defTabSz="533400">
            <a:lnSpc>
              <a:spcPct val="90000"/>
            </a:lnSpc>
            <a:spcBef>
              <a:spcPct val="0"/>
            </a:spcBef>
            <a:spcAft>
              <a:spcPct val="35000"/>
            </a:spcAft>
            <a:buNone/>
          </a:pPr>
          <a:r>
            <a:rPr lang="fr-FR" sz="1200" kern="1200"/>
            <a:t>Onglet "BdD"</a:t>
          </a:r>
          <a:endParaRPr lang="fr-FR" sz="1200" kern="1200">
            <a:solidFill>
              <a:srgbClr val="FF0000"/>
            </a:solidFill>
          </a:endParaRPr>
        </a:p>
      </dsp:txBody>
      <dsp:txXfrm>
        <a:off x="7862573" y="362876"/>
        <a:ext cx="1631255" cy="635418"/>
      </dsp:txXfrm>
    </dsp:sp>
    <dsp:sp modelId="{48B0495C-129B-414B-AF34-AAA2E2E8EECF}">
      <dsp:nvSpPr>
        <dsp:cNvPr id="0" name=""/>
        <dsp:cNvSpPr/>
      </dsp:nvSpPr>
      <dsp:spPr>
        <a:xfrm>
          <a:off x="8196686" y="998294"/>
          <a:ext cx="1631255" cy="1973700"/>
        </a:xfrm>
        <a:prstGeom prst="roundRect">
          <a:avLst>
            <a:gd name="adj" fmla="val 10000"/>
          </a:avLst>
        </a:prstGeom>
        <a:solidFill>
          <a:schemeClr val="accent2">
            <a:lumMod val="20000"/>
            <a:lumOff val="80000"/>
            <a:alpha val="90000"/>
          </a:schemeClr>
        </a:solidFill>
        <a:ln w="12700" cap="flat" cmpd="sng" algn="ctr">
          <a:solidFill>
            <a:srgbClr val="FF0000"/>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fr-FR" sz="1200" kern="1200">
              <a:solidFill>
                <a:srgbClr val="FF0000"/>
              </a:solidFill>
            </a:rPr>
            <a:t>L'onglet BDD est le principal onglet qui fait foi. Tous les budgets doivent être saisis dans cet onglet.</a:t>
          </a:r>
          <a:endParaRPr lang="fr-FR" sz="1200" kern="1200"/>
        </a:p>
      </dsp:txBody>
      <dsp:txXfrm>
        <a:off x="8244464" y="1046072"/>
        <a:ext cx="1535699" cy="1878144"/>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oneCellAnchor>
    <xdr:from>
      <xdr:col>1</xdr:col>
      <xdr:colOff>73086</xdr:colOff>
      <xdr:row>0</xdr:row>
      <xdr:rowOff>32845</xdr:rowOff>
    </xdr:from>
    <xdr:ext cx="593251" cy="682261"/>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82686" y="32845"/>
          <a:ext cx="593251" cy="682261"/>
        </a:xfrm>
        <a:prstGeom prst="rect">
          <a:avLst/>
        </a:prstGeom>
      </xdr:spPr>
    </xdr:pic>
    <xdr:clientData/>
  </xdr:oneCellAnchor>
  <xdr:twoCellAnchor>
    <xdr:from>
      <xdr:col>1</xdr:col>
      <xdr:colOff>504264</xdr:colOff>
      <xdr:row>12</xdr:row>
      <xdr:rowOff>17928</xdr:rowOff>
    </xdr:from>
    <xdr:to>
      <xdr:col>2</xdr:col>
      <xdr:colOff>9009529</xdr:colOff>
      <xdr:row>29</xdr:row>
      <xdr:rowOff>114299</xdr:rowOff>
    </xdr:to>
    <xdr:graphicFrame macro="">
      <xdr:nvGraphicFramePr>
        <xdr:cNvPr id="3" name="Diagramme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2</xdr:col>
      <xdr:colOff>6858000</xdr:colOff>
      <xdr:row>11</xdr:row>
      <xdr:rowOff>149679</xdr:rowOff>
    </xdr:from>
    <xdr:to>
      <xdr:col>2</xdr:col>
      <xdr:colOff>9144000</xdr:colOff>
      <xdr:row>28</xdr:row>
      <xdr:rowOff>13607</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8790214" y="2462893"/>
          <a:ext cx="2286000" cy="31024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xdr:col>
      <xdr:colOff>640988</xdr:colOff>
      <xdr:row>0</xdr:row>
      <xdr:rowOff>171450</xdr:rowOff>
    </xdr:from>
    <xdr:to>
      <xdr:col>1</xdr:col>
      <xdr:colOff>1295400</xdr:colOff>
      <xdr:row>2</xdr:row>
      <xdr:rowOff>175720</xdr:rowOff>
    </xdr:to>
    <xdr:pic>
      <xdr:nvPicPr>
        <xdr:cNvPr id="4" name="Image 3">
          <a:extLst>
            <a:ext uri="{FF2B5EF4-FFF2-40B4-BE49-F238E27FC236}">
              <a16:creationId xmlns:a16="http://schemas.microsoft.com/office/drawing/2014/main" id="{D93D54CA-F625-B135-37FE-E15A163C7A5C}"/>
            </a:ext>
          </a:extLst>
        </xdr:cNvPr>
        <xdr:cNvPicPr>
          <a:picLocks noChangeAspect="1"/>
        </xdr:cNvPicPr>
      </xdr:nvPicPr>
      <xdr:blipFill>
        <a:blip xmlns:r="http://schemas.openxmlformats.org/officeDocument/2006/relationships" r:embed="rId7"/>
        <a:stretch>
          <a:fillRect/>
        </a:stretch>
      </xdr:blipFill>
      <xdr:spPr>
        <a:xfrm>
          <a:off x="1282338" y="171450"/>
          <a:ext cx="654412" cy="486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232211</xdr:colOff>
      <xdr:row>61</xdr:row>
      <xdr:rowOff>29137</xdr:rowOff>
    </xdr:from>
    <xdr:to>
      <xdr:col>5</xdr:col>
      <xdr:colOff>11206</xdr:colOff>
      <xdr:row>77</xdr:row>
      <xdr:rowOff>179294</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370809</xdr:colOff>
      <xdr:row>93</xdr:row>
      <xdr:rowOff>126013</xdr:rowOff>
    </xdr:from>
    <xdr:to>
      <xdr:col>6</xdr:col>
      <xdr:colOff>1561414</xdr:colOff>
      <xdr:row>112</xdr:row>
      <xdr:rowOff>87654</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509866</xdr:colOff>
      <xdr:row>114</xdr:row>
      <xdr:rowOff>17930</xdr:rowOff>
    </xdr:from>
    <xdr:to>
      <xdr:col>5</xdr:col>
      <xdr:colOff>902072</xdr:colOff>
      <xdr:row>129</xdr:row>
      <xdr:rowOff>15689</xdr:rowOff>
    </xdr:to>
    <xdr:graphicFrame macro="">
      <xdr:nvGraphicFramePr>
        <xdr:cNvPr id="7" name="Graphique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468760</xdr:colOff>
      <xdr:row>81</xdr:row>
      <xdr:rowOff>63239</xdr:rowOff>
    </xdr:from>
    <xdr:to>
      <xdr:col>9</xdr:col>
      <xdr:colOff>615196</xdr:colOff>
      <xdr:row>100</xdr:row>
      <xdr:rowOff>0</xdr:rowOff>
    </xdr:to>
    <xdr:graphicFrame macro="">
      <xdr:nvGraphicFramePr>
        <xdr:cNvPr id="3" name="Graphique 2">
          <a:extLst>
            <a:ext uri="{FF2B5EF4-FFF2-40B4-BE49-F238E27FC236}">
              <a16:creationId xmlns:a16="http://schemas.microsoft.com/office/drawing/2014/main" id="{3F8192F5-0689-10BB-726E-D5F93278B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111</xdr:row>
      <xdr:rowOff>0</xdr:rowOff>
    </xdr:from>
    <xdr:to>
      <xdr:col>9</xdr:col>
      <xdr:colOff>146436</xdr:colOff>
      <xdr:row>129</xdr:row>
      <xdr:rowOff>0</xdr:rowOff>
    </xdr:to>
    <xdr:graphicFrame macro="">
      <xdr:nvGraphicFramePr>
        <xdr:cNvPr id="10" name="Graphique 9">
          <a:extLst>
            <a:ext uri="{FF2B5EF4-FFF2-40B4-BE49-F238E27FC236}">
              <a16:creationId xmlns:a16="http://schemas.microsoft.com/office/drawing/2014/main" id="{4D402199-A399-4B98-8BC1-9FBDA3FC4B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140</xdr:row>
      <xdr:rowOff>0</xdr:rowOff>
    </xdr:from>
    <xdr:to>
      <xdr:col>9</xdr:col>
      <xdr:colOff>146436</xdr:colOff>
      <xdr:row>158</xdr:row>
      <xdr:rowOff>0</xdr:rowOff>
    </xdr:to>
    <xdr:graphicFrame macro="">
      <xdr:nvGraphicFramePr>
        <xdr:cNvPr id="11" name="Graphique 10">
          <a:extLst>
            <a:ext uri="{FF2B5EF4-FFF2-40B4-BE49-F238E27FC236}">
              <a16:creationId xmlns:a16="http://schemas.microsoft.com/office/drawing/2014/main" id="{60538C6F-723D-4B93-93C8-99C22EEAC4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207065</xdr:colOff>
      <xdr:row>169</xdr:row>
      <xdr:rowOff>11458</xdr:rowOff>
    </xdr:from>
    <xdr:to>
      <xdr:col>9</xdr:col>
      <xdr:colOff>353501</xdr:colOff>
      <xdr:row>187</xdr:row>
      <xdr:rowOff>11458</xdr:rowOff>
    </xdr:to>
    <xdr:graphicFrame macro="">
      <xdr:nvGraphicFramePr>
        <xdr:cNvPr id="12" name="Graphique 11">
          <a:extLst>
            <a:ext uri="{FF2B5EF4-FFF2-40B4-BE49-F238E27FC236}">
              <a16:creationId xmlns:a16="http://schemas.microsoft.com/office/drawing/2014/main" id="{ADDB911A-E4E0-4E94-869C-60F2B4D70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198</xdr:row>
      <xdr:rowOff>0</xdr:rowOff>
    </xdr:from>
    <xdr:to>
      <xdr:col>9</xdr:col>
      <xdr:colOff>146436</xdr:colOff>
      <xdr:row>216</xdr:row>
      <xdr:rowOff>0</xdr:rowOff>
    </xdr:to>
    <xdr:graphicFrame macro="">
      <xdr:nvGraphicFramePr>
        <xdr:cNvPr id="14" name="Graphique 13">
          <a:extLst>
            <a:ext uri="{FF2B5EF4-FFF2-40B4-BE49-F238E27FC236}">
              <a16:creationId xmlns:a16="http://schemas.microsoft.com/office/drawing/2014/main" id="{C340AA9A-6540-4E5A-80F6-E49295899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227</xdr:row>
      <xdr:rowOff>0</xdr:rowOff>
    </xdr:from>
    <xdr:to>
      <xdr:col>9</xdr:col>
      <xdr:colOff>146436</xdr:colOff>
      <xdr:row>245</xdr:row>
      <xdr:rowOff>0</xdr:rowOff>
    </xdr:to>
    <xdr:graphicFrame macro="">
      <xdr:nvGraphicFramePr>
        <xdr:cNvPr id="16" name="Graphique 15">
          <a:extLst>
            <a:ext uri="{FF2B5EF4-FFF2-40B4-BE49-F238E27FC236}">
              <a16:creationId xmlns:a16="http://schemas.microsoft.com/office/drawing/2014/main" id="{B5EE18B8-B3BC-4E82-A49F-4B26DE1949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256</xdr:row>
      <xdr:rowOff>0</xdr:rowOff>
    </xdr:from>
    <xdr:to>
      <xdr:col>9</xdr:col>
      <xdr:colOff>146436</xdr:colOff>
      <xdr:row>274</xdr:row>
      <xdr:rowOff>0</xdr:rowOff>
    </xdr:to>
    <xdr:graphicFrame macro="">
      <xdr:nvGraphicFramePr>
        <xdr:cNvPr id="17" name="Graphique 16">
          <a:extLst>
            <a:ext uri="{FF2B5EF4-FFF2-40B4-BE49-F238E27FC236}">
              <a16:creationId xmlns:a16="http://schemas.microsoft.com/office/drawing/2014/main" id="{F7E784B4-E579-4432-BB7B-B5FB3C733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eur" refreshedDate="45666.458689814812" createdVersion="8" refreshedVersion="8" minRefreshableVersion="3" recordCount="347" xr:uid="{6B2B8DC4-15A6-47BC-BB89-0B0FC266C7E3}">
  <cacheSource type="worksheet">
    <worksheetSource ref="A10:BB2000" sheet="BdD"/>
  </cacheSource>
  <cacheFields count="68">
    <cacheField name="Lot" numFmtId="0">
      <sharedItems containsNonDate="0" containsBlank="1" count="7">
        <m/>
        <s v="LOT 0" u="1"/>
        <s v="LOT 1" u="1"/>
        <s v="LOT 2" u="1"/>
        <s v="LOT 3" u="1"/>
        <s v="LOT 4" u="1"/>
        <s v="LOT 5" u="1"/>
      </sharedItems>
    </cacheField>
    <cacheField name="Tache" numFmtId="0">
      <sharedItems containsNonDate="0" containsString="0" containsBlank="1"/>
    </cacheField>
    <cacheField name="Sous-tache" numFmtId="0">
      <sharedItems containsNonDate="0" containsString="0" containsBlank="1"/>
    </cacheField>
    <cacheField name="Code detail" numFmtId="0">
      <sharedItems containsBlank="1"/>
    </cacheField>
    <cacheField name="Intitulé de l'activité" numFmtId="0">
      <sharedItems containsString="0" containsBlank="1" containsNumber="1" containsInteger="1" minValue="0" maxValue="0"/>
    </cacheField>
    <cacheField name="Partenaire" numFmtId="0">
      <sharedItems containsNonDate="0" containsBlank="1" count="3">
        <m/>
        <s v="LIEBHERR" u="1"/>
        <s v="UFC" u="1"/>
      </sharedItems>
    </cacheField>
    <cacheField name="Semestre" numFmtId="0">
      <sharedItems containsNonDate="0" containsBlank="1" count="11">
        <m/>
        <s v="SEM01" u="1"/>
        <s v="SEM02" u="1"/>
        <s v="SEM03" u="1"/>
        <s v="SEM04" u="1"/>
        <s v="SEM05" u="1"/>
        <s v="SEM06" u="1"/>
        <s v="SEM07" u="1"/>
        <s v="SEM08" u="1"/>
        <s v="SEM09" u="1"/>
        <s v="SEM10" u="1"/>
      </sharedItems>
    </cacheField>
    <cacheField name="Nom Livrable" numFmtId="0">
      <sharedItems containsNonDate="0" containsString="0" containsBlank="1"/>
    </cacheField>
    <cacheField name="Etape-clef pressentie" numFmtId="0">
      <sharedItems containsNonDate="0" containsString="0" containsBlank="1"/>
    </cacheField>
    <cacheField name="Homme.mois cat 1" numFmtId="0">
      <sharedItems containsNonDate="0" containsString="0" containsBlank="1"/>
    </cacheField>
    <cacheField name="Homme.mois cat 2" numFmtId="0">
      <sharedItems containsNonDate="0" containsString="0" containsBlank="1"/>
    </cacheField>
    <cacheField name="Homme.mois cat 3" numFmtId="0">
      <sharedItems containsNonDate="0" containsString="0" containsBlank="1"/>
    </cacheField>
    <cacheField name="Homme.mois cat 4" numFmtId="0">
      <sharedItems containsNonDate="0" containsString="0" containsBlank="1"/>
    </cacheField>
    <cacheField name="Homme.mois cat 5" numFmtId="0">
      <sharedItems containsNonDate="0" containsString="0" containsBlank="1"/>
    </cacheField>
    <cacheField name="Total Homme.mois" numFmtId="0">
      <sharedItems containsString="0" containsBlank="1" containsNumber="1" containsInteger="1" minValue="0" maxValue="0"/>
    </cacheField>
    <cacheField name="Salaires cat 1" numFmtId="168">
      <sharedItems containsNonDate="0" containsString="0" containsBlank="1"/>
    </cacheField>
    <cacheField name="Salaires cat 2" numFmtId="168">
      <sharedItems containsNonDate="0" containsString="0" containsBlank="1"/>
    </cacheField>
    <cacheField name="Salaires cat 3" numFmtId="168">
      <sharedItems containsNonDate="0" containsString="0" containsBlank="1"/>
    </cacheField>
    <cacheField name="Salaires cat 4" numFmtId="168">
      <sharedItems containsNonDate="0" containsString="0" containsBlank="1"/>
    </cacheField>
    <cacheField name="Salaires cat 5" numFmtId="168">
      <sharedItems containsNonDate="0" containsString="0" containsBlank="1"/>
    </cacheField>
    <cacheField name="Salaires chargés non environnés" numFmtId="168">
      <sharedItems containsString="0" containsBlank="1" containsNumber="1" containsInteger="1" minValue="0" maxValue="0"/>
    </cacheField>
    <cacheField name="dont salaires statutaire de la fonction publique" numFmtId="168">
      <sharedItems containsNonDate="0" containsString="0" containsBlank="1"/>
    </cacheField>
    <cacheField name="dont salaires sans statutaire de la fonction publique" numFmtId="168">
      <sharedItems containsString="0" containsBlank="1" containsNumber="1" containsInteger="1" minValue="0" maxValue="0"/>
    </cacheField>
    <cacheField name="Frais connexes (forfaitaires)" numFmtId="168">
      <sharedItems containsString="0" containsBlank="1" containsNumber="1" containsInteger="1" minValue="0" maxValue="0"/>
    </cacheField>
    <cacheField name="Coûts de sous-traitance" numFmtId="168">
      <sharedItems containsBlank="1"/>
    </cacheField>
    <cacheField name="Contributions aux amortissements" numFmtId="168">
      <sharedItems containsString="0" containsBlank="1" containsNumber="1" containsInteger="1" minValue="0" maxValue="0"/>
    </cacheField>
    <cacheField name="Coûts de refacturation interne" numFmtId="168">
      <sharedItems containsBlank="1"/>
    </cacheField>
    <cacheField name="Frais de mission" numFmtId="168">
      <sharedItems containsBlank="1"/>
    </cacheField>
    <cacheField name="Autres coûts" numFmtId="168">
      <sharedItems containsBlank="1"/>
    </cacheField>
    <cacheField name="Equipements productifs (unqmt pour régimes PE, PME et AFR)" numFmtId="168">
      <sharedItems containsBlank="1"/>
    </cacheField>
    <cacheField name="Commentaires" numFmtId="168">
      <sharedItems containsNonDate="0" containsString="0" containsBlank="1"/>
    </cacheField>
    <cacheField name="Total des coûts" numFmtId="168">
      <sharedItems containsString="0" containsBlank="1" containsNumber="1" containsInteger="1" minValue="0" maxValue="0"/>
    </cacheField>
    <cacheField name="Catégorie" numFmtId="0">
      <sharedItems containsNonDate="0" containsString="0" containsBlank="1" count="1">
        <m/>
      </sharedItems>
    </cacheField>
    <cacheField name="Eligibilité (0/1)" numFmtId="0">
      <sharedItems containsNonDate="0" containsString="0" containsBlank="1"/>
    </cacheField>
    <cacheField name="Taux aide max" numFmtId="0">
      <sharedItems containsString="0" containsBlank="1" containsNumber="1" containsInteger="1" minValue="0" maxValue="0"/>
    </cacheField>
    <cacheField name="Total coûts RI" numFmtId="169">
      <sharedItems containsString="0" containsBlank="1" containsNumber="1" containsInteger="1" minValue="0" maxValue="0"/>
    </cacheField>
    <cacheField name="Total coûts DE" numFmtId="169">
      <sharedItems containsString="0" containsBlank="1" containsNumber="1" containsInteger="1" minValue="0" maxValue="0"/>
    </cacheField>
    <cacheField name="Total coûts IEE" numFmtId="169">
      <sharedItems containsString="0" containsBlank="1" containsNumber="1" containsInteger="1" minValue="0" maxValue="0"/>
    </cacheField>
    <cacheField name="Total coûts AFR" numFmtId="169">
      <sharedItems containsString="0" containsBlank="1" containsNumber="1" containsInteger="1" minValue="0" maxValue="0"/>
    </cacheField>
    <cacheField name="Total coûts PME" numFmtId="169">
      <sharedItems containsString="0" containsBlank="1" containsNumber="1" containsInteger="1" minValue="0" maxValue="0"/>
    </cacheField>
    <cacheField name="Total coûts PE" numFmtId="169">
      <sharedItems containsString="0" containsBlank="1" containsNumber="1" containsInteger="1" minValue="0" maxValue="0"/>
    </cacheField>
    <cacheField name="Total coûts PE admissibles" numFmtId="169">
      <sharedItems containsString="0" containsBlank="1" containsNumber="1" containsInteger="1" minValue="0" maxValue="0"/>
    </cacheField>
    <cacheField name="Total coûts AFR admissibles" numFmtId="169">
      <sharedItems containsString="0" containsBlank="1" containsNumber="1" containsInteger="1" minValue="0" maxValue="0"/>
    </cacheField>
    <cacheField name="Total coûts PME admissibles" numFmtId="169">
      <sharedItems containsString="0" containsBlank="1" containsNumber="1" containsInteger="1" minValue="0" maxValue="0"/>
    </cacheField>
    <cacheField name="Total coûts éligibles et retenus" numFmtId="169">
      <sharedItems containsString="0" containsBlank="1" containsNumber="1" containsInteger="1" minValue="0" maxValue="0"/>
    </cacheField>
    <cacheField name="Total coûts non éligibles" numFmtId="169">
      <sharedItems containsString="0" containsBlank="1" containsNumber="1" containsInteger="1" minValue="0" maxValue="0"/>
    </cacheField>
    <cacheField name="Total coûts hors périmètre AAP" numFmtId="169">
      <sharedItems containsString="0" containsBlank="1" containsNumber="1" containsInteger="1" minValue="0" maxValue="0"/>
    </cacheField>
    <cacheField name="Total coûts PE non admissibles" numFmtId="169">
      <sharedItems containsString="0" containsBlank="1" containsNumber="1" containsInteger="1" minValue="0" maxValue="0"/>
    </cacheField>
    <cacheField name="Total coûts AFR non admissibles" numFmtId="169">
      <sharedItems containsString="0" containsBlank="1" containsNumber="1" containsInteger="1" minValue="0" maxValue="0"/>
    </cacheField>
    <cacheField name="Total coûts PME non admissibles" numFmtId="169">
      <sharedItems containsString="0" containsBlank="1" containsNumber="1" containsInteger="1" minValue="0" maxValue="0"/>
    </cacheField>
    <cacheField name="Total coûts non éligibles non admissibles et hors périmètre" numFmtId="169">
      <sharedItems containsString="0" containsBlank="1" containsNumber="1" containsInteger="1" minValue="0" maxValue="0"/>
    </cacheField>
    <cacheField name="Subventions" numFmtId="169">
      <sharedItems containsString="0" containsBlank="1" containsNumber="1" containsInteger="1" minValue="0" maxValue="0"/>
    </cacheField>
    <cacheField name="Avances remboursables" numFmtId="169">
      <sharedItems containsString="0" containsBlank="1" containsNumber="1" containsInteger="1" minValue="0" maxValue="0"/>
    </cacheField>
    <cacheField name="Aide totale" numFmtId="169">
      <sharedItems containsString="0" containsBlank="1" containsNumber="1" containsInteger="1" minValue="0" maxValue="0"/>
    </cacheField>
    <cacheField name="ARR Total des coûts" numFmtId="0" formula="ROUND('Total des coûts',0)" databaseField="0"/>
    <cacheField name="ARR Total des coûts éligibles et retenus" numFmtId="0" formula="ROUND('Total coûts éligibles et retenus',0)" databaseField="0"/>
    <cacheField name="ARR Aide totale" numFmtId="0" formula=" ROUND('Aide totale',0)" databaseField="0"/>
    <cacheField name="ARR Subventions" numFmtId="0" formula=" ROUND(Subventions,0)" databaseField="0"/>
    <cacheField name="ARR Avances remoursables" numFmtId="0" formula="ROUND('Avances remboursables',0)" databaseField="0"/>
    <cacheField name="ARR Salaires chargés non environnés" numFmtId="0" formula="ROUND('Salaires chargés non environnés',0)" databaseField="0"/>
    <cacheField name="ARR dont salaires personnels permanents (statutaires organismes publics)" numFmtId="0" formula="ROUND(#NAME?,0)" databaseField="0"/>
    <cacheField name="ARR dont salaires sans pers. permanents" numFmtId="0" formula="ROUND(#NAME?,0)" databaseField="0"/>
    <cacheField name="ARR Frais connexes (forfaitaires)" numFmtId="0" formula="ROUND('Frais connexes (forfaitaires)',0)" databaseField="0"/>
    <cacheField name="ARR Contributions aux amortissements" numFmtId="0" formula="ROUND('Contributions aux amortissements',0)" databaseField="0"/>
    <cacheField name="ARR Coûts de sous-traitance" numFmtId="0" formula="ROUND('Coûts de sous-traitance',0)" databaseField="0"/>
    <cacheField name="ARR Coûts de refacturation interne" numFmtId="0" formula="ROUND('Coûts de refacturation interne',0)" databaseField="0"/>
    <cacheField name="ARR Coûts de Frais de mission" numFmtId="0" formula="ROUND('Frais de mission',0)" databaseField="0"/>
    <cacheField name="ARR Autres coûts" numFmtId="0" formula="ROUND('Autres coûts',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7">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s v=""/>
    <n v="0"/>
    <x v="0"/>
    <x v="0"/>
    <m/>
    <m/>
    <m/>
    <m/>
    <m/>
    <m/>
    <m/>
    <n v="0"/>
    <m/>
    <m/>
    <m/>
    <m/>
    <m/>
    <n v="0"/>
    <m/>
    <n v="0"/>
    <n v="0"/>
    <s v=""/>
    <n v="0"/>
    <s v=""/>
    <s v=""/>
    <s v=""/>
    <s v=""/>
    <m/>
    <n v="0"/>
    <x v="0"/>
    <m/>
    <n v="0"/>
    <n v="0"/>
    <n v="0"/>
    <n v="0"/>
    <n v="0"/>
    <n v="0"/>
    <n v="0"/>
    <n v="0"/>
    <n v="0"/>
    <n v="0"/>
    <n v="0"/>
    <n v="0"/>
    <n v="0"/>
    <n v="0"/>
    <n v="0"/>
    <n v="0"/>
    <n v="0"/>
    <n v="0"/>
    <n v="0"/>
    <n v="0"/>
  </r>
  <r>
    <x v="0"/>
    <m/>
    <m/>
    <m/>
    <m/>
    <x v="0"/>
    <x v="0"/>
    <m/>
    <m/>
    <m/>
    <m/>
    <m/>
    <m/>
    <m/>
    <m/>
    <m/>
    <m/>
    <m/>
    <m/>
    <m/>
    <m/>
    <m/>
    <m/>
    <m/>
    <m/>
    <m/>
    <m/>
    <m/>
    <m/>
    <m/>
    <m/>
    <m/>
    <x v="0"/>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224C930-2AAE-453F-BE6F-BA01B81967F5}" name="Tableau croisé dynamique8" cacheId="1" dataOnRows="1" applyNumberFormats="0" applyBorderFormats="0" applyFontFormats="0" applyPatternFormats="0" applyAlignmentFormats="0" applyWidthHeightFormats="1" dataCaption="Valeurs" grandTotalCaption="Total" updatedVersion="8" minRefreshableVersion="3" showDataTips="0" itemPrintTitles="1" createdVersion="4" indent="0" outline="1" outlineData="1" multipleFieldFilters="0">
  <location ref="B46:D60"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dataField="1"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defaultSubtotal="0"/>
    <pivotField dataField="1" numFmtId="3" showAll="0"/>
    <pivotField showAll="0"/>
    <pivotField showAll="0"/>
    <pivotField showAll="0"/>
    <pivotField dataField="1" numFmtId="3" showAll="0"/>
    <pivotField dataField="1" numFmtId="3" showAll="0"/>
    <pivotField dataField="1" showAll="0"/>
    <pivotField dataField="1" showAll="0"/>
    <pivotField dataField="1" showAll="0"/>
    <pivotField dataField="1" numFmtId="3" showAll="0" defaultSubtotal="0"/>
    <pivotField dataField="1" numFmtId="3" showAll="0" defaultSubtotal="0"/>
    <pivotField showAll="0"/>
    <pivotField showAll="0"/>
    <pivotField dataField="1" numFmtId="3" showAll="0"/>
    <pivotField numFmtId="3" showAll="0"/>
    <pivotField showAll="0"/>
    <pivotField numFmtId="3" showAll="0" defaultSubtotal="0"/>
    <pivotField showAll="0"/>
    <pivotField showAll="0"/>
    <pivotField showAll="0"/>
    <pivotField dataField="1" numFmtId="3" showAll="0" defaultSubtotal="0"/>
    <pivotField dataField="1" numFmtId="3" showAll="0" defaultSubtota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13">
    <i>
      <x/>
    </i>
    <i i="1">
      <x v="1"/>
    </i>
    <i i="2">
      <x v="2"/>
    </i>
    <i i="3">
      <x v="3"/>
    </i>
    <i i="4">
      <x v="4"/>
    </i>
    <i i="5">
      <x v="5"/>
    </i>
    <i i="6">
      <x v="6"/>
    </i>
    <i i="7">
      <x v="7"/>
    </i>
    <i i="8">
      <x v="8"/>
    </i>
    <i i="9">
      <x v="9"/>
    </i>
    <i i="10">
      <x v="10"/>
    </i>
    <i i="11">
      <x v="11"/>
    </i>
    <i i="12">
      <x v="12"/>
    </i>
  </rowItems>
  <colFields count="1">
    <field x="5"/>
  </colFields>
  <colItems count="2">
    <i>
      <x v="2"/>
    </i>
    <i t="grand">
      <x/>
    </i>
  </colItems>
  <dataFields count="13">
    <dataField name="Total Homme.mois " fld="14" baseField="4" baseItem="2"/>
    <dataField name="Coûts totaux (€)" fld="31" baseField="4" baseItem="14"/>
    <dataField name="Coûts éligibles et retenus (€)" fld="44" baseField="4" baseItem="14"/>
    <dataField name="Coûts RI (€)" fld="35" baseField="4" baseItem="14"/>
    <dataField name="Coûts DE (€)" fld="36" baseField="5" baseItem="2"/>
    <dataField name="Coûts IEE (€)" fld="37" baseField="5" baseItem="2"/>
    <dataField name="Coûts AFR (€)" fld="38" baseField="5" baseItem="2"/>
    <dataField name="Coûts PME (€)" fld="39" baseField="5" baseItem="2"/>
    <dataField name="Coûts PE (€)" fld="40" baseField="4" baseItem="0"/>
    <dataField name="Coûts PE admissibles (€)" fld="41" baseField="4" baseItem="0"/>
    <dataField name="Subventions (€)" fld="51" baseField="4" baseItem="14"/>
    <dataField name="Avances remboursables (€)" fld="52" baseField="4" baseItem="14"/>
    <dataField name="Aide totale (€)" fld="53" baseField="4" baseItem="14"/>
  </dataFields>
  <formats count="28">
    <format dxfId="472">
      <pivotArea type="all" dataOnly="0" outline="0" fieldPosition="0"/>
    </format>
    <format dxfId="471">
      <pivotArea outline="0" collapsedLevelsAreSubtotals="1" fieldPosition="0"/>
    </format>
    <format dxfId="470">
      <pivotArea outline="0" collapsedLevelsAreSubtotals="1" fieldPosition="0">
        <references count="1">
          <reference field="5" count="0" selected="0"/>
        </references>
      </pivotArea>
    </format>
    <format dxfId="469">
      <pivotArea grandCol="1" outline="0" collapsedLevelsAreSubtotals="1" fieldPosition="0"/>
    </format>
    <format dxfId="468">
      <pivotArea type="all" dataOnly="0" outline="0" fieldPosition="0"/>
    </format>
    <format dxfId="467">
      <pivotArea outline="0" collapsedLevelsAreSubtotals="1" fieldPosition="0"/>
    </format>
    <format dxfId="466">
      <pivotArea outline="0" collapsedLevelsAreSubtotals="1" fieldPosition="0"/>
    </format>
    <format dxfId="465">
      <pivotArea dataOnly="0" labelOnly="1" fieldPosition="0">
        <references count="1">
          <reference field="4294967294" count="0"/>
        </references>
      </pivotArea>
    </format>
    <format dxfId="464">
      <pivotArea outline="0" collapsedLevelsAreSubtotals="1" fieldPosition="0"/>
    </format>
    <format dxfId="463">
      <pivotArea type="all" dataOnly="0" outline="0" fieldPosition="0"/>
    </format>
    <format dxfId="462">
      <pivotArea type="all" dataOnly="0" outline="0" fieldPosition="0"/>
    </format>
    <format dxfId="461">
      <pivotArea outline="0" collapsedLevelsAreSubtotals="1" fieldPosition="0"/>
    </format>
    <format dxfId="460">
      <pivotArea type="origin" dataOnly="0" labelOnly="1" outline="0" fieldPosition="0"/>
    </format>
    <format dxfId="459">
      <pivotArea field="5" type="button" dataOnly="0" labelOnly="1" outline="0" axis="axisCol" fieldPosition="0"/>
    </format>
    <format dxfId="458">
      <pivotArea type="topRight" dataOnly="0" labelOnly="1" outline="0" fieldPosition="0"/>
    </format>
    <format dxfId="457">
      <pivotArea field="-2" type="button" dataOnly="0" labelOnly="1" outline="0" axis="axisRow" fieldPosition="0"/>
    </format>
    <format dxfId="456">
      <pivotArea dataOnly="0" labelOnly="1" outline="0" fieldPosition="0">
        <references count="1">
          <reference field="4294967294" count="10">
            <x v="0"/>
            <x v="1"/>
            <x v="2"/>
            <x v="3"/>
            <x v="4"/>
            <x v="8"/>
            <x v="9"/>
            <x v="10"/>
            <x v="11"/>
            <x v="12"/>
          </reference>
        </references>
      </pivotArea>
    </format>
    <format dxfId="455">
      <pivotArea dataOnly="0" labelOnly="1" fieldPosition="0">
        <references count="1">
          <reference field="5" count="0"/>
        </references>
      </pivotArea>
    </format>
    <format dxfId="454">
      <pivotArea dataOnly="0" labelOnly="1" grandCol="1" outline="0" fieldPosition="0"/>
    </format>
    <format dxfId="453">
      <pivotArea type="all" dataOnly="0" outline="0" fieldPosition="0"/>
    </format>
    <format dxfId="452">
      <pivotArea outline="0" collapsedLevelsAreSubtotals="1" fieldPosition="0"/>
    </format>
    <format dxfId="451">
      <pivotArea type="origin" dataOnly="0" labelOnly="1" outline="0" fieldPosition="0"/>
    </format>
    <format dxfId="450">
      <pivotArea field="5" type="button" dataOnly="0" labelOnly="1" outline="0" axis="axisCol" fieldPosition="0"/>
    </format>
    <format dxfId="449">
      <pivotArea type="topRight" dataOnly="0" labelOnly="1" outline="0" fieldPosition="0"/>
    </format>
    <format dxfId="448">
      <pivotArea field="-2" type="button" dataOnly="0" labelOnly="1" outline="0" axis="axisRow" fieldPosition="0"/>
    </format>
    <format dxfId="447">
      <pivotArea dataOnly="0" labelOnly="1" outline="0" fieldPosition="0">
        <references count="1">
          <reference field="4294967294" count="10">
            <x v="0"/>
            <x v="1"/>
            <x v="2"/>
            <x v="3"/>
            <x v="4"/>
            <x v="8"/>
            <x v="9"/>
            <x v="10"/>
            <x v="11"/>
            <x v="12"/>
          </reference>
        </references>
      </pivotArea>
    </format>
    <format dxfId="446">
      <pivotArea dataOnly="0" labelOnly="1" fieldPosition="0">
        <references count="1">
          <reference field="5" count="0"/>
        </references>
      </pivotArea>
    </format>
    <format dxfId="44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6B222D1-75A0-43E4-96A3-7D688B35C19F}" name="Tableau croisé dynamique2" cacheId="1" dataOnRows="1" applyNumberFormats="0" applyBorderFormats="0" applyFontFormats="0" applyPatternFormats="0" applyAlignmentFormats="0" applyWidthHeightFormats="1" dataCaption="Valeurs" updatedVersion="8" minRefreshableVersion="3" showDrill="0" itemPrintTitles="1" createdVersion="4" indent="0" outline="1" outlineData="1" multipleFieldFilters="0">
  <location ref="B36:D39"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showAll="0" defaultSubtotal="0"/>
    <pivotField showAll="0"/>
    <pivotField showAll="0"/>
    <pivotField dataField="1" numFmtId="3" showAll="0"/>
    <pivotField axis="axisRow" showAll="0">
      <items count="2">
        <item x="0"/>
        <item t="default"/>
      </items>
    </pivotField>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32"/>
  </rowFields>
  <rowItems count="2">
    <i>
      <x/>
    </i>
    <i t="grand">
      <x/>
    </i>
  </rowItems>
  <colFields count="1">
    <field x="5"/>
  </colFields>
  <colItems count="2">
    <i>
      <x v="2"/>
    </i>
    <i t="grand">
      <x/>
    </i>
  </colItems>
  <dataFields count="1">
    <dataField name="Total des coûts :" fld="31" baseField="4" baseItem="0" numFmtId="169"/>
  </dataFields>
  <formats count="93">
    <format dxfId="565">
      <pivotArea collapsedLevelsAreSubtotals="1" fieldPosition="0">
        <references count="1">
          <reference field="4294967294" count="1">
            <x v="0"/>
          </reference>
        </references>
      </pivotArea>
    </format>
    <format dxfId="564">
      <pivotArea outline="0" collapsedLevelsAreSubtotals="1" fieldPosition="0"/>
    </format>
    <format dxfId="563">
      <pivotArea dataOnly="0" labelOnly="1" outline="0" fieldPosition="0">
        <references count="1">
          <reference field="4294967294" count="1">
            <x v="0"/>
          </reference>
        </references>
      </pivotArea>
    </format>
    <format dxfId="562">
      <pivotArea outline="0" collapsedLevelsAreSubtotals="1" fieldPosition="0">
        <references count="1">
          <reference field="5" count="0" selected="0"/>
        </references>
      </pivotArea>
    </format>
    <format dxfId="561">
      <pivotArea grandCol="1" outline="0" collapsedLevelsAreSubtotals="1" fieldPosition="0"/>
    </format>
    <format dxfId="560">
      <pivotArea type="all" dataOnly="0" outline="0" fieldPosition="0"/>
    </format>
    <format dxfId="559">
      <pivotArea outline="0" collapsedLevelsAreSubtotals="1" fieldPosition="0"/>
    </format>
    <format dxfId="558">
      <pivotArea type="origin" dataOnly="0" labelOnly="1" outline="0" fieldPosition="0"/>
    </format>
    <format dxfId="557">
      <pivotArea type="topRight" dataOnly="0" labelOnly="1" outline="0" fieldPosition="0"/>
    </format>
    <format dxfId="556">
      <pivotArea dataOnly="0" labelOnly="1" grandRow="1" outline="0" fieldPosition="0"/>
    </format>
    <format dxfId="555">
      <pivotArea dataOnly="0" labelOnly="1" fieldPosition="0">
        <references count="1">
          <reference field="5" count="0"/>
        </references>
      </pivotArea>
    </format>
    <format dxfId="554">
      <pivotArea dataOnly="0" labelOnly="1" grandCol="1" outline="0" fieldPosition="0"/>
    </format>
    <format dxfId="553">
      <pivotArea type="all" dataOnly="0" outline="0" fieldPosition="0"/>
    </format>
    <format dxfId="552">
      <pivotArea outline="0" collapsedLevelsAreSubtotals="1" fieldPosition="0"/>
    </format>
    <format dxfId="551">
      <pivotArea type="origin" dataOnly="0" labelOnly="1" outline="0" fieldPosition="0"/>
    </format>
    <format dxfId="550">
      <pivotArea type="topRight" dataOnly="0" labelOnly="1" outline="0" fieldPosition="0"/>
    </format>
    <format dxfId="549">
      <pivotArea dataOnly="0" labelOnly="1" grandRow="1" outline="0" fieldPosition="0"/>
    </format>
    <format dxfId="548">
      <pivotArea dataOnly="0" labelOnly="1" fieldPosition="0">
        <references count="1">
          <reference field="5" count="0"/>
        </references>
      </pivotArea>
    </format>
    <format dxfId="547">
      <pivotArea dataOnly="0" labelOnly="1" grandCol="1" outline="0" fieldPosition="0"/>
    </format>
    <format dxfId="546">
      <pivotArea type="all" dataOnly="0" outline="0" fieldPosition="0"/>
    </format>
    <format dxfId="545">
      <pivotArea outline="0" collapsedLevelsAreSubtotals="1" fieldPosition="0"/>
    </format>
    <format dxfId="544">
      <pivotArea type="origin" dataOnly="0" labelOnly="1" outline="0" fieldPosition="0"/>
    </format>
    <format dxfId="543">
      <pivotArea type="topRight" dataOnly="0" labelOnly="1" outline="0" fieldPosition="0"/>
    </format>
    <format dxfId="542">
      <pivotArea dataOnly="0" labelOnly="1" grandRow="1" outline="0" fieldPosition="0"/>
    </format>
    <format dxfId="541">
      <pivotArea dataOnly="0" labelOnly="1" fieldPosition="0">
        <references count="1">
          <reference field="5" count="0"/>
        </references>
      </pivotArea>
    </format>
    <format dxfId="540">
      <pivotArea dataOnly="0" labelOnly="1" grandCol="1" outline="0" fieldPosition="0"/>
    </format>
    <format dxfId="539">
      <pivotArea type="all" dataOnly="0" outline="0" fieldPosition="0"/>
    </format>
    <format dxfId="538">
      <pivotArea outline="0" collapsedLevelsAreSubtotals="1" fieldPosition="0"/>
    </format>
    <format dxfId="537">
      <pivotArea type="origin" dataOnly="0" labelOnly="1" outline="0" fieldPosition="0"/>
    </format>
    <format dxfId="536">
      <pivotArea type="topRight" dataOnly="0" labelOnly="1" outline="0" fieldPosition="0"/>
    </format>
    <format dxfId="535">
      <pivotArea dataOnly="0" labelOnly="1" grandRow="1" outline="0" fieldPosition="0"/>
    </format>
    <format dxfId="534">
      <pivotArea dataOnly="0" labelOnly="1" fieldPosition="0">
        <references count="1">
          <reference field="5" count="0"/>
        </references>
      </pivotArea>
    </format>
    <format dxfId="533">
      <pivotArea dataOnly="0" labelOnly="1" grandCol="1" outline="0" fieldPosition="0"/>
    </format>
    <format dxfId="532">
      <pivotArea type="all" dataOnly="0" outline="0" fieldPosition="0"/>
    </format>
    <format dxfId="531">
      <pivotArea outline="0" collapsedLevelsAreSubtotals="1" fieldPosition="0"/>
    </format>
    <format dxfId="530">
      <pivotArea type="origin" dataOnly="0" labelOnly="1" outline="0" fieldPosition="0"/>
    </format>
    <format dxfId="529">
      <pivotArea field="5" type="button" dataOnly="0" labelOnly="1" outline="0" axis="axisCol" fieldPosition="0"/>
    </format>
    <format dxfId="528">
      <pivotArea type="topRight" dataOnly="0" labelOnly="1" outline="0" fieldPosition="0"/>
    </format>
    <format dxfId="527">
      <pivotArea dataOnly="0" labelOnly="1" grandRow="1" outline="0" fieldPosition="0"/>
    </format>
    <format dxfId="526">
      <pivotArea dataOnly="0" labelOnly="1" fieldPosition="0">
        <references count="1">
          <reference field="5" count="0"/>
        </references>
      </pivotArea>
    </format>
    <format dxfId="525">
      <pivotArea dataOnly="0" labelOnly="1" grandCol="1" outline="0" fieldPosition="0"/>
    </format>
    <format dxfId="524">
      <pivotArea type="all" dataOnly="0" outline="0" fieldPosition="0"/>
    </format>
    <format dxfId="523">
      <pivotArea outline="0" collapsedLevelsAreSubtotals="1" fieldPosition="0"/>
    </format>
    <format dxfId="522">
      <pivotArea type="origin" dataOnly="0" labelOnly="1" outline="0" fieldPosition="0"/>
    </format>
    <format dxfId="521">
      <pivotArea field="5" type="button" dataOnly="0" labelOnly="1" outline="0" axis="axisCol" fieldPosition="0"/>
    </format>
    <format dxfId="520">
      <pivotArea type="topRight" dataOnly="0" labelOnly="1" outline="0" fieldPosition="0"/>
    </format>
    <format dxfId="519">
      <pivotArea dataOnly="0" labelOnly="1" grandRow="1" outline="0" fieldPosition="0"/>
    </format>
    <format dxfId="518">
      <pivotArea dataOnly="0" labelOnly="1" fieldPosition="0">
        <references count="1">
          <reference field="5" count="0"/>
        </references>
      </pivotArea>
    </format>
    <format dxfId="517">
      <pivotArea dataOnly="0" labelOnly="1" grandCol="1" outline="0" fieldPosition="0"/>
    </format>
    <format dxfId="516">
      <pivotArea type="all" dataOnly="0" outline="0" fieldPosition="0"/>
    </format>
    <format dxfId="515">
      <pivotArea outline="0" collapsedLevelsAreSubtotals="1" fieldPosition="0"/>
    </format>
    <format dxfId="514">
      <pivotArea type="origin" dataOnly="0" labelOnly="1" outline="0" fieldPosition="0"/>
    </format>
    <format dxfId="513">
      <pivotArea field="5" type="button" dataOnly="0" labelOnly="1" outline="0" axis="axisCol" fieldPosition="0"/>
    </format>
    <format dxfId="512">
      <pivotArea type="topRight" dataOnly="0" labelOnly="1" outline="0" fieldPosition="0"/>
    </format>
    <format dxfId="511">
      <pivotArea dataOnly="0" labelOnly="1" grandRow="1" outline="0" fieldPosition="0"/>
    </format>
    <format dxfId="510">
      <pivotArea dataOnly="0" labelOnly="1" fieldPosition="0">
        <references count="1">
          <reference field="5" count="0"/>
        </references>
      </pivotArea>
    </format>
    <format dxfId="509">
      <pivotArea dataOnly="0" labelOnly="1" grandCol="1" outline="0" fieldPosition="0"/>
    </format>
    <format dxfId="508">
      <pivotArea dataOnly="0" labelOnly="1" fieldPosition="0">
        <references count="1">
          <reference field="5" count="0"/>
        </references>
      </pivotArea>
    </format>
    <format dxfId="507">
      <pivotArea dataOnly="0" labelOnly="1" grandCol="1" outline="0" fieldPosition="0"/>
    </format>
    <format dxfId="506">
      <pivotArea outline="0" collapsedLevelsAreSubtotals="1" fieldPosition="0"/>
    </format>
    <format dxfId="505">
      <pivotArea field="5" type="button" dataOnly="0" labelOnly="1" outline="0" axis="axisCol" fieldPosition="0"/>
    </format>
    <format dxfId="504">
      <pivotArea type="topRight" dataOnly="0" labelOnly="1" outline="0" fieldPosition="0"/>
    </format>
    <format dxfId="503">
      <pivotArea dataOnly="0" labelOnly="1" grandCol="1" outline="0" fieldPosition="0"/>
    </format>
    <format dxfId="502">
      <pivotArea outline="0" collapsedLevelsAreSubtotals="1" fieldPosition="0"/>
    </format>
    <format dxfId="501">
      <pivotArea field="5" type="button" dataOnly="0" labelOnly="1" outline="0" axis="axisCol" fieldPosition="0"/>
    </format>
    <format dxfId="500">
      <pivotArea type="topRight" dataOnly="0" labelOnly="1" outline="0" fieldPosition="0"/>
    </format>
    <format dxfId="499">
      <pivotArea dataOnly="0" labelOnly="1" grandCol="1" outline="0" fieldPosition="0"/>
    </format>
    <format dxfId="498">
      <pivotArea outline="0" collapsedLevelsAreSubtotals="1" fieldPosition="0"/>
    </format>
    <format dxfId="497">
      <pivotArea field="5" type="button" dataOnly="0" labelOnly="1" outline="0" axis="axisCol" fieldPosition="0"/>
    </format>
    <format dxfId="496">
      <pivotArea type="topRight" dataOnly="0" labelOnly="1" outline="0" fieldPosition="0"/>
    </format>
    <format dxfId="495">
      <pivotArea dataOnly="0" labelOnly="1" fieldPosition="0">
        <references count="1">
          <reference field="5" count="0"/>
        </references>
      </pivotArea>
    </format>
    <format dxfId="494">
      <pivotArea dataOnly="0" labelOnly="1" grandCol="1" outline="0" fieldPosition="0"/>
    </format>
    <format dxfId="493">
      <pivotArea outline="0" collapsedLevelsAreSubtotals="1" fieldPosition="0"/>
    </format>
    <format dxfId="492">
      <pivotArea field="5" type="button" dataOnly="0" labelOnly="1" outline="0" axis="axisCol" fieldPosition="0"/>
    </format>
    <format dxfId="491">
      <pivotArea type="topRight" dataOnly="0" labelOnly="1" outline="0" fieldPosition="0"/>
    </format>
    <format dxfId="490">
      <pivotArea dataOnly="0" labelOnly="1" fieldPosition="0">
        <references count="1">
          <reference field="5" count="0"/>
        </references>
      </pivotArea>
    </format>
    <format dxfId="489">
      <pivotArea dataOnly="0" labelOnly="1" grandCol="1" outline="0" fieldPosition="0"/>
    </format>
    <format dxfId="488">
      <pivotArea type="all" dataOnly="0" outline="0" fieldPosition="0"/>
    </format>
    <format dxfId="487">
      <pivotArea outline="0" collapsedLevelsAreSubtotals="1" fieldPosition="0"/>
    </format>
    <format dxfId="486">
      <pivotArea type="origin" dataOnly="0" labelOnly="1" outline="0" fieldPosition="0"/>
    </format>
    <format dxfId="485">
      <pivotArea field="5" type="button" dataOnly="0" labelOnly="1" outline="0" axis="axisCol" fieldPosition="0"/>
    </format>
    <format dxfId="484">
      <pivotArea type="topRight" dataOnly="0" labelOnly="1" outline="0" fieldPosition="0"/>
    </format>
    <format dxfId="483">
      <pivotArea dataOnly="0" labelOnly="1" grandRow="1" outline="0" fieldPosition="0"/>
    </format>
    <format dxfId="482">
      <pivotArea dataOnly="0" labelOnly="1" grandCol="1" outline="0" fieldPosition="0"/>
    </format>
    <format dxfId="481">
      <pivotArea outline="0" fieldPosition="0">
        <references count="1">
          <reference field="4294967294" count="1">
            <x v="0"/>
          </reference>
        </references>
      </pivotArea>
    </format>
    <format dxfId="480">
      <pivotArea outline="0" fieldPosition="0">
        <references count="1">
          <reference field="4294967294" count="1">
            <x v="0"/>
          </reference>
        </references>
      </pivotArea>
    </format>
    <format dxfId="479">
      <pivotArea type="all" dataOnly="0" outline="0" fieldPosition="0"/>
    </format>
    <format dxfId="478">
      <pivotArea outline="0" collapsedLevelsAreSubtotals="1" fieldPosition="0"/>
    </format>
    <format dxfId="477">
      <pivotArea type="origin" dataOnly="0" labelOnly="1" outline="0" fieldPosition="0"/>
    </format>
    <format dxfId="476">
      <pivotArea field="5" type="button" dataOnly="0" labelOnly="1" outline="0" axis="axisCol" fieldPosition="0"/>
    </format>
    <format dxfId="475">
      <pivotArea type="topRight" dataOnly="0" labelOnly="1" outline="0" fieldPosition="0"/>
    </format>
    <format dxfId="474">
      <pivotArea dataOnly="0" labelOnly="1" grandRow="1" outline="0" fieldPosition="0"/>
    </format>
    <format dxfId="47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CB4A4D8-F3E7-47E0-B529-C7DA03E238F5}" name="Tableau croisé dynamique1" cacheId="1" dataOnRows="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1">
  <location ref="B5:D15" firstHeaderRow="1" firstDataRow="2" firstDataCol="1"/>
  <pivotFields count="68">
    <pivotField showAll="0"/>
    <pivotField showAll="0"/>
    <pivotField showAll="0"/>
    <pivotField showAll="0" defaultSubtotal="0"/>
    <pivotField showAll="0"/>
    <pivotField axis="axisCol"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dataField="1" numFmtId="3" showAll="0"/>
    <pivotField dataField="1" showAll="0"/>
    <pivotField showAll="0"/>
    <pivotField dataField="1" numFmtId="3" showAll="0" defaultSubtotal="0"/>
    <pivotField dataField="1" showAll="0"/>
    <pivotField dataField="1" showAll="0" defaultSubtotal="0"/>
    <pivotField dataField="1" showAll="0" defaultSubtotal="0"/>
    <pivotField dataField="1" showAll="0"/>
    <pivotField dataField="1" showAll="0" defaultSubtotal="0"/>
    <pivotField showAll="0"/>
    <pivotField showAll="0"/>
    <pivotField dataField="1" numFmtId="3" showAll="0"/>
    <pivotField showAll="0"/>
    <pivotField showAll="0"/>
    <pivotField showAl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defaultSubtotal="0"/>
    <pivotField showAll="0"/>
    <pivotField showAll="0"/>
    <pivotField showAl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9">
    <i>
      <x/>
    </i>
    <i i="1">
      <x v="1"/>
    </i>
    <i i="2">
      <x v="2"/>
    </i>
    <i i="3">
      <x v="3"/>
    </i>
    <i i="4">
      <x v="4"/>
    </i>
    <i i="5">
      <x v="5"/>
    </i>
    <i i="6">
      <x v="6"/>
    </i>
    <i i="7">
      <x v="7"/>
    </i>
    <i i="8">
      <x v="8"/>
    </i>
  </rowItems>
  <colFields count="1">
    <field x="5"/>
  </colFields>
  <colItems count="2">
    <i>
      <x v="2"/>
    </i>
    <i t="grand">
      <x/>
    </i>
  </colItems>
  <dataFields count="9">
    <dataField name="Salaires chargés environnés :" fld="20" baseField="4" baseItem="0"/>
    <dataField name="dont salaires statutaire de la fonction publique :" fld="21" baseField="5" baseItem="2"/>
    <dataField name="Frais connexes (forfaitaires) :" fld="23" baseField="4" baseItem="3"/>
    <dataField name="Coûts de sous-traitance :" fld="24" baseField="4" baseItem="0"/>
    <dataField name="Contributions aux amortissements :" fld="25" baseField="4" baseItem="2"/>
    <dataField name="Frais de mission :" fld="27" baseField="4" baseItem="0"/>
    <dataField name="Coûts de refacturation interne :" fld="26" baseField="4" baseItem="2"/>
    <dataField name="Autres coûts :" fld="28" baseField="5" baseItem="2"/>
    <dataField name="Total des coûts :" fld="31" baseField="4" baseItem="0"/>
  </dataFields>
  <formats count="58">
    <format dxfId="623">
      <pivotArea collapsedLevelsAreSubtotals="1" fieldPosition="0">
        <references count="1">
          <reference field="4294967294" count="4">
            <x v="0"/>
            <x v="3"/>
            <x v="5"/>
            <x v="8"/>
          </reference>
        </references>
      </pivotArea>
    </format>
    <format dxfId="622">
      <pivotArea outline="0" collapsedLevelsAreSubtotals="1" fieldPosition="0"/>
    </format>
    <format dxfId="621">
      <pivotArea dataOnly="0" labelOnly="1" outline="0" fieldPosition="0">
        <references count="1">
          <reference field="4294967294" count="7">
            <x v="0"/>
            <x v="2"/>
            <x v="3"/>
            <x v="4"/>
            <x v="5"/>
            <x v="6"/>
            <x v="8"/>
          </reference>
        </references>
      </pivotArea>
    </format>
    <format dxfId="620">
      <pivotArea outline="0" collapsedLevelsAreSubtotals="1" fieldPosition="0">
        <references count="1">
          <reference field="5" count="0" selected="0"/>
        </references>
      </pivotArea>
    </format>
    <format dxfId="619">
      <pivotArea grandCol="1" outline="0" collapsedLevelsAreSubtotals="1" fieldPosition="0"/>
    </format>
    <format dxfId="618">
      <pivotArea type="all" dataOnly="0" outline="0" fieldPosition="0"/>
    </format>
    <format dxfId="617">
      <pivotArea outline="0" collapsedLevelsAreSubtotals="1" fieldPosition="0"/>
    </format>
    <format dxfId="616">
      <pivotArea dataOnly="0" labelOnly="1" outline="0" fieldPosition="0">
        <references count="1">
          <reference field="4294967294" count="7">
            <x v="0"/>
            <x v="2"/>
            <x v="3"/>
            <x v="4"/>
            <x v="5"/>
            <x v="6"/>
            <x v="8"/>
          </reference>
        </references>
      </pivotArea>
    </format>
    <format dxfId="615">
      <pivotArea type="all" dataOnly="0" outline="0" fieldPosition="0"/>
    </format>
    <format dxfId="614">
      <pivotArea outline="0" collapsedLevelsAreSubtotals="1" fieldPosition="0"/>
    </format>
    <format dxfId="613">
      <pivotArea type="origin" dataOnly="0" labelOnly="1" outline="0" fieldPosition="0"/>
    </format>
    <format dxfId="612">
      <pivotArea field="5" type="button" dataOnly="0" labelOnly="1" outline="0" axis="axisCol" fieldPosition="0"/>
    </format>
    <format dxfId="611">
      <pivotArea type="topRight" dataOnly="0" labelOnly="1" outline="0" fieldPosition="0"/>
    </format>
    <format dxfId="610">
      <pivotArea field="-2" type="button" dataOnly="0" labelOnly="1" outline="0" axis="axisRow" fieldPosition="0"/>
    </format>
    <format dxfId="609">
      <pivotArea dataOnly="0" labelOnly="1" outline="0" fieldPosition="0">
        <references count="1">
          <reference field="4294967294" count="7">
            <x v="0"/>
            <x v="2"/>
            <x v="3"/>
            <x v="4"/>
            <x v="5"/>
            <x v="6"/>
            <x v="8"/>
          </reference>
        </references>
      </pivotArea>
    </format>
    <format dxfId="608">
      <pivotArea dataOnly="0" labelOnly="1" fieldPosition="0">
        <references count="1">
          <reference field="5" count="0"/>
        </references>
      </pivotArea>
    </format>
    <format dxfId="607">
      <pivotArea dataOnly="0" labelOnly="1" grandCol="1" outline="0" fieldPosition="0"/>
    </format>
    <format dxfId="606">
      <pivotArea field="-2" type="button" dataOnly="0" labelOnly="1" outline="0" axis="axisRow" fieldPosition="0"/>
    </format>
    <format dxfId="605">
      <pivotArea dataOnly="0" labelOnly="1" fieldPosition="0">
        <references count="1">
          <reference field="5" count="0"/>
        </references>
      </pivotArea>
    </format>
    <format dxfId="604">
      <pivotArea dataOnly="0" labelOnly="1" grandCol="1" outline="0" fieldPosition="0"/>
    </format>
    <format dxfId="603">
      <pivotArea outline="0" collapsedLevelsAreSubtotals="1" fieldPosition="0"/>
    </format>
    <format dxfId="602">
      <pivotArea field="5" type="button" dataOnly="0" labelOnly="1" outline="0" axis="axisCol" fieldPosition="0"/>
    </format>
    <format dxfId="601">
      <pivotArea type="topRight" dataOnly="0" labelOnly="1" outline="0" fieldPosition="0"/>
    </format>
    <format dxfId="600">
      <pivotArea dataOnly="0" labelOnly="1" fieldPosition="0">
        <references count="1">
          <reference field="5" count="0"/>
        </references>
      </pivotArea>
    </format>
    <format dxfId="599">
      <pivotArea dataOnly="0" labelOnly="1" grandCol="1" outline="0" fieldPosition="0"/>
    </format>
    <format dxfId="598">
      <pivotArea outline="0" collapsedLevelsAreSubtotals="1" fieldPosition="0"/>
    </format>
    <format dxfId="597">
      <pivotArea field="5" type="button" dataOnly="0" labelOnly="1" outline="0" axis="axisCol" fieldPosition="0"/>
    </format>
    <format dxfId="596">
      <pivotArea type="topRight" dataOnly="0" labelOnly="1" outline="0" fieldPosition="0"/>
    </format>
    <format dxfId="595">
      <pivotArea dataOnly="0" labelOnly="1" fieldPosition="0">
        <references count="1">
          <reference field="5" count="0"/>
        </references>
      </pivotArea>
    </format>
    <format dxfId="594">
      <pivotArea dataOnly="0" labelOnly="1" grandCol="1" outline="0" fieldPosition="0"/>
    </format>
    <format dxfId="593">
      <pivotArea outline="0" collapsedLevelsAreSubtotals="1" fieldPosition="0"/>
    </format>
    <format dxfId="592">
      <pivotArea field="5" type="button" dataOnly="0" labelOnly="1" outline="0" axis="axisCol" fieldPosition="0"/>
    </format>
    <format dxfId="591">
      <pivotArea type="topRight" dataOnly="0" labelOnly="1" outline="0" fieldPosition="0"/>
    </format>
    <format dxfId="590">
      <pivotArea dataOnly="0" labelOnly="1" fieldPosition="0">
        <references count="1">
          <reference field="5" count="0"/>
        </references>
      </pivotArea>
    </format>
    <format dxfId="589">
      <pivotArea dataOnly="0" labelOnly="1" grandCol="1" outline="0" fieldPosition="0"/>
    </format>
    <format dxfId="588">
      <pivotArea outline="0" collapsedLevelsAreSubtotals="1" fieldPosition="0"/>
    </format>
    <format dxfId="587">
      <pivotArea field="5" type="button" dataOnly="0" labelOnly="1" outline="0" axis="axisCol" fieldPosition="0"/>
    </format>
    <format dxfId="586">
      <pivotArea type="topRight" dataOnly="0" labelOnly="1" outline="0" fieldPosition="0"/>
    </format>
    <format dxfId="585">
      <pivotArea dataOnly="0" labelOnly="1" fieldPosition="0">
        <references count="1">
          <reference field="5" count="0"/>
        </references>
      </pivotArea>
    </format>
    <format dxfId="584">
      <pivotArea dataOnly="0" labelOnly="1" grandCol="1" outline="0" fieldPosition="0"/>
    </format>
    <format dxfId="583">
      <pivotArea type="all" dataOnly="0" outline="0" fieldPosition="0"/>
    </format>
    <format dxfId="582">
      <pivotArea outline="0" collapsedLevelsAreSubtotals="1" fieldPosition="0"/>
    </format>
    <format dxfId="581">
      <pivotArea type="origin" dataOnly="0" labelOnly="1" outline="0" fieldPosition="0"/>
    </format>
    <format dxfId="580">
      <pivotArea field="5" type="button" dataOnly="0" labelOnly="1" outline="0" axis="axisCol" fieldPosition="0"/>
    </format>
    <format dxfId="579">
      <pivotArea type="topRight" dataOnly="0" labelOnly="1" outline="0" fieldPosition="0"/>
    </format>
    <format dxfId="578">
      <pivotArea field="-2" type="button" dataOnly="0" labelOnly="1" outline="0" axis="axisRow" fieldPosition="0"/>
    </format>
    <format dxfId="577">
      <pivotArea dataOnly="0" labelOnly="1" outline="0" fieldPosition="0">
        <references count="1">
          <reference field="4294967294" count="8">
            <x v="0"/>
            <x v="2"/>
            <x v="3"/>
            <x v="4"/>
            <x v="5"/>
            <x v="6"/>
            <x v="7"/>
            <x v="8"/>
          </reference>
        </references>
      </pivotArea>
    </format>
    <format dxfId="576">
      <pivotArea dataOnly="0" labelOnly="1" fieldPosition="0">
        <references count="1">
          <reference field="5" count="0"/>
        </references>
      </pivotArea>
    </format>
    <format dxfId="575">
      <pivotArea dataOnly="0" labelOnly="1" grandCol="1" outline="0" fieldPosition="0"/>
    </format>
    <format dxfId="574">
      <pivotArea type="all" dataOnly="0" outline="0" fieldPosition="0"/>
    </format>
    <format dxfId="573">
      <pivotArea outline="0" collapsedLevelsAreSubtotals="1" fieldPosition="0"/>
    </format>
    <format dxfId="572">
      <pivotArea type="origin" dataOnly="0" labelOnly="1" outline="0" fieldPosition="0"/>
    </format>
    <format dxfId="571">
      <pivotArea field="5" type="button" dataOnly="0" labelOnly="1" outline="0" axis="axisCol" fieldPosition="0"/>
    </format>
    <format dxfId="570">
      <pivotArea type="topRight" dataOnly="0" labelOnly="1" outline="0" fieldPosition="0"/>
    </format>
    <format dxfId="569">
      <pivotArea field="-2" type="button" dataOnly="0" labelOnly="1" outline="0" axis="axisRow" fieldPosition="0"/>
    </format>
    <format dxfId="568">
      <pivotArea dataOnly="0" labelOnly="1" outline="0" fieldPosition="0">
        <references count="1">
          <reference field="4294967294" count="8">
            <x v="0"/>
            <x v="2"/>
            <x v="3"/>
            <x v="4"/>
            <x v="5"/>
            <x v="6"/>
            <x v="7"/>
            <x v="8"/>
          </reference>
        </references>
      </pivotArea>
    </format>
    <format dxfId="567">
      <pivotArea dataOnly="0" labelOnly="1" fieldPosition="0">
        <references count="1">
          <reference field="5" count="0"/>
        </references>
      </pivotArea>
    </format>
    <format dxfId="56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78DA398-71A9-4F6B-99E8-98C7CEF5C154}" name="Tableau croisé dynamique5" cacheId="1" applyNumberFormats="0" applyBorderFormats="0" applyFontFormats="0" applyPatternFormats="0" applyAlignmentFormats="0" applyWidthHeightFormats="1" dataCaption="Valeurs" updatedVersion="8" minRefreshableVersion="3" itemPrintTitles="1" createdVersion="6" indent="0" outline="1" outlineData="1" multipleFieldFilters="0" chartFormat="1">
  <location ref="B64:C66" firstHeaderRow="1" firstDataRow="1" firstDataCol="1" rowPageCount="1" colPageCount="1"/>
  <pivotFields count="68">
    <pivotField axis="axisRow" showAll="0" sortType="ascending">
      <items count="8">
        <item m="1" x="1"/>
        <item m="1" x="2"/>
        <item m="1" x="3"/>
        <item m="1" x="4"/>
        <item m="1" x="5"/>
        <item m="1" x="6"/>
        <item x="0"/>
        <item t="default"/>
      </items>
    </pivotField>
    <pivotField showAll="0"/>
    <pivotField showAll="0"/>
    <pivotField showAll="0" defaultSubtota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numFmtId="168" showAll="0"/>
    <pivotField showAll="0"/>
    <pivotField showAll="0"/>
    <pivotField showAll="0"/>
    <pivotField showAll="0"/>
    <pivotField showAll="0"/>
    <pivotField numFmtId="168" showAll="0"/>
    <pivotField showAll="0"/>
    <pivotField showAll="0"/>
    <pivotField numFmtId="168" showAll="0"/>
    <pivotField showAll="0"/>
    <pivotField showAll="0"/>
    <pivotField showAll="0"/>
    <pivotField showAll="0"/>
    <pivotField showAll="0"/>
    <pivotField showAll="0"/>
    <pivotField showAll="0"/>
    <pivotField dataField="1"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6"/>
    </i>
    <i t="grand">
      <x/>
    </i>
  </rowItems>
  <colItems count="1">
    <i/>
  </colItems>
  <pageFields count="1">
    <pageField fld="5" hier="-1"/>
  </pageFields>
  <dataFields count="1">
    <dataField name="Total des coûts :" fld="31" baseField="0" baseItem="690182600"/>
  </dataFields>
  <formats count="7">
    <format dxfId="630">
      <pivotArea type="all" dataOnly="0" outline="0" fieldPosition="0"/>
    </format>
    <format dxfId="629">
      <pivotArea outline="0" collapsedLevelsAreSubtotals="1" fieldPosition="0"/>
    </format>
    <format dxfId="628">
      <pivotArea field="0" type="button" dataOnly="0" labelOnly="1" outline="0" axis="axisRow" fieldPosition="0"/>
    </format>
    <format dxfId="627">
      <pivotArea dataOnly="0" labelOnly="1" outline="0" axis="axisValues" fieldPosition="0"/>
    </format>
    <format dxfId="626">
      <pivotArea dataOnly="0" labelOnly="1" fieldPosition="0">
        <references count="1">
          <reference field="0" count="0"/>
        </references>
      </pivotArea>
    </format>
    <format dxfId="625">
      <pivotArea dataOnly="0" labelOnly="1" grandRow="1" outline="0" fieldPosition="0"/>
    </format>
    <format dxfId="624">
      <pivotArea dataOnly="0" labelOnly="1" outline="0" axis="axisValues" fieldPosition="0"/>
    </format>
  </formats>
  <chartFormats count="8">
    <chartFormat chart="0" format="6" series="1">
      <pivotArea type="data" outline="0" fieldPosition="0">
        <references count="1">
          <reference field="4294967294" count="1" selected="0">
            <x v="0"/>
          </reference>
        </references>
      </pivotArea>
    </chartFormat>
    <chartFormat chart="0" format="7">
      <pivotArea type="data" outline="0" fieldPosition="0">
        <references count="2">
          <reference field="4294967294" count="1" selected="0">
            <x v="0"/>
          </reference>
          <reference field="0" count="1" selected="0">
            <x v="0"/>
          </reference>
        </references>
      </pivotArea>
    </chartFormat>
    <chartFormat chart="0" format="8">
      <pivotArea type="data" outline="0" fieldPosition="0">
        <references count="2">
          <reference field="4294967294" count="1" selected="0">
            <x v="0"/>
          </reference>
          <reference field="0" count="1" selected="0">
            <x v="1"/>
          </reference>
        </references>
      </pivotArea>
    </chartFormat>
    <chartFormat chart="0" format="9">
      <pivotArea type="data" outline="0" fieldPosition="0">
        <references count="2">
          <reference field="4294967294" count="1" selected="0">
            <x v="0"/>
          </reference>
          <reference field="0" count="1" selected="0">
            <x v="2"/>
          </reference>
        </references>
      </pivotArea>
    </chartFormat>
    <chartFormat chart="0" format="10">
      <pivotArea type="data" outline="0" fieldPosition="0">
        <references count="2">
          <reference field="4294967294" count="1" selected="0">
            <x v="0"/>
          </reference>
          <reference field="0" count="1" selected="0">
            <x v="6"/>
          </reference>
        </references>
      </pivotArea>
    </chartFormat>
    <chartFormat chart="0" format="12">
      <pivotArea type="data" outline="0" fieldPosition="0">
        <references count="2">
          <reference field="4294967294" count="1" selected="0">
            <x v="0"/>
          </reference>
          <reference field="0" count="1" selected="0">
            <x v="3"/>
          </reference>
        </references>
      </pivotArea>
    </chartFormat>
    <chartFormat chart="0" format="13">
      <pivotArea type="data" outline="0" fieldPosition="0">
        <references count="2">
          <reference field="4294967294" count="1" selected="0">
            <x v="0"/>
          </reference>
          <reference field="0" count="1" selected="0">
            <x v="4"/>
          </reference>
        </references>
      </pivotArea>
    </chartFormat>
    <chartFormat chart="0" format="14">
      <pivotArea type="data" outline="0" fieldPosition="0">
        <references count="2">
          <reference field="4294967294" count="1" selected="0">
            <x v="0"/>
          </reference>
          <reference field="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E15B91D-4C89-41BF-8B2C-7C2D88D0C41A}" name="Tableau croisé dynamique6" cacheId="1" applyNumberFormats="0" applyBorderFormats="0" applyFontFormats="0" applyPatternFormats="0" applyAlignmentFormats="0" applyWidthHeightFormats="1" dataCaption="Valeurs" updatedVersion="8" minRefreshableVersion="3" useAutoFormatting="1" itemPrintTitles="1" createdVersion="6" indent="0" outline="1" outlineData="1" multipleFieldFilters="0" chartFormat="1">
  <location ref="B84:I86" firstHeaderRow="0" firstDataRow="1" firstDataCol="1" rowPageCount="1" colPageCount="1"/>
  <pivotFields count="68">
    <pivotField showAll="0"/>
    <pivotField showAll="0"/>
    <pivotField showAll="0"/>
    <pivotField showAll="0" defaultSubtotal="0"/>
    <pivotField showAll="0"/>
    <pivotField axis="axisPage" showAll="0">
      <items count="4">
        <item x="0"/>
        <item m="1" x="1"/>
        <item m="1" x="2"/>
        <item t="default"/>
      </items>
    </pivotField>
    <pivotField axis="axisRow" showAll="0" sortType="ascending">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numFmtId="2" showAll="0"/>
    <pivotField showAll="0"/>
    <pivotField showAll="0"/>
    <pivotField showAll="0"/>
    <pivotField showAll="0"/>
    <pivotField showAll="0"/>
    <pivotField dataField="1" numFmtId="168" showAll="0"/>
    <pivotField showAll="0"/>
    <pivotField showAll="0"/>
    <pivotField dataField="1" numFmtId="168" showAll="0"/>
    <pivotField dataField="1" showAll="0"/>
    <pivotField dataField="1" showAll="0"/>
    <pivotField dataField="1" showAll="0"/>
    <pivotField dataField="1" showAll="0"/>
    <pivotField dataField="1"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7">
    <i>
      <x/>
    </i>
    <i i="1">
      <x v="1"/>
    </i>
    <i i="2">
      <x v="2"/>
    </i>
    <i i="3">
      <x v="3"/>
    </i>
    <i i="4">
      <x v="4"/>
    </i>
    <i i="5">
      <x v="5"/>
    </i>
    <i i="6">
      <x v="6"/>
    </i>
  </colItems>
  <pageFields count="1">
    <pageField fld="5" hier="-1"/>
  </pageFields>
  <dataFields count="7">
    <dataField name="Salaires chargés non environnés :" fld="20" baseField="6" baseItem="0"/>
    <dataField name="Frais connexes (forfaitaires) :" fld="23" baseField="6" baseItem="0"/>
    <dataField name="Coûts de sous-traitance :" fld="24" baseField="6" baseItem="0"/>
    <dataField name="Contributions aux amortissements :" fld="25" baseField="6" baseItem="0"/>
    <dataField name="Coûts de refacturation interne :" fld="26" baseField="6" baseItem="0"/>
    <dataField name="Frais de mission :" fld="27" baseField="6" baseItem="0"/>
    <dataField name="Autres coûts :" fld="28" baseField="6" baseItem="0"/>
  </dataFields>
  <formats count="6">
    <format dxfId="636">
      <pivotArea type="all" dataOnly="0" outline="0" fieldPosition="0"/>
    </format>
    <format dxfId="635">
      <pivotArea outline="0" collapsedLevelsAreSubtotals="1" fieldPosition="0"/>
    </format>
    <format dxfId="634">
      <pivotArea field="6" type="button" dataOnly="0" labelOnly="1" outline="0" axis="axisRow" fieldPosition="0"/>
    </format>
    <format dxfId="633">
      <pivotArea dataOnly="0" labelOnly="1" fieldPosition="0">
        <references count="1">
          <reference field="6" count="0"/>
        </references>
      </pivotArea>
    </format>
    <format dxfId="632">
      <pivotArea dataOnly="0" labelOnly="1" grandRow="1" outline="0" fieldPosition="0"/>
    </format>
    <format dxfId="631">
      <pivotArea dataOnly="0" labelOnly="1" outline="0" fieldPosition="0">
        <references count="1">
          <reference field="4294967294" count="7">
            <x v="0"/>
            <x v="1"/>
            <x v="2"/>
            <x v="3"/>
            <x v="4"/>
            <x v="5"/>
            <x v="6"/>
          </reference>
        </references>
      </pivotArea>
    </format>
  </formats>
  <chartFormats count="7">
    <chartFormat chart="0" format="16" series="1">
      <pivotArea type="data" outline="0" fieldPosition="0">
        <references count="1">
          <reference field="4294967294" count="1" selected="0">
            <x v="0"/>
          </reference>
        </references>
      </pivotArea>
    </chartFormat>
    <chartFormat chart="0" format="18" series="1">
      <pivotArea type="data" outline="0" fieldPosition="0">
        <references count="1">
          <reference field="4294967294" count="1" selected="0">
            <x v="1"/>
          </reference>
        </references>
      </pivotArea>
    </chartFormat>
    <chartFormat chart="0" format="19" series="1">
      <pivotArea type="data" outline="0" fieldPosition="0">
        <references count="1">
          <reference field="4294967294" count="1" selected="0">
            <x v="2"/>
          </reference>
        </references>
      </pivotArea>
    </chartFormat>
    <chartFormat chart="0" format="20" series="1">
      <pivotArea type="data" outline="0" fieldPosition="0">
        <references count="1">
          <reference field="4294967294" count="1" selected="0">
            <x v="3"/>
          </reference>
        </references>
      </pivotArea>
    </chartFormat>
    <chartFormat chart="0" format="21" series="1">
      <pivotArea type="data" outline="0" fieldPosition="0">
        <references count="1">
          <reference field="4294967294" count="1" selected="0">
            <x v="4"/>
          </reference>
        </references>
      </pivotArea>
    </chartFormat>
    <chartFormat chart="0" format="22" series="1">
      <pivotArea type="data" outline="0" fieldPosition="0">
        <references count="1">
          <reference field="4294967294" count="1" selected="0">
            <x v="5"/>
          </reference>
        </references>
      </pivotArea>
    </chartFormat>
    <chartFormat chart="0" format="23" series="1">
      <pivotArea type="data" outline="0" fieldPosition="0">
        <references count="1">
          <reference field="4294967294"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CE4EE81-D0EF-4C82-8E8E-D2BAB15A598A}" name="Tableau croisé dynamique4" cacheId="1" applyNumberFormats="0" applyBorderFormats="0" applyFontFormats="0" applyPatternFormats="0" applyAlignmentFormats="0" applyWidthHeightFormats="1" dataCaption="Valeurs" updatedVersion="8" minRefreshableVersion="3" itemPrintTitles="1" createdVersion="4" indent="0" outline="1" outlineData="1" multipleFieldFilters="0">
  <location ref="B19:G21" firstHeaderRow="0" firstDataRow="1" firstDataCol="1"/>
  <pivotFields count="68">
    <pivotField showAll="0"/>
    <pivotField showAll="0"/>
    <pivotField showAll="0"/>
    <pivotField showAll="0" defaultSubtotal="0"/>
    <pivotField showAll="0"/>
    <pivotField axis="axisRow" showAll="0" sortType="ascending">
      <items count="4">
        <item m="1" x="1"/>
        <item m="1" x="2"/>
        <item x="0"/>
        <item t="default"/>
      </items>
    </pivotField>
    <pivotField showAll="0" defaultSubtotal="0"/>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dataField="1"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dataField="1" numFmtId="3" showAll="0" defaultSubtotal="0"/>
    <pivotField numFmtId="3" showAll="0" defaultSubtotal="0"/>
    <pivotField showAll="0"/>
    <pivotField numFmtId="3" showAll="0" defaultSubtotal="0"/>
    <pivotField showAll="0"/>
    <pivotField showAll="0"/>
    <pivotField showAll="0"/>
    <pivotField dataField="1" numFmtId="3" showAll="0" defaultSubtotal="0"/>
    <pivotField dataField="1"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2">
    <i>
      <x v="2"/>
    </i>
    <i t="grand">
      <x/>
    </i>
  </rowItems>
  <colFields count="1">
    <field x="-2"/>
  </colFields>
  <colItems count="5">
    <i>
      <x/>
    </i>
    <i i="1">
      <x v="1"/>
    </i>
    <i i="2">
      <x v="2"/>
    </i>
    <i i="3">
      <x v="3"/>
    </i>
    <i i="4">
      <x v="4"/>
    </i>
  </colItems>
  <dataFields count="5">
    <dataField name="Coûts totaux" fld="31" baseField="4" baseItem="1"/>
    <dataField name="Assiette retenue des coûts éligibles" fld="44" baseField="4" baseItem="1"/>
    <dataField name="Montant de subventions" fld="51" baseField="4" baseItem="1"/>
    <dataField name="Montant d'avance remboursable" fld="52" baseField="4" baseItem="1"/>
    <dataField name="Montant d'aide totale" fld="53" baseField="4" baseItem="1"/>
  </dataFields>
  <formats count="59">
    <format dxfId="695">
      <pivotArea outline="0" collapsedLevelsAreSubtotals="1" fieldPosition="0"/>
    </format>
    <format dxfId="694">
      <pivotArea grandCol="1" outline="0" collapsedLevelsAreSubtotals="1" fieldPosition="0"/>
    </format>
    <format dxfId="693">
      <pivotArea type="all" dataOnly="0" outline="0" fieldPosition="0"/>
    </format>
    <format dxfId="692">
      <pivotArea outline="0" collapsedLevelsAreSubtotals="1" fieldPosition="0"/>
    </format>
    <format dxfId="691">
      <pivotArea dataOnly="0" labelOnly="1" grandRow="1" outline="0" fieldPosition="0"/>
    </format>
    <format dxfId="690">
      <pivotArea dataOnly="0" labelOnly="1" outline="0" fieldPosition="0">
        <references count="1">
          <reference field="4294967294" count="5">
            <x v="0"/>
            <x v="1"/>
            <x v="2"/>
            <x v="3"/>
            <x v="4"/>
          </reference>
        </references>
      </pivotArea>
    </format>
    <format dxfId="689">
      <pivotArea dataOnly="0" labelOnly="1" outline="0" fieldPosition="0">
        <references count="1">
          <reference field="4294967294" count="1">
            <x v="1"/>
          </reference>
        </references>
      </pivotArea>
    </format>
    <format dxfId="688">
      <pivotArea dataOnly="0" labelOnly="1" outline="0" fieldPosition="0">
        <references count="1">
          <reference field="4294967294" count="5">
            <x v="0"/>
            <x v="1"/>
            <x v="2"/>
            <x v="3"/>
            <x v="4"/>
          </reference>
        </references>
      </pivotArea>
    </format>
    <format dxfId="687">
      <pivotArea dataOnly="0" labelOnly="1" outline="0" fieldPosition="0">
        <references count="1">
          <reference field="4294967294" count="5">
            <x v="0"/>
            <x v="1"/>
            <x v="2"/>
            <x v="3"/>
            <x v="4"/>
          </reference>
        </references>
      </pivotArea>
    </format>
    <format dxfId="686">
      <pivotArea dataOnly="0" labelOnly="1" outline="0" fieldPosition="0">
        <references count="1">
          <reference field="4294967294" count="5">
            <x v="0"/>
            <x v="1"/>
            <x v="2"/>
            <x v="3"/>
            <x v="4"/>
          </reference>
        </references>
      </pivotArea>
    </format>
    <format dxfId="685">
      <pivotArea dataOnly="0" labelOnly="1" outline="0" fieldPosition="0">
        <references count="1">
          <reference field="4294967294" count="5">
            <x v="0"/>
            <x v="1"/>
            <x v="2"/>
            <x v="3"/>
            <x v="4"/>
          </reference>
        </references>
      </pivotArea>
    </format>
    <format dxfId="684">
      <pivotArea dataOnly="0" labelOnly="1" outline="0" fieldPosition="0">
        <references count="1">
          <reference field="4294967294" count="5">
            <x v="0"/>
            <x v="1"/>
            <x v="2"/>
            <x v="3"/>
            <x v="4"/>
          </reference>
        </references>
      </pivotArea>
    </format>
    <format dxfId="683">
      <pivotArea dataOnly="0" labelOnly="1" outline="0" fieldPosition="0">
        <references count="1">
          <reference field="4294967294" count="5">
            <x v="0"/>
            <x v="1"/>
            <x v="2"/>
            <x v="3"/>
            <x v="4"/>
          </reference>
        </references>
      </pivotArea>
    </format>
    <format dxfId="682">
      <pivotArea dataOnly="0" labelOnly="1" outline="0" fieldPosition="0">
        <references count="1">
          <reference field="4294967294" count="5">
            <x v="0"/>
            <x v="1"/>
            <x v="2"/>
            <x v="3"/>
            <x v="4"/>
          </reference>
        </references>
      </pivotArea>
    </format>
    <format dxfId="681">
      <pivotArea type="all" dataOnly="0" outline="0" fieldPosition="0"/>
    </format>
    <format dxfId="680">
      <pivotArea outline="0" collapsedLevelsAreSubtotals="1" fieldPosition="0"/>
    </format>
    <format dxfId="679">
      <pivotArea dataOnly="0" labelOnly="1" grandRow="1" outline="0" fieldPosition="0"/>
    </format>
    <format dxfId="678">
      <pivotArea dataOnly="0" labelOnly="1" outline="0" fieldPosition="0">
        <references count="1">
          <reference field="4294967294" count="5">
            <x v="0"/>
            <x v="1"/>
            <x v="2"/>
            <x v="3"/>
            <x v="4"/>
          </reference>
        </references>
      </pivotArea>
    </format>
    <format dxfId="677">
      <pivotArea type="all" dataOnly="0" outline="0" fieldPosition="0"/>
    </format>
    <format dxfId="676">
      <pivotArea outline="0" collapsedLevelsAreSubtotals="1" fieldPosition="0"/>
    </format>
    <format dxfId="675">
      <pivotArea dataOnly="0" labelOnly="1" grandRow="1" outline="0" fieldPosition="0"/>
    </format>
    <format dxfId="674">
      <pivotArea dataOnly="0" labelOnly="1" outline="0" fieldPosition="0">
        <references count="1">
          <reference field="4294967294" count="5">
            <x v="0"/>
            <x v="1"/>
            <x v="2"/>
            <x v="3"/>
            <x v="4"/>
          </reference>
        </references>
      </pivotArea>
    </format>
    <format dxfId="673">
      <pivotArea type="all" dataOnly="0" outline="0" fieldPosition="0"/>
    </format>
    <format dxfId="672">
      <pivotArea outline="0" collapsedLevelsAreSubtotals="1" fieldPosition="0"/>
    </format>
    <format dxfId="671">
      <pivotArea dataOnly="0" labelOnly="1" grandRow="1" outline="0" fieldPosition="0"/>
    </format>
    <format dxfId="670">
      <pivotArea dataOnly="0" labelOnly="1" outline="0" fieldPosition="0">
        <references count="1">
          <reference field="4294967294" count="5">
            <x v="0"/>
            <x v="1"/>
            <x v="2"/>
            <x v="3"/>
            <x v="4"/>
          </reference>
        </references>
      </pivotArea>
    </format>
    <format dxfId="669">
      <pivotArea type="all" dataOnly="0" outline="0" fieldPosition="0"/>
    </format>
    <format dxfId="668">
      <pivotArea outline="0" collapsedLevelsAreSubtotals="1" fieldPosition="0"/>
    </format>
    <format dxfId="667">
      <pivotArea dataOnly="0" labelOnly="1" grandRow="1" outline="0" fieldPosition="0"/>
    </format>
    <format dxfId="666">
      <pivotArea dataOnly="0" labelOnly="1" outline="0" fieldPosition="0">
        <references count="1">
          <reference field="4294967294" count="5">
            <x v="0"/>
            <x v="1"/>
            <x v="2"/>
            <x v="3"/>
            <x v="4"/>
          </reference>
        </references>
      </pivotArea>
    </format>
    <format dxfId="665">
      <pivotArea type="all" dataOnly="0" outline="0" fieldPosition="0"/>
    </format>
    <format dxfId="664">
      <pivotArea outline="0" collapsedLevelsAreSubtotals="1" fieldPosition="0"/>
    </format>
    <format dxfId="663">
      <pivotArea dataOnly="0" labelOnly="1" grandRow="1" outline="0" fieldPosition="0"/>
    </format>
    <format dxfId="662">
      <pivotArea dataOnly="0" labelOnly="1" outline="0" fieldPosition="0">
        <references count="1">
          <reference field="4294967294" count="5">
            <x v="0"/>
            <x v="1"/>
            <x v="2"/>
            <x v="3"/>
            <x v="4"/>
          </reference>
        </references>
      </pivotArea>
    </format>
    <format dxfId="661">
      <pivotArea type="all" dataOnly="0" outline="0" fieldPosition="0"/>
    </format>
    <format dxfId="660">
      <pivotArea outline="0" collapsedLevelsAreSubtotals="1" fieldPosition="0"/>
    </format>
    <format dxfId="659">
      <pivotArea dataOnly="0" labelOnly="1" grandRow="1" outline="0" fieldPosition="0"/>
    </format>
    <format dxfId="658">
      <pivotArea dataOnly="0" labelOnly="1" outline="0" fieldPosition="0">
        <references count="1">
          <reference field="4294967294" count="5">
            <x v="0"/>
            <x v="1"/>
            <x v="2"/>
            <x v="3"/>
            <x v="4"/>
          </reference>
        </references>
      </pivotArea>
    </format>
    <format dxfId="657">
      <pivotArea type="all" dataOnly="0" outline="0" fieldPosition="0"/>
    </format>
    <format dxfId="656">
      <pivotArea outline="0" collapsedLevelsAreSubtotals="1" fieldPosition="0"/>
    </format>
    <format dxfId="655">
      <pivotArea field="5" type="button" dataOnly="0" labelOnly="1" outline="0" axis="axisRow" fieldPosition="0"/>
    </format>
    <format dxfId="654">
      <pivotArea dataOnly="0" labelOnly="1" grandRow="1" outline="0" fieldPosition="0"/>
    </format>
    <format dxfId="653">
      <pivotArea dataOnly="0" labelOnly="1" outline="0" fieldPosition="0">
        <references count="1">
          <reference field="4294967294" count="5">
            <x v="0"/>
            <x v="1"/>
            <x v="2"/>
            <x v="3"/>
            <x v="4"/>
          </reference>
        </references>
      </pivotArea>
    </format>
    <format dxfId="652">
      <pivotArea type="all" dataOnly="0" outline="0" fieldPosition="0"/>
    </format>
    <format dxfId="651">
      <pivotArea outline="0" collapsedLevelsAreSubtotals="1" fieldPosition="0"/>
    </format>
    <format dxfId="650">
      <pivotArea field="5" type="button" dataOnly="0" labelOnly="1" outline="0" axis="axisRow" fieldPosition="0"/>
    </format>
    <format dxfId="649">
      <pivotArea dataOnly="0" labelOnly="1" grandRow="1" outline="0" fieldPosition="0"/>
    </format>
    <format dxfId="648">
      <pivotArea dataOnly="0" labelOnly="1" outline="0" fieldPosition="0">
        <references count="1">
          <reference field="4294967294" count="5">
            <x v="0"/>
            <x v="1"/>
            <x v="2"/>
            <x v="3"/>
            <x v="4"/>
          </reference>
        </references>
      </pivotArea>
    </format>
    <format dxfId="647">
      <pivotArea type="all" dataOnly="0" outline="0" fieldPosition="0"/>
    </format>
    <format dxfId="646">
      <pivotArea outline="0" collapsedLevelsAreSubtotals="1" fieldPosition="0"/>
    </format>
    <format dxfId="645">
      <pivotArea field="5" type="button" dataOnly="0" labelOnly="1" outline="0" axis="axisRow" fieldPosition="0"/>
    </format>
    <format dxfId="644">
      <pivotArea dataOnly="0" labelOnly="1" grandRow="1" outline="0" fieldPosition="0"/>
    </format>
    <format dxfId="643">
      <pivotArea dataOnly="0" labelOnly="1" outline="0" fieldPosition="0">
        <references count="1">
          <reference field="4294967294" count="5">
            <x v="0"/>
            <x v="1"/>
            <x v="2"/>
            <x v="3"/>
            <x v="4"/>
          </reference>
        </references>
      </pivotArea>
    </format>
    <format dxfId="642">
      <pivotArea type="all" dataOnly="0" outline="0" fieldPosition="0"/>
    </format>
    <format dxfId="641">
      <pivotArea outline="0" collapsedLevelsAreSubtotals="1" fieldPosition="0"/>
    </format>
    <format dxfId="640">
      <pivotArea field="5" type="button" dataOnly="0" labelOnly="1" outline="0" axis="axisRow" fieldPosition="0"/>
    </format>
    <format dxfId="639">
      <pivotArea dataOnly="0" labelOnly="1" fieldPosition="0">
        <references count="1">
          <reference field="5" count="0"/>
        </references>
      </pivotArea>
    </format>
    <format dxfId="638">
      <pivotArea dataOnly="0" labelOnly="1" grandRow="1" outline="0" fieldPosition="0"/>
    </format>
    <format dxfId="637">
      <pivotArea dataOnly="0" labelOnly="1" outline="0" fieldPosition="0">
        <references count="1">
          <reference field="4294967294" count="5">
            <x v="0"/>
            <x v="1"/>
            <x v="2"/>
            <x v="3"/>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3A95877-ADE4-4E56-8398-9C7DA7EF7441}" name="Tableau croisé dynamique3" cacheId="1" applyNumberFormats="0" applyBorderFormats="0" applyFontFormats="0" applyPatternFormats="0" applyAlignmentFormats="0" applyWidthHeightFormats="1" dataCaption="Valeurs" updatedVersion="8" minRefreshableVersion="3" itemPrintTitles="1" createdVersion="4" indent="0" outline="1" outlineData="1" multipleFieldFilters="0" chartFormat="4">
  <location ref="B117:C119" firstHeaderRow="1" firstDataRow="1" firstDataCol="1" rowPageCount="1" colPageCount="1"/>
  <pivotFields count="68">
    <pivotField showAll="0"/>
    <pivotField showAll="0"/>
    <pivotField showAll="0"/>
    <pivotField showAll="0" defaultSubtotal="0"/>
    <pivotField showAll="0"/>
    <pivotField axis="axisPage" showAll="0" sortType="ascending">
      <items count="4">
        <item m="1" x="1"/>
        <item m="1" x="2"/>
        <item x="0"/>
        <item t="default"/>
      </items>
    </pivotField>
    <pivotField axis="axisRow" showAll="0" sortType="ascending" defaultSubtotal="0">
      <items count="11">
        <item m="1" x="1"/>
        <item m="1" x="2"/>
        <item m="1" x="3"/>
        <item m="1" x="4"/>
        <item m="1" x="5"/>
        <item m="1" x="6"/>
        <item m="1" x="7"/>
        <item m="1" x="8"/>
        <item m="1" x="9"/>
        <item m="1" x="10"/>
        <item x="0"/>
      </items>
    </pivotField>
    <pivotField showAll="0" defaultSubtotal="0"/>
    <pivotField showAll="0" defaultSubtotal="0"/>
    <pivotField showAll="0"/>
    <pivotField showAll="0"/>
    <pivotField showAll="0"/>
    <pivotField showAll="0"/>
    <pivotField showAll="0"/>
    <pivotField numFmtId="170" showAll="0"/>
    <pivotField showAll="0"/>
    <pivotField showAll="0"/>
    <pivotField showAll="0"/>
    <pivotField showAll="0"/>
    <pivotField showAll="0"/>
    <pivotField numFmtId="3" showAll="0"/>
    <pivotField showAll="0"/>
    <pivotField showAll="0"/>
    <pivotField numFmtId="3" showAll="0" defaultSubtotal="0"/>
    <pivotField showAll="0"/>
    <pivotField showAll="0" defaultSubtotal="0"/>
    <pivotField showAll="0" defaultSubtotal="0"/>
    <pivotField showAll="0"/>
    <pivotField numFmtId="3" showAll="0" defaultSubtotal="0"/>
    <pivotField showAll="0"/>
    <pivotField showAll="0" defaultSubtotal="0"/>
    <pivotField numFmtId="3" showAll="0"/>
    <pivotField showAll="0"/>
    <pivotField showAll="0"/>
    <pivotField showAll="0"/>
    <pivotField numFmtId="3" showAll="0" defaultSubtotal="0"/>
    <pivotField numFmtId="3" showAll="0" defaultSubtotal="0"/>
    <pivotField showAll="0"/>
    <pivotField showAll="0"/>
    <pivotField showAll="0"/>
    <pivotField numFmtId="3" showAll="0" defaultSubtotal="0"/>
    <pivotField numFmtId="3" showAll="0" defaultSubtotal="0"/>
    <pivotField showAll="0"/>
    <pivotField showAll="0"/>
    <pivotField numFmtId="3" showAll="0" defaultSubtotal="0"/>
    <pivotField numFmtId="3" showAll="0" defaultSubtotal="0"/>
    <pivotField showAll="0"/>
    <pivotField numFmtId="3" showAll="0" defaultSubtotal="0"/>
    <pivotField showAll="0"/>
    <pivotField showAll="0"/>
    <pivotField showAll="0"/>
    <pivotField numFmtId="3" showAll="0" defaultSubtotal="0"/>
    <pivotField numFmtId="3" showAll="0" defaultSubtotal="0"/>
    <pivotField dataField="1" numFmtId="3"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Items count="1">
    <i/>
  </colItems>
  <pageFields count="1">
    <pageField fld="5" hier="-1"/>
  </pageFields>
  <dataFields count="1">
    <dataField name="Montant d'aide totale" fld="53" baseField="4" baseItem="1"/>
  </dataFields>
  <formats count="74">
    <format dxfId="769">
      <pivotArea outline="0" collapsedLevelsAreSubtotals="1" fieldPosition="0"/>
    </format>
    <format dxfId="768">
      <pivotArea outline="0" collapsedLevelsAreSubtotals="1" fieldPosition="0">
        <references count="1">
          <reference field="5" count="0" selected="0"/>
        </references>
      </pivotArea>
    </format>
    <format dxfId="767">
      <pivotArea grandCol="1" outline="0" collapsedLevelsAreSubtotals="1" fieldPosition="0"/>
    </format>
    <format dxfId="766">
      <pivotArea type="all" dataOnly="0" outline="0" fieldPosition="0"/>
    </format>
    <format dxfId="765">
      <pivotArea outline="0" collapsedLevelsAreSubtotals="1" fieldPosition="0"/>
    </format>
    <format dxfId="764">
      <pivotArea dataOnly="0" labelOnly="1" fieldPosition="0">
        <references count="1">
          <reference field="5" count="0"/>
        </references>
      </pivotArea>
    </format>
    <format dxfId="763">
      <pivotArea dataOnly="0" labelOnly="1" grandRow="1" outline="0" fieldPosition="0"/>
    </format>
    <format dxfId="762">
      <pivotArea dataOnly="0" labelOnly="1" outline="0" fieldPosition="0">
        <references count="1">
          <reference field="4294967294" count="1">
            <x v="0"/>
          </reference>
        </references>
      </pivotArea>
    </format>
    <format dxfId="761">
      <pivotArea dataOnly="0" labelOnly="1" outline="0" fieldPosition="0">
        <references count="1">
          <reference field="4294967294" count="1">
            <x v="0"/>
          </reference>
        </references>
      </pivotArea>
    </format>
    <format dxfId="760">
      <pivotArea dataOnly="0" labelOnly="1" outline="0" fieldPosition="0">
        <references count="1">
          <reference field="4294967294" count="1">
            <x v="0"/>
          </reference>
        </references>
      </pivotArea>
    </format>
    <format dxfId="759">
      <pivotArea dataOnly="0" labelOnly="1" outline="0" fieldPosition="0">
        <references count="1">
          <reference field="4294967294" count="1">
            <x v="0"/>
          </reference>
        </references>
      </pivotArea>
    </format>
    <format dxfId="758">
      <pivotArea dataOnly="0" labelOnly="1" outline="0" fieldPosition="0">
        <references count="1">
          <reference field="4294967294" count="1">
            <x v="0"/>
          </reference>
        </references>
      </pivotArea>
    </format>
    <format dxfId="757">
      <pivotArea dataOnly="0" labelOnly="1" outline="0" fieldPosition="0">
        <references count="1">
          <reference field="4294967294" count="1">
            <x v="0"/>
          </reference>
        </references>
      </pivotArea>
    </format>
    <format dxfId="756">
      <pivotArea dataOnly="0" labelOnly="1" outline="0" fieldPosition="0">
        <references count="1">
          <reference field="4294967294" count="1">
            <x v="0"/>
          </reference>
        </references>
      </pivotArea>
    </format>
    <format dxfId="755">
      <pivotArea dataOnly="0" labelOnly="1" outline="0" fieldPosition="0">
        <references count="1">
          <reference field="4294967294" count="1">
            <x v="0"/>
          </reference>
        </references>
      </pivotArea>
    </format>
    <format dxfId="754">
      <pivotArea type="all" dataOnly="0" outline="0" fieldPosition="0"/>
    </format>
    <format dxfId="753">
      <pivotArea outline="0" collapsedLevelsAreSubtotals="1" fieldPosition="0"/>
    </format>
    <format dxfId="752">
      <pivotArea dataOnly="0" labelOnly="1" fieldPosition="0">
        <references count="1">
          <reference field="5" count="0"/>
        </references>
      </pivotArea>
    </format>
    <format dxfId="751">
      <pivotArea dataOnly="0" labelOnly="1" grandRow="1" outline="0" fieldPosition="0"/>
    </format>
    <format dxfId="750">
      <pivotArea dataOnly="0" labelOnly="1" outline="0" fieldPosition="0">
        <references count="1">
          <reference field="4294967294" count="1">
            <x v="0"/>
          </reference>
        </references>
      </pivotArea>
    </format>
    <format dxfId="749">
      <pivotArea type="all" dataOnly="0" outline="0" fieldPosition="0"/>
    </format>
    <format dxfId="748">
      <pivotArea outline="0" collapsedLevelsAreSubtotals="1" fieldPosition="0"/>
    </format>
    <format dxfId="747">
      <pivotArea dataOnly="0" labelOnly="1" fieldPosition="0">
        <references count="1">
          <reference field="5" count="0"/>
        </references>
      </pivotArea>
    </format>
    <format dxfId="746">
      <pivotArea dataOnly="0" labelOnly="1" grandRow="1" outline="0" fieldPosition="0"/>
    </format>
    <format dxfId="745">
      <pivotArea dataOnly="0" labelOnly="1" outline="0" fieldPosition="0">
        <references count="1">
          <reference field="4294967294" count="1">
            <x v="0"/>
          </reference>
        </references>
      </pivotArea>
    </format>
    <format dxfId="744">
      <pivotArea type="all" dataOnly="0" outline="0" fieldPosition="0"/>
    </format>
    <format dxfId="743">
      <pivotArea outline="0" collapsedLevelsAreSubtotals="1" fieldPosition="0"/>
    </format>
    <format dxfId="742">
      <pivotArea dataOnly="0" labelOnly="1" fieldPosition="0">
        <references count="1">
          <reference field="5" count="0"/>
        </references>
      </pivotArea>
    </format>
    <format dxfId="741">
      <pivotArea dataOnly="0" labelOnly="1" grandRow="1" outline="0" fieldPosition="0"/>
    </format>
    <format dxfId="740">
      <pivotArea dataOnly="0" labelOnly="1" outline="0" fieldPosition="0">
        <references count="1">
          <reference field="4294967294" count="1">
            <x v="0"/>
          </reference>
        </references>
      </pivotArea>
    </format>
    <format dxfId="739">
      <pivotArea type="all" dataOnly="0" outline="0" fieldPosition="0"/>
    </format>
    <format dxfId="738">
      <pivotArea outline="0" collapsedLevelsAreSubtotals="1" fieldPosition="0"/>
    </format>
    <format dxfId="737">
      <pivotArea dataOnly="0" labelOnly="1" fieldPosition="0">
        <references count="1">
          <reference field="5" count="0"/>
        </references>
      </pivotArea>
    </format>
    <format dxfId="736">
      <pivotArea dataOnly="0" labelOnly="1" grandRow="1" outline="0" fieldPosition="0"/>
    </format>
    <format dxfId="735">
      <pivotArea dataOnly="0" labelOnly="1" outline="0" fieldPosition="0">
        <references count="1">
          <reference field="4294967294" count="1">
            <x v="0"/>
          </reference>
        </references>
      </pivotArea>
    </format>
    <format dxfId="734">
      <pivotArea type="all" dataOnly="0" outline="0" fieldPosition="0"/>
    </format>
    <format dxfId="733">
      <pivotArea outline="0" collapsedLevelsAreSubtotals="1" fieldPosition="0"/>
    </format>
    <format dxfId="732">
      <pivotArea dataOnly="0" labelOnly="1" fieldPosition="0">
        <references count="1">
          <reference field="5" count="0"/>
        </references>
      </pivotArea>
    </format>
    <format dxfId="731">
      <pivotArea dataOnly="0" labelOnly="1" grandRow="1" outline="0" fieldPosition="0"/>
    </format>
    <format dxfId="730">
      <pivotArea dataOnly="0" labelOnly="1" outline="0" fieldPosition="0">
        <references count="1">
          <reference field="4294967294" count="1">
            <x v="0"/>
          </reference>
        </references>
      </pivotArea>
    </format>
    <format dxfId="729">
      <pivotArea type="all" dataOnly="0" outline="0" fieldPosition="0"/>
    </format>
    <format dxfId="728">
      <pivotArea outline="0" collapsedLevelsAreSubtotals="1" fieldPosition="0"/>
    </format>
    <format dxfId="727">
      <pivotArea dataOnly="0" labelOnly="1" fieldPosition="0">
        <references count="1">
          <reference field="5" count="0"/>
        </references>
      </pivotArea>
    </format>
    <format dxfId="726">
      <pivotArea dataOnly="0" labelOnly="1" grandRow="1" outline="0" fieldPosition="0"/>
    </format>
    <format dxfId="725">
      <pivotArea dataOnly="0" labelOnly="1" outline="0" fieldPosition="0">
        <references count="1">
          <reference field="4294967294" count="1">
            <x v="0"/>
          </reference>
        </references>
      </pivotArea>
    </format>
    <format dxfId="724">
      <pivotArea type="all" dataOnly="0" outline="0" fieldPosition="0"/>
    </format>
    <format dxfId="723">
      <pivotArea outline="0" collapsedLevelsAreSubtotals="1" fieldPosition="0"/>
    </format>
    <format dxfId="722">
      <pivotArea field="5" type="button" dataOnly="0" labelOnly="1" outline="0" axis="axisPage" fieldPosition="0"/>
    </format>
    <format dxfId="721">
      <pivotArea dataOnly="0" labelOnly="1" fieldPosition="0">
        <references count="1">
          <reference field="5" count="0"/>
        </references>
      </pivotArea>
    </format>
    <format dxfId="720">
      <pivotArea dataOnly="0" labelOnly="1" grandRow="1" outline="0" fieldPosition="0"/>
    </format>
    <format dxfId="719">
      <pivotArea dataOnly="0" labelOnly="1" outline="0" fieldPosition="0">
        <references count="1">
          <reference field="4294967294" count="1">
            <x v="0"/>
          </reference>
        </references>
      </pivotArea>
    </format>
    <format dxfId="718">
      <pivotArea type="all" dataOnly="0" outline="0" fieldPosition="0"/>
    </format>
    <format dxfId="717">
      <pivotArea outline="0" collapsedLevelsAreSubtotals="1" fieldPosition="0"/>
    </format>
    <format dxfId="716">
      <pivotArea field="5" type="button" dataOnly="0" labelOnly="1" outline="0" axis="axisPage" fieldPosition="0"/>
    </format>
    <format dxfId="715">
      <pivotArea dataOnly="0" labelOnly="1" fieldPosition="0">
        <references count="1">
          <reference field="5" count="0"/>
        </references>
      </pivotArea>
    </format>
    <format dxfId="714">
      <pivotArea dataOnly="0" labelOnly="1" grandRow="1" outline="0" fieldPosition="0"/>
    </format>
    <format dxfId="713">
      <pivotArea dataOnly="0" labelOnly="1" outline="0" fieldPosition="0">
        <references count="1">
          <reference field="4294967294" count="1">
            <x v="0"/>
          </reference>
        </references>
      </pivotArea>
    </format>
    <format dxfId="712">
      <pivotArea type="all" dataOnly="0" outline="0" fieldPosition="0"/>
    </format>
    <format dxfId="711">
      <pivotArea outline="0" collapsedLevelsAreSubtotals="1" fieldPosition="0"/>
    </format>
    <format dxfId="710">
      <pivotArea type="origin" dataOnly="0" labelOnly="1" outline="0" fieldPosition="0"/>
    </format>
    <format dxfId="709">
      <pivotArea field="6" type="button" dataOnly="0" labelOnly="1" outline="0" axis="axisRow" fieldPosition="0"/>
    </format>
    <format dxfId="708">
      <pivotArea type="topRight" dataOnly="0" labelOnly="1" outline="0" fieldPosition="0"/>
    </format>
    <format dxfId="707">
      <pivotArea field="5" type="button" dataOnly="0" labelOnly="1" outline="0" axis="axisPage" fieldPosition="0"/>
    </format>
    <format dxfId="706">
      <pivotArea dataOnly="0" labelOnly="1" fieldPosition="0">
        <references count="1">
          <reference field="5" count="0"/>
        </references>
      </pivotArea>
    </format>
    <format dxfId="705">
      <pivotArea dataOnly="0" labelOnly="1" grandRow="1" outline="0" fieldPosition="0"/>
    </format>
    <format dxfId="704">
      <pivotArea dataOnly="0" labelOnly="1" fieldPosition="0">
        <references count="1">
          <reference field="6" count="0"/>
        </references>
      </pivotArea>
    </format>
    <format dxfId="703">
      <pivotArea dataOnly="0" labelOnly="1" grandCol="1" outline="0" fieldPosition="0"/>
    </format>
    <format dxfId="702">
      <pivotArea type="all" dataOnly="0" outline="0" fieldPosition="0"/>
    </format>
    <format dxfId="701">
      <pivotArea outline="0" collapsedLevelsAreSubtotals="1" fieldPosition="0"/>
    </format>
    <format dxfId="700">
      <pivotArea field="6" type="button" dataOnly="0" labelOnly="1" outline="0" axis="axisRow" fieldPosition="0"/>
    </format>
    <format dxfId="699">
      <pivotArea dataOnly="0" labelOnly="1" outline="0" axis="axisValues" fieldPosition="0"/>
    </format>
    <format dxfId="698">
      <pivotArea dataOnly="0" labelOnly="1" fieldPosition="0">
        <references count="1">
          <reference field="6" count="0"/>
        </references>
      </pivotArea>
    </format>
    <format dxfId="697">
      <pivotArea dataOnly="0" labelOnly="1" grandRow="1" outline="0" fieldPosition="0"/>
    </format>
    <format dxfId="696">
      <pivotArea dataOnly="0" labelOnly="1" outline="0" axis="axisValues" fieldPosition="0"/>
    </format>
  </formats>
  <chartFormats count="4">
    <chartFormat chart="0" format="0" series="1">
      <pivotArea type="data" outline="0" fieldPosition="0">
        <references count="2">
          <reference field="4294967294" count="1" selected="0">
            <x v="0"/>
          </reference>
          <reference field="6" count="1" selected="0">
            <x v="0"/>
          </reference>
        </references>
      </pivotArea>
    </chartFormat>
    <chartFormat chart="0" format="1" series="1">
      <pivotArea type="data" outline="0" fieldPosition="0">
        <references count="2">
          <reference field="4294967294" count="1" selected="0">
            <x v="0"/>
          </reference>
          <reference field="6" count="1" selected="0">
            <x v="1"/>
          </reference>
        </references>
      </pivotArea>
    </chartFormat>
    <chartFormat chart="0" format="2" series="1">
      <pivotArea type="data" outline="0" fieldPosition="0">
        <references count="2">
          <reference field="4294967294" count="1" selected="0">
            <x v="0"/>
          </reference>
          <reference field="6" count="1" selected="0">
            <x v="10"/>
          </reference>
        </references>
      </pivotArea>
    </chartFormat>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573C531-AF85-4CDE-B112-8CEC72541542}" name="Tableau croisé dynamique1" cacheId="1"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3:D65" firstHeaderRow="1" firstDataRow="2" firstDataCol="1"/>
  <pivotFields count="68">
    <pivotField showAll="0"/>
    <pivotField showAll="0"/>
    <pivotField showAll="0"/>
    <pivotField showAll="0"/>
    <pivotField showAll="0"/>
    <pivotField axis="axisCol"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Row" showAll="0">
      <items count="2">
        <item x="0"/>
        <item t="default"/>
      </items>
    </pivotField>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32"/>
    <field x="-2"/>
  </rowFields>
  <rowItems count="61">
    <i>
      <x/>
    </i>
    <i r="1">
      <x/>
    </i>
    <i r="1" i="1">
      <x v="1"/>
    </i>
    <i r="1" i="2">
      <x v="2"/>
    </i>
    <i r="1" i="3">
      <x v="3"/>
    </i>
    <i r="1" i="4">
      <x v="4"/>
    </i>
    <i r="1" i="5">
      <x v="5"/>
    </i>
    <i r="1" i="6">
      <x v="6"/>
    </i>
    <i r="1" i="7">
      <x v="7"/>
    </i>
    <i r="1" i="8">
      <x v="8"/>
    </i>
    <i r="1" i="9">
      <x v="9"/>
    </i>
    <i r="1" i="10">
      <x v="10"/>
    </i>
    <i r="1" i="11">
      <x v="11"/>
    </i>
    <i r="1" i="12">
      <x v="12"/>
    </i>
    <i r="1" i="13">
      <x v="13"/>
    </i>
    <i r="1" i="14">
      <x v="14"/>
    </i>
    <i r="1" i="15">
      <x v="15"/>
    </i>
    <i r="1" i="16">
      <x v="16"/>
    </i>
    <i r="1" i="17">
      <x v="17"/>
    </i>
    <i r="1" i="18">
      <x v="18"/>
    </i>
    <i r="1" i="19">
      <x v="19"/>
    </i>
    <i r="1" i="20">
      <x v="20"/>
    </i>
    <i r="1" i="21">
      <x v="21"/>
    </i>
    <i r="1" i="22">
      <x v="22"/>
    </i>
    <i r="1" i="23">
      <x v="23"/>
    </i>
    <i r="1" i="24">
      <x v="24"/>
    </i>
    <i r="1" i="25">
      <x v="25"/>
    </i>
    <i r="1" i="26">
      <x v="26"/>
    </i>
    <i r="1" i="27">
      <x v="27"/>
    </i>
    <i r="1" i="28">
      <x v="28"/>
    </i>
    <i r="1" i="29">
      <x v="29"/>
    </i>
    <i t="grand">
      <x/>
    </i>
    <i t="grand" i="1">
      <x/>
    </i>
    <i t="grand" i="2">
      <x/>
    </i>
    <i t="grand" i="3">
      <x/>
    </i>
    <i t="grand" i="4">
      <x/>
    </i>
    <i t="grand" i="5">
      <x/>
    </i>
    <i t="grand" i="6">
      <x/>
    </i>
    <i t="grand" i="7">
      <x/>
    </i>
    <i t="grand" i="8">
      <x/>
    </i>
    <i t="grand" i="9">
      <x/>
    </i>
    <i t="grand" i="10">
      <x/>
    </i>
    <i t="grand" i="11">
      <x/>
    </i>
    <i t="grand" i="12">
      <x/>
    </i>
    <i t="grand" i="13">
      <x/>
    </i>
    <i t="grand" i="14">
      <x/>
    </i>
    <i t="grand" i="15">
      <x/>
    </i>
    <i t="grand" i="16">
      <x/>
    </i>
    <i t="grand" i="17">
      <x/>
    </i>
    <i t="grand" i="18">
      <x/>
    </i>
    <i t="grand" i="19">
      <x/>
    </i>
    <i t="grand" i="20">
      <x/>
    </i>
    <i t="grand" i="21">
      <x/>
    </i>
    <i t="grand" i="22">
      <x/>
    </i>
    <i t="grand" i="23">
      <x/>
    </i>
    <i t="grand" i="24">
      <x/>
    </i>
    <i t="grand" i="25">
      <x/>
    </i>
    <i t="grand" i="26">
      <x/>
    </i>
    <i t="grand" i="27">
      <x/>
    </i>
    <i t="grand" i="28">
      <x/>
    </i>
    <i t="grand" i="29">
      <x/>
    </i>
  </rowItems>
  <colFields count="1">
    <field x="5"/>
  </colFields>
  <colItems count="2">
    <i>
      <x/>
    </i>
    <i t="grand">
      <x/>
    </i>
  </colItems>
  <dataFields count="30">
    <dataField name="Somme de Salaires chargés non environnés" fld="20" baseField="31" baseItem="0" numFmtId="168"/>
    <dataField name="Somme de dont salaires statutaire de la fonction publique" fld="21" baseField="32" baseItem="0"/>
    <dataField name="Somme de dont salaires sans statutaire de la fonction publique" fld="22" baseField="0" baseItem="0"/>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32" baseItem="0"/>
    <dataField name="Somme de Total des coûts" fld="31" baseField="0" baseItem="0"/>
    <dataField name="Somme de Total coûts RI" fld="35" baseField="0" baseItem="0"/>
    <dataField name="Somme de Total coûts DE" fld="36" baseField="0" baseItem="0"/>
    <dataField name="Somme de Total coûts IEE" fld="37" baseField="0" baseItem="0"/>
    <dataField name="Somme de Total coûts PME" fld="39" baseField="0" baseItem="0"/>
    <dataField name="Somme de Total coûts PME admissibles" fld="43" baseField="0" baseItem="0"/>
    <dataField name="Somme de Total coûts PME non admissibles" fld="49" baseField="0" baseItem="0"/>
    <dataField name="Somme de Total coûts AFR" fld="38" baseField="0" baseItem="0"/>
    <dataField name="Somme de Total coûts AFR admissibles" fld="42" baseField="0" baseItem="0"/>
    <dataField name="Somme de Total coûts AFR non admissibles" fld="48" baseField="0" baseItem="0"/>
    <dataField name="Somme de Total coûts PE" fld="40" baseField="0" baseItem="0"/>
    <dataField name="Somme de Total coûts PE admissibles" fld="41" baseField="0" baseItem="0"/>
    <dataField name="Somme de Total coûts PE non admissibles" fld="47" baseField="0" baseItem="0"/>
    <dataField name="Somme de Total coûts non éligibles" fld="45" baseField="0" baseItem="0"/>
    <dataField name="Somme de Total coûts hors périmètre AAP" fld="46" baseField="0" baseItem="0"/>
    <dataField name="Somme de Total coûts non éligibles non admissibles et hors périmètre" fld="50" baseField="0" baseItem="0"/>
    <dataField name="Somme de Total coûts éligibles et retenus" fld="44" baseField="0" baseItem="0"/>
    <dataField name="Somme de Subventions" fld="51" baseField="0" baseItem="0"/>
    <dataField name="Somme de Avances remboursables" fld="52" baseField="0" baseItem="0"/>
    <dataField name="Somme de Aide totale" fld="53" baseField="0" baseItem="0"/>
  </dataFields>
  <formats count="8">
    <format dxfId="444">
      <pivotArea outline="0" collapsedLevelsAreSubtotals="1" fieldPosition="0"/>
    </format>
    <format dxfId="443">
      <pivotArea outline="0" fieldPosition="0">
        <references count="1">
          <reference field="4294967294" count="1">
            <x v="0"/>
          </reference>
        </references>
      </pivotArea>
    </format>
    <format dxfId="442">
      <pivotArea outline="0" fieldPosition="0">
        <references count="1">
          <reference field="4294967294" count="1">
            <x v="3"/>
          </reference>
        </references>
      </pivotArea>
    </format>
    <format dxfId="441">
      <pivotArea outline="0" fieldPosition="0">
        <references count="1">
          <reference field="4294967294" count="1">
            <x v="4"/>
          </reference>
        </references>
      </pivotArea>
    </format>
    <format dxfId="440">
      <pivotArea outline="0" fieldPosition="0">
        <references count="1">
          <reference field="4294967294" count="1">
            <x v="5"/>
          </reference>
        </references>
      </pivotArea>
    </format>
    <format dxfId="439">
      <pivotArea outline="0" fieldPosition="0">
        <references count="1">
          <reference field="4294967294" count="1">
            <x v="6"/>
          </reference>
        </references>
      </pivotArea>
    </format>
    <format dxfId="438">
      <pivotArea outline="0" fieldPosition="0">
        <references count="1">
          <reference field="4294967294" count="1">
            <x v="7"/>
          </reference>
        </references>
      </pivotArea>
    </format>
    <format dxfId="437">
      <pivotArea outline="0" fieldPosition="0">
        <references count="1">
          <reference field="4294967294" count="1">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619B04A-FA9C-4F1E-9E37-BEB70D20F65D}" name="Tableau croisé dynamique1" cacheId="1" dataOnRows="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location ref="B5:D31" firstHeaderRow="1" firstDataRow="2" firstDataCol="1" rowPageCount="1" colPageCount="1"/>
  <pivotFields count="68">
    <pivotField axis="axisRow" showAll="0">
      <items count="8">
        <item m="1" x="1"/>
        <item m="1" x="2"/>
        <item m="1" x="3"/>
        <item m="1" x="4"/>
        <item m="1" x="5"/>
        <item m="1" x="6"/>
        <item x="0"/>
        <item t="default"/>
      </items>
    </pivotField>
    <pivotField showAll="0"/>
    <pivotField showAll="0"/>
    <pivotField showAll="0"/>
    <pivotField showAll="0"/>
    <pivotField axis="axisPage"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dataField="1" showAll="0"/>
    <pivotField axis="axisCol"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dataField="1"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0"/>
    <field x="-2"/>
  </rowFields>
  <rowItems count="25">
    <i>
      <x v="6"/>
    </i>
    <i r="1">
      <x/>
    </i>
    <i r="1" i="1">
      <x v="1"/>
    </i>
    <i r="1" i="2">
      <x v="2"/>
    </i>
    <i r="1" i="3">
      <x v="3"/>
    </i>
    <i r="1" i="4">
      <x v="4"/>
    </i>
    <i r="1" i="5">
      <x v="5"/>
    </i>
    <i r="1" i="6">
      <x v="6"/>
    </i>
    <i r="1" i="7">
      <x v="7"/>
    </i>
    <i r="1" i="8">
      <x v="8"/>
    </i>
    <i r="1" i="9">
      <x v="9"/>
    </i>
    <i r="1" i="10">
      <x v="10"/>
    </i>
    <i r="1" i="11">
      <x v="11"/>
    </i>
    <i t="grand">
      <x/>
    </i>
    <i t="grand" i="1">
      <x/>
    </i>
    <i t="grand" i="2">
      <x/>
    </i>
    <i t="grand" i="3">
      <x/>
    </i>
    <i t="grand" i="4">
      <x/>
    </i>
    <i t="grand" i="5">
      <x/>
    </i>
    <i t="grand" i="6">
      <x/>
    </i>
    <i t="grand" i="7">
      <x/>
    </i>
    <i t="grand" i="8">
      <x/>
    </i>
    <i t="grand" i="9">
      <x/>
    </i>
    <i t="grand" i="10">
      <x/>
    </i>
    <i t="grand" i="11">
      <x/>
    </i>
  </rowItems>
  <colFields count="1">
    <field x="32"/>
  </colFields>
  <colItems count="2">
    <i>
      <x/>
    </i>
    <i t="grand">
      <x/>
    </i>
  </colItems>
  <pageFields count="1">
    <pageField fld="5" hier="-1"/>
  </pageFields>
  <dataFields count="12">
    <dataField name="Somme de Salaires sans statutaire de la fonction publique" fld="22" baseField="0" baseItem="6"/>
    <dataField name="Somme Salaires statutaire de la fonction publique" fld="21" baseField="0" baseItem="6"/>
    <dataField name="Somme de Frais connexes (forfaitaires)" fld="23" baseField="31" baseItem="0" numFmtId="168"/>
    <dataField name="Somme de Contributions aux amortissements" fld="25" baseField="31" baseItem="0" numFmtId="168"/>
    <dataField name="Somme de Coûts de sous-traitance" fld="24" baseField="31" baseItem="0" numFmtId="168"/>
    <dataField name="Somme de Coûts de refacturation interne" fld="26" baseField="31" baseItem="0" numFmtId="168"/>
    <dataField name="Somme de Frais de mission" fld="27" baseField="31" baseItem="0" numFmtId="168"/>
    <dataField name="Somme de Autres coûts" fld="28" baseField="31" baseItem="0" numFmtId="168"/>
    <dataField name="Somme de Equipements productifs" fld="29" baseField="0" baseItem="6"/>
    <dataField name="Somme de Total des coûts" fld="31" baseField="31" baseItem="0" numFmtId="168"/>
    <dataField name="Somme de Total coûts éligibles et retenus" fld="44" baseField="0" baseItem="0"/>
    <dataField name="Somme de Total coûts non éligibles non admissibles et hors périmètre" fld="50" baseField="0" baseItem="0"/>
  </dataFields>
  <formats count="8">
    <format dxfId="436">
      <pivotArea outline="0" collapsedLevelsAreSubtotals="1" fieldPosition="0"/>
    </format>
    <format dxfId="435">
      <pivotArea outline="0" fieldPosition="0">
        <references count="1">
          <reference field="4294967294" count="1">
            <x v="9"/>
          </reference>
        </references>
      </pivotArea>
    </format>
    <format dxfId="434">
      <pivotArea outline="0" fieldPosition="0">
        <references count="1">
          <reference field="4294967294" count="1">
            <x v="2"/>
          </reference>
        </references>
      </pivotArea>
    </format>
    <format dxfId="433">
      <pivotArea outline="0" fieldPosition="0">
        <references count="1">
          <reference field="4294967294" count="1">
            <x v="3"/>
          </reference>
        </references>
      </pivotArea>
    </format>
    <format dxfId="432">
      <pivotArea outline="0" fieldPosition="0">
        <references count="1">
          <reference field="4294967294" count="1">
            <x v="4"/>
          </reference>
        </references>
      </pivotArea>
    </format>
    <format dxfId="431">
      <pivotArea outline="0" fieldPosition="0">
        <references count="1">
          <reference field="4294967294" count="1">
            <x v="5"/>
          </reference>
        </references>
      </pivotArea>
    </format>
    <format dxfId="430">
      <pivotArea outline="0" fieldPosition="0">
        <references count="1">
          <reference field="4294967294" count="1">
            <x v="6"/>
          </reference>
        </references>
      </pivotArea>
    </format>
    <format dxfId="429">
      <pivotArea outline="0" fieldPosition="0">
        <references count="1">
          <reference field="4294967294" count="1">
            <x v="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A212C45-80B6-4DBE-B299-2340DAFF2AE5}" name="Tableau croisé dynamique1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70:D172"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132">
      <pivotArea type="all" dataOnly="0" outline="0" fieldPosition="0"/>
    </format>
    <format dxfId="131">
      <pivotArea outline="0" collapsedLevelsAreSubtotals="1" fieldPosition="0"/>
    </format>
    <format dxfId="130">
      <pivotArea field="6" type="button" dataOnly="0" labelOnly="1" outline="0" axis="axisRow" fieldPosition="0"/>
    </format>
    <format dxfId="129">
      <pivotArea dataOnly="0" labelOnly="1" fieldPosition="0">
        <references count="1">
          <reference field="6" count="0"/>
        </references>
      </pivotArea>
    </format>
    <format dxfId="128">
      <pivotArea dataOnly="0" labelOnly="1" grandRow="1" outline="0" fieldPosition="0"/>
    </format>
    <format dxfId="127">
      <pivotArea dataOnly="0" labelOnly="1" outline="0" axis="axisValues" fieldPosition="0"/>
    </format>
    <format dxfId="126">
      <pivotArea outline="0" fieldPosition="0">
        <references count="1">
          <reference field="4294967294" count="1">
            <x v="0"/>
          </reference>
        </references>
      </pivotArea>
    </format>
    <format dxfId="125">
      <pivotArea collapsedLevelsAreSubtotals="1" fieldPosition="0">
        <references count="1">
          <reference field="6" count="0"/>
        </references>
      </pivotArea>
    </format>
    <format dxfId="124">
      <pivotArea collapsedLevelsAreSubtotals="1" fieldPosition="0">
        <references count="2">
          <reference field="4294967294" count="1" selected="0">
            <x v="1"/>
          </reference>
          <reference field="6" count="0"/>
        </references>
      </pivotArea>
    </format>
    <format dxfId="123">
      <pivotArea type="all" dataOnly="0" outline="0" fieldPosition="0"/>
    </format>
    <format dxfId="122">
      <pivotArea field="5" type="button" dataOnly="0" labelOnly="1" outline="0" axis="axisPage" fieldPosition="0"/>
    </format>
    <format dxfId="121">
      <pivotArea type="all" dataOnly="0" outline="0" fieldPosition="0"/>
    </format>
    <format dxfId="120">
      <pivotArea outline="0" collapsedLevelsAreSubtotals="1" fieldPosition="0"/>
    </format>
    <format dxfId="119">
      <pivotArea field="6" type="button" dataOnly="0" labelOnly="1" outline="0" axis="axisRow" fieldPosition="0"/>
    </format>
    <format dxfId="118">
      <pivotArea dataOnly="0" labelOnly="1" fieldPosition="0">
        <references count="1">
          <reference field="6" count="0"/>
        </references>
      </pivotArea>
    </format>
    <format dxfId="117">
      <pivotArea dataOnly="0" labelOnly="1" grandRow="1" outline="0" fieldPosition="0"/>
    </format>
    <format dxfId="116">
      <pivotArea dataOnly="0" labelOnly="1" outline="0" fieldPosition="0">
        <references count="1">
          <reference field="4294967294" count="2">
            <x v="0"/>
            <x v="1"/>
          </reference>
        </references>
      </pivotArea>
    </format>
    <format dxfId="115">
      <pivotArea type="all" dataOnly="0" outline="0" fieldPosition="0"/>
    </format>
    <format dxfId="114">
      <pivotArea dataOnly="0" labelOnly="1" fieldPosition="0">
        <references count="1">
          <reference field="6" count="0"/>
        </references>
      </pivotArea>
    </format>
    <format dxfId="113">
      <pivotArea field="6" grandRow="1" outline="0" collapsedLevelsAreSubtotals="1" axis="axisRow" fieldPosition="0">
        <references count="1">
          <reference field="4294967294" count="1" selected="0">
            <x v="1"/>
          </reference>
        </references>
      </pivotArea>
    </format>
    <format dxfId="112">
      <pivotArea type="all" dataOnly="0" outline="0" fieldPosition="0"/>
    </format>
    <format dxfId="111">
      <pivotArea outline="0" collapsedLevelsAreSubtotals="1" fieldPosition="0"/>
    </format>
    <format dxfId="110">
      <pivotArea field="6" type="button" dataOnly="0" labelOnly="1" outline="0" axis="axisRow" fieldPosition="0"/>
    </format>
    <format dxfId="109">
      <pivotArea dataOnly="0" labelOnly="1" fieldPosition="0">
        <references count="1">
          <reference field="6" count="10">
            <x v="0"/>
            <x v="1"/>
            <x v="2"/>
            <x v="3"/>
            <x v="4"/>
            <x v="5"/>
            <x v="6"/>
            <x v="7"/>
            <x v="8"/>
            <x v="9"/>
          </reference>
        </references>
      </pivotArea>
    </format>
    <format dxfId="108">
      <pivotArea dataOnly="0" labelOnly="1" grandRow="1" outline="0" fieldPosition="0"/>
    </format>
    <format dxfId="107">
      <pivotArea dataOnly="0" labelOnly="1" outline="0" fieldPosition="0">
        <references count="1">
          <reference field="4294967294" count="2">
            <x v="0"/>
            <x v="1"/>
          </reference>
        </references>
      </pivotArea>
    </format>
    <format dxfId="106">
      <pivotArea type="all" dataOnly="0" outline="0" fieldPosition="0"/>
    </format>
    <format dxfId="105">
      <pivotArea outline="0" collapsedLevelsAreSubtotals="1" fieldPosition="0"/>
    </format>
    <format dxfId="104">
      <pivotArea field="6" type="button" dataOnly="0" labelOnly="1" outline="0" axis="axisRow" fieldPosition="0"/>
    </format>
    <format dxfId="103">
      <pivotArea dataOnly="0" labelOnly="1" fieldPosition="0">
        <references count="1">
          <reference field="6" count="10">
            <x v="0"/>
            <x v="1"/>
            <x v="2"/>
            <x v="3"/>
            <x v="4"/>
            <x v="5"/>
            <x v="6"/>
            <x v="7"/>
            <x v="8"/>
            <x v="9"/>
          </reference>
        </references>
      </pivotArea>
    </format>
    <format dxfId="102">
      <pivotArea dataOnly="0" labelOnly="1" grandRow="1" outline="0" fieldPosition="0"/>
    </format>
    <format dxfId="101">
      <pivotArea dataOnly="0" labelOnly="1" outline="0" fieldPosition="0">
        <references count="1">
          <reference field="4294967294" count="2">
            <x v="0"/>
            <x v="1"/>
          </reference>
        </references>
      </pivotArea>
    </format>
    <format dxfId="100">
      <pivotArea type="all" dataOnly="0" outline="0" fieldPosition="0"/>
    </format>
    <format dxfId="99">
      <pivotArea outline="0" collapsedLevelsAreSubtotals="1" fieldPosition="0"/>
    </format>
    <format dxfId="98">
      <pivotArea field="6" type="button" dataOnly="0" labelOnly="1" outline="0" axis="axisRow" fieldPosition="0"/>
    </format>
    <format dxfId="97">
      <pivotArea dataOnly="0" labelOnly="1" fieldPosition="0">
        <references count="1">
          <reference field="6" count="10">
            <x v="0"/>
            <x v="1"/>
            <x v="2"/>
            <x v="3"/>
            <x v="4"/>
            <x v="5"/>
            <x v="6"/>
            <x v="7"/>
            <x v="8"/>
            <x v="9"/>
          </reference>
        </references>
      </pivotArea>
    </format>
    <format dxfId="96">
      <pivotArea dataOnly="0" labelOnly="1" grandRow="1" outline="0" fieldPosition="0"/>
    </format>
    <format dxfId="95">
      <pivotArea dataOnly="0" labelOnly="1" outline="0" fieldPosition="0">
        <references count="1">
          <reference field="4294967294" count="2">
            <x v="0"/>
            <x v="1"/>
          </reference>
        </references>
      </pivotArea>
    </format>
    <format dxfId="94">
      <pivotArea collapsedLevelsAreSubtotals="1" fieldPosition="0">
        <references count="1">
          <reference field="6" count="6">
            <x v="4"/>
            <x v="5"/>
            <x v="6"/>
            <x v="7"/>
            <x v="8"/>
            <x v="9"/>
          </reference>
        </references>
      </pivotArea>
    </format>
    <format dxfId="93">
      <pivotArea grandRow="1" outline="0" collapsedLevelsAreSubtotals="1" fieldPosition="0"/>
    </format>
    <format dxfId="92">
      <pivotArea dataOnly="0" labelOnly="1" fieldPosition="0">
        <references count="1">
          <reference field="6" count="6">
            <x v="4"/>
            <x v="5"/>
            <x v="6"/>
            <x v="7"/>
            <x v="8"/>
            <x v="9"/>
          </reference>
        </references>
      </pivotArea>
    </format>
    <format dxfId="91">
      <pivotArea dataOnly="0" labelOnly="1" grandRow="1" outline="0" fieldPosition="0"/>
    </format>
    <format dxfId="90">
      <pivotArea type="all" dataOnly="0" outline="0" fieldPosition="0"/>
    </format>
    <format dxfId="89">
      <pivotArea outline="0" collapsedLevelsAreSubtotals="1" fieldPosition="0"/>
    </format>
    <format dxfId="88">
      <pivotArea field="6" type="button" dataOnly="0" labelOnly="1" outline="0" axis="axisRow" fieldPosition="0"/>
    </format>
    <format dxfId="87">
      <pivotArea dataOnly="0" labelOnly="1" fieldPosition="0">
        <references count="1">
          <reference field="6" count="10">
            <x v="0"/>
            <x v="1"/>
            <x v="2"/>
            <x v="3"/>
            <x v="4"/>
            <x v="5"/>
            <x v="6"/>
            <x v="7"/>
            <x v="8"/>
            <x v="9"/>
          </reference>
        </references>
      </pivotArea>
    </format>
    <format dxfId="86">
      <pivotArea dataOnly="0" labelOnly="1" grandRow="1" outline="0" fieldPosition="0"/>
    </format>
    <format dxfId="85">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40E68D6-4FE0-432A-9B55-278360CF0DED}" name="Tableau croisé dynamique13"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41:D143"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186">
      <pivotArea type="all" dataOnly="0" outline="0" fieldPosition="0"/>
    </format>
    <format dxfId="185">
      <pivotArea outline="0" collapsedLevelsAreSubtotals="1" fieldPosition="0"/>
    </format>
    <format dxfId="184">
      <pivotArea field="6" type="button" dataOnly="0" labelOnly="1" outline="0" axis="axisRow" fieldPosition="0"/>
    </format>
    <format dxfId="183">
      <pivotArea dataOnly="0" labelOnly="1" fieldPosition="0">
        <references count="1">
          <reference field="6" count="0"/>
        </references>
      </pivotArea>
    </format>
    <format dxfId="182">
      <pivotArea dataOnly="0" labelOnly="1" grandRow="1" outline="0" fieldPosition="0"/>
    </format>
    <format dxfId="181">
      <pivotArea dataOnly="0" labelOnly="1" outline="0" axis="axisValues" fieldPosition="0"/>
    </format>
    <format dxfId="180">
      <pivotArea outline="0" fieldPosition="0">
        <references count="1">
          <reference field="4294967294" count="1">
            <x v="0"/>
          </reference>
        </references>
      </pivotArea>
    </format>
    <format dxfId="179">
      <pivotArea collapsedLevelsAreSubtotals="1" fieldPosition="0">
        <references count="1">
          <reference field="6" count="0"/>
        </references>
      </pivotArea>
    </format>
    <format dxfId="178">
      <pivotArea collapsedLevelsAreSubtotals="1" fieldPosition="0">
        <references count="2">
          <reference field="4294967294" count="1" selected="0">
            <x v="1"/>
          </reference>
          <reference field="6" count="0"/>
        </references>
      </pivotArea>
    </format>
    <format dxfId="177">
      <pivotArea type="all" dataOnly="0" outline="0" fieldPosition="0"/>
    </format>
    <format dxfId="176">
      <pivotArea field="5" type="button" dataOnly="0" labelOnly="1" outline="0" axis="axisPage" fieldPosition="0"/>
    </format>
    <format dxfId="175">
      <pivotArea type="all" dataOnly="0" outline="0" fieldPosition="0"/>
    </format>
    <format dxfId="174">
      <pivotArea outline="0" collapsedLevelsAreSubtotals="1" fieldPosition="0"/>
    </format>
    <format dxfId="173">
      <pivotArea field="6" type="button" dataOnly="0" labelOnly="1" outline="0" axis="axisRow" fieldPosition="0"/>
    </format>
    <format dxfId="172">
      <pivotArea dataOnly="0" labelOnly="1" fieldPosition="0">
        <references count="1">
          <reference field="6" count="0"/>
        </references>
      </pivotArea>
    </format>
    <format dxfId="171">
      <pivotArea dataOnly="0" labelOnly="1" grandRow="1" outline="0" fieldPosition="0"/>
    </format>
    <format dxfId="170">
      <pivotArea dataOnly="0" labelOnly="1" outline="0" fieldPosition="0">
        <references count="1">
          <reference field="4294967294" count="2">
            <x v="0"/>
            <x v="1"/>
          </reference>
        </references>
      </pivotArea>
    </format>
    <format dxfId="169">
      <pivotArea type="all" dataOnly="0" outline="0" fieldPosition="0"/>
    </format>
    <format dxfId="168">
      <pivotArea dataOnly="0" labelOnly="1" fieldPosition="0">
        <references count="1">
          <reference field="6" count="0"/>
        </references>
      </pivotArea>
    </format>
    <format dxfId="167">
      <pivotArea field="6" grandRow="1" outline="0" collapsedLevelsAreSubtotals="1" axis="axisRow" fieldPosition="0">
        <references count="1">
          <reference field="4294967294" count="1" selected="0">
            <x v="1"/>
          </reference>
        </references>
      </pivotArea>
    </format>
    <format dxfId="166">
      <pivotArea type="all" dataOnly="0" outline="0" fieldPosition="0"/>
    </format>
    <format dxfId="165">
      <pivotArea outline="0" collapsedLevelsAreSubtotals="1" fieldPosition="0"/>
    </format>
    <format dxfId="164">
      <pivotArea field="6" type="button" dataOnly="0" labelOnly="1" outline="0" axis="axisRow" fieldPosition="0"/>
    </format>
    <format dxfId="163">
      <pivotArea dataOnly="0" labelOnly="1" fieldPosition="0">
        <references count="1">
          <reference field="6" count="10">
            <x v="0"/>
            <x v="1"/>
            <x v="2"/>
            <x v="3"/>
            <x v="4"/>
            <x v="5"/>
            <x v="6"/>
            <x v="7"/>
            <x v="8"/>
            <x v="9"/>
          </reference>
        </references>
      </pivotArea>
    </format>
    <format dxfId="162">
      <pivotArea dataOnly="0" labelOnly="1" grandRow="1" outline="0" fieldPosition="0"/>
    </format>
    <format dxfId="161">
      <pivotArea dataOnly="0" labelOnly="1" outline="0" fieldPosition="0">
        <references count="1">
          <reference field="4294967294" count="2">
            <x v="0"/>
            <x v="1"/>
          </reference>
        </references>
      </pivotArea>
    </format>
    <format dxfId="160">
      <pivotArea type="all" dataOnly="0" outline="0" fieldPosition="0"/>
    </format>
    <format dxfId="159">
      <pivotArea outline="0" collapsedLevelsAreSubtotals="1" fieldPosition="0"/>
    </format>
    <format dxfId="158">
      <pivotArea field="6" type="button" dataOnly="0" labelOnly="1" outline="0" axis="axisRow" fieldPosition="0"/>
    </format>
    <format dxfId="157">
      <pivotArea dataOnly="0" labelOnly="1" fieldPosition="0">
        <references count="1">
          <reference field="6" count="10">
            <x v="0"/>
            <x v="1"/>
            <x v="2"/>
            <x v="3"/>
            <x v="4"/>
            <x v="5"/>
            <x v="6"/>
            <x v="7"/>
            <x v="8"/>
            <x v="9"/>
          </reference>
        </references>
      </pivotArea>
    </format>
    <format dxfId="156">
      <pivotArea dataOnly="0" labelOnly="1" grandRow="1" outline="0" fieldPosition="0"/>
    </format>
    <format dxfId="155">
      <pivotArea dataOnly="0" labelOnly="1" outline="0" fieldPosition="0">
        <references count="1">
          <reference field="4294967294" count="2">
            <x v="0"/>
            <x v="1"/>
          </reference>
        </references>
      </pivotArea>
    </format>
    <format dxfId="154">
      <pivotArea type="all" dataOnly="0" outline="0" fieldPosition="0"/>
    </format>
    <format dxfId="153">
      <pivotArea outline="0" collapsedLevelsAreSubtotals="1" fieldPosition="0"/>
    </format>
    <format dxfId="152">
      <pivotArea field="6" type="button" dataOnly="0" labelOnly="1" outline="0" axis="axisRow" fieldPosition="0"/>
    </format>
    <format dxfId="151">
      <pivotArea dataOnly="0" labelOnly="1" fieldPosition="0">
        <references count="1">
          <reference field="6" count="10">
            <x v="0"/>
            <x v="1"/>
            <x v="2"/>
            <x v="3"/>
            <x v="4"/>
            <x v="5"/>
            <x v="6"/>
            <x v="7"/>
            <x v="8"/>
            <x v="9"/>
          </reference>
        </references>
      </pivotArea>
    </format>
    <format dxfId="150">
      <pivotArea dataOnly="0" labelOnly="1" grandRow="1" outline="0" fieldPosition="0"/>
    </format>
    <format dxfId="149">
      <pivotArea dataOnly="0" labelOnly="1" outline="0" fieldPosition="0">
        <references count="1">
          <reference field="4294967294" count="2">
            <x v="0"/>
            <x v="1"/>
          </reference>
        </references>
      </pivotArea>
    </format>
    <format dxfId="148">
      <pivotArea collapsedLevelsAreSubtotals="1" fieldPosition="0">
        <references count="1">
          <reference field="6" count="6">
            <x v="4"/>
            <x v="5"/>
            <x v="6"/>
            <x v="7"/>
            <x v="8"/>
            <x v="9"/>
          </reference>
        </references>
      </pivotArea>
    </format>
    <format dxfId="147">
      <pivotArea grandRow="1" outline="0" collapsedLevelsAreSubtotals="1" fieldPosition="0"/>
    </format>
    <format dxfId="146">
      <pivotArea dataOnly="0" labelOnly="1" fieldPosition="0">
        <references count="1">
          <reference field="6" count="6">
            <x v="4"/>
            <x v="5"/>
            <x v="6"/>
            <x v="7"/>
            <x v="8"/>
            <x v="9"/>
          </reference>
        </references>
      </pivotArea>
    </format>
    <format dxfId="145">
      <pivotArea dataOnly="0" labelOnly="1" grandRow="1" outline="0" fieldPosition="0"/>
    </format>
    <format dxfId="144">
      <pivotArea type="all" dataOnly="0" outline="0" fieldPosition="0"/>
    </format>
    <format dxfId="143">
      <pivotArea outline="0" collapsedLevelsAreSubtotals="1" fieldPosition="0"/>
    </format>
    <format dxfId="142">
      <pivotArea field="6" type="button" dataOnly="0" labelOnly="1" outline="0" axis="axisRow" fieldPosition="0"/>
    </format>
    <format dxfId="141">
      <pivotArea dataOnly="0" labelOnly="1" fieldPosition="0">
        <references count="1">
          <reference field="6" count="10">
            <x v="0"/>
            <x v="1"/>
            <x v="2"/>
            <x v="3"/>
            <x v="4"/>
            <x v="5"/>
            <x v="6"/>
            <x v="7"/>
            <x v="8"/>
            <x v="9"/>
          </reference>
        </references>
      </pivotArea>
    </format>
    <format dxfId="140">
      <pivotArea dataOnly="0" labelOnly="1" grandRow="1" outline="0" fieldPosition="0"/>
    </format>
    <format dxfId="139">
      <pivotArea dataOnly="0" labelOnly="1" outline="0" fieldPosition="0">
        <references count="1">
          <reference field="4294967294" count="2">
            <x v="0"/>
            <x v="1"/>
          </reference>
        </references>
      </pivotArea>
    </format>
    <format dxfId="138">
      <pivotArea type="all" dataOnly="0" outline="0" fieldPosition="0"/>
    </format>
    <format dxfId="137">
      <pivotArea outline="0" collapsedLevelsAreSubtotals="1" fieldPosition="0"/>
    </format>
    <format dxfId="136">
      <pivotArea field="6" type="button" dataOnly="0" labelOnly="1" outline="0" axis="axisRow" fieldPosition="0"/>
    </format>
    <format dxfId="135">
      <pivotArea dataOnly="0" labelOnly="1" fieldPosition="0">
        <references count="1">
          <reference field="6" count="1">
            <x v="10"/>
          </reference>
        </references>
      </pivotArea>
    </format>
    <format dxfId="134">
      <pivotArea dataOnly="0" labelOnly="1" grandRow="1" outline="0" fieldPosition="0"/>
    </format>
    <format dxfId="133">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E358E963-CEE8-4941-AC18-22963FEC8880}" name="Tableau croisé dynamique1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99:D201"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240">
      <pivotArea type="all" dataOnly="0" outline="0" fieldPosition="0"/>
    </format>
    <format dxfId="239">
      <pivotArea outline="0" collapsedLevelsAreSubtotals="1" fieldPosition="0"/>
    </format>
    <format dxfId="238">
      <pivotArea field="6" type="button" dataOnly="0" labelOnly="1" outline="0" axis="axisRow" fieldPosition="0"/>
    </format>
    <format dxfId="237">
      <pivotArea dataOnly="0" labelOnly="1" fieldPosition="0">
        <references count="1">
          <reference field="6" count="0"/>
        </references>
      </pivotArea>
    </format>
    <format dxfId="236">
      <pivotArea dataOnly="0" labelOnly="1" grandRow="1" outline="0" fieldPosition="0"/>
    </format>
    <format dxfId="235">
      <pivotArea dataOnly="0" labelOnly="1" outline="0" axis="axisValues" fieldPosition="0"/>
    </format>
    <format dxfId="234">
      <pivotArea outline="0" fieldPosition="0">
        <references count="1">
          <reference field="4294967294" count="1">
            <x v="0"/>
          </reference>
        </references>
      </pivotArea>
    </format>
    <format dxfId="233">
      <pivotArea collapsedLevelsAreSubtotals="1" fieldPosition="0">
        <references count="1">
          <reference field="6" count="0"/>
        </references>
      </pivotArea>
    </format>
    <format dxfId="232">
      <pivotArea collapsedLevelsAreSubtotals="1" fieldPosition="0">
        <references count="2">
          <reference field="4294967294" count="1" selected="0">
            <x v="1"/>
          </reference>
          <reference field="6" count="0"/>
        </references>
      </pivotArea>
    </format>
    <format dxfId="231">
      <pivotArea type="all" dataOnly="0" outline="0" fieldPosition="0"/>
    </format>
    <format dxfId="230">
      <pivotArea field="5" type="button" dataOnly="0" labelOnly="1" outline="0" axis="axisPage" fieldPosition="0"/>
    </format>
    <format dxfId="229">
      <pivotArea type="all" dataOnly="0" outline="0" fieldPosition="0"/>
    </format>
    <format dxfId="228">
      <pivotArea outline="0" collapsedLevelsAreSubtotals="1" fieldPosition="0"/>
    </format>
    <format dxfId="227">
      <pivotArea field="6" type="button" dataOnly="0" labelOnly="1" outline="0" axis="axisRow" fieldPosition="0"/>
    </format>
    <format dxfId="226">
      <pivotArea dataOnly="0" labelOnly="1" fieldPosition="0">
        <references count="1">
          <reference field="6" count="0"/>
        </references>
      </pivotArea>
    </format>
    <format dxfId="225">
      <pivotArea dataOnly="0" labelOnly="1" grandRow="1" outline="0" fieldPosition="0"/>
    </format>
    <format dxfId="224">
      <pivotArea dataOnly="0" labelOnly="1" outline="0" fieldPosition="0">
        <references count="1">
          <reference field="4294967294" count="2">
            <x v="0"/>
            <x v="1"/>
          </reference>
        </references>
      </pivotArea>
    </format>
    <format dxfId="223">
      <pivotArea type="all" dataOnly="0" outline="0" fieldPosition="0"/>
    </format>
    <format dxfId="222">
      <pivotArea dataOnly="0" labelOnly="1" fieldPosition="0">
        <references count="1">
          <reference field="6" count="0"/>
        </references>
      </pivotArea>
    </format>
    <format dxfId="221">
      <pivotArea field="6" grandRow="1" outline="0" collapsedLevelsAreSubtotals="1" axis="axisRow" fieldPosition="0">
        <references count="1">
          <reference field="4294967294" count="1" selected="0">
            <x v="1"/>
          </reference>
        </references>
      </pivotArea>
    </format>
    <format dxfId="220">
      <pivotArea type="all" dataOnly="0" outline="0" fieldPosition="0"/>
    </format>
    <format dxfId="219">
      <pivotArea outline="0" collapsedLevelsAreSubtotals="1" fieldPosition="0"/>
    </format>
    <format dxfId="218">
      <pivotArea field="6" type="button" dataOnly="0" labelOnly="1" outline="0" axis="axisRow" fieldPosition="0"/>
    </format>
    <format dxfId="217">
      <pivotArea dataOnly="0" labelOnly="1" fieldPosition="0">
        <references count="1">
          <reference field="6" count="10">
            <x v="0"/>
            <x v="1"/>
            <x v="2"/>
            <x v="3"/>
            <x v="4"/>
            <x v="5"/>
            <x v="6"/>
            <x v="7"/>
            <x v="8"/>
            <x v="9"/>
          </reference>
        </references>
      </pivotArea>
    </format>
    <format dxfId="216">
      <pivotArea dataOnly="0" labelOnly="1" grandRow="1" outline="0" fieldPosition="0"/>
    </format>
    <format dxfId="215">
      <pivotArea dataOnly="0" labelOnly="1" outline="0" fieldPosition="0">
        <references count="1">
          <reference field="4294967294" count="2">
            <x v="0"/>
            <x v="1"/>
          </reference>
        </references>
      </pivotArea>
    </format>
    <format dxfId="214">
      <pivotArea type="all" dataOnly="0" outline="0" fieldPosition="0"/>
    </format>
    <format dxfId="213">
      <pivotArea outline="0" collapsedLevelsAreSubtotals="1" fieldPosition="0"/>
    </format>
    <format dxfId="212">
      <pivotArea field="6" type="button" dataOnly="0" labelOnly="1" outline="0" axis="axisRow" fieldPosition="0"/>
    </format>
    <format dxfId="211">
      <pivotArea dataOnly="0" labelOnly="1" fieldPosition="0">
        <references count="1">
          <reference field="6" count="10">
            <x v="0"/>
            <x v="1"/>
            <x v="2"/>
            <x v="3"/>
            <x v="4"/>
            <x v="5"/>
            <x v="6"/>
            <x v="7"/>
            <x v="8"/>
            <x v="9"/>
          </reference>
        </references>
      </pivotArea>
    </format>
    <format dxfId="210">
      <pivotArea dataOnly="0" labelOnly="1" grandRow="1" outline="0" fieldPosition="0"/>
    </format>
    <format dxfId="209">
      <pivotArea dataOnly="0" labelOnly="1" outline="0" fieldPosition="0">
        <references count="1">
          <reference field="4294967294" count="2">
            <x v="0"/>
            <x v="1"/>
          </reference>
        </references>
      </pivotArea>
    </format>
    <format dxfId="208">
      <pivotArea type="all" dataOnly="0" outline="0" fieldPosition="0"/>
    </format>
    <format dxfId="207">
      <pivotArea outline="0" collapsedLevelsAreSubtotals="1" fieldPosition="0"/>
    </format>
    <format dxfId="206">
      <pivotArea field="6" type="button" dataOnly="0" labelOnly="1" outline="0" axis="axisRow" fieldPosition="0"/>
    </format>
    <format dxfId="205">
      <pivotArea dataOnly="0" labelOnly="1" fieldPosition="0">
        <references count="1">
          <reference field="6" count="10">
            <x v="0"/>
            <x v="1"/>
            <x v="2"/>
            <x v="3"/>
            <x v="4"/>
            <x v="5"/>
            <x v="6"/>
            <x v="7"/>
            <x v="8"/>
            <x v="9"/>
          </reference>
        </references>
      </pivotArea>
    </format>
    <format dxfId="204">
      <pivotArea dataOnly="0" labelOnly="1" grandRow="1" outline="0" fieldPosition="0"/>
    </format>
    <format dxfId="203">
      <pivotArea dataOnly="0" labelOnly="1" outline="0" fieldPosition="0">
        <references count="1">
          <reference field="4294967294" count="2">
            <x v="0"/>
            <x v="1"/>
          </reference>
        </references>
      </pivotArea>
    </format>
    <format dxfId="202">
      <pivotArea collapsedLevelsAreSubtotals="1" fieldPosition="0">
        <references count="1">
          <reference field="6" count="6">
            <x v="4"/>
            <x v="5"/>
            <x v="6"/>
            <x v="7"/>
            <x v="8"/>
            <x v="9"/>
          </reference>
        </references>
      </pivotArea>
    </format>
    <format dxfId="201">
      <pivotArea grandRow="1" outline="0" collapsedLevelsAreSubtotals="1" fieldPosition="0"/>
    </format>
    <format dxfId="200">
      <pivotArea dataOnly="0" labelOnly="1" fieldPosition="0">
        <references count="1">
          <reference field="6" count="6">
            <x v="4"/>
            <x v="5"/>
            <x v="6"/>
            <x v="7"/>
            <x v="8"/>
            <x v="9"/>
          </reference>
        </references>
      </pivotArea>
    </format>
    <format dxfId="199">
      <pivotArea dataOnly="0" labelOnly="1" grandRow="1" outline="0" fieldPosition="0"/>
    </format>
    <format dxfId="198">
      <pivotArea type="all" dataOnly="0" outline="0" fieldPosition="0"/>
    </format>
    <format dxfId="197">
      <pivotArea outline="0" collapsedLevelsAreSubtotals="1" fieldPosition="0"/>
    </format>
    <format dxfId="196">
      <pivotArea field="6" type="button" dataOnly="0" labelOnly="1" outline="0" axis="axisRow" fieldPosition="0"/>
    </format>
    <format dxfId="195">
      <pivotArea dataOnly="0" labelOnly="1" fieldPosition="0">
        <references count="1">
          <reference field="6" count="10">
            <x v="0"/>
            <x v="1"/>
            <x v="2"/>
            <x v="3"/>
            <x v="4"/>
            <x v="5"/>
            <x v="6"/>
            <x v="7"/>
            <x v="8"/>
            <x v="9"/>
          </reference>
        </references>
      </pivotArea>
    </format>
    <format dxfId="194">
      <pivotArea dataOnly="0" labelOnly="1" grandRow="1" outline="0" fieldPosition="0"/>
    </format>
    <format dxfId="193">
      <pivotArea dataOnly="0" labelOnly="1" outline="0" fieldPosition="0">
        <references count="1">
          <reference field="4294967294" count="2">
            <x v="0"/>
            <x v="1"/>
          </reference>
        </references>
      </pivotArea>
    </format>
    <format dxfId="192">
      <pivotArea type="all" dataOnly="0" outline="0" fieldPosition="0"/>
    </format>
    <format dxfId="191">
      <pivotArea outline="0" collapsedLevelsAreSubtotals="1" fieldPosition="0"/>
    </format>
    <format dxfId="190">
      <pivotArea field="6" type="button" dataOnly="0" labelOnly="1" outline="0" axis="axisRow" fieldPosition="0"/>
    </format>
    <format dxfId="189">
      <pivotArea dataOnly="0" labelOnly="1" fieldPosition="0">
        <references count="1">
          <reference field="6" count="10">
            <x v="0"/>
            <x v="1"/>
            <x v="2"/>
            <x v="3"/>
            <x v="4"/>
            <x v="5"/>
            <x v="6"/>
            <x v="7"/>
            <x v="8"/>
            <x v="9"/>
          </reference>
        </references>
      </pivotArea>
    </format>
    <format dxfId="188">
      <pivotArea dataOnly="0" labelOnly="1" grandRow="1" outline="0" fieldPosition="0"/>
    </format>
    <format dxfId="187">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189FEA0-2C6D-4CE2-A1C8-570F05BF5D33}" name="Tableau croisé dynamique18"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28:D230"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288">
      <pivotArea type="all" dataOnly="0" outline="0" fieldPosition="0"/>
    </format>
    <format dxfId="287">
      <pivotArea outline="0" collapsedLevelsAreSubtotals="1" fieldPosition="0"/>
    </format>
    <format dxfId="286">
      <pivotArea field="6" type="button" dataOnly="0" labelOnly="1" outline="0" axis="axisRow" fieldPosition="0"/>
    </format>
    <format dxfId="285">
      <pivotArea dataOnly="0" labelOnly="1" fieldPosition="0">
        <references count="1">
          <reference field="6" count="0"/>
        </references>
      </pivotArea>
    </format>
    <format dxfId="284">
      <pivotArea dataOnly="0" labelOnly="1" grandRow="1" outline="0" fieldPosition="0"/>
    </format>
    <format dxfId="283">
      <pivotArea dataOnly="0" labelOnly="1" outline="0" axis="axisValues" fieldPosition="0"/>
    </format>
    <format dxfId="282">
      <pivotArea outline="0" fieldPosition="0">
        <references count="1">
          <reference field="4294967294" count="1">
            <x v="0"/>
          </reference>
        </references>
      </pivotArea>
    </format>
    <format dxfId="281">
      <pivotArea collapsedLevelsAreSubtotals="1" fieldPosition="0">
        <references count="1">
          <reference field="6" count="0"/>
        </references>
      </pivotArea>
    </format>
    <format dxfId="280">
      <pivotArea collapsedLevelsAreSubtotals="1" fieldPosition="0">
        <references count="2">
          <reference field="4294967294" count="1" selected="0">
            <x v="1"/>
          </reference>
          <reference field="6" count="0"/>
        </references>
      </pivotArea>
    </format>
    <format dxfId="279">
      <pivotArea type="all" dataOnly="0" outline="0" fieldPosition="0"/>
    </format>
    <format dxfId="278">
      <pivotArea field="5" type="button" dataOnly="0" labelOnly="1" outline="0" axis="axisPage" fieldPosition="0"/>
    </format>
    <format dxfId="277">
      <pivotArea type="all" dataOnly="0" outline="0" fieldPosition="0"/>
    </format>
    <format dxfId="276">
      <pivotArea outline="0" collapsedLevelsAreSubtotals="1" fieldPosition="0"/>
    </format>
    <format dxfId="275">
      <pivotArea field="6" type="button" dataOnly="0" labelOnly="1" outline="0" axis="axisRow" fieldPosition="0"/>
    </format>
    <format dxfId="274">
      <pivotArea dataOnly="0" labelOnly="1" fieldPosition="0">
        <references count="1">
          <reference field="6" count="0"/>
        </references>
      </pivotArea>
    </format>
    <format dxfId="273">
      <pivotArea dataOnly="0" labelOnly="1" grandRow="1" outline="0" fieldPosition="0"/>
    </format>
    <format dxfId="272">
      <pivotArea dataOnly="0" labelOnly="1" outline="0" fieldPosition="0">
        <references count="1">
          <reference field="4294967294" count="2">
            <x v="0"/>
            <x v="1"/>
          </reference>
        </references>
      </pivotArea>
    </format>
    <format dxfId="271">
      <pivotArea type="all" dataOnly="0" outline="0" fieldPosition="0"/>
    </format>
    <format dxfId="270">
      <pivotArea dataOnly="0" labelOnly="1" fieldPosition="0">
        <references count="1">
          <reference field="6" count="0"/>
        </references>
      </pivotArea>
    </format>
    <format dxfId="269">
      <pivotArea field="6" grandRow="1" outline="0" collapsedLevelsAreSubtotals="1" axis="axisRow" fieldPosition="0">
        <references count="1">
          <reference field="4294967294" count="1" selected="0">
            <x v="1"/>
          </reference>
        </references>
      </pivotArea>
    </format>
    <format dxfId="268">
      <pivotArea type="all" dataOnly="0" outline="0" fieldPosition="0"/>
    </format>
    <format dxfId="267">
      <pivotArea outline="0" collapsedLevelsAreSubtotals="1" fieldPosition="0"/>
    </format>
    <format dxfId="266">
      <pivotArea field="6" type="button" dataOnly="0" labelOnly="1" outline="0" axis="axisRow" fieldPosition="0"/>
    </format>
    <format dxfId="265">
      <pivotArea dataOnly="0" labelOnly="1" fieldPosition="0">
        <references count="1">
          <reference field="6" count="10">
            <x v="0"/>
            <x v="1"/>
            <x v="2"/>
            <x v="3"/>
            <x v="4"/>
            <x v="5"/>
            <x v="6"/>
            <x v="7"/>
            <x v="8"/>
            <x v="9"/>
          </reference>
        </references>
      </pivotArea>
    </format>
    <format dxfId="264">
      <pivotArea dataOnly="0" labelOnly="1" grandRow="1" outline="0" fieldPosition="0"/>
    </format>
    <format dxfId="263">
      <pivotArea dataOnly="0" labelOnly="1" outline="0" fieldPosition="0">
        <references count="1">
          <reference field="4294967294" count="2">
            <x v="0"/>
            <x v="1"/>
          </reference>
        </references>
      </pivotArea>
    </format>
    <format dxfId="262">
      <pivotArea type="all" dataOnly="0" outline="0" fieldPosition="0"/>
    </format>
    <format dxfId="261">
      <pivotArea outline="0" collapsedLevelsAreSubtotals="1" fieldPosition="0"/>
    </format>
    <format dxfId="260">
      <pivotArea field="6" type="button" dataOnly="0" labelOnly="1" outline="0" axis="axisRow" fieldPosition="0"/>
    </format>
    <format dxfId="259">
      <pivotArea dataOnly="0" labelOnly="1" fieldPosition="0">
        <references count="1">
          <reference field="6" count="10">
            <x v="0"/>
            <x v="1"/>
            <x v="2"/>
            <x v="3"/>
            <x v="4"/>
            <x v="5"/>
            <x v="6"/>
            <x v="7"/>
            <x v="8"/>
            <x v="9"/>
          </reference>
        </references>
      </pivotArea>
    </format>
    <format dxfId="258">
      <pivotArea dataOnly="0" labelOnly="1" grandRow="1" outline="0" fieldPosition="0"/>
    </format>
    <format dxfId="257">
      <pivotArea dataOnly="0" labelOnly="1" outline="0" fieldPosition="0">
        <references count="1">
          <reference field="4294967294" count="2">
            <x v="0"/>
            <x v="1"/>
          </reference>
        </references>
      </pivotArea>
    </format>
    <format dxfId="256">
      <pivotArea type="all" dataOnly="0" outline="0" fieldPosition="0"/>
    </format>
    <format dxfId="255">
      <pivotArea outline="0" collapsedLevelsAreSubtotals="1" fieldPosition="0"/>
    </format>
    <format dxfId="254">
      <pivotArea field="6" type="button" dataOnly="0" labelOnly="1" outline="0" axis="axisRow" fieldPosition="0"/>
    </format>
    <format dxfId="253">
      <pivotArea dataOnly="0" labelOnly="1" fieldPosition="0">
        <references count="1">
          <reference field="6" count="10">
            <x v="0"/>
            <x v="1"/>
            <x v="2"/>
            <x v="3"/>
            <x v="4"/>
            <x v="5"/>
            <x v="6"/>
            <x v="7"/>
            <x v="8"/>
            <x v="9"/>
          </reference>
        </references>
      </pivotArea>
    </format>
    <format dxfId="252">
      <pivotArea dataOnly="0" labelOnly="1" grandRow="1" outline="0" fieldPosition="0"/>
    </format>
    <format dxfId="251">
      <pivotArea dataOnly="0" labelOnly="1" outline="0" fieldPosition="0">
        <references count="1">
          <reference field="4294967294" count="2">
            <x v="0"/>
            <x v="1"/>
          </reference>
        </references>
      </pivotArea>
    </format>
    <format dxfId="250">
      <pivotArea collapsedLevelsAreSubtotals="1" fieldPosition="0">
        <references count="1">
          <reference field="6" count="6">
            <x v="4"/>
            <x v="5"/>
            <x v="6"/>
            <x v="7"/>
            <x v="8"/>
            <x v="9"/>
          </reference>
        </references>
      </pivotArea>
    </format>
    <format dxfId="249">
      <pivotArea grandRow="1" outline="0" collapsedLevelsAreSubtotals="1" fieldPosition="0"/>
    </format>
    <format dxfId="248">
      <pivotArea dataOnly="0" labelOnly="1" fieldPosition="0">
        <references count="1">
          <reference field="6" count="6">
            <x v="4"/>
            <x v="5"/>
            <x v="6"/>
            <x v="7"/>
            <x v="8"/>
            <x v="9"/>
          </reference>
        </references>
      </pivotArea>
    </format>
    <format dxfId="247">
      <pivotArea dataOnly="0" labelOnly="1" grandRow="1" outline="0" fieldPosition="0"/>
    </format>
    <format dxfId="246">
      <pivotArea type="all" dataOnly="0" outline="0" fieldPosition="0"/>
    </format>
    <format dxfId="245">
      <pivotArea outline="0" collapsedLevelsAreSubtotals="1" fieldPosition="0"/>
    </format>
    <format dxfId="244">
      <pivotArea field="6" type="button" dataOnly="0" labelOnly="1" outline="0" axis="axisRow" fieldPosition="0"/>
    </format>
    <format dxfId="243">
      <pivotArea dataOnly="0" labelOnly="1" fieldPosition="0">
        <references count="1">
          <reference field="6" count="10">
            <x v="0"/>
            <x v="1"/>
            <x v="2"/>
            <x v="3"/>
            <x v="4"/>
            <x v="5"/>
            <x v="6"/>
            <x v="7"/>
            <x v="8"/>
            <x v="9"/>
          </reference>
        </references>
      </pivotArea>
    </format>
    <format dxfId="242">
      <pivotArea dataOnly="0" labelOnly="1" grandRow="1" outline="0" fieldPosition="0"/>
    </format>
    <format dxfId="24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51A638F9-0CA5-4806-BC91-ECE1420CAB4D}" name="Tableau croisé dynamique1"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83:D85"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38">
    <format dxfId="326">
      <pivotArea type="all" dataOnly="0" outline="0" fieldPosition="0"/>
    </format>
    <format dxfId="325">
      <pivotArea outline="0" collapsedLevelsAreSubtotals="1" fieldPosition="0"/>
    </format>
    <format dxfId="324">
      <pivotArea field="6" type="button" dataOnly="0" labelOnly="1" outline="0" axis="axisRow" fieldPosition="0"/>
    </format>
    <format dxfId="323">
      <pivotArea dataOnly="0" labelOnly="1" fieldPosition="0">
        <references count="1">
          <reference field="6" count="0"/>
        </references>
      </pivotArea>
    </format>
    <format dxfId="322">
      <pivotArea dataOnly="0" labelOnly="1" grandRow="1" outline="0" fieldPosition="0"/>
    </format>
    <format dxfId="321">
      <pivotArea dataOnly="0" labelOnly="1" outline="0" axis="axisValues" fieldPosition="0"/>
    </format>
    <format dxfId="320">
      <pivotArea outline="0" fieldPosition="0">
        <references count="1">
          <reference field="4294967294" count="1">
            <x v="0"/>
          </reference>
        </references>
      </pivotArea>
    </format>
    <format dxfId="319">
      <pivotArea collapsedLevelsAreSubtotals="1" fieldPosition="0">
        <references count="1">
          <reference field="6" count="0"/>
        </references>
      </pivotArea>
    </format>
    <format dxfId="318">
      <pivotArea collapsedLevelsAreSubtotals="1" fieldPosition="0">
        <references count="2">
          <reference field="4294967294" count="1" selected="0">
            <x v="1"/>
          </reference>
          <reference field="6" count="0"/>
        </references>
      </pivotArea>
    </format>
    <format dxfId="317">
      <pivotArea type="all" dataOnly="0" outline="0" fieldPosition="0"/>
    </format>
    <format dxfId="316">
      <pivotArea field="5" type="button" dataOnly="0" labelOnly="1" outline="0" axis="axisPage" fieldPosition="0"/>
    </format>
    <format dxfId="315">
      <pivotArea type="all" dataOnly="0" outline="0" fieldPosition="0"/>
    </format>
    <format dxfId="314">
      <pivotArea outline="0" collapsedLevelsAreSubtotals="1" fieldPosition="0"/>
    </format>
    <format dxfId="313">
      <pivotArea field="6" type="button" dataOnly="0" labelOnly="1" outline="0" axis="axisRow" fieldPosition="0"/>
    </format>
    <format dxfId="312">
      <pivotArea dataOnly="0" labelOnly="1" fieldPosition="0">
        <references count="1">
          <reference field="6" count="0"/>
        </references>
      </pivotArea>
    </format>
    <format dxfId="311">
      <pivotArea dataOnly="0" labelOnly="1" grandRow="1" outline="0" fieldPosition="0"/>
    </format>
    <format dxfId="310">
      <pivotArea dataOnly="0" labelOnly="1" outline="0" fieldPosition="0">
        <references count="1">
          <reference field="4294967294" count="2">
            <x v="0"/>
            <x v="1"/>
          </reference>
        </references>
      </pivotArea>
    </format>
    <format dxfId="309">
      <pivotArea type="all" dataOnly="0" outline="0" fieldPosition="0"/>
    </format>
    <format dxfId="308">
      <pivotArea dataOnly="0" labelOnly="1" fieldPosition="0">
        <references count="1">
          <reference field="6" count="0"/>
        </references>
      </pivotArea>
    </format>
    <format dxfId="307">
      <pivotArea field="6" grandRow="1" outline="0" collapsedLevelsAreSubtotals="1" axis="axisRow" fieldPosition="0">
        <references count="1">
          <reference field="4294967294" count="1" selected="0">
            <x v="1"/>
          </reference>
        </references>
      </pivotArea>
    </format>
    <format dxfId="306">
      <pivotArea type="all" dataOnly="0" outline="0" fieldPosition="0"/>
    </format>
    <format dxfId="305">
      <pivotArea outline="0" collapsedLevelsAreSubtotals="1" fieldPosition="0"/>
    </format>
    <format dxfId="304">
      <pivotArea field="6" type="button" dataOnly="0" labelOnly="1" outline="0" axis="axisRow" fieldPosition="0"/>
    </format>
    <format dxfId="303">
      <pivotArea dataOnly="0" labelOnly="1" fieldPosition="0">
        <references count="1">
          <reference field="6" count="10">
            <x v="0"/>
            <x v="1"/>
            <x v="2"/>
            <x v="3"/>
            <x v="4"/>
            <x v="5"/>
            <x v="6"/>
            <x v="7"/>
            <x v="8"/>
            <x v="9"/>
          </reference>
        </references>
      </pivotArea>
    </format>
    <format dxfId="302">
      <pivotArea dataOnly="0" labelOnly="1" grandRow="1" outline="0" fieldPosition="0"/>
    </format>
    <format dxfId="301">
      <pivotArea dataOnly="0" labelOnly="1" outline="0" fieldPosition="0">
        <references count="1">
          <reference field="4294967294" count="2">
            <x v="0"/>
            <x v="1"/>
          </reference>
        </references>
      </pivotArea>
    </format>
    <format dxfId="300">
      <pivotArea type="all" dataOnly="0" outline="0" fieldPosition="0"/>
    </format>
    <format dxfId="299">
      <pivotArea outline="0" collapsedLevelsAreSubtotals="1" fieldPosition="0"/>
    </format>
    <format dxfId="298">
      <pivotArea field="6" type="button" dataOnly="0" labelOnly="1" outline="0" axis="axisRow" fieldPosition="0"/>
    </format>
    <format dxfId="297">
      <pivotArea dataOnly="0" labelOnly="1" fieldPosition="0">
        <references count="1">
          <reference field="6" count="10">
            <x v="0"/>
            <x v="1"/>
            <x v="2"/>
            <x v="3"/>
            <x v="4"/>
            <x v="5"/>
            <x v="6"/>
            <x v="7"/>
            <x v="8"/>
            <x v="9"/>
          </reference>
        </references>
      </pivotArea>
    </format>
    <format dxfId="296">
      <pivotArea dataOnly="0" labelOnly="1" grandRow="1" outline="0" fieldPosition="0"/>
    </format>
    <format dxfId="295">
      <pivotArea dataOnly="0" labelOnly="1" outline="0" fieldPosition="0">
        <references count="1">
          <reference field="4294967294" count="2">
            <x v="0"/>
            <x v="1"/>
          </reference>
        </references>
      </pivotArea>
    </format>
    <format dxfId="294">
      <pivotArea type="all" dataOnly="0" outline="0" fieldPosition="0"/>
    </format>
    <format dxfId="293">
      <pivotArea outline="0" collapsedLevelsAreSubtotals="1" fieldPosition="0"/>
    </format>
    <format dxfId="292">
      <pivotArea field="6" type="button" dataOnly="0" labelOnly="1" outline="0" axis="axisRow" fieldPosition="0"/>
    </format>
    <format dxfId="291">
      <pivotArea dataOnly="0" labelOnly="1" fieldPosition="0">
        <references count="1">
          <reference field="6" count="10">
            <x v="0"/>
            <x v="1"/>
            <x v="2"/>
            <x v="3"/>
            <x v="4"/>
            <x v="5"/>
            <x v="6"/>
            <x v="7"/>
            <x v="8"/>
            <x v="9"/>
          </reference>
        </references>
      </pivotArea>
    </format>
    <format dxfId="290">
      <pivotArea dataOnly="0" labelOnly="1" grandRow="1" outline="0" fieldPosition="0"/>
    </format>
    <format dxfId="289">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3D77ACFE-5769-4199-AC83-ED3EBB803AA2}" name="Tableau croisé dynamique1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112:D114"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54">
    <format dxfId="380">
      <pivotArea type="all" dataOnly="0" outline="0" fieldPosition="0"/>
    </format>
    <format dxfId="379">
      <pivotArea outline="0" collapsedLevelsAreSubtotals="1" fieldPosition="0"/>
    </format>
    <format dxfId="378">
      <pivotArea field="6" type="button" dataOnly="0" labelOnly="1" outline="0" axis="axisRow" fieldPosition="0"/>
    </format>
    <format dxfId="377">
      <pivotArea dataOnly="0" labelOnly="1" fieldPosition="0">
        <references count="1">
          <reference field="6" count="0"/>
        </references>
      </pivotArea>
    </format>
    <format dxfId="376">
      <pivotArea dataOnly="0" labelOnly="1" grandRow="1" outline="0" fieldPosition="0"/>
    </format>
    <format dxfId="375">
      <pivotArea dataOnly="0" labelOnly="1" outline="0" axis="axisValues" fieldPosition="0"/>
    </format>
    <format dxfId="374">
      <pivotArea outline="0" fieldPosition="0">
        <references count="1">
          <reference field="4294967294" count="1">
            <x v="0"/>
          </reference>
        </references>
      </pivotArea>
    </format>
    <format dxfId="373">
      <pivotArea collapsedLevelsAreSubtotals="1" fieldPosition="0">
        <references count="1">
          <reference field="6" count="0"/>
        </references>
      </pivotArea>
    </format>
    <format dxfId="372">
      <pivotArea collapsedLevelsAreSubtotals="1" fieldPosition="0">
        <references count="2">
          <reference field="4294967294" count="1" selected="0">
            <x v="1"/>
          </reference>
          <reference field="6" count="0"/>
        </references>
      </pivotArea>
    </format>
    <format dxfId="371">
      <pivotArea type="all" dataOnly="0" outline="0" fieldPosition="0"/>
    </format>
    <format dxfId="370">
      <pivotArea field="5" type="button" dataOnly="0" labelOnly="1" outline="0" axis="axisPage" fieldPosition="0"/>
    </format>
    <format dxfId="369">
      <pivotArea type="all" dataOnly="0" outline="0" fieldPosition="0"/>
    </format>
    <format dxfId="368">
      <pivotArea outline="0" collapsedLevelsAreSubtotals="1" fieldPosition="0"/>
    </format>
    <format dxfId="367">
      <pivotArea field="6" type="button" dataOnly="0" labelOnly="1" outline="0" axis="axisRow" fieldPosition="0"/>
    </format>
    <format dxfId="366">
      <pivotArea dataOnly="0" labelOnly="1" fieldPosition="0">
        <references count="1">
          <reference field="6" count="0"/>
        </references>
      </pivotArea>
    </format>
    <format dxfId="365">
      <pivotArea dataOnly="0" labelOnly="1" grandRow="1" outline="0" fieldPosition="0"/>
    </format>
    <format dxfId="364">
      <pivotArea dataOnly="0" labelOnly="1" outline="0" fieldPosition="0">
        <references count="1">
          <reference field="4294967294" count="2">
            <x v="0"/>
            <x v="1"/>
          </reference>
        </references>
      </pivotArea>
    </format>
    <format dxfId="363">
      <pivotArea type="all" dataOnly="0" outline="0" fieldPosition="0"/>
    </format>
    <format dxfId="362">
      <pivotArea dataOnly="0" labelOnly="1" fieldPosition="0">
        <references count="1">
          <reference field="6" count="0"/>
        </references>
      </pivotArea>
    </format>
    <format dxfId="361">
      <pivotArea field="6" grandRow="1" outline="0" collapsedLevelsAreSubtotals="1" axis="axisRow" fieldPosition="0">
        <references count="1">
          <reference field="4294967294" count="1" selected="0">
            <x v="1"/>
          </reference>
        </references>
      </pivotArea>
    </format>
    <format dxfId="360">
      <pivotArea type="all" dataOnly="0" outline="0" fieldPosition="0"/>
    </format>
    <format dxfId="359">
      <pivotArea outline="0" collapsedLevelsAreSubtotals="1" fieldPosition="0"/>
    </format>
    <format dxfId="358">
      <pivotArea field="6" type="button" dataOnly="0" labelOnly="1" outline="0" axis="axisRow" fieldPosition="0"/>
    </format>
    <format dxfId="357">
      <pivotArea dataOnly="0" labelOnly="1" fieldPosition="0">
        <references count="1">
          <reference field="6" count="10">
            <x v="0"/>
            <x v="1"/>
            <x v="2"/>
            <x v="3"/>
            <x v="4"/>
            <x v="5"/>
            <x v="6"/>
            <x v="7"/>
            <x v="8"/>
            <x v="9"/>
          </reference>
        </references>
      </pivotArea>
    </format>
    <format dxfId="356">
      <pivotArea dataOnly="0" labelOnly="1" grandRow="1" outline="0" fieldPosition="0"/>
    </format>
    <format dxfId="355">
      <pivotArea dataOnly="0" labelOnly="1" outline="0" fieldPosition="0">
        <references count="1">
          <reference field="4294967294" count="2">
            <x v="0"/>
            <x v="1"/>
          </reference>
        </references>
      </pivotArea>
    </format>
    <format dxfId="354">
      <pivotArea type="all" dataOnly="0" outline="0" fieldPosition="0"/>
    </format>
    <format dxfId="353">
      <pivotArea outline="0" collapsedLevelsAreSubtotals="1" fieldPosition="0"/>
    </format>
    <format dxfId="352">
      <pivotArea field="6" type="button" dataOnly="0" labelOnly="1" outline="0" axis="axisRow" fieldPosition="0"/>
    </format>
    <format dxfId="351">
      <pivotArea dataOnly="0" labelOnly="1" fieldPosition="0">
        <references count="1">
          <reference field="6" count="10">
            <x v="0"/>
            <x v="1"/>
            <x v="2"/>
            <x v="3"/>
            <x v="4"/>
            <x v="5"/>
            <x v="6"/>
            <x v="7"/>
            <x v="8"/>
            <x v="9"/>
          </reference>
        </references>
      </pivotArea>
    </format>
    <format dxfId="350">
      <pivotArea dataOnly="0" labelOnly="1" grandRow="1" outline="0" fieldPosition="0"/>
    </format>
    <format dxfId="349">
      <pivotArea dataOnly="0" labelOnly="1" outline="0" fieldPosition="0">
        <references count="1">
          <reference field="4294967294" count="2">
            <x v="0"/>
            <x v="1"/>
          </reference>
        </references>
      </pivotArea>
    </format>
    <format dxfId="348">
      <pivotArea type="all" dataOnly="0" outline="0" fieldPosition="0"/>
    </format>
    <format dxfId="347">
      <pivotArea outline="0" collapsedLevelsAreSubtotals="1" fieldPosition="0"/>
    </format>
    <format dxfId="346">
      <pivotArea field="6" type="button" dataOnly="0" labelOnly="1" outline="0" axis="axisRow" fieldPosition="0"/>
    </format>
    <format dxfId="345">
      <pivotArea dataOnly="0" labelOnly="1" fieldPosition="0">
        <references count="1">
          <reference field="6" count="10">
            <x v="0"/>
            <x v="1"/>
            <x v="2"/>
            <x v="3"/>
            <x v="4"/>
            <x v="5"/>
            <x v="6"/>
            <x v="7"/>
            <x v="8"/>
            <x v="9"/>
          </reference>
        </references>
      </pivotArea>
    </format>
    <format dxfId="344">
      <pivotArea dataOnly="0" labelOnly="1" grandRow="1" outline="0" fieldPosition="0"/>
    </format>
    <format dxfId="343">
      <pivotArea dataOnly="0" labelOnly="1" outline="0" fieldPosition="0">
        <references count="1">
          <reference field="4294967294" count="2">
            <x v="0"/>
            <x v="1"/>
          </reference>
        </references>
      </pivotArea>
    </format>
    <format dxfId="342">
      <pivotArea collapsedLevelsAreSubtotals="1" fieldPosition="0">
        <references count="1">
          <reference field="6" count="6">
            <x v="4"/>
            <x v="5"/>
            <x v="6"/>
            <x v="7"/>
            <x v="8"/>
            <x v="9"/>
          </reference>
        </references>
      </pivotArea>
    </format>
    <format dxfId="341">
      <pivotArea grandRow="1" outline="0" collapsedLevelsAreSubtotals="1" fieldPosition="0"/>
    </format>
    <format dxfId="340">
      <pivotArea dataOnly="0" labelOnly="1" fieldPosition="0">
        <references count="1">
          <reference field="6" count="6">
            <x v="4"/>
            <x v="5"/>
            <x v="6"/>
            <x v="7"/>
            <x v="8"/>
            <x v="9"/>
          </reference>
        </references>
      </pivotArea>
    </format>
    <format dxfId="339">
      <pivotArea dataOnly="0" labelOnly="1" grandRow="1" outline="0" fieldPosition="0"/>
    </format>
    <format dxfId="338">
      <pivotArea type="all" dataOnly="0" outline="0" fieldPosition="0"/>
    </format>
    <format dxfId="337">
      <pivotArea outline="0" collapsedLevelsAreSubtotals="1" fieldPosition="0"/>
    </format>
    <format dxfId="336">
      <pivotArea field="6" type="button" dataOnly="0" labelOnly="1" outline="0" axis="axisRow" fieldPosition="0"/>
    </format>
    <format dxfId="335">
      <pivotArea dataOnly="0" labelOnly="1" fieldPosition="0">
        <references count="1">
          <reference field="6" count="10">
            <x v="0"/>
            <x v="1"/>
            <x v="2"/>
            <x v="3"/>
            <x v="4"/>
            <x v="5"/>
            <x v="6"/>
            <x v="7"/>
            <x v="8"/>
            <x v="9"/>
          </reference>
        </references>
      </pivotArea>
    </format>
    <format dxfId="334">
      <pivotArea dataOnly="0" labelOnly="1" grandRow="1" outline="0" fieldPosition="0"/>
    </format>
    <format dxfId="333">
      <pivotArea dataOnly="0" labelOnly="1" outline="0" fieldPosition="0">
        <references count="1">
          <reference field="4294967294" count="2">
            <x v="0"/>
            <x v="1"/>
          </reference>
        </references>
      </pivotArea>
    </format>
    <format dxfId="332">
      <pivotArea type="all" dataOnly="0" outline="0" fieldPosition="0"/>
    </format>
    <format dxfId="331">
      <pivotArea outline="0" collapsedLevelsAreSubtotals="1" fieldPosition="0"/>
    </format>
    <format dxfId="330">
      <pivotArea field="6" type="button" dataOnly="0" labelOnly="1" outline="0" axis="axisRow" fieldPosition="0"/>
    </format>
    <format dxfId="329">
      <pivotArea dataOnly="0" labelOnly="1" fieldPosition="0">
        <references count="1">
          <reference field="6" count="10">
            <x v="0"/>
            <x v="1"/>
            <x v="2"/>
            <x v="3"/>
            <x v="4"/>
            <x v="5"/>
            <x v="6"/>
            <x v="7"/>
            <x v="8"/>
            <x v="9"/>
          </reference>
        </references>
      </pivotArea>
    </format>
    <format dxfId="328">
      <pivotArea dataOnly="0" labelOnly="1" grandRow="1" outline="0" fieldPosition="0"/>
    </format>
    <format dxfId="327">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27733054-0D10-4DCE-B23E-19AE0437BF88}" name="Tableau croisé dynamique19"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5">
  <location ref="B257:D259" firstHeaderRow="0" firstDataRow="1" firstDataCol="1" rowPageCount="1" colPageCount="1"/>
  <pivotFields count="68">
    <pivotField showAll="0"/>
    <pivotField showAll="0"/>
    <pivotField showAll="0"/>
    <pivotField showAll="0"/>
    <pivotField showAll="0"/>
    <pivotField axis="axisPage" multipleItemSelectionAllowed="1" includeNewItemsInFilter="1">
      <items count="4">
        <item h="1" m="1" x="1"/>
        <item h="1" m="1" x="2"/>
        <item x="0"/>
        <item t="default"/>
      </items>
    </pivotField>
    <pivotField axis="axisRow" showAll="0">
      <items count="12">
        <item m="1" x="1"/>
        <item m="1" x="2"/>
        <item m="1" x="3"/>
        <item m="1" x="4"/>
        <item m="1" x="5"/>
        <item m="1" x="6"/>
        <item m="1" x="7"/>
        <item m="1" x="8"/>
        <item m="1" x="9"/>
        <item m="1" x="10"/>
        <item x="0"/>
        <item t="default"/>
      </items>
    </pivotField>
    <pivotField showAll="0"/>
    <pivotField showAll="0"/>
    <pivotField showAll="0"/>
    <pivotField showAll="0"/>
    <pivotField showAll="0"/>
    <pivotField showAll="0"/>
    <pivotField showAll="0"/>
    <pivotField showAll="0"/>
    <pivotField numFmtId="168" showAll="0"/>
    <pivotField numFmtId="168" showAll="0"/>
    <pivotField showAll="0"/>
    <pivotField showAll="0"/>
    <pivotField showAll="0"/>
    <pivotField numFmtId="168" showAll="0"/>
    <pivotField showAll="0"/>
    <pivotField showAll="0"/>
    <pivotField numFmtId="168" showAll="0"/>
    <pivotField showAll="0"/>
    <pivotField numFmtId="168" showAll="0"/>
    <pivotField showAll="0"/>
    <pivotField showAll="0"/>
    <pivotField showAll="0"/>
    <pivotField showAll="0"/>
    <pivotField showAll="0"/>
    <pivotField numFmtId="168" showAll="0"/>
    <pivotField showAll="0"/>
    <pivotField showAll="0"/>
    <pivotField showAll="0"/>
    <pivotField numFmtId="169" showAll="0"/>
    <pivotField numFmtId="169" showAll="0"/>
    <pivotField showAll="0"/>
    <pivotField showAll="0"/>
    <pivotField showAll="0"/>
    <pivotField numFmtId="169" showAll="0"/>
    <pivotField numFmtId="169" showAll="0"/>
    <pivotField showAll="0"/>
    <pivotField showAll="0"/>
    <pivotField numFmtId="169" showAll="0"/>
    <pivotField numFmtId="169" showAll="0"/>
    <pivotField showAll="0"/>
    <pivotField numFmtId="169" showAll="0"/>
    <pivotField showAll="0"/>
    <pivotField showAll="0"/>
    <pivotField showAll="0"/>
    <pivotField numFmtId="169" showAll="0"/>
    <pivotField numFmtId="169" showAll="0"/>
    <pivotField dataField="1" numFmtId="169"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2">
    <i>
      <x v="10"/>
    </i>
    <i t="grand">
      <x/>
    </i>
  </rowItems>
  <colFields count="1">
    <field x="-2"/>
  </colFields>
  <colItems count="2">
    <i>
      <x/>
    </i>
    <i i="1">
      <x v="1"/>
    </i>
  </colItems>
  <pageFields count="1">
    <pageField fld="5" hier="-1"/>
  </pageFields>
  <dataFields count="2">
    <dataField name="Prorata" fld="53" baseField="6" baseItem="0" numFmtId="10">
      <extLst>
        <ext xmlns:x14="http://schemas.microsoft.com/office/spreadsheetml/2009/9/main" uri="{E15A36E0-9728-4e99-A89B-3F7291B0FE68}">
          <x14:dataField pivotShowAs="percentOfRunningTotal"/>
        </ext>
      </extLst>
    </dataField>
    <dataField name="Somme de Aide totale" fld="53" showDataAs="runTotal" baseField="6" baseItem="0"/>
  </dataFields>
  <formats count="48">
    <format dxfId="428">
      <pivotArea type="all" dataOnly="0" outline="0" fieldPosition="0"/>
    </format>
    <format dxfId="427">
      <pivotArea outline="0" collapsedLevelsAreSubtotals="1" fieldPosition="0"/>
    </format>
    <format dxfId="426">
      <pivotArea field="6" type="button" dataOnly="0" labelOnly="1" outline="0" axis="axisRow" fieldPosition="0"/>
    </format>
    <format dxfId="425">
      <pivotArea dataOnly="0" labelOnly="1" fieldPosition="0">
        <references count="1">
          <reference field="6" count="0"/>
        </references>
      </pivotArea>
    </format>
    <format dxfId="424">
      <pivotArea dataOnly="0" labelOnly="1" grandRow="1" outline="0" fieldPosition="0"/>
    </format>
    <format dxfId="423">
      <pivotArea dataOnly="0" labelOnly="1" outline="0" axis="axisValues" fieldPosition="0"/>
    </format>
    <format dxfId="422">
      <pivotArea outline="0" fieldPosition="0">
        <references count="1">
          <reference field="4294967294" count="1">
            <x v="0"/>
          </reference>
        </references>
      </pivotArea>
    </format>
    <format dxfId="421">
      <pivotArea collapsedLevelsAreSubtotals="1" fieldPosition="0">
        <references count="1">
          <reference field="6" count="0"/>
        </references>
      </pivotArea>
    </format>
    <format dxfId="420">
      <pivotArea collapsedLevelsAreSubtotals="1" fieldPosition="0">
        <references count="2">
          <reference field="4294967294" count="1" selected="0">
            <x v="1"/>
          </reference>
          <reference field="6" count="0"/>
        </references>
      </pivotArea>
    </format>
    <format dxfId="419">
      <pivotArea type="all" dataOnly="0" outline="0" fieldPosition="0"/>
    </format>
    <format dxfId="418">
      <pivotArea field="5" type="button" dataOnly="0" labelOnly="1" outline="0" axis="axisPage" fieldPosition="0"/>
    </format>
    <format dxfId="417">
      <pivotArea type="all" dataOnly="0" outline="0" fieldPosition="0"/>
    </format>
    <format dxfId="416">
      <pivotArea outline="0" collapsedLevelsAreSubtotals="1" fieldPosition="0"/>
    </format>
    <format dxfId="415">
      <pivotArea field="6" type="button" dataOnly="0" labelOnly="1" outline="0" axis="axisRow" fieldPosition="0"/>
    </format>
    <format dxfId="414">
      <pivotArea dataOnly="0" labelOnly="1" fieldPosition="0">
        <references count="1">
          <reference field="6" count="0"/>
        </references>
      </pivotArea>
    </format>
    <format dxfId="413">
      <pivotArea dataOnly="0" labelOnly="1" grandRow="1" outline="0" fieldPosition="0"/>
    </format>
    <format dxfId="412">
      <pivotArea dataOnly="0" labelOnly="1" outline="0" fieldPosition="0">
        <references count="1">
          <reference field="4294967294" count="2">
            <x v="0"/>
            <x v="1"/>
          </reference>
        </references>
      </pivotArea>
    </format>
    <format dxfId="411">
      <pivotArea type="all" dataOnly="0" outline="0" fieldPosition="0"/>
    </format>
    <format dxfId="410">
      <pivotArea dataOnly="0" labelOnly="1" fieldPosition="0">
        <references count="1">
          <reference field="6" count="0"/>
        </references>
      </pivotArea>
    </format>
    <format dxfId="409">
      <pivotArea field="6" grandRow="1" outline="0" collapsedLevelsAreSubtotals="1" axis="axisRow" fieldPosition="0">
        <references count="1">
          <reference field="4294967294" count="1" selected="0">
            <x v="1"/>
          </reference>
        </references>
      </pivotArea>
    </format>
    <format dxfId="408">
      <pivotArea type="all" dataOnly="0" outline="0" fieldPosition="0"/>
    </format>
    <format dxfId="407">
      <pivotArea outline="0" collapsedLevelsAreSubtotals="1" fieldPosition="0"/>
    </format>
    <format dxfId="406">
      <pivotArea field="6" type="button" dataOnly="0" labelOnly="1" outline="0" axis="axisRow" fieldPosition="0"/>
    </format>
    <format dxfId="405">
      <pivotArea dataOnly="0" labelOnly="1" fieldPosition="0">
        <references count="1">
          <reference field="6" count="10">
            <x v="0"/>
            <x v="1"/>
            <x v="2"/>
            <x v="3"/>
            <x v="4"/>
            <x v="5"/>
            <x v="6"/>
            <x v="7"/>
            <x v="8"/>
            <x v="9"/>
          </reference>
        </references>
      </pivotArea>
    </format>
    <format dxfId="404">
      <pivotArea dataOnly="0" labelOnly="1" grandRow="1" outline="0" fieldPosition="0"/>
    </format>
    <format dxfId="403">
      <pivotArea dataOnly="0" labelOnly="1" outline="0" fieldPosition="0">
        <references count="1">
          <reference field="4294967294" count="2">
            <x v="0"/>
            <x v="1"/>
          </reference>
        </references>
      </pivotArea>
    </format>
    <format dxfId="402">
      <pivotArea type="all" dataOnly="0" outline="0" fieldPosition="0"/>
    </format>
    <format dxfId="401">
      <pivotArea outline="0" collapsedLevelsAreSubtotals="1" fieldPosition="0"/>
    </format>
    <format dxfId="400">
      <pivotArea field="6" type="button" dataOnly="0" labelOnly="1" outline="0" axis="axisRow" fieldPosition="0"/>
    </format>
    <format dxfId="399">
      <pivotArea dataOnly="0" labelOnly="1" fieldPosition="0">
        <references count="1">
          <reference field="6" count="10">
            <x v="0"/>
            <x v="1"/>
            <x v="2"/>
            <x v="3"/>
            <x v="4"/>
            <x v="5"/>
            <x v="6"/>
            <x v="7"/>
            <x v="8"/>
            <x v="9"/>
          </reference>
        </references>
      </pivotArea>
    </format>
    <format dxfId="398">
      <pivotArea dataOnly="0" labelOnly="1" grandRow="1" outline="0" fieldPosition="0"/>
    </format>
    <format dxfId="397">
      <pivotArea dataOnly="0" labelOnly="1" outline="0" fieldPosition="0">
        <references count="1">
          <reference field="4294967294" count="2">
            <x v="0"/>
            <x v="1"/>
          </reference>
        </references>
      </pivotArea>
    </format>
    <format dxfId="396">
      <pivotArea type="all" dataOnly="0" outline="0" fieldPosition="0"/>
    </format>
    <format dxfId="395">
      <pivotArea outline="0" collapsedLevelsAreSubtotals="1" fieldPosition="0"/>
    </format>
    <format dxfId="394">
      <pivotArea field="6" type="button" dataOnly="0" labelOnly="1" outline="0" axis="axisRow" fieldPosition="0"/>
    </format>
    <format dxfId="393">
      <pivotArea dataOnly="0" labelOnly="1" fieldPosition="0">
        <references count="1">
          <reference field="6" count="10">
            <x v="0"/>
            <x v="1"/>
            <x v="2"/>
            <x v="3"/>
            <x v="4"/>
            <x v="5"/>
            <x v="6"/>
            <x v="7"/>
            <x v="8"/>
            <x v="9"/>
          </reference>
        </references>
      </pivotArea>
    </format>
    <format dxfId="392">
      <pivotArea dataOnly="0" labelOnly="1" grandRow="1" outline="0" fieldPosition="0"/>
    </format>
    <format dxfId="391">
      <pivotArea dataOnly="0" labelOnly="1" outline="0" fieldPosition="0">
        <references count="1">
          <reference field="4294967294" count="2">
            <x v="0"/>
            <x v="1"/>
          </reference>
        </references>
      </pivotArea>
    </format>
    <format dxfId="390">
      <pivotArea collapsedLevelsAreSubtotals="1" fieldPosition="0">
        <references count="1">
          <reference field="6" count="6">
            <x v="4"/>
            <x v="5"/>
            <x v="6"/>
            <x v="7"/>
            <x v="8"/>
            <x v="9"/>
          </reference>
        </references>
      </pivotArea>
    </format>
    <format dxfId="389">
      <pivotArea grandRow="1" outline="0" collapsedLevelsAreSubtotals="1" fieldPosition="0"/>
    </format>
    <format dxfId="388">
      <pivotArea dataOnly="0" labelOnly="1" fieldPosition="0">
        <references count="1">
          <reference field="6" count="6">
            <x v="4"/>
            <x v="5"/>
            <x v="6"/>
            <x v="7"/>
            <x v="8"/>
            <x v="9"/>
          </reference>
        </references>
      </pivotArea>
    </format>
    <format dxfId="387">
      <pivotArea dataOnly="0" labelOnly="1" grandRow="1" outline="0" fieldPosition="0"/>
    </format>
    <format dxfId="386">
      <pivotArea type="all" dataOnly="0" outline="0" fieldPosition="0"/>
    </format>
    <format dxfId="385">
      <pivotArea outline="0" collapsedLevelsAreSubtotals="1" fieldPosition="0"/>
    </format>
    <format dxfId="384">
      <pivotArea field="6" type="button" dataOnly="0" labelOnly="1" outline="0" axis="axisRow" fieldPosition="0"/>
    </format>
    <format dxfId="383">
      <pivotArea dataOnly="0" labelOnly="1" fieldPosition="0">
        <references count="1">
          <reference field="6" count="10">
            <x v="0"/>
            <x v="1"/>
            <x v="2"/>
            <x v="3"/>
            <x v="4"/>
            <x v="5"/>
            <x v="6"/>
            <x v="7"/>
            <x v="8"/>
            <x v="9"/>
          </reference>
        </references>
      </pivotArea>
    </format>
    <format dxfId="382">
      <pivotArea dataOnly="0" labelOnly="1" grandRow="1" outline="0" fieldPosition="0"/>
    </format>
    <format dxfId="381">
      <pivotArea dataOnly="0" labelOnly="1" outline="0" fieldPosition="0">
        <references count="1">
          <reference field="4294967294" count="2">
            <x v="0"/>
            <x v="1"/>
          </reference>
        </references>
      </pivotArea>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ivotTable" Target="../pivotTables/pivotTable12.xml"/><Relationship Id="rId7" Type="http://schemas.openxmlformats.org/officeDocument/2006/relationships/pivotTable" Target="../pivotTables/pivotTable16.xml"/><Relationship Id="rId2" Type="http://schemas.openxmlformats.org/officeDocument/2006/relationships/pivotTable" Target="../pivotTables/pivotTable11.xml"/><Relationship Id="rId1" Type="http://schemas.openxmlformats.org/officeDocument/2006/relationships/pivotTable" Target="../pivotTables/pivotTable10.xml"/><Relationship Id="rId6" Type="http://schemas.openxmlformats.org/officeDocument/2006/relationships/pivotTable" Target="../pivotTables/pivotTable15.xml"/><Relationship Id="rId5" Type="http://schemas.openxmlformats.org/officeDocument/2006/relationships/pivotTable" Target="../pivotTables/pivotTable14.xml"/><Relationship Id="rId4" Type="http://schemas.openxmlformats.org/officeDocument/2006/relationships/pivotTable" Target="../pivotTables/pivotTable13.xml"/><Relationship Id="rId9"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ec.europa.eu/competition-policy/state-aid/legislation/reference-discount-rates-and-recovery-interest-rates/reference-and-discount_en" TargetMode="External"/><Relationship Id="rId1" Type="http://schemas.openxmlformats.org/officeDocument/2006/relationships/hyperlink" Target="https://ec.europa.eu/competition-policy/state-aid/legislation/reference-discount-rates-and-recovery-interest-rates/reference-and-discount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0" tint="-0.249977111117893"/>
  </sheetPr>
  <dimension ref="B1:K12"/>
  <sheetViews>
    <sheetView showGridLines="0" zoomScaleNormal="100" workbookViewId="0">
      <pane ySplit="4" topLeftCell="A5" activePane="bottomLeft" state="frozen"/>
      <selection pane="bottomLeft" activeCell="C4" sqref="C4"/>
    </sheetView>
  </sheetViews>
  <sheetFormatPr baseColWidth="10" defaultColWidth="9.140625" defaultRowHeight="15" x14ac:dyDescent="0.25"/>
  <cols>
    <col min="1" max="1" width="9.140625" style="1"/>
    <col min="2" max="2" width="19.85546875" style="1" customWidth="1"/>
    <col min="3" max="3" width="139.85546875" style="1" customWidth="1"/>
    <col min="4" max="5" width="19.140625" style="1" customWidth="1"/>
    <col min="6" max="6" width="37" style="1" bestFit="1" customWidth="1"/>
    <col min="7" max="16384" width="9.140625" style="1"/>
  </cols>
  <sheetData>
    <row r="1" spans="2:11" x14ac:dyDescent="0.25">
      <c r="B1" s="3"/>
      <c r="C1" s="3"/>
      <c r="D1" s="3"/>
      <c r="E1" s="3"/>
      <c r="F1" s="3"/>
      <c r="G1" s="3"/>
      <c r="H1" s="3"/>
      <c r="I1" s="3"/>
      <c r="J1" s="3"/>
      <c r="K1" s="3"/>
    </row>
    <row r="2" spans="2:11" ht="23.25" x14ac:dyDescent="0.25">
      <c r="B2" s="11"/>
      <c r="C2" s="11" t="s">
        <v>0</v>
      </c>
      <c r="D2" s="10"/>
      <c r="E2" s="10"/>
      <c r="F2" s="10"/>
      <c r="G2" s="10"/>
      <c r="H2" s="10"/>
      <c r="I2" s="10"/>
      <c r="J2" s="10"/>
      <c r="K2" s="10"/>
    </row>
    <row r="3" spans="2:11" x14ac:dyDescent="0.25">
      <c r="B3" s="9"/>
      <c r="C3" s="9" t="s">
        <v>439</v>
      </c>
      <c r="K3" s="3"/>
    </row>
    <row r="4" spans="2:11" x14ac:dyDescent="0.25">
      <c r="B4" s="9"/>
      <c r="C4" s="9"/>
      <c r="K4" s="3"/>
    </row>
    <row r="5" spans="2:11" ht="18.75" x14ac:dyDescent="0.25">
      <c r="B5" s="4" t="s">
        <v>1</v>
      </c>
      <c r="C5" s="4"/>
      <c r="K5" s="3"/>
    </row>
    <row r="6" spans="2:11" x14ac:dyDescent="0.25">
      <c r="B6" s="8"/>
      <c r="C6" s="5" t="s">
        <v>2</v>
      </c>
      <c r="K6" s="3"/>
    </row>
    <row r="7" spans="2:11" x14ac:dyDescent="0.25">
      <c r="B7" s="7"/>
      <c r="C7" s="5" t="s">
        <v>3</v>
      </c>
      <c r="K7" s="3"/>
    </row>
    <row r="8" spans="2:11" x14ac:dyDescent="0.25">
      <c r="B8" s="6"/>
      <c r="C8" s="5" t="s">
        <v>4</v>
      </c>
      <c r="K8" s="3"/>
    </row>
    <row r="9" spans="2:11" x14ac:dyDescent="0.25">
      <c r="B9" s="5"/>
      <c r="C9" s="5"/>
      <c r="K9" s="3"/>
    </row>
    <row r="10" spans="2:11" x14ac:dyDescent="0.25">
      <c r="B10" s="3"/>
      <c r="C10" s="3"/>
      <c r="K10" s="3"/>
    </row>
    <row r="11" spans="2:11" ht="18.75" x14ac:dyDescent="0.25">
      <c r="B11" s="4" t="s">
        <v>5</v>
      </c>
      <c r="C11" s="4"/>
      <c r="K11" s="3"/>
    </row>
    <row r="12" spans="2:11" x14ac:dyDescent="0.25">
      <c r="B12" s="3"/>
      <c r="C12" s="3"/>
      <c r="K12"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0" tint="-0.249977111117893"/>
  </sheetPr>
  <dimension ref="A1:D29"/>
  <sheetViews>
    <sheetView showGridLines="0" zoomScale="65" zoomScaleNormal="85" workbookViewId="0">
      <selection activeCell="B5" sqref="B5"/>
    </sheetView>
  </sheetViews>
  <sheetFormatPr baseColWidth="10" defaultColWidth="0" defaultRowHeight="18.75" zeroHeight="1" x14ac:dyDescent="0.3"/>
  <cols>
    <col min="1" max="1" width="26.7109375" style="22" customWidth="1"/>
    <col min="2" max="2" width="155" style="21" customWidth="1"/>
    <col min="3" max="3" width="127.5703125" style="21" customWidth="1"/>
    <col min="4" max="4" width="0" style="21" hidden="1" customWidth="1"/>
    <col min="5" max="16384" width="11.42578125" style="21" hidden="1"/>
  </cols>
  <sheetData>
    <row r="1" spans="1:3" ht="23.25" x14ac:dyDescent="0.3">
      <c r="A1" s="280" t="s">
        <v>6</v>
      </c>
      <c r="B1" s="281" t="s">
        <v>7</v>
      </c>
      <c r="C1" s="281" t="s">
        <v>8</v>
      </c>
    </row>
    <row r="2" spans="1:3" ht="185.25" customHeight="1" x14ac:dyDescent="0.3">
      <c r="A2" s="259" t="s">
        <v>9</v>
      </c>
      <c r="B2" s="255" t="s">
        <v>10</v>
      </c>
      <c r="C2" s="420" t="s">
        <v>11</v>
      </c>
    </row>
    <row r="3" spans="1:3" ht="315" customHeight="1" x14ac:dyDescent="0.3">
      <c r="A3" s="259" t="s">
        <v>12</v>
      </c>
      <c r="B3" s="255" t="s">
        <v>13</v>
      </c>
      <c r="C3" s="421"/>
    </row>
    <row r="4" spans="1:3" ht="163.5" customHeight="1" x14ac:dyDescent="0.3">
      <c r="A4" s="259" t="s">
        <v>14</v>
      </c>
      <c r="B4" s="255" t="s">
        <v>15</v>
      </c>
      <c r="C4" s="255" t="s">
        <v>16</v>
      </c>
    </row>
    <row r="5" spans="1:3" ht="231" customHeight="1" x14ac:dyDescent="0.3">
      <c r="A5" s="259" t="s">
        <v>17</v>
      </c>
      <c r="B5" s="285" t="s">
        <v>18</v>
      </c>
      <c r="C5" s="285" t="s">
        <v>19</v>
      </c>
    </row>
    <row r="6" spans="1:3" ht="150.75" customHeight="1" x14ac:dyDescent="0.3">
      <c r="A6" s="259" t="s">
        <v>20</v>
      </c>
      <c r="B6" s="255" t="s">
        <v>21</v>
      </c>
      <c r="C6" s="420" t="s">
        <v>22</v>
      </c>
    </row>
    <row r="7" spans="1:3" ht="90" x14ac:dyDescent="0.3">
      <c r="A7" s="259" t="s">
        <v>23</v>
      </c>
      <c r="B7" s="255" t="s">
        <v>24</v>
      </c>
      <c r="C7" s="422"/>
    </row>
    <row r="8" spans="1:3" x14ac:dyDescent="0.3">
      <c r="A8" s="254"/>
      <c r="B8" s="256"/>
    </row>
    <row r="9" spans="1:3" x14ac:dyDescent="0.3">
      <c r="A9" s="259" t="s">
        <v>25</v>
      </c>
      <c r="B9" s="255" t="s">
        <v>26</v>
      </c>
    </row>
    <row r="10" spans="1:3" x14ac:dyDescent="0.3">
      <c r="A10" s="259" t="s">
        <v>431</v>
      </c>
      <c r="B10" s="255" t="s">
        <v>432</v>
      </c>
    </row>
    <row r="11" spans="1:3" x14ac:dyDescent="0.3">
      <c r="A11" s="21"/>
      <c r="B11" s="282"/>
    </row>
    <row r="12" spans="1:3" ht="329.25" customHeight="1" x14ac:dyDescent="0.3">
      <c r="A12" s="423" t="s">
        <v>27</v>
      </c>
      <c r="B12" s="423"/>
    </row>
    <row r="13" spans="1:3" x14ac:dyDescent="0.3">
      <c r="A13" s="254"/>
      <c r="B13" s="257"/>
    </row>
    <row r="14" spans="1:3" ht="27.75" customHeight="1" x14ac:dyDescent="0.3">
      <c r="A14" s="418" t="s">
        <v>28</v>
      </c>
      <c r="B14" s="419"/>
    </row>
    <row r="15" spans="1:3" ht="27.75" customHeight="1" x14ac:dyDescent="0.3">
      <c r="A15" s="424" t="s">
        <v>29</v>
      </c>
      <c r="B15" s="425"/>
    </row>
    <row r="16" spans="1:3" ht="197.25" customHeight="1" x14ac:dyDescent="0.3">
      <c r="A16" s="259" t="s">
        <v>30</v>
      </c>
      <c r="B16" s="255" t="s">
        <v>421</v>
      </c>
    </row>
    <row r="17" spans="1:3" ht="72" x14ac:dyDescent="0.3">
      <c r="A17" s="259" t="s">
        <v>31</v>
      </c>
      <c r="B17" s="255" t="s">
        <v>32</v>
      </c>
      <c r="C17" s="283"/>
    </row>
    <row r="18" spans="1:3" ht="36" x14ac:dyDescent="0.3">
      <c r="A18" s="259" t="s">
        <v>33</v>
      </c>
      <c r="B18" s="255" t="s">
        <v>34</v>
      </c>
      <c r="C18" s="283"/>
    </row>
    <row r="19" spans="1:3" ht="54" x14ac:dyDescent="0.3">
      <c r="A19" s="259" t="s">
        <v>35</v>
      </c>
      <c r="B19" s="255" t="s">
        <v>36</v>
      </c>
      <c r="C19" s="283"/>
    </row>
    <row r="20" spans="1:3" ht="90" x14ac:dyDescent="0.3">
      <c r="A20" s="259" t="s">
        <v>37</v>
      </c>
      <c r="B20" s="255" t="s">
        <v>38</v>
      </c>
      <c r="C20" s="283"/>
    </row>
    <row r="21" spans="1:3" ht="54" x14ac:dyDescent="0.3">
      <c r="A21" s="259" t="s">
        <v>39</v>
      </c>
      <c r="B21" s="255" t="s">
        <v>40</v>
      </c>
      <c r="C21" s="283"/>
    </row>
    <row r="22" spans="1:3" ht="108" x14ac:dyDescent="0.3">
      <c r="A22" s="259" t="s">
        <v>41</v>
      </c>
      <c r="B22" s="255" t="s">
        <v>42</v>
      </c>
      <c r="C22" s="283"/>
    </row>
    <row r="23" spans="1:3" ht="36" x14ac:dyDescent="0.3">
      <c r="A23" s="259" t="s">
        <v>43</v>
      </c>
      <c r="B23" s="255" t="s">
        <v>44</v>
      </c>
      <c r="C23" s="283"/>
    </row>
    <row r="24" spans="1:3" x14ac:dyDescent="0.3">
      <c r="A24" s="254"/>
      <c r="B24" s="256"/>
    </row>
    <row r="25" spans="1:3" ht="27" customHeight="1" x14ac:dyDescent="0.3">
      <c r="A25" s="418" t="s">
        <v>45</v>
      </c>
      <c r="B25" s="419"/>
    </row>
    <row r="26" spans="1:3" ht="344.25" customHeight="1" x14ac:dyDescent="0.3">
      <c r="A26" s="259" t="s">
        <v>46</v>
      </c>
      <c r="B26" s="260" t="s">
        <v>420</v>
      </c>
    </row>
    <row r="27" spans="1:3" ht="291.75" customHeight="1" x14ac:dyDescent="0.3">
      <c r="A27" s="259" t="s">
        <v>47</v>
      </c>
      <c r="B27" s="260" t="s">
        <v>48</v>
      </c>
    </row>
    <row r="28" spans="1:3" x14ac:dyDescent="0.3"/>
    <row r="29" spans="1:3" x14ac:dyDescent="0.3"/>
  </sheetData>
  <mergeCells count="6">
    <mergeCell ref="A14:B14"/>
    <mergeCell ref="A25:B25"/>
    <mergeCell ref="C2:C3"/>
    <mergeCell ref="C6:C7"/>
    <mergeCell ref="A12:B12"/>
    <mergeCell ref="A15: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5"/>
  </sheetPr>
  <dimension ref="A1:O32"/>
  <sheetViews>
    <sheetView showGridLines="0" zoomScaleNormal="100" workbookViewId="0"/>
  </sheetViews>
  <sheetFormatPr baseColWidth="10" defaultColWidth="11.42578125" defaultRowHeight="15" x14ac:dyDescent="0.25"/>
  <cols>
    <col min="1" max="1" width="41.85546875" customWidth="1"/>
    <col min="2" max="8" width="24.7109375" customWidth="1"/>
    <col min="9" max="9" width="6.140625" customWidth="1"/>
    <col min="10" max="10" width="33.5703125" customWidth="1"/>
    <col min="11" max="11" width="38.7109375" customWidth="1"/>
    <col min="12" max="12" width="29.28515625" customWidth="1"/>
    <col min="13" max="13" width="33.7109375" customWidth="1"/>
    <col min="14" max="14" width="19.140625" customWidth="1"/>
    <col min="15" max="16" width="11.42578125" customWidth="1"/>
  </cols>
  <sheetData>
    <row r="1" spans="1:15" ht="18" x14ac:dyDescent="0.25">
      <c r="A1" s="335" t="s">
        <v>49</v>
      </c>
      <c r="B1" s="336"/>
      <c r="C1" s="336"/>
      <c r="D1" s="336"/>
      <c r="E1" s="336"/>
      <c r="F1" s="336"/>
      <c r="G1" s="336"/>
      <c r="H1" s="337"/>
      <c r="I1" s="39"/>
      <c r="J1" s="287" t="s">
        <v>50</v>
      </c>
      <c r="K1" s="338"/>
      <c r="L1" s="338"/>
      <c r="M1" s="338"/>
      <c r="N1" s="339"/>
    </row>
    <row r="2" spans="1:15" x14ac:dyDescent="0.25">
      <c r="A2" s="37"/>
      <c r="B2" s="37"/>
      <c r="C2" s="38"/>
      <c r="D2" s="38"/>
      <c r="E2" s="38"/>
      <c r="F2" s="38"/>
      <c r="G2" s="38"/>
      <c r="H2" s="39"/>
      <c r="I2" s="39"/>
      <c r="J2" s="288" t="s">
        <v>51</v>
      </c>
      <c r="K2" s="288" t="s">
        <v>52</v>
      </c>
      <c r="L2" s="288" t="s">
        <v>53</v>
      </c>
      <c r="M2" s="288" t="s">
        <v>54</v>
      </c>
      <c r="N2" s="340"/>
    </row>
    <row r="3" spans="1:15" x14ac:dyDescent="0.25">
      <c r="A3" s="341" t="s">
        <v>55</v>
      </c>
      <c r="B3" s="206"/>
      <c r="C3" s="40"/>
      <c r="D3" s="284" t="s">
        <v>56</v>
      </c>
      <c r="E3" s="40"/>
      <c r="F3" s="40"/>
      <c r="G3" s="40"/>
      <c r="H3" s="40"/>
      <c r="I3" s="40"/>
      <c r="J3" s="294" t="s">
        <v>57</v>
      </c>
      <c r="K3" s="258">
        <v>0.5</v>
      </c>
      <c r="L3" s="258">
        <v>0.25</v>
      </c>
      <c r="M3" s="258">
        <v>0.25</v>
      </c>
      <c r="N3" s="289"/>
      <c r="O3" s="23"/>
    </row>
    <row r="4" spans="1:15" x14ac:dyDescent="0.25">
      <c r="A4" s="341" t="s">
        <v>58</v>
      </c>
      <c r="B4" s="206"/>
      <c r="C4" s="40"/>
      <c r="D4" s="284" t="s">
        <v>59</v>
      </c>
      <c r="E4" s="40"/>
      <c r="F4" s="40"/>
      <c r="G4" s="40"/>
      <c r="H4" s="40"/>
      <c r="I4" s="40"/>
      <c r="J4" s="294" t="s">
        <v>60</v>
      </c>
      <c r="K4" s="258">
        <v>0.6</v>
      </c>
      <c r="L4" s="258">
        <v>0.35</v>
      </c>
      <c r="M4" s="258">
        <v>0.35</v>
      </c>
      <c r="N4" s="289"/>
      <c r="O4" s="23"/>
    </row>
    <row r="5" spans="1:15" x14ac:dyDescent="0.25">
      <c r="A5" s="341" t="s">
        <v>61</v>
      </c>
      <c r="B5" s="342"/>
      <c r="C5" s="40"/>
      <c r="D5" s="284" t="s">
        <v>62</v>
      </c>
      <c r="E5" s="40"/>
      <c r="F5" s="40"/>
      <c r="G5" s="40"/>
      <c r="H5" s="40"/>
      <c r="I5" s="40"/>
      <c r="J5" s="294" t="s">
        <v>63</v>
      </c>
      <c r="K5" s="258">
        <v>0.7</v>
      </c>
      <c r="L5" s="258">
        <v>0.45</v>
      </c>
      <c r="M5" s="258">
        <v>0.45</v>
      </c>
      <c r="N5" s="290"/>
      <c r="O5" s="23"/>
    </row>
    <row r="6" spans="1:15" x14ac:dyDescent="0.25">
      <c r="A6" s="341" t="s">
        <v>64</v>
      </c>
      <c r="B6" s="343"/>
      <c r="C6" s="40"/>
      <c r="D6" s="40"/>
      <c r="E6" s="40"/>
      <c r="F6" s="40"/>
      <c r="G6" s="40"/>
      <c r="H6" s="40"/>
      <c r="I6" s="40"/>
      <c r="K6" s="291"/>
      <c r="L6" s="344" t="s">
        <v>65</v>
      </c>
      <c r="M6" s="345"/>
      <c r="O6" s="23"/>
    </row>
    <row r="7" spans="1:15" ht="30" customHeight="1" x14ac:dyDescent="0.25">
      <c r="A7" s="341" t="s">
        <v>47</v>
      </c>
      <c r="B7" s="346" t="s">
        <v>66</v>
      </c>
      <c r="C7" s="41" t="s">
        <v>67</v>
      </c>
      <c r="D7" s="40"/>
      <c r="E7" s="40"/>
      <c r="F7" s="40"/>
      <c r="G7" s="40"/>
      <c r="H7" s="40"/>
      <c r="I7" s="40"/>
      <c r="K7" s="292" t="s">
        <v>68</v>
      </c>
      <c r="L7" s="292" t="s">
        <v>69</v>
      </c>
      <c r="M7" s="292" t="s">
        <v>70</v>
      </c>
      <c r="O7" s="23"/>
    </row>
    <row r="8" spans="1:15" ht="30" x14ac:dyDescent="0.25">
      <c r="A8" s="341" t="s">
        <v>71</v>
      </c>
      <c r="B8" s="346" t="s">
        <v>72</v>
      </c>
      <c r="C8" s="40"/>
      <c r="D8" s="40"/>
      <c r="E8" s="40"/>
      <c r="F8" s="40"/>
      <c r="G8" s="40"/>
      <c r="H8" s="40"/>
      <c r="I8" s="40"/>
      <c r="K8" s="292" t="s">
        <v>73</v>
      </c>
      <c r="L8" s="292" t="s">
        <v>73</v>
      </c>
      <c r="M8" s="292" t="s">
        <v>74</v>
      </c>
      <c r="O8" s="23"/>
    </row>
    <row r="9" spans="1:15" x14ac:dyDescent="0.25">
      <c r="A9" s="38"/>
      <c r="B9" s="40"/>
      <c r="C9" s="40"/>
      <c r="D9" s="40"/>
      <c r="E9" s="40"/>
      <c r="F9" s="40"/>
      <c r="G9" s="40"/>
      <c r="H9" s="40"/>
      <c r="I9" s="40"/>
      <c r="O9" s="23"/>
    </row>
    <row r="10" spans="1:15" ht="15.75" x14ac:dyDescent="0.25">
      <c r="A10" s="38"/>
      <c r="B10" s="347" t="s">
        <v>75</v>
      </c>
      <c r="C10" s="347"/>
      <c r="D10" s="347"/>
      <c r="E10" s="347"/>
      <c r="F10" s="347"/>
      <c r="G10" s="347"/>
      <c r="H10" s="347"/>
      <c r="I10" s="262"/>
      <c r="O10" s="23"/>
    </row>
    <row r="11" spans="1:15" ht="27" customHeight="1" x14ac:dyDescent="0.25">
      <c r="A11" s="261" t="s">
        <v>76</v>
      </c>
      <c r="B11" s="206"/>
      <c r="C11" s="206"/>
      <c r="D11" s="206"/>
      <c r="E11" s="206"/>
      <c r="F11" s="206"/>
      <c r="G11" s="206"/>
      <c r="H11" s="206"/>
      <c r="I11" s="23"/>
      <c r="J11" s="287" t="s">
        <v>77</v>
      </c>
      <c r="K11" s="338"/>
      <c r="L11" s="338"/>
      <c r="M11" s="338"/>
      <c r="N11" s="339"/>
    </row>
    <row r="12" spans="1:15" ht="27" customHeight="1" x14ac:dyDescent="0.25">
      <c r="A12" s="261" t="s">
        <v>78</v>
      </c>
      <c r="B12" s="206"/>
      <c r="C12" s="206"/>
      <c r="D12" s="206"/>
      <c r="E12" s="206"/>
      <c r="F12" s="206"/>
      <c r="G12" s="206"/>
      <c r="H12" s="206"/>
      <c r="I12" s="23"/>
      <c r="J12" s="288" t="s">
        <v>51</v>
      </c>
      <c r="K12" s="288" t="s">
        <v>72</v>
      </c>
      <c r="L12" s="288" t="s">
        <v>79</v>
      </c>
      <c r="M12" s="288" t="s">
        <v>80</v>
      </c>
      <c r="N12" s="340"/>
    </row>
    <row r="13" spans="1:15" ht="27" customHeight="1" x14ac:dyDescent="0.25">
      <c r="A13" s="261" t="s">
        <v>81</v>
      </c>
      <c r="B13" s="348"/>
      <c r="C13" s="348"/>
      <c r="D13" s="348"/>
      <c r="E13" s="348"/>
      <c r="F13" s="348"/>
      <c r="G13" s="348"/>
      <c r="H13" s="348"/>
      <c r="I13" s="23"/>
      <c r="J13" s="294" t="s">
        <v>57</v>
      </c>
      <c r="K13" s="258">
        <v>0.4</v>
      </c>
      <c r="L13" s="258">
        <v>0.55000000000000004</v>
      </c>
      <c r="M13" s="258">
        <v>0.45</v>
      </c>
      <c r="N13" s="289"/>
    </row>
    <row r="14" spans="1:15" ht="27" customHeight="1" x14ac:dyDescent="0.25">
      <c r="A14" s="261" t="s">
        <v>82</v>
      </c>
      <c r="B14" s="349"/>
      <c r="C14" s="349"/>
      <c r="D14" s="349"/>
      <c r="E14" s="349"/>
      <c r="F14" s="349"/>
      <c r="G14" s="349"/>
      <c r="H14" s="349"/>
      <c r="I14" s="23"/>
      <c r="J14" s="294" t="s">
        <v>60</v>
      </c>
      <c r="K14" s="258">
        <v>0.5</v>
      </c>
      <c r="L14" s="258">
        <v>0.65</v>
      </c>
      <c r="M14" s="258">
        <v>0.55000000000000004</v>
      </c>
      <c r="N14" s="289"/>
    </row>
    <row r="15" spans="1:15" ht="27" customHeight="1" x14ac:dyDescent="0.25">
      <c r="A15" s="261" t="s">
        <v>83</v>
      </c>
      <c r="B15" s="286">
        <f>IF(B14="100% subvention",0%,
IF(B14="100% avances remboursables",100%,
IF(SUMIF(BdD!$F$10:$F$1126,Partenaires!B11,BdD!$AJ$10:$AJ$1126)&gt;(SUMIF(BdD!$F$10:$F$1126,Partenaires!B11,BdD!$AK$10:$AK$1126)+SUMIF(BdD!$F$10:$F$1126,Partenaires!B11,BdD!$AO$10:$AO$1126)),25%,40%)))</f>
        <v>0.4</v>
      </c>
      <c r="C15" s="286">
        <f>IF(C14="100% subvention",0%,
IF(C14="100% avances remboursables",100%,
IF(SUMIF(BdD!$F$10:$F$1126,Partenaires!C11,BdD!$AJ$10:$AJ$1126)&gt;(SUMIF(BdD!$F$10:$F$1126,Partenaires!C11,BdD!$AK$10:$AK$1126)+SUMIF(BdD!$F$10:$F$1126,Partenaires!C11,BdD!$AO$10:$AO$1126)),25%,40%)))</f>
        <v>0.4</v>
      </c>
      <c r="D15" s="286">
        <f>IF(D14="100% subvention",0%,
IF(D14="100% avances remboursables",100%,
IF(SUMIF(BdD!$F$10:$F$1126,Partenaires!D11,BdD!$AJ$10:$AJ$1126)&gt;(SUMIF(BdD!$F$10:$F$1126,Partenaires!D11,BdD!$AK$10:$AK$1126)+SUMIF(BdD!$F$10:$F$1126,Partenaires!D11,BdD!$AO$10:$AO$1126)),25%,40%)))</f>
        <v>0.4</v>
      </c>
      <c r="E15" s="286">
        <f>IF(E14="100% subvention",0%,
IF(E14="100% avances remboursables",100%,
IF(SUMIF(BdD!$F$10:$F$1126,Partenaires!E11,BdD!$AJ$10:$AJ$1126)&gt;(SUMIF(BdD!$F$10:$F$1126,Partenaires!E11,BdD!$AK$10:$AK$1126)+SUMIF(BdD!$F$10:$F$1126,Partenaires!E11,BdD!$AO$10:$AO$1126)),25%,40%)))</f>
        <v>0.4</v>
      </c>
      <c r="F15" s="286">
        <f>IF(F14="100% subvention",0%,
IF(F14="100% avances remboursables",100%,
IF(SUMIF(BdD!$F$10:$F$1126,Partenaires!F11,BdD!$AJ$10:$AJ$1126)&gt;(SUMIF(BdD!$F$10:$F$1126,Partenaires!F11,BdD!$AK$10:$AK$1126)+SUMIF(BdD!$F$10:$F$1126,Partenaires!F11,BdD!$AO$10:$AO$1126)),25%,40%)))</f>
        <v>0.4</v>
      </c>
      <c r="G15" s="286">
        <f>IF(G14="100% subvention",0%,
IF(G14="100% avances remboursables",100%,
IF(SUMIF(BdD!$F$10:$F$1126,Partenaires!G11,BdD!$AJ$10:$AJ$1126)&gt;(SUMIF(BdD!$F$10:$F$1126,Partenaires!G11,BdD!$AK$10:$AK$1126)+SUMIF(BdD!$F$10:$F$1126,Partenaires!G11,BdD!$AO$10:$AO$1126)),25%,40%)))</f>
        <v>0.4</v>
      </c>
      <c r="H15" s="286">
        <f>IF(H14="100% subvention",0%,
IF(H14="100% avances remboursables",100%,
IF(SUMIF(BdD!$F$10:$F$1126,Partenaires!H11,BdD!$AJ$10:$AJ$1126)&gt;(SUMIF(BdD!$F$10:$F$1126,Partenaires!H11,BdD!$AK$10:$AK$1126)+SUMIF(BdD!$F$10:$F$1126,Partenaires!H11,BdD!$AO$10:$AO$1126)),25%,40%)))</f>
        <v>0.4</v>
      </c>
      <c r="I15" s="24"/>
      <c r="J15" s="294" t="s">
        <v>63</v>
      </c>
      <c r="K15" s="258">
        <v>0.6</v>
      </c>
      <c r="L15" s="258">
        <v>0.75</v>
      </c>
      <c r="M15" s="258">
        <v>0.65</v>
      </c>
      <c r="N15" s="290"/>
    </row>
    <row r="16" spans="1:15" ht="27" customHeight="1" x14ac:dyDescent="0.25">
      <c r="A16" s="261" t="s">
        <v>84</v>
      </c>
      <c r="B16" s="286" t="str">
        <f>IF(B$12="NonEco100%",100%,IF(OR(B$12="NonEco50%",B$12="EPIC"),50%,IF(
SUMIFS($K$3:$K$5,$J$3:$J$5,B$12)=0,"Erreur de paramétrage",
IF(AND(B12="PE",OR($B$7="Oui",$B$8="Zone AFR a")),SUMIFS($K$3:$K$5,$J$3:$J$5,B$12)+10%,
IF(OR($B$7="Oui",$B$8="Zone AFR a"),SUMIFS($K$3:$K$5,$J$3:$J$5,B$12)+15%,
IF($B$8="Zone AFR c",SUMIFS($K$3:$K$5,$J$3:$J$5,B$12)+5%,
SUMIFS($K$3:$K$5,$J$3:$J$5,B$12)))))))</f>
        <v>Erreur de paramétrage</v>
      </c>
      <c r="C16" s="286" t="str">
        <f t="shared" ref="C16:H16" si="0">IF(C$12="NonEco100%",100%,IF(OR(C$12="NonEco50%",C$12="EPIC"),50%,IF(
SUMIFS($K$3:$K$5,$J$3:$J$5,C$12)=0,"Erreur de paramétrage",
IF(AND(C12="PE",OR($B$7="Oui",$B$8="Zone AFR a")),SUMIFS($K$3:$K$5,$J$3:$J$5,C$12)+10%,
IF(OR($B$7="Oui",$B$8="Zone AFR a"),SUMIFS($K$3:$K$5,$J$3:$J$5,C$12)+15%,
IF($B$8="Zone AFR c",SUMIFS($K$3:$K$5,$J$3:$J$5,C$12)+5%,
SUMIFS($K$3:$K$5,$J$3:$J$5,C$12)))))))</f>
        <v>Erreur de paramétrage</v>
      </c>
      <c r="D16" s="286" t="str">
        <f t="shared" si="0"/>
        <v>Erreur de paramétrage</v>
      </c>
      <c r="E16" s="286" t="str">
        <f t="shared" si="0"/>
        <v>Erreur de paramétrage</v>
      </c>
      <c r="F16" s="286" t="str">
        <f t="shared" si="0"/>
        <v>Erreur de paramétrage</v>
      </c>
      <c r="G16" s="286" t="str">
        <f t="shared" si="0"/>
        <v>Erreur de paramétrage</v>
      </c>
      <c r="H16" s="286" t="str">
        <f t="shared" si="0"/>
        <v>Erreur de paramétrage</v>
      </c>
      <c r="I16" s="24"/>
    </row>
    <row r="17" spans="1:14" ht="27" customHeight="1" x14ac:dyDescent="0.25">
      <c r="A17" s="261" t="s">
        <v>85</v>
      </c>
      <c r="B17" s="286" t="str">
        <f>IF(B$12="NonEco100%",100%,IF(B$12="NonEco50%",50%,IF(B$12="EPIC",40%,IF(
SUMIFS($L$3:$L$5,$J$3:$J$5,B$12)=0,"Erreur de paramétrage",
IF(OR($B$7="Oui",$B$8="Zone AFR a"),SUMIFS($L$3:$L$5,$J$3:$J$5,B$12)+15%,
IF($B$8="Zone AFR c",SUMIFS($L$3:$L$5,$J$3:$J$5,B$12)+5%,
SUMIFS($L$3:$L$5,$J$3:$J$5,B$12)))))))</f>
        <v>Erreur de paramétrage</v>
      </c>
      <c r="C17" s="286" t="str">
        <f t="shared" ref="C17:H17" si="1">IF(C$12="NonEco100%",100%,IF(C$12="NonEco50%",50%,IF(C$12="EPIC",40%,IF(
SUMIFS($L$3:$L$5,$J$3:$J$5,C$12)=0,"Erreur de paramétrage",
IF(OR($B$7="Oui",$B$8="Zone AFR a"),SUMIFS($L$3:$L$5,$J$3:$J$5,C$12)+15%,
IF($B$8="Zone AFR c",SUMIFS($L$3:$L$5,$J$3:$J$5,C$12)+5%,
SUMIFS($L$3:$L$5,$J$3:$J$5,C$12)))))))</f>
        <v>Erreur de paramétrage</v>
      </c>
      <c r="D17" s="286" t="str">
        <f t="shared" si="1"/>
        <v>Erreur de paramétrage</v>
      </c>
      <c r="E17" s="286" t="str">
        <f t="shared" si="1"/>
        <v>Erreur de paramétrage</v>
      </c>
      <c r="F17" s="286" t="str">
        <f t="shared" si="1"/>
        <v>Erreur de paramétrage</v>
      </c>
      <c r="G17" s="286" t="str">
        <f t="shared" si="1"/>
        <v>Erreur de paramétrage</v>
      </c>
      <c r="H17" s="286" t="str">
        <f t="shared" si="1"/>
        <v>Erreur de paramétrage</v>
      </c>
      <c r="I17" s="24"/>
      <c r="J17" s="287" t="s">
        <v>86</v>
      </c>
      <c r="K17" s="338"/>
      <c r="L17" s="338"/>
      <c r="M17" s="338"/>
      <c r="N17" s="339"/>
    </row>
    <row r="18" spans="1:14" ht="27" customHeight="1" x14ac:dyDescent="0.25">
      <c r="A18" s="261" t="s">
        <v>87</v>
      </c>
      <c r="B18" s="286" t="str">
        <f>IFERROR(IF(B$12="NonEco100%",100%,IF(B$12="NonEco50%",50%,IF(B$12="EPIC",40%,
INDEX($M$3:$M$5,MATCH(B12,$J$3:$J$5))))),"Erreur de paramétrage")</f>
        <v>Erreur de paramétrage</v>
      </c>
      <c r="C18" s="286" t="str">
        <f t="shared" ref="C18:H18" si="2">IFERROR(IF(C$12="NonEco100%",100%,IF(C$12="NonEco50%",50%,IF(C$12="EPIC",40%,
INDEX($M$3:$M$5,MATCH(C12,$J$3:$J$5))))),"Erreur de paramétrage")</f>
        <v>Erreur de paramétrage</v>
      </c>
      <c r="D18" s="286" t="str">
        <f t="shared" si="2"/>
        <v>Erreur de paramétrage</v>
      </c>
      <c r="E18" s="286" t="str">
        <f t="shared" si="2"/>
        <v>Erreur de paramétrage</v>
      </c>
      <c r="F18" s="286" t="str">
        <f t="shared" si="2"/>
        <v>Erreur de paramétrage</v>
      </c>
      <c r="G18" s="286" t="str">
        <f t="shared" si="2"/>
        <v>Erreur de paramétrage</v>
      </c>
      <c r="H18" s="286" t="str">
        <f t="shared" si="2"/>
        <v>Erreur de paramétrage</v>
      </c>
      <c r="I18" s="24"/>
      <c r="J18" s="293"/>
      <c r="K18" s="350"/>
      <c r="L18" s="350" t="s">
        <v>88</v>
      </c>
      <c r="M18" s="350"/>
      <c r="N18" s="351"/>
    </row>
    <row r="19" spans="1:14" ht="27" customHeight="1" x14ac:dyDescent="0.25">
      <c r="A19" s="261" t="s">
        <v>89</v>
      </c>
      <c r="B19" s="263"/>
      <c r="C19" s="263"/>
      <c r="D19" s="263"/>
      <c r="E19" s="263"/>
      <c r="F19" s="263"/>
      <c r="G19" s="263"/>
      <c r="H19" s="263"/>
      <c r="I19" s="24"/>
      <c r="J19" s="288" t="s">
        <v>51</v>
      </c>
      <c r="K19" s="288" t="s">
        <v>90</v>
      </c>
      <c r="L19" s="288" t="s">
        <v>91</v>
      </c>
      <c r="M19" s="288" t="s">
        <v>92</v>
      </c>
      <c r="N19" s="288" t="s">
        <v>93</v>
      </c>
    </row>
    <row r="20" spans="1:14" ht="27" customHeight="1" x14ac:dyDescent="0.25">
      <c r="A20" s="261" t="s">
        <v>94</v>
      </c>
      <c r="B20" s="286" t="str">
        <f>IFERROR(INDEX($K$31:$K$32,MATCH(B12,$J$31:$J$32)),"Erreur de paramétrage")</f>
        <v>Erreur de paramétrage</v>
      </c>
      <c r="C20" s="286" t="str">
        <f t="shared" ref="C20:H20" si="3">IFERROR(INDEX($K$31:$K$32,MATCH(C12,$J$31:$J$32)),"Erreur de paramétrage")</f>
        <v>Erreur de paramétrage</v>
      </c>
      <c r="D20" s="286" t="str">
        <f t="shared" si="3"/>
        <v>Erreur de paramétrage</v>
      </c>
      <c r="E20" s="286" t="str">
        <f t="shared" si="3"/>
        <v>Erreur de paramétrage</v>
      </c>
      <c r="F20" s="286" t="str">
        <f t="shared" si="3"/>
        <v>Erreur de paramétrage</v>
      </c>
      <c r="G20" s="286" t="str">
        <f t="shared" si="3"/>
        <v>Erreur de paramétrage</v>
      </c>
      <c r="H20" s="286" t="str">
        <f t="shared" si="3"/>
        <v>Erreur de paramétrage</v>
      </c>
      <c r="I20" s="24"/>
      <c r="J20" s="294" t="s">
        <v>57</v>
      </c>
      <c r="K20" s="258">
        <v>0.7</v>
      </c>
      <c r="L20" s="258">
        <v>0.7</v>
      </c>
      <c r="M20" s="258">
        <v>0.6</v>
      </c>
      <c r="N20" s="258">
        <v>0.5</v>
      </c>
    </row>
    <row r="21" spans="1:14" ht="27" customHeight="1" x14ac:dyDescent="0.25">
      <c r="A21" s="261" t="s">
        <v>95</v>
      </c>
      <c r="B21" s="286" t="str">
        <f>IFERROR(INDEX($K$13:$M$15,MATCH(B12,$J$13:$J$15),MATCH($B$8,$K$12:$M$12,0)),"Erreur de paramétrage")</f>
        <v>Erreur de paramétrage</v>
      </c>
      <c r="C21" s="286" t="str">
        <f t="shared" ref="C21:H21" si="4">IFERROR(INDEX($K$13:$M$15,MATCH(C12,$J$13:$J$15),MATCH($B$8,$K$12:$M$12,0)),"Erreur de paramétrage")</f>
        <v>Erreur de paramétrage</v>
      </c>
      <c r="D21" s="286" t="str">
        <f t="shared" si="4"/>
        <v>Erreur de paramétrage</v>
      </c>
      <c r="E21" s="286" t="str">
        <f t="shared" si="4"/>
        <v>Erreur de paramétrage</v>
      </c>
      <c r="F21" s="286" t="str">
        <f t="shared" si="4"/>
        <v>Erreur de paramétrage</v>
      </c>
      <c r="G21" s="286" t="str">
        <f t="shared" si="4"/>
        <v>Erreur de paramétrage</v>
      </c>
      <c r="H21" s="286" t="str">
        <f t="shared" si="4"/>
        <v>Erreur de paramétrage</v>
      </c>
      <c r="I21" s="24"/>
      <c r="J21" s="294" t="s">
        <v>60</v>
      </c>
      <c r="K21" s="258">
        <v>0.8</v>
      </c>
      <c r="L21" s="258">
        <v>0.8</v>
      </c>
      <c r="M21" s="258">
        <v>0.7</v>
      </c>
      <c r="N21" s="258">
        <v>0.6</v>
      </c>
    </row>
    <row r="22" spans="1:14" ht="27" customHeight="1" x14ac:dyDescent="0.25">
      <c r="A22" s="352" t="s">
        <v>96</v>
      </c>
      <c r="B22" s="353"/>
      <c r="C22" s="353"/>
      <c r="D22" s="353"/>
      <c r="E22" s="353"/>
      <c r="F22" s="353"/>
      <c r="G22" s="353"/>
      <c r="H22" s="353"/>
      <c r="I22" s="23"/>
      <c r="J22" s="294" t="s">
        <v>63</v>
      </c>
      <c r="K22" s="258">
        <v>0.9</v>
      </c>
      <c r="L22" s="258">
        <v>0.9</v>
      </c>
      <c r="M22" s="258">
        <v>0.8</v>
      </c>
      <c r="N22" s="258">
        <v>0.7</v>
      </c>
    </row>
    <row r="23" spans="1:14" ht="27" customHeight="1" x14ac:dyDescent="0.25">
      <c r="A23" s="261" t="s">
        <v>97</v>
      </c>
      <c r="B23" s="354">
        <f>SUMIFS(BdD!$AO$10:$AO$1135, BdD!$F$10:$F$1135,B11, BdD!$AG$10:$AG$1135,"PE")</f>
        <v>0</v>
      </c>
      <c r="C23" s="354">
        <f>SUMIFS(BdD!$AO$10:$AO$1135, BdD!$F$10:$F$1135,C11, BdD!$AG$10:$AG$1135,"PE")</f>
        <v>0</v>
      </c>
      <c r="D23" s="354">
        <f>SUMIFS(BdD!$AO$10:$AO$1135, BdD!$F$10:$F$1135,D11, BdD!$AG$10:$AG$1135,"PE")</f>
        <v>0</v>
      </c>
      <c r="E23" s="354">
        <f>SUMIFS(BdD!$AO$10:$AO$1135, BdD!$F$10:$F$1135,E11, BdD!$AG$10:$AG$1135,"PE")</f>
        <v>0</v>
      </c>
      <c r="F23" s="354">
        <f>SUMIFS(BdD!$AO$10:$AO$1135, BdD!$F$10:$F$1135,F11, BdD!$AG$10:$AG$1135,"PE")</f>
        <v>0</v>
      </c>
      <c r="G23" s="354">
        <f>SUMIFS(BdD!$AO$10:$AO$1135, BdD!$F$10:$F$1135,G11, BdD!$AG$10:$AG$1135,"PE")</f>
        <v>0</v>
      </c>
      <c r="H23" s="354">
        <f>SUMIFS(BdD!$AO$10:$AO$1135, BdD!$F$10:$F$1135,H11, BdD!$AG$10:$AG$1135,"PE")</f>
        <v>0</v>
      </c>
      <c r="I23" s="23"/>
      <c r="J23" s="293"/>
      <c r="K23" s="350"/>
      <c r="L23" s="350" t="s">
        <v>98</v>
      </c>
      <c r="M23" s="350"/>
      <c r="N23" s="351"/>
    </row>
    <row r="24" spans="1:14" ht="27" customHeight="1" x14ac:dyDescent="0.25">
      <c r="A24" s="261" t="s">
        <v>99</v>
      </c>
      <c r="B24" s="355" t="str">
        <f>IF(B22="","",SUMIFS( BdD!$BB$10:$BB$1135, BdD!$F$10:$F$1135,B11, BdD!$AG$10:$AG$1135,"PE")/SUMIFS( BdD!$AO$10:$AO$1135, BdD!$F$10:$F$1135,B11, BdD!$AG$10:$AG$1135,"PE"))</f>
        <v/>
      </c>
      <c r="C24" s="356" t="str">
        <f>IF(C22="","",SUMIFS( BdD!$BB$10:$BB$1135, BdD!$F$10:$F$1135,C11, BdD!$AG$10:$AG$1135,"PE")/SUMIFS( BdD!$AO$10:$AO$1135, BdD!$F$10:$F$1135,C11, BdD!$AG$10:$AG$1135,"PE"))</f>
        <v/>
      </c>
      <c r="D24" s="355" t="str">
        <f>IF(D22="","",SUMIFS( BdD!$BB$10:$BB$1135, BdD!$F$10:$F$1135,D11, BdD!$AG$10:$AG$1135,"PE")/SUMIFS( BdD!$AO$10:$AO$1135, BdD!$F$10:$F$1135,D11, BdD!$AG$10:$AG$1135,"PE"))</f>
        <v/>
      </c>
      <c r="E24" s="355" t="str">
        <f>IF(E22="","",SUMIFS( BdD!$BB$10:$BB$1135, BdD!$F$10:$F$1135,E11, BdD!$AG$10:$AG$1135,"PE")/SUMIFS( BdD!$AO$10:$AO$1135, BdD!$F$10:$F$1135,E11, BdD!$AG$10:$AG$1135,"PE"))</f>
        <v/>
      </c>
      <c r="F24" s="355" t="str">
        <f>IF(F22="","",SUMIFS( BdD!$BB$10:$BB$1135, BdD!$F$10:$F$1135,F11, BdD!$AG$10:$AG$1135,"PE")/SUMIFS( BdD!$AO$10:$AO$1135, BdD!$F$10:$F$1135,F11, BdD!$AG$10:$AG$1135,"PE"))</f>
        <v/>
      </c>
      <c r="G24" s="355" t="str">
        <f>IF(G22="","",SUMIFS( BdD!$BB$10:$BB$1135, BdD!$F$10:$F$1135,G11, BdD!$AG$10:$AG$1135,"PE")/SUMIFS( BdD!$AO$10:$AO$1135, BdD!$F$10:$F$1135,G11, BdD!$AG$10:$AG$1135,"PE"))</f>
        <v/>
      </c>
      <c r="H24" s="355" t="str">
        <f>IF(H22="","",SUMIFS( BdD!$BB$10:$BB$1135, BdD!$F$10:$F$1135,H11, BdD!$AG$10:$AG$1135,"PE")/SUMIFS( BdD!$AO$10:$AO$1135, BdD!$F$10:$F$1135,H11, BdD!$AG$10:$AG$1135,"PE"))</f>
        <v/>
      </c>
      <c r="I24" s="23"/>
      <c r="J24" s="295" t="s">
        <v>51</v>
      </c>
      <c r="K24" s="295" t="s">
        <v>100</v>
      </c>
      <c r="L24" s="295" t="s">
        <v>101</v>
      </c>
      <c r="M24" s="357"/>
      <c r="N24" s="358"/>
    </row>
    <row r="25" spans="1:14" ht="38.25" x14ac:dyDescent="0.25">
      <c r="A25" s="23"/>
      <c r="B25" s="23"/>
      <c r="C25" s="23"/>
      <c r="D25" s="23"/>
      <c r="E25" s="23"/>
      <c r="F25" s="23"/>
      <c r="G25" s="23"/>
      <c r="H25" s="23"/>
      <c r="I25" s="23"/>
      <c r="J25" s="359" t="s">
        <v>102</v>
      </c>
      <c r="K25" s="258">
        <v>0.1</v>
      </c>
      <c r="L25" s="258">
        <v>0.15</v>
      </c>
      <c r="M25" s="296"/>
      <c r="N25" s="297"/>
    </row>
    <row r="26" spans="1:14" x14ac:dyDescent="0.25">
      <c r="J26" s="294" t="s">
        <v>60</v>
      </c>
      <c r="K26" s="258">
        <v>0.2</v>
      </c>
      <c r="L26" s="258">
        <v>0.25</v>
      </c>
      <c r="M26" s="296"/>
      <c r="N26" s="297"/>
    </row>
    <row r="27" spans="1:14" x14ac:dyDescent="0.25">
      <c r="J27" s="294" t="s">
        <v>63</v>
      </c>
      <c r="K27" s="258">
        <v>0.3</v>
      </c>
      <c r="L27" s="258">
        <v>0.35</v>
      </c>
      <c r="M27" s="298"/>
      <c r="N27" s="299"/>
    </row>
    <row r="29" spans="1:14" x14ac:dyDescent="0.25">
      <c r="J29" s="287" t="s">
        <v>103</v>
      </c>
      <c r="K29" s="338"/>
      <c r="L29" s="338"/>
      <c r="M29" s="338"/>
      <c r="N29" s="339"/>
    </row>
    <row r="30" spans="1:14" x14ac:dyDescent="0.25">
      <c r="J30" s="288" t="s">
        <v>51</v>
      </c>
      <c r="K30" s="288" t="s">
        <v>104</v>
      </c>
      <c r="L30" s="357"/>
      <c r="M30" s="360"/>
      <c r="N30" s="358"/>
    </row>
    <row r="31" spans="1:14" x14ac:dyDescent="0.25">
      <c r="J31" s="294" t="s">
        <v>60</v>
      </c>
      <c r="K31" s="258">
        <v>0.1</v>
      </c>
      <c r="L31" s="296"/>
      <c r="N31" s="297"/>
    </row>
    <row r="32" spans="1:14" x14ac:dyDescent="0.25">
      <c r="J32" s="294" t="s">
        <v>63</v>
      </c>
      <c r="K32" s="258">
        <v>0.2</v>
      </c>
      <c r="L32" s="298"/>
      <c r="M32" s="300"/>
      <c r="N32" s="299"/>
    </row>
  </sheetData>
  <sheetProtection algorithmName="SHA-512" hashValue="pjPKcSHhfR7A9fZNQ/l8lzlqMjHVeiYobFbZuaEVcHuoe3GSC2kxWt8rsUlIy2FocOaItVmSQ2nqS3XdcK9fXw==" saltValue="7Czpbw5prswSRB3hBLGMzg==" spinCount="100000" sheet="1" formatCells="0" formatColumns="0" formatRows="0" insertColumns="0" insertRows="0" insertHyperlinks="0" deleteColumns="0" deleteRows="0" sort="0" autoFilter="0" pivotTables="0"/>
  <conditionalFormatting sqref="B3:B8">
    <cfRule type="containsBlanks" dxfId="84" priority="4">
      <formula>LEN(TRIM(B3))=0</formula>
    </cfRule>
  </conditionalFormatting>
  <conditionalFormatting sqref="B11:H14">
    <cfRule type="containsBlanks" dxfId="83" priority="2">
      <formula>LEN(TRIM(B11))=0</formula>
    </cfRule>
  </conditionalFormatting>
  <conditionalFormatting sqref="B19:H19">
    <cfRule type="containsBlanks" dxfId="82" priority="5">
      <formula>LEN(TRIM(B19))=0</formula>
    </cfRule>
  </conditionalFormatting>
  <conditionalFormatting sqref="B22:H22">
    <cfRule type="containsBlanks" dxfId="81" priority="1">
      <formula>LEN(TRIM(B22))=0</formula>
    </cfRule>
  </conditionalFormatting>
  <dataValidations count="4">
    <dataValidation type="list" allowBlank="1" showInputMessage="1" showErrorMessage="1" sqref="B7" xr:uid="{00000000-0002-0000-0200-000001000000}">
      <formula1>"Oui,Non"</formula1>
    </dataValidation>
    <dataValidation type="list" allowBlank="1" showInputMessage="1" showErrorMessage="1" sqref="B8" xr:uid="{E9CD3CF1-F731-455E-B434-402D4CB3C146}">
      <formula1>"Hors zones AFR, Zone AFR a,Zone AFR c"</formula1>
    </dataValidation>
    <dataValidation type="list" allowBlank="1" showInputMessage="1" showErrorMessage="1" sqref="B14:H14" xr:uid="{8E75D2C6-EDE2-42A0-8477-F08CC5D92273}">
      <formula1>"100% avances remboursables, Subvention et avances remboursables, 100% subvention"</formula1>
    </dataValidation>
    <dataValidation type="list" allowBlank="1" showInputMessage="1" showErrorMessage="1" sqref="B12:H12" xr:uid="{46B1D4E3-4C0D-4F99-BDDB-9FDD1682DCEE}">
      <formula1>"GE,ME,PE,EPIC,NonEco100%,NonEco50%"</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sheetPr>
  <dimension ref="A1:E103"/>
  <sheetViews>
    <sheetView showGridLines="0" zoomScaleNormal="100" workbookViewId="0">
      <pane ySplit="5" topLeftCell="A6" activePane="bottomLeft" state="frozen"/>
      <selection pane="bottomLeft"/>
    </sheetView>
  </sheetViews>
  <sheetFormatPr baseColWidth="10" defaultColWidth="11.42578125" defaultRowHeight="15" x14ac:dyDescent="0.25"/>
  <cols>
    <col min="1" max="3" width="11.28515625" customWidth="1"/>
    <col min="4" max="4" width="23" customWidth="1"/>
    <col min="5" max="5" width="83.140625" customWidth="1"/>
  </cols>
  <sheetData>
    <row r="1" spans="1:5" x14ac:dyDescent="0.25">
      <c r="A1" s="20" t="s">
        <v>105</v>
      </c>
    </row>
    <row r="2" spans="1:5" x14ac:dyDescent="0.25">
      <c r="A2" s="18" t="s">
        <v>106</v>
      </c>
    </row>
    <row r="4" spans="1:5" x14ac:dyDescent="0.25">
      <c r="D4" s="19" t="s">
        <v>107</v>
      </c>
      <c r="E4" s="18" t="s">
        <v>108</v>
      </c>
    </row>
    <row r="5" spans="1:5" x14ac:dyDescent="0.25">
      <c r="A5" s="17" t="s">
        <v>109</v>
      </c>
      <c r="B5" s="17" t="s">
        <v>110</v>
      </c>
      <c r="C5" s="17" t="s">
        <v>111</v>
      </c>
      <c r="D5" s="17" t="s">
        <v>112</v>
      </c>
      <c r="E5" s="17" t="s">
        <v>113</v>
      </c>
    </row>
    <row r="6" spans="1:5" x14ac:dyDescent="0.25">
      <c r="A6" s="25"/>
      <c r="B6" s="25"/>
      <c r="C6" s="25"/>
      <c r="D6" s="13" t="str">
        <f t="shared" ref="D6:D11" si="0">CONCATENATE(A6,B6,C6)</f>
        <v/>
      </c>
      <c r="E6" s="12"/>
    </row>
    <row r="7" spans="1:5" x14ac:dyDescent="0.25">
      <c r="A7" s="25"/>
      <c r="B7" s="25"/>
      <c r="C7" s="25"/>
      <c r="D7" s="13" t="str">
        <f t="shared" si="0"/>
        <v/>
      </c>
      <c r="E7" s="12"/>
    </row>
    <row r="8" spans="1:5" x14ac:dyDescent="0.25">
      <c r="A8" s="25"/>
      <c r="B8" s="25"/>
      <c r="C8" s="25"/>
      <c r="D8" s="13" t="str">
        <f t="shared" si="0"/>
        <v/>
      </c>
      <c r="E8" s="12"/>
    </row>
    <row r="9" spans="1:5" x14ac:dyDescent="0.25">
      <c r="A9" s="25"/>
      <c r="B9" s="25"/>
      <c r="C9" s="25"/>
      <c r="D9" s="13" t="str">
        <f t="shared" si="0"/>
        <v/>
      </c>
      <c r="E9" s="12"/>
    </row>
    <row r="10" spans="1:5" x14ac:dyDescent="0.25">
      <c r="A10" s="25"/>
      <c r="B10" s="25"/>
      <c r="C10" s="25"/>
      <c r="D10" s="13" t="str">
        <f t="shared" si="0"/>
        <v/>
      </c>
      <c r="E10" s="12"/>
    </row>
    <row r="11" spans="1:5" x14ac:dyDescent="0.25">
      <c r="A11" s="25"/>
      <c r="B11" s="25"/>
      <c r="C11" s="25"/>
      <c r="D11" s="13" t="str">
        <f t="shared" si="0"/>
        <v/>
      </c>
      <c r="E11" s="12"/>
    </row>
    <row r="12" spans="1:5" x14ac:dyDescent="0.25">
      <c r="A12" s="25"/>
      <c r="B12" s="25"/>
      <c r="C12" s="25"/>
      <c r="D12" s="13" t="str">
        <f t="shared" ref="D12:D35" si="1">CONCATENATE(A12,B12,C12)</f>
        <v/>
      </c>
      <c r="E12" s="12"/>
    </row>
    <row r="13" spans="1:5" x14ac:dyDescent="0.25">
      <c r="A13" s="25"/>
      <c r="B13" s="25"/>
      <c r="C13" s="25"/>
      <c r="D13" s="13" t="str">
        <f t="shared" si="1"/>
        <v/>
      </c>
      <c r="E13" s="12"/>
    </row>
    <row r="14" spans="1:5" x14ac:dyDescent="0.25">
      <c r="A14" s="25"/>
      <c r="B14" s="25"/>
      <c r="C14" s="25"/>
      <c r="D14" s="13" t="str">
        <f t="shared" si="1"/>
        <v/>
      </c>
      <c r="E14" s="12"/>
    </row>
    <row r="15" spans="1:5" x14ac:dyDescent="0.25">
      <c r="A15" s="25"/>
      <c r="B15" s="25"/>
      <c r="C15" s="25"/>
      <c r="D15" s="13" t="str">
        <f t="shared" si="1"/>
        <v/>
      </c>
      <c r="E15" s="12"/>
    </row>
    <row r="16" spans="1:5" x14ac:dyDescent="0.25">
      <c r="A16" s="25"/>
      <c r="B16" s="25"/>
      <c r="C16" s="25"/>
      <c r="D16" s="13" t="str">
        <f t="shared" si="1"/>
        <v/>
      </c>
      <c r="E16" s="12"/>
    </row>
    <row r="17" spans="1:5" x14ac:dyDescent="0.25">
      <c r="A17" s="25"/>
      <c r="B17" s="25"/>
      <c r="C17" s="25"/>
      <c r="D17" s="13" t="str">
        <f t="shared" si="1"/>
        <v/>
      </c>
      <c r="E17" s="12"/>
    </row>
    <row r="18" spans="1:5" x14ac:dyDescent="0.25">
      <c r="A18" s="25"/>
      <c r="B18" s="25"/>
      <c r="C18" s="25"/>
      <c r="D18" s="13" t="str">
        <f t="shared" si="1"/>
        <v/>
      </c>
      <c r="E18" s="12"/>
    </row>
    <row r="19" spans="1:5" x14ac:dyDescent="0.25">
      <c r="A19" s="25"/>
      <c r="B19" s="25"/>
      <c r="C19" s="25"/>
      <c r="D19" s="13" t="str">
        <f t="shared" si="1"/>
        <v/>
      </c>
      <c r="E19" s="12"/>
    </row>
    <row r="20" spans="1:5" x14ac:dyDescent="0.25">
      <c r="A20" s="25"/>
      <c r="B20" s="25"/>
      <c r="C20" s="25"/>
      <c r="D20" s="13" t="str">
        <f t="shared" si="1"/>
        <v/>
      </c>
      <c r="E20" s="12"/>
    </row>
    <row r="21" spans="1:5" x14ac:dyDescent="0.25">
      <c r="A21" s="25"/>
      <c r="B21" s="25"/>
      <c r="C21" s="25"/>
      <c r="D21" s="13" t="str">
        <f t="shared" si="1"/>
        <v/>
      </c>
      <c r="E21" s="12"/>
    </row>
    <row r="22" spans="1:5" x14ac:dyDescent="0.25">
      <c r="A22" s="25"/>
      <c r="B22" s="25"/>
      <c r="C22" s="25"/>
      <c r="D22" s="13" t="str">
        <f t="shared" si="1"/>
        <v/>
      </c>
      <c r="E22" s="12"/>
    </row>
    <row r="23" spans="1:5" x14ac:dyDescent="0.25">
      <c r="A23" s="25"/>
      <c r="B23" s="25"/>
      <c r="C23" s="25"/>
      <c r="D23" s="13" t="str">
        <f t="shared" si="1"/>
        <v/>
      </c>
      <c r="E23" s="12"/>
    </row>
    <row r="24" spans="1:5" x14ac:dyDescent="0.25">
      <c r="A24" s="25"/>
      <c r="B24" s="25"/>
      <c r="C24" s="25"/>
      <c r="D24" s="13" t="str">
        <f t="shared" si="1"/>
        <v/>
      </c>
      <c r="E24" s="12"/>
    </row>
    <row r="25" spans="1:5" x14ac:dyDescent="0.25">
      <c r="A25" s="25"/>
      <c r="B25" s="25"/>
      <c r="C25" s="25"/>
      <c r="D25" s="13" t="str">
        <f t="shared" si="1"/>
        <v/>
      </c>
      <c r="E25" s="12"/>
    </row>
    <row r="26" spans="1:5" x14ac:dyDescent="0.25">
      <c r="A26" s="25"/>
      <c r="B26" s="25"/>
      <c r="C26" s="25"/>
      <c r="D26" s="13" t="str">
        <f t="shared" si="1"/>
        <v/>
      </c>
      <c r="E26" s="12"/>
    </row>
    <row r="27" spans="1:5" x14ac:dyDescent="0.25">
      <c r="A27" s="25"/>
      <c r="B27" s="25"/>
      <c r="C27" s="25"/>
      <c r="D27" s="13" t="str">
        <f t="shared" si="1"/>
        <v/>
      </c>
      <c r="E27" s="12"/>
    </row>
    <row r="28" spans="1:5" x14ac:dyDescent="0.25">
      <c r="A28" s="25"/>
      <c r="B28" s="25"/>
      <c r="C28" s="25"/>
      <c r="D28" s="13" t="str">
        <f t="shared" si="1"/>
        <v/>
      </c>
      <c r="E28" s="12"/>
    </row>
    <row r="29" spans="1:5" x14ac:dyDescent="0.25">
      <c r="A29" s="25"/>
      <c r="B29" s="25"/>
      <c r="C29" s="25"/>
      <c r="D29" s="13" t="str">
        <f t="shared" si="1"/>
        <v/>
      </c>
      <c r="E29" s="12"/>
    </row>
    <row r="30" spans="1:5" x14ac:dyDescent="0.25">
      <c r="A30" s="25"/>
      <c r="B30" s="25"/>
      <c r="C30" s="25"/>
      <c r="D30" s="13" t="str">
        <f t="shared" si="1"/>
        <v/>
      </c>
      <c r="E30" s="12"/>
    </row>
    <row r="31" spans="1:5" x14ac:dyDescent="0.25">
      <c r="A31" s="25"/>
      <c r="B31" s="25"/>
      <c r="C31" s="25"/>
      <c r="D31" s="13" t="str">
        <f t="shared" si="1"/>
        <v/>
      </c>
      <c r="E31" s="12"/>
    </row>
    <row r="32" spans="1:5" x14ac:dyDescent="0.25">
      <c r="A32" s="25"/>
      <c r="B32" s="25"/>
      <c r="C32" s="25"/>
      <c r="D32" s="13" t="str">
        <f t="shared" si="1"/>
        <v/>
      </c>
      <c r="E32" s="12"/>
    </row>
    <row r="33" spans="1:5" x14ac:dyDescent="0.25">
      <c r="A33" s="25"/>
      <c r="B33" s="25"/>
      <c r="C33" s="25"/>
      <c r="D33" s="13" t="str">
        <f t="shared" si="1"/>
        <v/>
      </c>
      <c r="E33" s="12"/>
    </row>
    <row r="34" spans="1:5" x14ac:dyDescent="0.25">
      <c r="A34" s="25"/>
      <c r="B34" s="25"/>
      <c r="C34" s="25"/>
      <c r="D34" s="13" t="str">
        <f t="shared" si="1"/>
        <v/>
      </c>
      <c r="E34" s="12"/>
    </row>
    <row r="35" spans="1:5" x14ac:dyDescent="0.25">
      <c r="A35" s="25"/>
      <c r="B35" s="25"/>
      <c r="C35" s="25"/>
      <c r="D35" s="13" t="str">
        <f t="shared" si="1"/>
        <v/>
      </c>
      <c r="E35" s="12"/>
    </row>
    <row r="36" spans="1:5" x14ac:dyDescent="0.25">
      <c r="A36" s="16"/>
      <c r="B36" s="15"/>
      <c r="C36" s="14"/>
      <c r="D36" s="13" t="str">
        <f t="shared" ref="D36:D61" si="2">CONCATENATE(A36,B36,C36)</f>
        <v/>
      </c>
      <c r="E36" s="12"/>
    </row>
    <row r="37" spans="1:5" x14ac:dyDescent="0.25">
      <c r="A37" s="16"/>
      <c r="B37" s="15"/>
      <c r="C37" s="14"/>
      <c r="D37" s="13" t="str">
        <f t="shared" si="2"/>
        <v/>
      </c>
      <c r="E37" s="12"/>
    </row>
    <row r="38" spans="1:5" x14ac:dyDescent="0.25">
      <c r="A38" s="16"/>
      <c r="B38" s="15"/>
      <c r="C38" s="14"/>
      <c r="D38" s="13" t="str">
        <f t="shared" si="2"/>
        <v/>
      </c>
      <c r="E38" s="12"/>
    </row>
    <row r="39" spans="1:5" x14ac:dyDescent="0.25">
      <c r="A39" s="16"/>
      <c r="B39" s="15"/>
      <c r="C39" s="14"/>
      <c r="D39" s="13" t="str">
        <f t="shared" si="2"/>
        <v/>
      </c>
      <c r="E39" s="12"/>
    </row>
    <row r="40" spans="1:5" x14ac:dyDescent="0.25">
      <c r="A40" s="16"/>
      <c r="B40" s="15"/>
      <c r="C40" s="14"/>
      <c r="D40" s="13" t="str">
        <f t="shared" si="2"/>
        <v/>
      </c>
      <c r="E40" s="12"/>
    </row>
    <row r="41" spans="1:5" x14ac:dyDescent="0.25">
      <c r="A41" s="16"/>
      <c r="B41" s="15"/>
      <c r="C41" s="14"/>
      <c r="D41" s="13" t="str">
        <f t="shared" si="2"/>
        <v/>
      </c>
      <c r="E41" s="12"/>
    </row>
    <row r="42" spans="1:5" x14ac:dyDescent="0.25">
      <c r="A42" s="16"/>
      <c r="B42" s="15"/>
      <c r="C42" s="14"/>
      <c r="D42" s="13" t="str">
        <f t="shared" si="2"/>
        <v/>
      </c>
      <c r="E42" s="12"/>
    </row>
    <row r="43" spans="1:5" x14ac:dyDescent="0.25">
      <c r="A43" s="16"/>
      <c r="B43" s="15"/>
      <c r="C43" s="14"/>
      <c r="D43" s="13" t="str">
        <f t="shared" si="2"/>
        <v/>
      </c>
      <c r="E43" s="12"/>
    </row>
    <row r="44" spans="1:5" x14ac:dyDescent="0.25">
      <c r="A44" s="16"/>
      <c r="B44" s="15"/>
      <c r="C44" s="14"/>
      <c r="D44" s="13" t="str">
        <f t="shared" si="2"/>
        <v/>
      </c>
      <c r="E44" s="12"/>
    </row>
    <row r="45" spans="1:5" x14ac:dyDescent="0.25">
      <c r="A45" s="16"/>
      <c r="B45" s="15"/>
      <c r="C45" s="14"/>
      <c r="D45" s="13" t="str">
        <f t="shared" si="2"/>
        <v/>
      </c>
      <c r="E45" s="12"/>
    </row>
    <row r="46" spans="1:5" x14ac:dyDescent="0.25">
      <c r="A46" s="16"/>
      <c r="B46" s="15"/>
      <c r="C46" s="14"/>
      <c r="D46" s="13" t="str">
        <f t="shared" si="2"/>
        <v/>
      </c>
      <c r="E46" s="12"/>
    </row>
    <row r="47" spans="1:5" x14ac:dyDescent="0.25">
      <c r="A47" s="16"/>
      <c r="B47" s="15"/>
      <c r="C47" s="14"/>
      <c r="D47" s="13" t="str">
        <f t="shared" si="2"/>
        <v/>
      </c>
      <c r="E47" s="12"/>
    </row>
    <row r="48" spans="1:5" x14ac:dyDescent="0.25">
      <c r="A48" s="16"/>
      <c r="B48" s="15"/>
      <c r="C48" s="14"/>
      <c r="D48" s="13" t="str">
        <f t="shared" si="2"/>
        <v/>
      </c>
      <c r="E48" s="12"/>
    </row>
    <row r="49" spans="1:5" x14ac:dyDescent="0.25">
      <c r="A49" s="16"/>
      <c r="B49" s="15"/>
      <c r="C49" s="14"/>
      <c r="D49" s="13" t="str">
        <f t="shared" si="2"/>
        <v/>
      </c>
      <c r="E49" s="12"/>
    </row>
    <row r="50" spans="1:5" x14ac:dyDescent="0.25">
      <c r="A50" s="16"/>
      <c r="B50" s="15"/>
      <c r="C50" s="14"/>
      <c r="D50" s="13" t="str">
        <f t="shared" si="2"/>
        <v/>
      </c>
      <c r="E50" s="12"/>
    </row>
    <row r="51" spans="1:5" x14ac:dyDescent="0.25">
      <c r="A51" s="16"/>
      <c r="B51" s="15"/>
      <c r="C51" s="14"/>
      <c r="D51" s="13" t="str">
        <f t="shared" si="2"/>
        <v/>
      </c>
      <c r="E51" s="12"/>
    </row>
    <row r="52" spans="1:5" x14ac:dyDescent="0.25">
      <c r="A52" s="16"/>
      <c r="B52" s="15"/>
      <c r="C52" s="14"/>
      <c r="D52" s="13" t="str">
        <f t="shared" si="2"/>
        <v/>
      </c>
      <c r="E52" s="12"/>
    </row>
    <row r="53" spans="1:5" x14ac:dyDescent="0.25">
      <c r="A53" s="16"/>
      <c r="B53" s="15"/>
      <c r="C53" s="14"/>
      <c r="D53" s="13" t="str">
        <f t="shared" si="2"/>
        <v/>
      </c>
      <c r="E53" s="12"/>
    </row>
    <row r="54" spans="1:5" x14ac:dyDescent="0.25">
      <c r="A54" s="16"/>
      <c r="B54" s="15"/>
      <c r="C54" s="14"/>
      <c r="D54" s="13" t="str">
        <f t="shared" si="2"/>
        <v/>
      </c>
      <c r="E54" s="12"/>
    </row>
    <row r="55" spans="1:5" x14ac:dyDescent="0.25">
      <c r="A55" s="16"/>
      <c r="B55" s="15"/>
      <c r="C55" s="14"/>
      <c r="D55" s="13" t="str">
        <f t="shared" si="2"/>
        <v/>
      </c>
      <c r="E55" s="12"/>
    </row>
    <row r="56" spans="1:5" x14ac:dyDescent="0.25">
      <c r="A56" s="16"/>
      <c r="B56" s="15"/>
      <c r="C56" s="14"/>
      <c r="D56" s="13" t="str">
        <f t="shared" si="2"/>
        <v/>
      </c>
      <c r="E56" s="12"/>
    </row>
    <row r="57" spans="1:5" x14ac:dyDescent="0.25">
      <c r="A57" s="16"/>
      <c r="B57" s="15"/>
      <c r="C57" s="14"/>
      <c r="D57" s="13" t="str">
        <f t="shared" si="2"/>
        <v/>
      </c>
      <c r="E57" s="12"/>
    </row>
    <row r="58" spans="1:5" x14ac:dyDescent="0.25">
      <c r="A58" s="16"/>
      <c r="B58" s="15"/>
      <c r="C58" s="14"/>
      <c r="D58" s="13" t="str">
        <f t="shared" si="2"/>
        <v/>
      </c>
      <c r="E58" s="12"/>
    </row>
    <row r="59" spans="1:5" x14ac:dyDescent="0.25">
      <c r="A59" s="16"/>
      <c r="B59" s="15"/>
      <c r="C59" s="14"/>
      <c r="D59" s="13" t="str">
        <f t="shared" si="2"/>
        <v/>
      </c>
      <c r="E59" s="12"/>
    </row>
    <row r="60" spans="1:5" x14ac:dyDescent="0.25">
      <c r="A60" s="16"/>
      <c r="B60" s="15"/>
      <c r="C60" s="14"/>
      <c r="D60" s="13" t="str">
        <f t="shared" si="2"/>
        <v/>
      </c>
      <c r="E60" s="12"/>
    </row>
    <row r="61" spans="1:5" x14ac:dyDescent="0.25">
      <c r="A61" s="16"/>
      <c r="B61" s="15"/>
      <c r="C61" s="14"/>
      <c r="D61" s="13" t="str">
        <f t="shared" si="2"/>
        <v/>
      </c>
      <c r="E61" s="12"/>
    </row>
    <row r="62" spans="1:5" x14ac:dyDescent="0.25">
      <c r="A62" s="16"/>
      <c r="B62" s="15"/>
      <c r="C62" s="14"/>
      <c r="D62" s="13" t="str">
        <f t="shared" ref="D62:D93" si="3">CONCATENATE(A62,B62,C62)</f>
        <v/>
      </c>
      <c r="E62" s="12"/>
    </row>
    <row r="63" spans="1:5" x14ac:dyDescent="0.25">
      <c r="A63" s="16"/>
      <c r="B63" s="15"/>
      <c r="C63" s="14"/>
      <c r="D63" s="13" t="str">
        <f t="shared" si="3"/>
        <v/>
      </c>
      <c r="E63" s="12"/>
    </row>
    <row r="64" spans="1:5" x14ac:dyDescent="0.25">
      <c r="A64" s="16"/>
      <c r="B64" s="15"/>
      <c r="C64" s="14"/>
      <c r="D64" s="13" t="str">
        <f t="shared" si="3"/>
        <v/>
      </c>
      <c r="E64" s="12"/>
    </row>
    <row r="65" spans="1:5" x14ac:dyDescent="0.25">
      <c r="A65" s="16"/>
      <c r="B65" s="15"/>
      <c r="C65" s="14"/>
      <c r="D65" s="13" t="str">
        <f t="shared" si="3"/>
        <v/>
      </c>
      <c r="E65" s="12"/>
    </row>
    <row r="66" spans="1:5" x14ac:dyDescent="0.25">
      <c r="A66" s="16"/>
      <c r="B66" s="15"/>
      <c r="C66" s="14"/>
      <c r="D66" s="13" t="str">
        <f t="shared" si="3"/>
        <v/>
      </c>
      <c r="E66" s="12"/>
    </row>
    <row r="67" spans="1:5" x14ac:dyDescent="0.25">
      <c r="A67" s="16"/>
      <c r="B67" s="15"/>
      <c r="C67" s="14"/>
      <c r="D67" s="13" t="str">
        <f t="shared" si="3"/>
        <v/>
      </c>
      <c r="E67" s="12"/>
    </row>
    <row r="68" spans="1:5" x14ac:dyDescent="0.25">
      <c r="A68" s="16"/>
      <c r="B68" s="15"/>
      <c r="C68" s="14"/>
      <c r="D68" s="13" t="str">
        <f t="shared" si="3"/>
        <v/>
      </c>
      <c r="E68" s="12"/>
    </row>
    <row r="69" spans="1:5" x14ac:dyDescent="0.25">
      <c r="A69" s="16"/>
      <c r="B69" s="15"/>
      <c r="C69" s="14"/>
      <c r="D69" s="13" t="str">
        <f t="shared" si="3"/>
        <v/>
      </c>
      <c r="E69" s="12"/>
    </row>
    <row r="70" spans="1:5" x14ac:dyDescent="0.25">
      <c r="A70" s="16"/>
      <c r="B70" s="15"/>
      <c r="C70" s="14"/>
      <c r="D70" s="13" t="str">
        <f t="shared" si="3"/>
        <v/>
      </c>
      <c r="E70" s="12"/>
    </row>
    <row r="71" spans="1:5" x14ac:dyDescent="0.25">
      <c r="A71" s="16"/>
      <c r="B71" s="15"/>
      <c r="C71" s="14"/>
      <c r="D71" s="13" t="str">
        <f t="shared" si="3"/>
        <v/>
      </c>
      <c r="E71" s="12"/>
    </row>
    <row r="72" spans="1:5" x14ac:dyDescent="0.25">
      <c r="A72" s="16"/>
      <c r="B72" s="15"/>
      <c r="C72" s="14"/>
      <c r="D72" s="13" t="str">
        <f t="shared" si="3"/>
        <v/>
      </c>
      <c r="E72" s="12"/>
    </row>
    <row r="73" spans="1:5" x14ac:dyDescent="0.25">
      <c r="A73" s="16"/>
      <c r="B73" s="15"/>
      <c r="C73" s="14"/>
      <c r="D73" s="13" t="str">
        <f t="shared" si="3"/>
        <v/>
      </c>
      <c r="E73" s="12"/>
    </row>
    <row r="74" spans="1:5" x14ac:dyDescent="0.25">
      <c r="A74" s="16"/>
      <c r="B74" s="15"/>
      <c r="C74" s="14"/>
      <c r="D74" s="13" t="str">
        <f t="shared" si="3"/>
        <v/>
      </c>
      <c r="E74" s="12"/>
    </row>
    <row r="75" spans="1:5" x14ac:dyDescent="0.25">
      <c r="A75" s="16"/>
      <c r="B75" s="15"/>
      <c r="C75" s="14"/>
      <c r="D75" s="13" t="str">
        <f t="shared" si="3"/>
        <v/>
      </c>
      <c r="E75" s="12"/>
    </row>
    <row r="76" spans="1:5" x14ac:dyDescent="0.25">
      <c r="A76" s="16"/>
      <c r="B76" s="15"/>
      <c r="C76" s="14"/>
      <c r="D76" s="13" t="str">
        <f t="shared" si="3"/>
        <v/>
      </c>
      <c r="E76" s="12"/>
    </row>
    <row r="77" spans="1:5" x14ac:dyDescent="0.25">
      <c r="A77" s="16"/>
      <c r="B77" s="15"/>
      <c r="C77" s="14"/>
      <c r="D77" s="13" t="str">
        <f t="shared" si="3"/>
        <v/>
      </c>
      <c r="E77" s="12"/>
    </row>
    <row r="78" spans="1:5" x14ac:dyDescent="0.25">
      <c r="A78" s="16"/>
      <c r="B78" s="15"/>
      <c r="C78" s="14"/>
      <c r="D78" s="13" t="str">
        <f t="shared" si="3"/>
        <v/>
      </c>
      <c r="E78" s="12"/>
    </row>
    <row r="79" spans="1:5" x14ac:dyDescent="0.25">
      <c r="A79" s="16"/>
      <c r="B79" s="15"/>
      <c r="C79" s="14"/>
      <c r="D79" s="13" t="str">
        <f t="shared" si="3"/>
        <v/>
      </c>
      <c r="E79" s="12"/>
    </row>
    <row r="80" spans="1:5" x14ac:dyDescent="0.25">
      <c r="A80" s="16"/>
      <c r="B80" s="15"/>
      <c r="C80" s="14"/>
      <c r="D80" s="13" t="str">
        <f t="shared" si="3"/>
        <v/>
      </c>
      <c r="E80" s="12"/>
    </row>
    <row r="81" spans="1:5" x14ac:dyDescent="0.25">
      <c r="A81" s="16"/>
      <c r="B81" s="15"/>
      <c r="C81" s="14"/>
      <c r="D81" s="13" t="str">
        <f t="shared" si="3"/>
        <v/>
      </c>
      <c r="E81" s="12"/>
    </row>
    <row r="82" spans="1:5" x14ac:dyDescent="0.25">
      <c r="A82" s="16"/>
      <c r="B82" s="15"/>
      <c r="C82" s="14"/>
      <c r="D82" s="13" t="str">
        <f t="shared" si="3"/>
        <v/>
      </c>
      <c r="E82" s="12"/>
    </row>
    <row r="83" spans="1:5" x14ac:dyDescent="0.25">
      <c r="A83" s="16"/>
      <c r="B83" s="15"/>
      <c r="C83" s="14"/>
      <c r="D83" s="13" t="str">
        <f t="shared" si="3"/>
        <v/>
      </c>
      <c r="E83" s="12"/>
    </row>
    <row r="84" spans="1:5" x14ac:dyDescent="0.25">
      <c r="A84" s="16"/>
      <c r="B84" s="15"/>
      <c r="C84" s="14"/>
      <c r="D84" s="13" t="str">
        <f t="shared" si="3"/>
        <v/>
      </c>
      <c r="E84" s="12"/>
    </row>
    <row r="85" spans="1:5" x14ac:dyDescent="0.25">
      <c r="A85" s="16"/>
      <c r="B85" s="15"/>
      <c r="C85" s="14"/>
      <c r="D85" s="13" t="str">
        <f t="shared" si="3"/>
        <v/>
      </c>
      <c r="E85" s="12"/>
    </row>
    <row r="86" spans="1:5" x14ac:dyDescent="0.25">
      <c r="A86" s="16"/>
      <c r="B86" s="15"/>
      <c r="C86" s="14"/>
      <c r="D86" s="13" t="str">
        <f t="shared" si="3"/>
        <v/>
      </c>
      <c r="E86" s="12"/>
    </row>
    <row r="87" spans="1:5" x14ac:dyDescent="0.25">
      <c r="A87" s="16"/>
      <c r="B87" s="15"/>
      <c r="C87" s="14"/>
      <c r="D87" s="13" t="str">
        <f t="shared" si="3"/>
        <v/>
      </c>
      <c r="E87" s="12"/>
    </row>
    <row r="88" spans="1:5" x14ac:dyDescent="0.25">
      <c r="A88" s="16"/>
      <c r="B88" s="15"/>
      <c r="C88" s="14"/>
      <c r="D88" s="13" t="str">
        <f t="shared" si="3"/>
        <v/>
      </c>
      <c r="E88" s="12"/>
    </row>
    <row r="89" spans="1:5" x14ac:dyDescent="0.25">
      <c r="A89" s="16"/>
      <c r="B89" s="15"/>
      <c r="C89" s="14"/>
      <c r="D89" s="13" t="str">
        <f t="shared" si="3"/>
        <v/>
      </c>
      <c r="E89" s="12"/>
    </row>
    <row r="90" spans="1:5" x14ac:dyDescent="0.25">
      <c r="A90" s="16"/>
      <c r="B90" s="15"/>
      <c r="C90" s="14"/>
      <c r="D90" s="13" t="str">
        <f t="shared" si="3"/>
        <v/>
      </c>
      <c r="E90" s="12"/>
    </row>
    <row r="91" spans="1:5" x14ac:dyDescent="0.25">
      <c r="A91" s="16"/>
      <c r="B91" s="15"/>
      <c r="C91" s="14"/>
      <c r="D91" s="13" t="str">
        <f t="shared" si="3"/>
        <v/>
      </c>
      <c r="E91" s="12"/>
    </row>
    <row r="92" spans="1:5" x14ac:dyDescent="0.25">
      <c r="A92" s="16"/>
      <c r="B92" s="15"/>
      <c r="C92" s="14"/>
      <c r="D92" s="13" t="str">
        <f t="shared" si="3"/>
        <v/>
      </c>
      <c r="E92" s="12"/>
    </row>
    <row r="93" spans="1:5" x14ac:dyDescent="0.25">
      <c r="A93" s="16"/>
      <c r="B93" s="15"/>
      <c r="C93" s="14"/>
      <c r="D93" s="13" t="str">
        <f t="shared" si="3"/>
        <v/>
      </c>
      <c r="E93" s="12"/>
    </row>
    <row r="94" spans="1:5" x14ac:dyDescent="0.25">
      <c r="A94" s="16"/>
      <c r="B94" s="15"/>
      <c r="C94" s="14"/>
      <c r="D94" s="13" t="str">
        <f t="shared" ref="D94:D103" si="4">CONCATENATE(A94,B94,C94)</f>
        <v/>
      </c>
      <c r="E94" s="12"/>
    </row>
    <row r="95" spans="1:5" x14ac:dyDescent="0.25">
      <c r="A95" s="16"/>
      <c r="B95" s="15"/>
      <c r="C95" s="14"/>
      <c r="D95" s="13" t="str">
        <f t="shared" si="4"/>
        <v/>
      </c>
      <c r="E95" s="12"/>
    </row>
    <row r="96" spans="1:5" x14ac:dyDescent="0.25">
      <c r="A96" s="16"/>
      <c r="B96" s="15"/>
      <c r="C96" s="14"/>
      <c r="D96" s="13" t="str">
        <f t="shared" si="4"/>
        <v/>
      </c>
      <c r="E96" s="12"/>
    </row>
    <row r="97" spans="1:5" x14ac:dyDescent="0.25">
      <c r="A97" s="16"/>
      <c r="B97" s="15"/>
      <c r="C97" s="14"/>
      <c r="D97" s="13" t="str">
        <f t="shared" si="4"/>
        <v/>
      </c>
      <c r="E97" s="12"/>
    </row>
    <row r="98" spans="1:5" x14ac:dyDescent="0.25">
      <c r="A98" s="16"/>
      <c r="B98" s="15"/>
      <c r="C98" s="14"/>
      <c r="D98" s="13" t="str">
        <f t="shared" si="4"/>
        <v/>
      </c>
      <c r="E98" s="12"/>
    </row>
    <row r="99" spans="1:5" x14ac:dyDescent="0.25">
      <c r="A99" s="16"/>
      <c r="B99" s="15"/>
      <c r="C99" s="14"/>
      <c r="D99" s="13" t="str">
        <f t="shared" si="4"/>
        <v/>
      </c>
      <c r="E99" s="12"/>
    </row>
    <row r="100" spans="1:5" x14ac:dyDescent="0.25">
      <c r="A100" s="16"/>
      <c r="B100" s="15"/>
      <c r="C100" s="14"/>
      <c r="D100" s="13" t="str">
        <f t="shared" si="4"/>
        <v/>
      </c>
      <c r="E100" s="12"/>
    </row>
    <row r="101" spans="1:5" x14ac:dyDescent="0.25">
      <c r="A101" s="16"/>
      <c r="B101" s="15"/>
      <c r="C101" s="14"/>
      <c r="D101" s="13" t="str">
        <f t="shared" si="4"/>
        <v/>
      </c>
      <c r="E101" s="12"/>
    </row>
    <row r="102" spans="1:5" x14ac:dyDescent="0.25">
      <c r="A102" s="16"/>
      <c r="B102" s="15"/>
      <c r="C102" s="14"/>
      <c r="D102" s="13" t="str">
        <f t="shared" si="4"/>
        <v/>
      </c>
      <c r="E102" s="12"/>
    </row>
    <row r="103" spans="1:5" x14ac:dyDescent="0.25">
      <c r="A103" s="16"/>
      <c r="B103" s="15"/>
      <c r="C103" s="14"/>
      <c r="D103" s="13" t="str">
        <f t="shared" si="4"/>
        <v/>
      </c>
      <c r="E103" s="12"/>
    </row>
  </sheetData>
  <sheetProtection selectLockedCells="1"/>
  <conditionalFormatting sqref="A6:B35">
    <cfRule type="containsBlanks" dxfId="80" priority="1">
      <formula>LEN(TRIM(A6))=0</formula>
    </cfRule>
  </conditionalFormatting>
  <dataValidations count="3">
    <dataValidation type="list" allowBlank="1" showInputMessage="1" showErrorMessage="1" sqref="C5 A6:A103" xr:uid="{00000000-0002-0000-0300-000000000000}">
      <formula1>"LOT 0,LOT 1,LOT 2,LOT 3,LOT 4,LOT 5,LOT 6,LOT 7,LOT 8,LOT 9,LOT 10,LOT 11,LOT 12,LOT 13,LOT 14,LOT 14,LOT 15"</formula1>
    </dataValidation>
    <dataValidation type="list" allowBlank="1" showInputMessage="1" showErrorMessage="1" sqref="B6:B103" xr:uid="{00000000-0002-0000-0300-000001000000}">
      <formula1>"1,2,3,4,5,6,7,8,9,10,11,12,13,14,15"</formula1>
    </dataValidation>
    <dataValidation type="list" allowBlank="1" showInputMessage="1" showErrorMessage="1" sqref="C6:C103" xr:uid="{00000000-0002-0000-0300-000002000000}">
      <formula1>",,1,2,3,4,5,6,7,8,9,10,11,12,13,14,15"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4"/>
  </sheetPr>
  <dimension ref="A1:P185"/>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3" width="7.42578125" style="40" customWidth="1"/>
    <col min="4" max="4" width="27.28515625" style="40" customWidth="1"/>
    <col min="5" max="5" width="21.7109375" style="40" customWidth="1"/>
    <col min="6" max="6" width="11.42578125" style="40"/>
    <col min="7" max="7" width="15.7109375" style="40" customWidth="1"/>
    <col min="8" max="8" width="24.7109375" style="40" customWidth="1"/>
    <col min="9" max="9" width="14.5703125" style="46" bestFit="1" customWidth="1"/>
    <col min="10" max="10" width="23.140625" style="40" customWidth="1"/>
    <col min="11" max="11" width="21.7109375" style="40" customWidth="1"/>
    <col min="12" max="12" width="15.42578125" style="40" customWidth="1"/>
    <col min="13" max="13" width="26.85546875" style="40" customWidth="1"/>
    <col min="14" max="14" width="18.42578125" style="40" customWidth="1"/>
    <col min="15" max="15" width="26.5703125" style="40" customWidth="1"/>
    <col min="16" max="16384" width="11.42578125" style="40"/>
  </cols>
  <sheetData>
    <row r="1" spans="1:16" ht="14.25" customHeight="1" x14ac:dyDescent="0.25">
      <c r="A1" s="25"/>
      <c r="B1" s="25"/>
      <c r="C1" s="25"/>
      <c r="D1" s="43" t="str">
        <f t="shared" ref="D1" si="0">CONCATENATE(A1,B1,C1)</f>
        <v/>
      </c>
      <c r="E1" s="44">
        <f>IFERROR(VLOOKUP(D1,'Structure projet '!D:E,2,FALSE),"")</f>
        <v>0</v>
      </c>
      <c r="F1" s="25"/>
      <c r="G1" s="25"/>
      <c r="H1" s="25"/>
      <c r="I1" s="32"/>
      <c r="J1" s="25"/>
      <c r="K1" s="93" t="str">
        <f>IF(F1="","",I1/J1)</f>
        <v/>
      </c>
      <c r="L1" s="25"/>
      <c r="M1" s="31"/>
      <c r="N1" s="92" t="str">
        <f>IF(F1="","",K1*M1*L1)</f>
        <v/>
      </c>
      <c r="O1" s="30"/>
    </row>
    <row r="2" spans="1:16" x14ac:dyDescent="0.25">
      <c r="A2" s="432" t="s">
        <v>114</v>
      </c>
      <c r="B2" s="432"/>
      <c r="C2" s="432"/>
      <c r="D2" s="432"/>
      <c r="E2" s="432"/>
      <c r="F2" s="432"/>
    </row>
    <row r="3" spans="1:16" ht="18" x14ac:dyDescent="0.25">
      <c r="A3" s="335" t="s">
        <v>115</v>
      </c>
      <c r="B3" s="361"/>
      <c r="C3" s="361"/>
      <c r="D3" s="361"/>
      <c r="E3" s="361"/>
      <c r="F3" s="361"/>
      <c r="G3" s="361"/>
      <c r="H3" s="361"/>
      <c r="I3" s="362"/>
    </row>
    <row r="4" spans="1:16" ht="15.75" thickBot="1" x14ac:dyDescent="0.3">
      <c r="B4" s="363"/>
      <c r="C4" s="363"/>
      <c r="D4" s="363"/>
      <c r="E4" s="363"/>
      <c r="F4" s="363"/>
      <c r="G4" s="363"/>
      <c r="H4" s="363"/>
      <c r="I4" s="363"/>
    </row>
    <row r="5" spans="1:16" ht="15.75" thickBot="1" x14ac:dyDescent="0.3">
      <c r="A5" s="426" t="s">
        <v>116</v>
      </c>
      <c r="B5" s="427"/>
      <c r="C5" s="427"/>
      <c r="D5" s="427"/>
      <c r="E5" s="427"/>
      <c r="F5" s="427"/>
      <c r="G5" s="427"/>
      <c r="H5" s="427"/>
      <c r="I5" s="428"/>
      <c r="K5" s="77" t="s">
        <v>117</v>
      </c>
      <c r="L5" s="47" t="s">
        <v>118</v>
      </c>
      <c r="M5" s="47"/>
      <c r="N5" s="82">
        <f>SUM(N9:N82)</f>
        <v>0</v>
      </c>
    </row>
    <row r="6" spans="1:16" ht="15.75" thickBot="1" x14ac:dyDescent="0.3">
      <c r="A6" s="429"/>
      <c r="B6" s="430"/>
      <c r="C6" s="430"/>
      <c r="D6" s="430"/>
      <c r="E6" s="430"/>
      <c r="F6" s="430"/>
      <c r="G6" s="430"/>
      <c r="H6" s="430"/>
      <c r="I6" s="431"/>
      <c r="K6" s="78" t="s">
        <v>119</v>
      </c>
      <c r="L6" s="69" t="s">
        <v>120</v>
      </c>
      <c r="M6" s="69"/>
      <c r="N6" s="82">
        <f>BdD!Z4</f>
        <v>0</v>
      </c>
    </row>
    <row r="8" spans="1:16" s="95" customFormat="1" ht="61.5" customHeight="1" x14ac:dyDescent="0.25">
      <c r="A8" s="48" t="s">
        <v>109</v>
      </c>
      <c r="B8" s="48" t="s">
        <v>110</v>
      </c>
      <c r="C8" s="48" t="s">
        <v>121</v>
      </c>
      <c r="D8" s="49" t="s">
        <v>122</v>
      </c>
      <c r="E8" s="48" t="s">
        <v>113</v>
      </c>
      <c r="F8" s="48" t="s">
        <v>123</v>
      </c>
      <c r="G8" s="48" t="s">
        <v>124</v>
      </c>
      <c r="H8" s="48" t="s">
        <v>125</v>
      </c>
      <c r="I8" s="50" t="s">
        <v>126</v>
      </c>
      <c r="J8" s="79" t="s">
        <v>127</v>
      </c>
      <c r="K8" s="48" t="s">
        <v>128</v>
      </c>
      <c r="L8" s="80" t="s">
        <v>129</v>
      </c>
      <c r="M8" s="81" t="s">
        <v>130</v>
      </c>
      <c r="N8" s="48" t="s">
        <v>131</v>
      </c>
      <c r="O8" s="48" t="s">
        <v>132</v>
      </c>
      <c r="P8" s="94"/>
    </row>
    <row r="9" spans="1:16" ht="21.75" customHeight="1" x14ac:dyDescent="0.25">
      <c r="A9" s="25"/>
      <c r="B9" s="25"/>
      <c r="C9" s="25"/>
      <c r="D9" s="43" t="str">
        <f t="shared" ref="D9:D10" si="1">CONCATENATE(A9,B9,C9)</f>
        <v/>
      </c>
      <c r="E9" s="44">
        <f>IFERROR(VLOOKUP(D9,'Structure projet '!D:E,2,FALSE),"")</f>
        <v>0</v>
      </c>
      <c r="F9" s="25"/>
      <c r="G9" s="25"/>
      <c r="H9" s="25"/>
      <c r="I9" s="32"/>
      <c r="J9" s="35"/>
      <c r="K9" s="92" t="str">
        <f t="shared" ref="K9:K72" si="2">IF(F9="","",I9/J9)</f>
        <v/>
      </c>
      <c r="L9" s="36"/>
      <c r="M9" s="31"/>
      <c r="N9" s="92" t="str">
        <f t="shared" ref="N9:N72" si="3">IF(F9="","",K9*M9*L9)</f>
        <v/>
      </c>
      <c r="O9" s="30"/>
    </row>
    <row r="10" spans="1:16" s="95" customFormat="1" ht="24" customHeight="1" x14ac:dyDescent="0.25">
      <c r="A10" s="25"/>
      <c r="B10" s="25"/>
      <c r="C10" s="25"/>
      <c r="D10" s="43" t="str">
        <f t="shared" si="1"/>
        <v/>
      </c>
      <c r="E10" s="44">
        <f>IFERROR(VLOOKUP(D10,'Structure projet '!D:E,2,FALSE),"")</f>
        <v>0</v>
      </c>
      <c r="F10" s="25"/>
      <c r="G10" s="25"/>
      <c r="H10" s="25"/>
      <c r="I10" s="32"/>
      <c r="J10" s="35"/>
      <c r="K10" s="92" t="str">
        <f t="shared" si="2"/>
        <v/>
      </c>
      <c r="L10" s="36"/>
      <c r="M10" s="31"/>
      <c r="N10" s="92" t="str">
        <f t="shared" si="3"/>
        <v/>
      </c>
      <c r="O10" s="30"/>
      <c r="P10" s="94"/>
    </row>
    <row r="11" spans="1:16" ht="18" customHeight="1" x14ac:dyDescent="0.25">
      <c r="A11" s="25"/>
      <c r="B11" s="25"/>
      <c r="C11" s="25"/>
      <c r="D11" s="43" t="str">
        <f t="shared" ref="D11:D29" si="4">CONCATENATE(A11,B11,C11)</f>
        <v/>
      </c>
      <c r="E11" s="44">
        <f>IFERROR(VLOOKUP(D11,'Structure projet '!D:E,2,FALSE),"")</f>
        <v>0</v>
      </c>
      <c r="F11" s="25"/>
      <c r="G11" s="25"/>
      <c r="H11" s="25"/>
      <c r="I11" s="32"/>
      <c r="J11" s="35"/>
      <c r="K11" s="92" t="str">
        <f t="shared" si="2"/>
        <v/>
      </c>
      <c r="L11" s="36"/>
      <c r="M11" s="31"/>
      <c r="N11" s="92" t="str">
        <f t="shared" si="3"/>
        <v/>
      </c>
      <c r="O11" s="30"/>
    </row>
    <row r="12" spans="1:16" ht="18" customHeight="1" x14ac:dyDescent="0.25">
      <c r="A12" s="25"/>
      <c r="B12" s="25"/>
      <c r="C12" s="25"/>
      <c r="D12" s="43" t="str">
        <f t="shared" si="4"/>
        <v/>
      </c>
      <c r="E12" s="44">
        <f>IFERROR(VLOOKUP(D12,'Structure projet '!D:E,2,FALSE),"")</f>
        <v>0</v>
      </c>
      <c r="F12" s="25"/>
      <c r="G12" s="25"/>
      <c r="H12" s="25"/>
      <c r="I12" s="32"/>
      <c r="J12" s="35"/>
      <c r="K12" s="92" t="str">
        <f t="shared" si="2"/>
        <v/>
      </c>
      <c r="L12" s="36"/>
      <c r="M12" s="31"/>
      <c r="N12" s="92" t="str">
        <f t="shared" si="3"/>
        <v/>
      </c>
      <c r="O12" s="30"/>
    </row>
    <row r="13" spans="1:16" ht="18" customHeight="1" x14ac:dyDescent="0.25">
      <c r="A13" s="25"/>
      <c r="B13" s="25"/>
      <c r="C13" s="25"/>
      <c r="D13" s="43" t="str">
        <f t="shared" si="4"/>
        <v/>
      </c>
      <c r="E13" s="44">
        <f>IFERROR(VLOOKUP(D13,'Structure projet '!D:E,2,FALSE),"")</f>
        <v>0</v>
      </c>
      <c r="F13" s="25"/>
      <c r="G13" s="25"/>
      <c r="H13" s="25"/>
      <c r="I13" s="32"/>
      <c r="J13" s="35"/>
      <c r="K13" s="92" t="str">
        <f t="shared" si="2"/>
        <v/>
      </c>
      <c r="L13" s="36"/>
      <c r="M13" s="31"/>
      <c r="N13" s="92" t="str">
        <f t="shared" si="3"/>
        <v/>
      </c>
      <c r="O13" s="30"/>
    </row>
    <row r="14" spans="1:16" ht="18" customHeight="1" x14ac:dyDescent="0.25">
      <c r="A14" s="25"/>
      <c r="B14" s="25"/>
      <c r="C14" s="25"/>
      <c r="D14" s="43" t="str">
        <f t="shared" si="4"/>
        <v/>
      </c>
      <c r="E14" s="44">
        <f>IFERROR(VLOOKUP(D14,'Structure projet '!D:E,2,FALSE),"")</f>
        <v>0</v>
      </c>
      <c r="F14" s="25"/>
      <c r="G14" s="25"/>
      <c r="H14" s="25"/>
      <c r="I14" s="32"/>
      <c r="J14" s="35"/>
      <c r="K14" s="92" t="str">
        <f t="shared" si="2"/>
        <v/>
      </c>
      <c r="L14" s="36"/>
      <c r="M14" s="31"/>
      <c r="N14" s="92" t="str">
        <f t="shared" si="3"/>
        <v/>
      </c>
      <c r="O14" s="30"/>
    </row>
    <row r="15" spans="1:16" ht="18" customHeight="1" x14ac:dyDescent="0.25">
      <c r="A15" s="25"/>
      <c r="B15" s="25"/>
      <c r="C15" s="25"/>
      <c r="D15" s="43" t="str">
        <f t="shared" si="4"/>
        <v/>
      </c>
      <c r="E15" s="44">
        <f>IFERROR(VLOOKUP(D15,'Structure projet '!D:E,2,FALSE),"")</f>
        <v>0</v>
      </c>
      <c r="F15" s="25"/>
      <c r="G15" s="25"/>
      <c r="H15" s="25"/>
      <c r="I15" s="32"/>
      <c r="J15" s="35"/>
      <c r="K15" s="92" t="str">
        <f t="shared" si="2"/>
        <v/>
      </c>
      <c r="L15" s="36"/>
      <c r="M15" s="31"/>
      <c r="N15" s="92" t="str">
        <f t="shared" si="3"/>
        <v/>
      </c>
      <c r="O15" s="30"/>
    </row>
    <row r="16" spans="1:16" ht="18" customHeight="1" x14ac:dyDescent="0.25">
      <c r="A16" s="25"/>
      <c r="B16" s="25"/>
      <c r="C16" s="25"/>
      <c r="D16" s="43" t="str">
        <f t="shared" si="4"/>
        <v/>
      </c>
      <c r="E16" s="44">
        <f>IFERROR(VLOOKUP(D16,'Structure projet '!D:E,2,FALSE),"")</f>
        <v>0</v>
      </c>
      <c r="F16" s="25"/>
      <c r="G16" s="25"/>
      <c r="H16" s="25"/>
      <c r="I16" s="32"/>
      <c r="J16" s="35"/>
      <c r="K16" s="92" t="str">
        <f t="shared" si="2"/>
        <v/>
      </c>
      <c r="L16" s="36"/>
      <c r="M16" s="31"/>
      <c r="N16" s="92" t="str">
        <f t="shared" si="3"/>
        <v/>
      </c>
      <c r="O16" s="30"/>
    </row>
    <row r="17" spans="1:15" ht="18" customHeight="1" x14ac:dyDescent="0.25">
      <c r="A17" s="25"/>
      <c r="B17" s="25"/>
      <c r="C17" s="25"/>
      <c r="D17" s="43" t="str">
        <f t="shared" si="4"/>
        <v/>
      </c>
      <c r="E17" s="44">
        <f>IFERROR(VLOOKUP(D17,'Structure projet '!D:E,2,FALSE),"")</f>
        <v>0</v>
      </c>
      <c r="F17" s="25"/>
      <c r="G17" s="25"/>
      <c r="H17" s="25"/>
      <c r="I17" s="32"/>
      <c r="J17" s="35"/>
      <c r="K17" s="92" t="str">
        <f t="shared" si="2"/>
        <v/>
      </c>
      <c r="L17" s="36"/>
      <c r="M17" s="31"/>
      <c r="N17" s="92" t="str">
        <f t="shared" si="3"/>
        <v/>
      </c>
      <c r="O17" s="30"/>
    </row>
    <row r="18" spans="1:15" ht="18" customHeight="1" x14ac:dyDescent="0.25">
      <c r="A18" s="25"/>
      <c r="B18" s="25"/>
      <c r="C18" s="25"/>
      <c r="D18" s="43" t="str">
        <f t="shared" si="4"/>
        <v/>
      </c>
      <c r="E18" s="44">
        <f>IFERROR(VLOOKUP(D18,'Structure projet '!D:E,2,FALSE),"")</f>
        <v>0</v>
      </c>
      <c r="F18" s="25"/>
      <c r="G18" s="25"/>
      <c r="H18" s="25"/>
      <c r="I18" s="32"/>
      <c r="J18" s="35"/>
      <c r="K18" s="92" t="str">
        <f t="shared" si="2"/>
        <v/>
      </c>
      <c r="L18" s="36"/>
      <c r="M18" s="31"/>
      <c r="N18" s="92" t="str">
        <f t="shared" si="3"/>
        <v/>
      </c>
      <c r="O18" s="30"/>
    </row>
    <row r="19" spans="1:15" ht="18" customHeight="1" x14ac:dyDescent="0.25">
      <c r="A19" s="25"/>
      <c r="B19" s="25"/>
      <c r="C19" s="25"/>
      <c r="D19" s="43" t="str">
        <f t="shared" si="4"/>
        <v/>
      </c>
      <c r="E19" s="44">
        <f>IFERROR(VLOOKUP(D19,'Structure projet '!D:E,2,FALSE),"")</f>
        <v>0</v>
      </c>
      <c r="F19" s="25"/>
      <c r="G19" s="25"/>
      <c r="H19" s="25"/>
      <c r="I19" s="32"/>
      <c r="J19" s="35"/>
      <c r="K19" s="92" t="str">
        <f t="shared" si="2"/>
        <v/>
      </c>
      <c r="L19" s="36"/>
      <c r="M19" s="31"/>
      <c r="N19" s="92" t="str">
        <f t="shared" si="3"/>
        <v/>
      </c>
      <c r="O19" s="30"/>
    </row>
    <row r="20" spans="1:15" ht="18" customHeight="1" x14ac:dyDescent="0.25">
      <c r="A20" s="25"/>
      <c r="B20" s="25"/>
      <c r="C20" s="25"/>
      <c r="D20" s="43" t="str">
        <f t="shared" si="4"/>
        <v/>
      </c>
      <c r="E20" s="44">
        <f>IFERROR(VLOOKUP(D20,'Structure projet '!D:E,2,FALSE),"")</f>
        <v>0</v>
      </c>
      <c r="F20" s="25"/>
      <c r="G20" s="25"/>
      <c r="H20" s="25"/>
      <c r="I20" s="32"/>
      <c r="J20" s="35"/>
      <c r="K20" s="92" t="str">
        <f t="shared" si="2"/>
        <v/>
      </c>
      <c r="L20" s="36"/>
      <c r="M20" s="31"/>
      <c r="N20" s="92" t="str">
        <f t="shared" si="3"/>
        <v/>
      </c>
      <c r="O20" s="30"/>
    </row>
    <row r="21" spans="1:15" ht="18" customHeight="1" x14ac:dyDescent="0.25">
      <c r="A21" s="25"/>
      <c r="B21" s="25"/>
      <c r="C21" s="25"/>
      <c r="D21" s="43" t="str">
        <f t="shared" si="4"/>
        <v/>
      </c>
      <c r="E21" s="44">
        <f>IFERROR(VLOOKUP(D21,'Structure projet '!D:E,2,FALSE),"")</f>
        <v>0</v>
      </c>
      <c r="F21" s="25"/>
      <c r="G21" s="25"/>
      <c r="H21" s="25"/>
      <c r="I21" s="32"/>
      <c r="J21" s="35"/>
      <c r="K21" s="92" t="str">
        <f t="shared" si="2"/>
        <v/>
      </c>
      <c r="L21" s="36"/>
      <c r="M21" s="31"/>
      <c r="N21" s="92" t="str">
        <f t="shared" si="3"/>
        <v/>
      </c>
      <c r="O21" s="30"/>
    </row>
    <row r="22" spans="1:15" ht="18" customHeight="1" x14ac:dyDescent="0.25">
      <c r="A22" s="25"/>
      <c r="B22" s="25"/>
      <c r="C22" s="25"/>
      <c r="D22" s="43" t="str">
        <f t="shared" si="4"/>
        <v/>
      </c>
      <c r="E22" s="44">
        <f>IFERROR(VLOOKUP(D22,'Structure projet '!D:E,2,FALSE),"")</f>
        <v>0</v>
      </c>
      <c r="F22" s="25"/>
      <c r="G22" s="25"/>
      <c r="H22" s="25"/>
      <c r="I22" s="32"/>
      <c r="J22" s="35"/>
      <c r="K22" s="92" t="str">
        <f t="shared" si="2"/>
        <v/>
      </c>
      <c r="L22" s="36"/>
      <c r="M22" s="31"/>
      <c r="N22" s="92" t="str">
        <f t="shared" si="3"/>
        <v/>
      </c>
      <c r="O22" s="30"/>
    </row>
    <row r="23" spans="1:15" ht="18" customHeight="1" x14ac:dyDescent="0.25">
      <c r="A23" s="25"/>
      <c r="B23" s="25"/>
      <c r="C23" s="25"/>
      <c r="D23" s="43" t="str">
        <f t="shared" si="4"/>
        <v/>
      </c>
      <c r="E23" s="44">
        <f>IFERROR(VLOOKUP(D23,'Structure projet '!D:E,2,FALSE),"")</f>
        <v>0</v>
      </c>
      <c r="F23" s="25"/>
      <c r="G23" s="25"/>
      <c r="H23" s="25"/>
      <c r="I23" s="32"/>
      <c r="J23" s="35"/>
      <c r="K23" s="92" t="str">
        <f t="shared" si="2"/>
        <v/>
      </c>
      <c r="L23" s="36"/>
      <c r="M23" s="31"/>
      <c r="N23" s="92" t="str">
        <f t="shared" si="3"/>
        <v/>
      </c>
      <c r="O23" s="30"/>
    </row>
    <row r="24" spans="1:15" ht="18" customHeight="1" x14ac:dyDescent="0.25">
      <c r="A24" s="25"/>
      <c r="B24" s="25"/>
      <c r="C24" s="25"/>
      <c r="D24" s="43" t="str">
        <f t="shared" si="4"/>
        <v/>
      </c>
      <c r="E24" s="44">
        <f>IFERROR(VLOOKUP(D24,'Structure projet '!D:E,2,FALSE),"")</f>
        <v>0</v>
      </c>
      <c r="F24" s="25"/>
      <c r="G24" s="25"/>
      <c r="H24" s="25"/>
      <c r="I24" s="32"/>
      <c r="J24" s="35"/>
      <c r="K24" s="92" t="str">
        <f t="shared" si="2"/>
        <v/>
      </c>
      <c r="L24" s="36"/>
      <c r="M24" s="31"/>
      <c r="N24" s="92" t="str">
        <f t="shared" si="3"/>
        <v/>
      </c>
      <c r="O24" s="30"/>
    </row>
    <row r="25" spans="1:15" ht="18" customHeight="1" x14ac:dyDescent="0.25">
      <c r="A25" s="25"/>
      <c r="B25" s="25"/>
      <c r="C25" s="25"/>
      <c r="D25" s="43" t="str">
        <f t="shared" si="4"/>
        <v/>
      </c>
      <c r="E25" s="44">
        <f>IFERROR(VLOOKUP(D25,'Structure projet '!D:E,2,FALSE),"")</f>
        <v>0</v>
      </c>
      <c r="F25" s="25"/>
      <c r="G25" s="25"/>
      <c r="H25" s="25"/>
      <c r="I25" s="32"/>
      <c r="J25" s="35"/>
      <c r="K25" s="92" t="str">
        <f t="shared" si="2"/>
        <v/>
      </c>
      <c r="L25" s="36"/>
      <c r="M25" s="31"/>
      <c r="N25" s="92" t="str">
        <f t="shared" si="3"/>
        <v/>
      </c>
      <c r="O25" s="30"/>
    </row>
    <row r="26" spans="1:15" ht="18" customHeight="1" x14ac:dyDescent="0.25">
      <c r="A26" s="25"/>
      <c r="B26" s="25"/>
      <c r="C26" s="25"/>
      <c r="D26" s="43" t="str">
        <f t="shared" si="4"/>
        <v/>
      </c>
      <c r="E26" s="44">
        <f>IFERROR(VLOOKUP(D26,'Structure projet '!D:E,2,FALSE),"")</f>
        <v>0</v>
      </c>
      <c r="F26" s="25"/>
      <c r="G26" s="25"/>
      <c r="H26" s="25"/>
      <c r="I26" s="32"/>
      <c r="J26" s="35"/>
      <c r="K26" s="92" t="str">
        <f t="shared" si="2"/>
        <v/>
      </c>
      <c r="L26" s="36"/>
      <c r="M26" s="31"/>
      <c r="N26" s="92" t="str">
        <f t="shared" si="3"/>
        <v/>
      </c>
      <c r="O26" s="30"/>
    </row>
    <row r="27" spans="1:15" ht="18" customHeight="1" x14ac:dyDescent="0.25">
      <c r="A27" s="25"/>
      <c r="B27" s="25"/>
      <c r="C27" s="25"/>
      <c r="D27" s="43" t="str">
        <f t="shared" si="4"/>
        <v/>
      </c>
      <c r="E27" s="44">
        <f>IFERROR(VLOOKUP(D27,'Structure projet '!D:E,2,FALSE),"")</f>
        <v>0</v>
      </c>
      <c r="F27" s="25"/>
      <c r="G27" s="25"/>
      <c r="H27" s="25"/>
      <c r="I27" s="32"/>
      <c r="J27" s="35"/>
      <c r="K27" s="92" t="str">
        <f t="shared" si="2"/>
        <v/>
      </c>
      <c r="L27" s="36"/>
      <c r="M27" s="31"/>
      <c r="N27" s="92" t="str">
        <f t="shared" si="3"/>
        <v/>
      </c>
      <c r="O27" s="30"/>
    </row>
    <row r="28" spans="1:15" ht="18" customHeight="1" x14ac:dyDescent="0.25">
      <c r="A28" s="25"/>
      <c r="B28" s="25"/>
      <c r="C28" s="25"/>
      <c r="D28" s="43" t="str">
        <f t="shared" si="4"/>
        <v/>
      </c>
      <c r="E28" s="44">
        <f>IFERROR(VLOOKUP(D28,'Structure projet '!D:E,2,FALSE),"")</f>
        <v>0</v>
      </c>
      <c r="F28" s="25"/>
      <c r="G28" s="25"/>
      <c r="H28" s="25"/>
      <c r="I28" s="32"/>
      <c r="J28" s="35"/>
      <c r="K28" s="92" t="str">
        <f t="shared" si="2"/>
        <v/>
      </c>
      <c r="L28" s="36"/>
      <c r="M28" s="31"/>
      <c r="N28" s="92" t="str">
        <f t="shared" si="3"/>
        <v/>
      </c>
      <c r="O28" s="30"/>
    </row>
    <row r="29" spans="1:15" ht="18" customHeight="1" x14ac:dyDescent="0.25">
      <c r="A29" s="25"/>
      <c r="B29" s="25"/>
      <c r="C29" s="25"/>
      <c r="D29" s="43" t="str">
        <f t="shared" si="4"/>
        <v/>
      </c>
      <c r="E29" s="44">
        <f>IFERROR(VLOOKUP(D29,'Structure projet '!D:E,2,FALSE),"")</f>
        <v>0</v>
      </c>
      <c r="F29" s="25"/>
      <c r="G29" s="25"/>
      <c r="H29" s="25"/>
      <c r="I29" s="32"/>
      <c r="J29" s="35"/>
      <c r="K29" s="92" t="str">
        <f t="shared" si="2"/>
        <v/>
      </c>
      <c r="L29" s="36"/>
      <c r="M29" s="31"/>
      <c r="N29" s="92" t="str">
        <f t="shared" si="3"/>
        <v/>
      </c>
      <c r="O29" s="30"/>
    </row>
    <row r="30" spans="1:15" x14ac:dyDescent="0.25">
      <c r="A30" s="25"/>
      <c r="B30" s="25"/>
      <c r="C30" s="25"/>
      <c r="D30" s="43" t="str">
        <f t="shared" ref="D30:D63" si="5">CONCATENATE(A30,B30,C30)</f>
        <v/>
      </c>
      <c r="E30" s="44">
        <f>IFERROR(VLOOKUP(D30,'Structure projet '!D:E,2,FALSE),"")</f>
        <v>0</v>
      </c>
      <c r="F30" s="25"/>
      <c r="G30" s="25"/>
      <c r="H30" s="25"/>
      <c r="I30" s="32"/>
      <c r="J30" s="35"/>
      <c r="K30" s="92" t="str">
        <f t="shared" si="2"/>
        <v/>
      </c>
      <c r="L30" s="36"/>
      <c r="M30" s="31"/>
      <c r="N30" s="92" t="str">
        <f t="shared" si="3"/>
        <v/>
      </c>
      <c r="O30" s="30"/>
    </row>
    <row r="31" spans="1:15" x14ac:dyDescent="0.25">
      <c r="A31" s="25"/>
      <c r="B31" s="25"/>
      <c r="C31" s="25"/>
      <c r="D31" s="43" t="str">
        <f t="shared" si="5"/>
        <v/>
      </c>
      <c r="E31" s="44">
        <f>IFERROR(VLOOKUP(D31,'Structure projet '!D:E,2,FALSE),"")</f>
        <v>0</v>
      </c>
      <c r="F31" s="25"/>
      <c r="G31" s="25"/>
      <c r="H31" s="25"/>
      <c r="I31" s="32"/>
      <c r="J31" s="35"/>
      <c r="K31" s="92" t="str">
        <f t="shared" si="2"/>
        <v/>
      </c>
      <c r="L31" s="36"/>
      <c r="M31" s="31"/>
      <c r="N31" s="92" t="str">
        <f t="shared" si="3"/>
        <v/>
      </c>
      <c r="O31" s="30"/>
    </row>
    <row r="32" spans="1:15" x14ac:dyDescent="0.25">
      <c r="A32" s="25"/>
      <c r="B32" s="25"/>
      <c r="C32" s="25"/>
      <c r="D32" s="43" t="str">
        <f t="shared" si="5"/>
        <v/>
      </c>
      <c r="E32" s="44">
        <f>IFERROR(VLOOKUP(D32,'Structure projet '!D:E,2,FALSE),"")</f>
        <v>0</v>
      </c>
      <c r="F32" s="25"/>
      <c r="G32" s="25"/>
      <c r="H32" s="25"/>
      <c r="I32" s="32"/>
      <c r="J32" s="35"/>
      <c r="K32" s="92" t="str">
        <f t="shared" si="2"/>
        <v/>
      </c>
      <c r="L32" s="36"/>
      <c r="M32" s="31"/>
      <c r="N32" s="92" t="str">
        <f t="shared" si="3"/>
        <v/>
      </c>
      <c r="O32" s="30"/>
    </row>
    <row r="33" spans="1:15" x14ac:dyDescent="0.25">
      <c r="A33" s="25"/>
      <c r="B33" s="25"/>
      <c r="C33" s="25"/>
      <c r="D33" s="43" t="str">
        <f t="shared" si="5"/>
        <v/>
      </c>
      <c r="E33" s="44">
        <f>IFERROR(VLOOKUP(D33,'Structure projet '!D:E,2,FALSE),"")</f>
        <v>0</v>
      </c>
      <c r="F33" s="25"/>
      <c r="G33" s="25"/>
      <c r="H33" s="25"/>
      <c r="I33" s="32"/>
      <c r="J33" s="35"/>
      <c r="K33" s="92" t="str">
        <f t="shared" si="2"/>
        <v/>
      </c>
      <c r="L33" s="36"/>
      <c r="M33" s="31"/>
      <c r="N33" s="92" t="str">
        <f t="shared" si="3"/>
        <v/>
      </c>
      <c r="O33" s="30"/>
    </row>
    <row r="34" spans="1:15" x14ac:dyDescent="0.25">
      <c r="A34" s="25"/>
      <c r="B34" s="25"/>
      <c r="C34" s="25"/>
      <c r="D34" s="43" t="str">
        <f t="shared" si="5"/>
        <v/>
      </c>
      <c r="E34" s="44">
        <f>IFERROR(VLOOKUP(D34,'Structure projet '!D:E,2,FALSE),"")</f>
        <v>0</v>
      </c>
      <c r="F34" s="25"/>
      <c r="G34" s="25"/>
      <c r="H34" s="25"/>
      <c r="I34" s="32"/>
      <c r="J34" s="35"/>
      <c r="K34" s="92" t="str">
        <f t="shared" si="2"/>
        <v/>
      </c>
      <c r="L34" s="36"/>
      <c r="M34" s="31"/>
      <c r="N34" s="92" t="str">
        <f t="shared" si="3"/>
        <v/>
      </c>
      <c r="O34" s="30"/>
    </row>
    <row r="35" spans="1:15" x14ac:dyDescent="0.25">
      <c r="A35" s="25"/>
      <c r="B35" s="25"/>
      <c r="C35" s="25"/>
      <c r="D35" s="43" t="str">
        <f t="shared" si="5"/>
        <v/>
      </c>
      <c r="E35" s="44">
        <f>IFERROR(VLOOKUP(D35,'Structure projet '!D:E,2,FALSE),"")</f>
        <v>0</v>
      </c>
      <c r="F35" s="25"/>
      <c r="G35" s="25"/>
      <c r="H35" s="25"/>
      <c r="I35" s="32"/>
      <c r="J35" s="35"/>
      <c r="K35" s="92" t="str">
        <f t="shared" si="2"/>
        <v/>
      </c>
      <c r="L35" s="36"/>
      <c r="M35" s="31"/>
      <c r="N35" s="92" t="str">
        <f t="shared" si="3"/>
        <v/>
      </c>
      <c r="O35" s="30"/>
    </row>
    <row r="36" spans="1:15" x14ac:dyDescent="0.25">
      <c r="A36" s="25"/>
      <c r="B36" s="25"/>
      <c r="C36" s="25"/>
      <c r="D36" s="43" t="str">
        <f t="shared" si="5"/>
        <v/>
      </c>
      <c r="E36" s="44">
        <f>IFERROR(VLOOKUP(D36,'Structure projet '!D:E,2,FALSE),"")</f>
        <v>0</v>
      </c>
      <c r="F36" s="25"/>
      <c r="G36" s="25"/>
      <c r="H36" s="25"/>
      <c r="I36" s="32"/>
      <c r="J36" s="35"/>
      <c r="K36" s="92" t="str">
        <f t="shared" si="2"/>
        <v/>
      </c>
      <c r="L36" s="36"/>
      <c r="M36" s="31"/>
      <c r="N36" s="92" t="str">
        <f t="shared" si="3"/>
        <v/>
      </c>
      <c r="O36" s="30"/>
    </row>
    <row r="37" spans="1:15" x14ac:dyDescent="0.25">
      <c r="A37" s="25"/>
      <c r="B37" s="25"/>
      <c r="C37" s="25"/>
      <c r="D37" s="43" t="str">
        <f t="shared" si="5"/>
        <v/>
      </c>
      <c r="E37" s="44">
        <f>IFERROR(VLOOKUP(D37,'Structure projet '!D:E,2,FALSE),"")</f>
        <v>0</v>
      </c>
      <c r="F37" s="25"/>
      <c r="G37" s="25"/>
      <c r="H37" s="25"/>
      <c r="I37" s="32"/>
      <c r="J37" s="35"/>
      <c r="K37" s="92" t="str">
        <f t="shared" si="2"/>
        <v/>
      </c>
      <c r="L37" s="36"/>
      <c r="M37" s="31"/>
      <c r="N37" s="92" t="str">
        <f t="shared" si="3"/>
        <v/>
      </c>
      <c r="O37" s="30"/>
    </row>
    <row r="38" spans="1:15" x14ac:dyDescent="0.25">
      <c r="A38" s="25"/>
      <c r="B38" s="25"/>
      <c r="C38" s="25"/>
      <c r="D38" s="43" t="str">
        <f t="shared" si="5"/>
        <v/>
      </c>
      <c r="E38" s="44">
        <f>IFERROR(VLOOKUP(D38,'Structure projet '!D:E,2,FALSE),"")</f>
        <v>0</v>
      </c>
      <c r="F38" s="25"/>
      <c r="G38" s="25"/>
      <c r="H38" s="25"/>
      <c r="I38" s="32"/>
      <c r="J38" s="35"/>
      <c r="K38" s="92" t="str">
        <f t="shared" si="2"/>
        <v/>
      </c>
      <c r="L38" s="36"/>
      <c r="M38" s="31"/>
      <c r="N38" s="92" t="str">
        <f t="shared" si="3"/>
        <v/>
      </c>
      <c r="O38" s="30"/>
    </row>
    <row r="39" spans="1:15" x14ac:dyDescent="0.25">
      <c r="A39" s="25"/>
      <c r="B39" s="25"/>
      <c r="C39" s="25"/>
      <c r="D39" s="43" t="str">
        <f t="shared" si="5"/>
        <v/>
      </c>
      <c r="E39" s="44">
        <f>IFERROR(VLOOKUP(D39,'Structure projet '!D:E,2,FALSE),"")</f>
        <v>0</v>
      </c>
      <c r="F39" s="25"/>
      <c r="G39" s="25"/>
      <c r="H39" s="25"/>
      <c r="I39" s="32"/>
      <c r="J39" s="35"/>
      <c r="K39" s="92" t="str">
        <f t="shared" si="2"/>
        <v/>
      </c>
      <c r="L39" s="36"/>
      <c r="M39" s="31"/>
      <c r="N39" s="92" t="str">
        <f t="shared" si="3"/>
        <v/>
      </c>
      <c r="O39" s="30"/>
    </row>
    <row r="40" spans="1:15" x14ac:dyDescent="0.25">
      <c r="A40" s="25"/>
      <c r="B40" s="25"/>
      <c r="C40" s="25"/>
      <c r="D40" s="43" t="str">
        <f t="shared" si="5"/>
        <v/>
      </c>
      <c r="E40" s="44">
        <f>IFERROR(VLOOKUP(D40,'Structure projet '!D:E,2,FALSE),"")</f>
        <v>0</v>
      </c>
      <c r="F40" s="25"/>
      <c r="G40" s="25"/>
      <c r="H40" s="25"/>
      <c r="I40" s="32"/>
      <c r="J40" s="35"/>
      <c r="K40" s="92" t="str">
        <f t="shared" si="2"/>
        <v/>
      </c>
      <c r="L40" s="36"/>
      <c r="M40" s="31"/>
      <c r="N40" s="92" t="str">
        <f t="shared" si="3"/>
        <v/>
      </c>
      <c r="O40" s="30"/>
    </row>
    <row r="41" spans="1:15" x14ac:dyDescent="0.25">
      <c r="A41" s="25"/>
      <c r="B41" s="25"/>
      <c r="C41" s="25"/>
      <c r="D41" s="43" t="str">
        <f t="shared" si="5"/>
        <v/>
      </c>
      <c r="E41" s="44">
        <f>IFERROR(VLOOKUP(D41,'Structure projet '!D:E,2,FALSE),"")</f>
        <v>0</v>
      </c>
      <c r="F41" s="25"/>
      <c r="G41" s="25"/>
      <c r="H41" s="25"/>
      <c r="I41" s="32"/>
      <c r="J41" s="35"/>
      <c r="K41" s="92" t="str">
        <f t="shared" si="2"/>
        <v/>
      </c>
      <c r="L41" s="36"/>
      <c r="M41" s="31"/>
      <c r="N41" s="92" t="str">
        <f t="shared" si="3"/>
        <v/>
      </c>
      <c r="O41" s="30"/>
    </row>
    <row r="42" spans="1:15" x14ac:dyDescent="0.25">
      <c r="A42" s="25"/>
      <c r="B42" s="25"/>
      <c r="C42" s="25"/>
      <c r="D42" s="43" t="str">
        <f t="shared" si="5"/>
        <v/>
      </c>
      <c r="E42" s="44">
        <f>IFERROR(VLOOKUP(D42,'Structure projet '!D:E,2,FALSE),"")</f>
        <v>0</v>
      </c>
      <c r="F42" s="25"/>
      <c r="G42" s="25"/>
      <c r="H42" s="25"/>
      <c r="I42" s="32"/>
      <c r="J42" s="35"/>
      <c r="K42" s="92" t="str">
        <f t="shared" si="2"/>
        <v/>
      </c>
      <c r="L42" s="36"/>
      <c r="M42" s="31"/>
      <c r="N42" s="92" t="str">
        <f t="shared" si="3"/>
        <v/>
      </c>
      <c r="O42" s="30"/>
    </row>
    <row r="43" spans="1:15" x14ac:dyDescent="0.25">
      <c r="A43" s="25"/>
      <c r="B43" s="25"/>
      <c r="C43" s="25"/>
      <c r="D43" s="43" t="str">
        <f t="shared" si="5"/>
        <v/>
      </c>
      <c r="E43" s="44">
        <f>IFERROR(VLOOKUP(D43,'Structure projet '!D:E,2,FALSE),"")</f>
        <v>0</v>
      </c>
      <c r="F43" s="25"/>
      <c r="G43" s="25"/>
      <c r="H43" s="25"/>
      <c r="I43" s="32"/>
      <c r="J43" s="35"/>
      <c r="K43" s="92" t="str">
        <f t="shared" si="2"/>
        <v/>
      </c>
      <c r="L43" s="36"/>
      <c r="M43" s="31"/>
      <c r="N43" s="92" t="str">
        <f t="shared" si="3"/>
        <v/>
      </c>
      <c r="O43" s="30"/>
    </row>
    <row r="44" spans="1:15" x14ac:dyDescent="0.25">
      <c r="A44" s="25"/>
      <c r="B44" s="25"/>
      <c r="C44" s="25"/>
      <c r="D44" s="43" t="str">
        <f t="shared" si="5"/>
        <v/>
      </c>
      <c r="E44" s="44">
        <f>IFERROR(VLOOKUP(D44,'Structure projet '!D:E,2,FALSE),"")</f>
        <v>0</v>
      </c>
      <c r="F44" s="25"/>
      <c r="G44" s="25"/>
      <c r="H44" s="25"/>
      <c r="I44" s="32"/>
      <c r="J44" s="35"/>
      <c r="K44" s="92" t="str">
        <f t="shared" si="2"/>
        <v/>
      </c>
      <c r="L44" s="36"/>
      <c r="M44" s="31"/>
      <c r="N44" s="92" t="str">
        <f t="shared" si="3"/>
        <v/>
      </c>
      <c r="O44" s="30"/>
    </row>
    <row r="45" spans="1:15" x14ac:dyDescent="0.25">
      <c r="A45" s="25"/>
      <c r="B45" s="25"/>
      <c r="C45" s="25"/>
      <c r="D45" s="43" t="str">
        <f t="shared" si="5"/>
        <v/>
      </c>
      <c r="E45" s="44">
        <f>IFERROR(VLOOKUP(D45,'Structure projet '!D:E,2,FALSE),"")</f>
        <v>0</v>
      </c>
      <c r="F45" s="25"/>
      <c r="G45" s="25"/>
      <c r="H45" s="25"/>
      <c r="I45" s="32"/>
      <c r="J45" s="35"/>
      <c r="K45" s="92" t="str">
        <f t="shared" si="2"/>
        <v/>
      </c>
      <c r="L45" s="36"/>
      <c r="M45" s="31"/>
      <c r="N45" s="92" t="str">
        <f t="shared" si="3"/>
        <v/>
      </c>
      <c r="O45" s="30"/>
    </row>
    <row r="46" spans="1:15" x14ac:dyDescent="0.25">
      <c r="A46" s="25"/>
      <c r="B46" s="25"/>
      <c r="C46" s="25"/>
      <c r="D46" s="43" t="str">
        <f t="shared" si="5"/>
        <v/>
      </c>
      <c r="E46" s="44">
        <f>IFERROR(VLOOKUP(D46,'Structure projet '!D:E,2,FALSE),"")</f>
        <v>0</v>
      </c>
      <c r="F46" s="25"/>
      <c r="G46" s="25"/>
      <c r="H46" s="25"/>
      <c r="I46" s="32"/>
      <c r="J46" s="35"/>
      <c r="K46" s="92" t="str">
        <f t="shared" si="2"/>
        <v/>
      </c>
      <c r="L46" s="36"/>
      <c r="M46" s="31"/>
      <c r="N46" s="92" t="str">
        <f t="shared" si="3"/>
        <v/>
      </c>
      <c r="O46" s="30"/>
    </row>
    <row r="47" spans="1:15" x14ac:dyDescent="0.25">
      <c r="A47" s="25"/>
      <c r="B47" s="25"/>
      <c r="C47" s="25"/>
      <c r="D47" s="43" t="str">
        <f t="shared" si="5"/>
        <v/>
      </c>
      <c r="E47" s="44">
        <f>IFERROR(VLOOKUP(D47,'Structure projet '!D:E,2,FALSE),"")</f>
        <v>0</v>
      </c>
      <c r="F47" s="25"/>
      <c r="G47" s="25"/>
      <c r="H47" s="25"/>
      <c r="I47" s="32"/>
      <c r="J47" s="35"/>
      <c r="K47" s="92" t="str">
        <f t="shared" si="2"/>
        <v/>
      </c>
      <c r="L47" s="36"/>
      <c r="M47" s="31"/>
      <c r="N47" s="92" t="str">
        <f t="shared" si="3"/>
        <v/>
      </c>
      <c r="O47" s="30"/>
    </row>
    <row r="48" spans="1:15" x14ac:dyDescent="0.25">
      <c r="A48" s="25"/>
      <c r="B48" s="25"/>
      <c r="C48" s="25"/>
      <c r="D48" s="43" t="str">
        <f t="shared" si="5"/>
        <v/>
      </c>
      <c r="E48" s="44">
        <f>IFERROR(VLOOKUP(D48,'Structure projet '!D:E,2,FALSE),"")</f>
        <v>0</v>
      </c>
      <c r="F48" s="25"/>
      <c r="G48" s="25"/>
      <c r="H48" s="25"/>
      <c r="I48" s="32"/>
      <c r="J48" s="35"/>
      <c r="K48" s="92" t="str">
        <f t="shared" si="2"/>
        <v/>
      </c>
      <c r="L48" s="36"/>
      <c r="M48" s="31"/>
      <c r="N48" s="92" t="str">
        <f t="shared" si="3"/>
        <v/>
      </c>
      <c r="O48" s="30"/>
    </row>
    <row r="49" spans="1:15" x14ac:dyDescent="0.25">
      <c r="A49" s="25"/>
      <c r="B49" s="25"/>
      <c r="C49" s="25"/>
      <c r="D49" s="43" t="str">
        <f t="shared" si="5"/>
        <v/>
      </c>
      <c r="E49" s="44">
        <f>IFERROR(VLOOKUP(D49,'Structure projet '!D:E,2,FALSE),"")</f>
        <v>0</v>
      </c>
      <c r="F49" s="25"/>
      <c r="G49" s="25"/>
      <c r="H49" s="25"/>
      <c r="I49" s="32"/>
      <c r="J49" s="35"/>
      <c r="K49" s="92" t="str">
        <f t="shared" si="2"/>
        <v/>
      </c>
      <c r="L49" s="36"/>
      <c r="M49" s="31"/>
      <c r="N49" s="92" t="str">
        <f t="shared" si="3"/>
        <v/>
      </c>
      <c r="O49" s="30"/>
    </row>
    <row r="50" spans="1:15" x14ac:dyDescent="0.25">
      <c r="A50" s="25"/>
      <c r="B50" s="25"/>
      <c r="C50" s="25"/>
      <c r="D50" s="43" t="str">
        <f t="shared" si="5"/>
        <v/>
      </c>
      <c r="E50" s="44">
        <f>IFERROR(VLOOKUP(D50,'Structure projet '!D:E,2,FALSE),"")</f>
        <v>0</v>
      </c>
      <c r="F50" s="25"/>
      <c r="G50" s="25"/>
      <c r="H50" s="25"/>
      <c r="I50" s="32"/>
      <c r="J50" s="35"/>
      <c r="K50" s="92" t="str">
        <f t="shared" si="2"/>
        <v/>
      </c>
      <c r="L50" s="36"/>
      <c r="M50" s="31"/>
      <c r="N50" s="92" t="str">
        <f t="shared" si="3"/>
        <v/>
      </c>
      <c r="O50" s="30"/>
    </row>
    <row r="51" spans="1:15" x14ac:dyDescent="0.25">
      <c r="A51" s="25"/>
      <c r="B51" s="25"/>
      <c r="C51" s="25"/>
      <c r="D51" s="43" t="str">
        <f t="shared" si="5"/>
        <v/>
      </c>
      <c r="E51" s="44">
        <f>IFERROR(VLOOKUP(D51,'Structure projet '!D:E,2,FALSE),"")</f>
        <v>0</v>
      </c>
      <c r="F51" s="25"/>
      <c r="G51" s="25"/>
      <c r="H51" s="25"/>
      <c r="I51" s="32"/>
      <c r="J51" s="35"/>
      <c r="K51" s="92" t="str">
        <f t="shared" si="2"/>
        <v/>
      </c>
      <c r="L51" s="36"/>
      <c r="M51" s="31"/>
      <c r="N51" s="92" t="str">
        <f t="shared" si="3"/>
        <v/>
      </c>
      <c r="O51" s="30"/>
    </row>
    <row r="52" spans="1:15" x14ac:dyDescent="0.25">
      <c r="A52" s="25"/>
      <c r="B52" s="25"/>
      <c r="C52" s="25"/>
      <c r="D52" s="43" t="str">
        <f t="shared" si="5"/>
        <v/>
      </c>
      <c r="E52" s="44">
        <f>IFERROR(VLOOKUP(D52,'Structure projet '!D:E,2,FALSE),"")</f>
        <v>0</v>
      </c>
      <c r="F52" s="25"/>
      <c r="G52" s="25"/>
      <c r="H52" s="25"/>
      <c r="I52" s="32"/>
      <c r="J52" s="35"/>
      <c r="K52" s="92" t="str">
        <f t="shared" si="2"/>
        <v/>
      </c>
      <c r="L52" s="36"/>
      <c r="M52" s="31"/>
      <c r="N52" s="92" t="str">
        <f t="shared" si="3"/>
        <v/>
      </c>
      <c r="O52" s="30"/>
    </row>
    <row r="53" spans="1:15" x14ac:dyDescent="0.25">
      <c r="A53" s="25"/>
      <c r="B53" s="25"/>
      <c r="C53" s="25"/>
      <c r="D53" s="43" t="str">
        <f t="shared" si="5"/>
        <v/>
      </c>
      <c r="E53" s="44">
        <f>IFERROR(VLOOKUP(D53,'Structure projet '!D:E,2,FALSE),"")</f>
        <v>0</v>
      </c>
      <c r="F53" s="25"/>
      <c r="G53" s="25"/>
      <c r="H53" s="25"/>
      <c r="I53" s="32"/>
      <c r="J53" s="35"/>
      <c r="K53" s="92" t="str">
        <f t="shared" si="2"/>
        <v/>
      </c>
      <c r="L53" s="36"/>
      <c r="M53" s="31"/>
      <c r="N53" s="92" t="str">
        <f t="shared" si="3"/>
        <v/>
      </c>
      <c r="O53" s="30"/>
    </row>
    <row r="54" spans="1:15" x14ac:dyDescent="0.25">
      <c r="A54" s="25"/>
      <c r="B54" s="25"/>
      <c r="C54" s="25"/>
      <c r="D54" s="43" t="str">
        <f t="shared" si="5"/>
        <v/>
      </c>
      <c r="E54" s="44">
        <f>IFERROR(VLOOKUP(D54,'Structure projet '!D:E,2,FALSE),"")</f>
        <v>0</v>
      </c>
      <c r="F54" s="25"/>
      <c r="G54" s="25"/>
      <c r="H54" s="25"/>
      <c r="I54" s="32"/>
      <c r="J54" s="35"/>
      <c r="K54" s="92" t="str">
        <f t="shared" si="2"/>
        <v/>
      </c>
      <c r="L54" s="36"/>
      <c r="M54" s="31"/>
      <c r="N54" s="92" t="str">
        <f t="shared" si="3"/>
        <v/>
      </c>
      <c r="O54" s="30"/>
    </row>
    <row r="55" spans="1:15" x14ac:dyDescent="0.25">
      <c r="A55" s="25"/>
      <c r="B55" s="25"/>
      <c r="C55" s="25"/>
      <c r="D55" s="43" t="str">
        <f t="shared" si="5"/>
        <v/>
      </c>
      <c r="E55" s="44">
        <f>IFERROR(VLOOKUP(D55,'Structure projet '!D:E,2,FALSE),"")</f>
        <v>0</v>
      </c>
      <c r="F55" s="25"/>
      <c r="G55" s="25"/>
      <c r="H55" s="25"/>
      <c r="I55" s="32"/>
      <c r="J55" s="35"/>
      <c r="K55" s="92" t="str">
        <f t="shared" si="2"/>
        <v/>
      </c>
      <c r="L55" s="36"/>
      <c r="M55" s="31"/>
      <c r="N55" s="92" t="str">
        <f t="shared" si="3"/>
        <v/>
      </c>
      <c r="O55" s="30"/>
    </row>
    <row r="56" spans="1:15" x14ac:dyDescent="0.25">
      <c r="A56" s="25"/>
      <c r="B56" s="25"/>
      <c r="C56" s="25"/>
      <c r="D56" s="43" t="str">
        <f t="shared" si="5"/>
        <v/>
      </c>
      <c r="E56" s="44">
        <f>IFERROR(VLOOKUP(D56,'Structure projet '!D:E,2,FALSE),"")</f>
        <v>0</v>
      </c>
      <c r="F56" s="25"/>
      <c r="G56" s="25"/>
      <c r="H56" s="25"/>
      <c r="I56" s="32"/>
      <c r="J56" s="35"/>
      <c r="K56" s="92" t="str">
        <f t="shared" si="2"/>
        <v/>
      </c>
      <c r="L56" s="36"/>
      <c r="M56" s="31"/>
      <c r="N56" s="92" t="str">
        <f t="shared" si="3"/>
        <v/>
      </c>
      <c r="O56" s="30"/>
    </row>
    <row r="57" spans="1:15" x14ac:dyDescent="0.25">
      <c r="A57" s="25"/>
      <c r="B57" s="25"/>
      <c r="C57" s="25"/>
      <c r="D57" s="43" t="str">
        <f t="shared" si="5"/>
        <v/>
      </c>
      <c r="E57" s="44">
        <f>IFERROR(VLOOKUP(D57,'Structure projet '!D:E,2,FALSE),"")</f>
        <v>0</v>
      </c>
      <c r="F57" s="25"/>
      <c r="G57" s="25"/>
      <c r="H57" s="25"/>
      <c r="I57" s="32"/>
      <c r="J57" s="35"/>
      <c r="K57" s="92" t="str">
        <f t="shared" si="2"/>
        <v/>
      </c>
      <c r="L57" s="36"/>
      <c r="M57" s="31"/>
      <c r="N57" s="92" t="str">
        <f t="shared" si="3"/>
        <v/>
      </c>
      <c r="O57" s="30"/>
    </row>
    <row r="58" spans="1:15" x14ac:dyDescent="0.25">
      <c r="A58" s="25"/>
      <c r="B58" s="25"/>
      <c r="C58" s="25"/>
      <c r="D58" s="43" t="str">
        <f t="shared" si="5"/>
        <v/>
      </c>
      <c r="E58" s="44">
        <f>IFERROR(VLOOKUP(D58,'Structure projet '!D:E,2,FALSE),"")</f>
        <v>0</v>
      </c>
      <c r="F58" s="25"/>
      <c r="G58" s="25"/>
      <c r="H58" s="25"/>
      <c r="I58" s="32"/>
      <c r="J58" s="35"/>
      <c r="K58" s="92" t="str">
        <f t="shared" si="2"/>
        <v/>
      </c>
      <c r="L58" s="36"/>
      <c r="M58" s="31"/>
      <c r="N58" s="92" t="str">
        <f t="shared" si="3"/>
        <v/>
      </c>
      <c r="O58" s="30"/>
    </row>
    <row r="59" spans="1:15" x14ac:dyDescent="0.25">
      <c r="A59" s="25"/>
      <c r="B59" s="25"/>
      <c r="C59" s="25"/>
      <c r="D59" s="43" t="str">
        <f t="shared" si="5"/>
        <v/>
      </c>
      <c r="E59" s="44">
        <f>IFERROR(VLOOKUP(D59,'Structure projet '!D:E,2,FALSE),"")</f>
        <v>0</v>
      </c>
      <c r="F59" s="25"/>
      <c r="G59" s="25"/>
      <c r="H59" s="25"/>
      <c r="I59" s="32"/>
      <c r="J59" s="35"/>
      <c r="K59" s="92" t="str">
        <f t="shared" si="2"/>
        <v/>
      </c>
      <c r="L59" s="36"/>
      <c r="M59" s="31"/>
      <c r="N59" s="92" t="str">
        <f t="shared" si="3"/>
        <v/>
      </c>
      <c r="O59" s="30"/>
    </row>
    <row r="60" spans="1:15" x14ac:dyDescent="0.25">
      <c r="A60" s="25"/>
      <c r="B60" s="25"/>
      <c r="C60" s="25"/>
      <c r="D60" s="43" t="str">
        <f t="shared" si="5"/>
        <v/>
      </c>
      <c r="E60" s="44">
        <f>IFERROR(VLOOKUP(D60,'Structure projet '!D:E,2,FALSE),"")</f>
        <v>0</v>
      </c>
      <c r="F60" s="25"/>
      <c r="G60" s="25"/>
      <c r="H60" s="25"/>
      <c r="I60" s="32"/>
      <c r="J60" s="35"/>
      <c r="K60" s="92" t="str">
        <f t="shared" si="2"/>
        <v/>
      </c>
      <c r="L60" s="36"/>
      <c r="M60" s="31"/>
      <c r="N60" s="92" t="str">
        <f t="shared" si="3"/>
        <v/>
      </c>
      <c r="O60" s="30"/>
    </row>
    <row r="61" spans="1:15" x14ac:dyDescent="0.25">
      <c r="A61" s="25"/>
      <c r="B61" s="25"/>
      <c r="C61" s="25"/>
      <c r="D61" s="43" t="str">
        <f t="shared" si="5"/>
        <v/>
      </c>
      <c r="E61" s="44">
        <f>IFERROR(VLOOKUP(D61,'Structure projet '!D:E,2,FALSE),"")</f>
        <v>0</v>
      </c>
      <c r="F61" s="25"/>
      <c r="G61" s="25"/>
      <c r="H61" s="25"/>
      <c r="I61" s="32"/>
      <c r="J61" s="35"/>
      <c r="K61" s="92" t="str">
        <f t="shared" si="2"/>
        <v/>
      </c>
      <c r="L61" s="36"/>
      <c r="M61" s="31"/>
      <c r="N61" s="92" t="str">
        <f t="shared" si="3"/>
        <v/>
      </c>
      <c r="O61" s="30"/>
    </row>
    <row r="62" spans="1:15" x14ac:dyDescent="0.25">
      <c r="A62" s="25"/>
      <c r="B62" s="25"/>
      <c r="C62" s="25"/>
      <c r="D62" s="43" t="str">
        <f t="shared" si="5"/>
        <v/>
      </c>
      <c r="E62" s="44">
        <f>IFERROR(VLOOKUP(D62,'Structure projet '!D:E,2,FALSE),"")</f>
        <v>0</v>
      </c>
      <c r="F62" s="25"/>
      <c r="G62" s="25"/>
      <c r="H62" s="25"/>
      <c r="I62" s="32"/>
      <c r="J62" s="35"/>
      <c r="K62" s="92" t="str">
        <f t="shared" si="2"/>
        <v/>
      </c>
      <c r="L62" s="36"/>
      <c r="M62" s="31"/>
      <c r="N62" s="92" t="str">
        <f t="shared" si="3"/>
        <v/>
      </c>
      <c r="O62" s="30"/>
    </row>
    <row r="63" spans="1:15" x14ac:dyDescent="0.25">
      <c r="A63" s="25"/>
      <c r="B63" s="25"/>
      <c r="C63" s="25"/>
      <c r="D63" s="43" t="str">
        <f t="shared" si="5"/>
        <v/>
      </c>
      <c r="E63" s="44">
        <f>IFERROR(VLOOKUP(D63,'Structure projet '!D:E,2,FALSE),"")</f>
        <v>0</v>
      </c>
      <c r="F63" s="25"/>
      <c r="G63" s="25"/>
      <c r="H63" s="25"/>
      <c r="I63" s="32"/>
      <c r="J63" s="35"/>
      <c r="K63" s="92" t="str">
        <f t="shared" si="2"/>
        <v/>
      </c>
      <c r="L63" s="36"/>
      <c r="M63" s="31"/>
      <c r="N63" s="92" t="str">
        <f t="shared" si="3"/>
        <v/>
      </c>
      <c r="O63" s="30"/>
    </row>
    <row r="64" spans="1:15" x14ac:dyDescent="0.25">
      <c r="A64" s="25"/>
      <c r="B64" s="25"/>
      <c r="C64" s="25"/>
      <c r="D64" s="43" t="str">
        <f t="shared" ref="D64:D82" si="6">CONCATENATE(A64,B64,C64)</f>
        <v/>
      </c>
      <c r="E64" s="44">
        <f>IFERROR(VLOOKUP(D64,'Structure projet '!D:E,2,FALSE),"")</f>
        <v>0</v>
      </c>
      <c r="F64" s="25"/>
      <c r="G64" s="25"/>
      <c r="H64" s="25"/>
      <c r="I64" s="32"/>
      <c r="J64" s="35"/>
      <c r="K64" s="92" t="str">
        <f t="shared" si="2"/>
        <v/>
      </c>
      <c r="L64" s="36"/>
      <c r="M64" s="31"/>
      <c r="N64" s="92" t="str">
        <f t="shared" si="3"/>
        <v/>
      </c>
      <c r="O64" s="30"/>
    </row>
    <row r="65" spans="1:15" x14ac:dyDescent="0.25">
      <c r="A65" s="25"/>
      <c r="B65" s="25"/>
      <c r="C65" s="25"/>
      <c r="D65" s="43" t="str">
        <f t="shared" si="6"/>
        <v/>
      </c>
      <c r="E65" s="44">
        <f>IFERROR(VLOOKUP(D65,'Structure projet '!D:E,2,FALSE),"")</f>
        <v>0</v>
      </c>
      <c r="F65" s="25"/>
      <c r="G65" s="25"/>
      <c r="H65" s="25"/>
      <c r="I65" s="32"/>
      <c r="J65" s="35"/>
      <c r="K65" s="92" t="str">
        <f t="shared" si="2"/>
        <v/>
      </c>
      <c r="L65" s="36"/>
      <c r="M65" s="31"/>
      <c r="N65" s="92" t="str">
        <f t="shared" si="3"/>
        <v/>
      </c>
      <c r="O65" s="30"/>
    </row>
    <row r="66" spans="1:15" x14ac:dyDescent="0.25">
      <c r="A66" s="25"/>
      <c r="B66" s="25"/>
      <c r="C66" s="25"/>
      <c r="D66" s="43" t="str">
        <f t="shared" si="6"/>
        <v/>
      </c>
      <c r="E66" s="44">
        <f>IFERROR(VLOOKUP(D66,'Structure projet '!D:E,2,FALSE),"")</f>
        <v>0</v>
      </c>
      <c r="F66" s="25"/>
      <c r="G66" s="25"/>
      <c r="H66" s="25"/>
      <c r="I66" s="32"/>
      <c r="J66" s="35"/>
      <c r="K66" s="92" t="str">
        <f t="shared" si="2"/>
        <v/>
      </c>
      <c r="L66" s="36"/>
      <c r="M66" s="31"/>
      <c r="N66" s="92" t="str">
        <f t="shared" si="3"/>
        <v/>
      </c>
      <c r="O66" s="30"/>
    </row>
    <row r="67" spans="1:15" x14ac:dyDescent="0.25">
      <c r="A67" s="25"/>
      <c r="B67" s="25"/>
      <c r="C67" s="25"/>
      <c r="D67" s="43" t="str">
        <f t="shared" si="6"/>
        <v/>
      </c>
      <c r="E67" s="44">
        <f>IFERROR(VLOOKUP(D67,'Structure projet '!D:E,2,FALSE),"")</f>
        <v>0</v>
      </c>
      <c r="F67" s="25"/>
      <c r="G67" s="25"/>
      <c r="H67" s="25"/>
      <c r="I67" s="32"/>
      <c r="J67" s="35"/>
      <c r="K67" s="92" t="str">
        <f t="shared" si="2"/>
        <v/>
      </c>
      <c r="L67" s="36"/>
      <c r="M67" s="31"/>
      <c r="N67" s="92" t="str">
        <f t="shared" si="3"/>
        <v/>
      </c>
      <c r="O67" s="30"/>
    </row>
    <row r="68" spans="1:15" x14ac:dyDescent="0.25">
      <c r="A68" s="25"/>
      <c r="B68" s="25"/>
      <c r="C68" s="25"/>
      <c r="D68" s="43" t="str">
        <f t="shared" si="6"/>
        <v/>
      </c>
      <c r="E68" s="44">
        <f>IFERROR(VLOOKUP(D68,'Structure projet '!D:E,2,FALSE),"")</f>
        <v>0</v>
      </c>
      <c r="F68" s="25"/>
      <c r="G68" s="25"/>
      <c r="H68" s="25"/>
      <c r="I68" s="32"/>
      <c r="J68" s="35"/>
      <c r="K68" s="92" t="str">
        <f t="shared" si="2"/>
        <v/>
      </c>
      <c r="L68" s="36"/>
      <c r="M68" s="31"/>
      <c r="N68" s="92" t="str">
        <f t="shared" si="3"/>
        <v/>
      </c>
      <c r="O68" s="30"/>
    </row>
    <row r="69" spans="1:15" x14ac:dyDescent="0.25">
      <c r="A69" s="25"/>
      <c r="B69" s="25"/>
      <c r="C69" s="25"/>
      <c r="D69" s="43" t="str">
        <f t="shared" si="6"/>
        <v/>
      </c>
      <c r="E69" s="44">
        <f>IFERROR(VLOOKUP(D69,'Structure projet '!D:E,2,FALSE),"")</f>
        <v>0</v>
      </c>
      <c r="F69" s="25"/>
      <c r="G69" s="25"/>
      <c r="H69" s="25"/>
      <c r="I69" s="32"/>
      <c r="J69" s="35"/>
      <c r="K69" s="92" t="str">
        <f t="shared" si="2"/>
        <v/>
      </c>
      <c r="L69" s="36"/>
      <c r="M69" s="31"/>
      <c r="N69" s="92" t="str">
        <f t="shared" si="3"/>
        <v/>
      </c>
      <c r="O69" s="30"/>
    </row>
    <row r="70" spans="1:15" x14ac:dyDescent="0.25">
      <c r="A70" s="25"/>
      <c r="B70" s="25"/>
      <c r="C70" s="25"/>
      <c r="D70" s="43" t="str">
        <f t="shared" si="6"/>
        <v/>
      </c>
      <c r="E70" s="44">
        <f>IFERROR(VLOOKUP(D70,'Structure projet '!D:E,2,FALSE),"")</f>
        <v>0</v>
      </c>
      <c r="F70" s="25"/>
      <c r="G70" s="25"/>
      <c r="H70" s="25"/>
      <c r="I70" s="32"/>
      <c r="J70" s="35"/>
      <c r="K70" s="92" t="str">
        <f t="shared" si="2"/>
        <v/>
      </c>
      <c r="L70" s="36"/>
      <c r="M70" s="31"/>
      <c r="N70" s="92" t="str">
        <f t="shared" si="3"/>
        <v/>
      </c>
      <c r="O70" s="30"/>
    </row>
    <row r="71" spans="1:15" x14ac:dyDescent="0.25">
      <c r="A71" s="25"/>
      <c r="B71" s="25"/>
      <c r="C71" s="25"/>
      <c r="D71" s="43" t="str">
        <f t="shared" si="6"/>
        <v/>
      </c>
      <c r="E71" s="44">
        <f>IFERROR(VLOOKUP(D71,'Structure projet '!D:E,2,FALSE),"")</f>
        <v>0</v>
      </c>
      <c r="F71" s="25"/>
      <c r="G71" s="25"/>
      <c r="H71" s="25"/>
      <c r="I71" s="32"/>
      <c r="J71" s="35"/>
      <c r="K71" s="92" t="str">
        <f t="shared" si="2"/>
        <v/>
      </c>
      <c r="L71" s="36"/>
      <c r="M71" s="31"/>
      <c r="N71" s="92" t="str">
        <f t="shared" si="3"/>
        <v/>
      </c>
      <c r="O71" s="30"/>
    </row>
    <row r="72" spans="1:15" x14ac:dyDescent="0.25">
      <c r="A72" s="25"/>
      <c r="B72" s="25"/>
      <c r="C72" s="25"/>
      <c r="D72" s="43" t="str">
        <f t="shared" si="6"/>
        <v/>
      </c>
      <c r="E72" s="44">
        <f>IFERROR(VLOOKUP(D72,'Structure projet '!D:E,2,FALSE),"")</f>
        <v>0</v>
      </c>
      <c r="F72" s="25"/>
      <c r="G72" s="25"/>
      <c r="H72" s="25"/>
      <c r="I72" s="32"/>
      <c r="J72" s="35"/>
      <c r="K72" s="92" t="str">
        <f t="shared" si="2"/>
        <v/>
      </c>
      <c r="L72" s="36"/>
      <c r="M72" s="31"/>
      <c r="N72" s="92" t="str">
        <f t="shared" si="3"/>
        <v/>
      </c>
      <c r="O72" s="30"/>
    </row>
    <row r="73" spans="1:15" x14ac:dyDescent="0.25">
      <c r="A73" s="25"/>
      <c r="B73" s="25"/>
      <c r="C73" s="25"/>
      <c r="D73" s="43" t="str">
        <f t="shared" si="6"/>
        <v/>
      </c>
      <c r="E73" s="44">
        <f>IFERROR(VLOOKUP(D73,'Structure projet '!D:E,2,FALSE),"")</f>
        <v>0</v>
      </c>
      <c r="F73" s="25"/>
      <c r="G73" s="25"/>
      <c r="H73" s="25"/>
      <c r="I73" s="32"/>
      <c r="J73" s="35"/>
      <c r="K73" s="92" t="str">
        <f t="shared" ref="K73:K136" si="7">IF(F73="","",I73/J73)</f>
        <v/>
      </c>
      <c r="L73" s="36"/>
      <c r="M73" s="31"/>
      <c r="N73" s="92" t="str">
        <f t="shared" ref="N73:N136" si="8">IF(F73="","",K73*M73*L73)</f>
        <v/>
      </c>
      <c r="O73" s="30"/>
    </row>
    <row r="74" spans="1:15" x14ac:dyDescent="0.25">
      <c r="A74" s="25"/>
      <c r="B74" s="25"/>
      <c r="C74" s="25"/>
      <c r="D74" s="43" t="str">
        <f t="shared" si="6"/>
        <v/>
      </c>
      <c r="E74" s="44">
        <f>IFERROR(VLOOKUP(D74,'Structure projet '!D:E,2,FALSE),"")</f>
        <v>0</v>
      </c>
      <c r="F74" s="25"/>
      <c r="G74" s="25"/>
      <c r="H74" s="25"/>
      <c r="I74" s="32"/>
      <c r="J74" s="35"/>
      <c r="K74" s="92" t="str">
        <f t="shared" si="7"/>
        <v/>
      </c>
      <c r="L74" s="36"/>
      <c r="M74" s="31"/>
      <c r="N74" s="92" t="str">
        <f t="shared" si="8"/>
        <v/>
      </c>
      <c r="O74" s="30"/>
    </row>
    <row r="75" spans="1:15" x14ac:dyDescent="0.25">
      <c r="A75" s="25"/>
      <c r="B75" s="25"/>
      <c r="C75" s="25"/>
      <c r="D75" s="43" t="str">
        <f t="shared" si="6"/>
        <v/>
      </c>
      <c r="E75" s="44">
        <f>IFERROR(VLOOKUP(D75,'Structure projet '!D:E,2,FALSE),"")</f>
        <v>0</v>
      </c>
      <c r="F75" s="25"/>
      <c r="G75" s="25"/>
      <c r="H75" s="25"/>
      <c r="I75" s="32"/>
      <c r="J75" s="35"/>
      <c r="K75" s="92" t="str">
        <f t="shared" si="7"/>
        <v/>
      </c>
      <c r="L75" s="36"/>
      <c r="M75" s="31"/>
      <c r="N75" s="92" t="str">
        <f t="shared" si="8"/>
        <v/>
      </c>
      <c r="O75" s="30"/>
    </row>
    <row r="76" spans="1:15" x14ac:dyDescent="0.25">
      <c r="A76" s="25"/>
      <c r="B76" s="25"/>
      <c r="C76" s="25"/>
      <c r="D76" s="43" t="str">
        <f t="shared" si="6"/>
        <v/>
      </c>
      <c r="E76" s="44">
        <f>IFERROR(VLOOKUP(D76,'Structure projet '!D:E,2,FALSE),"")</f>
        <v>0</v>
      </c>
      <c r="F76" s="25"/>
      <c r="G76" s="25"/>
      <c r="H76" s="25"/>
      <c r="I76" s="32"/>
      <c r="J76" s="35"/>
      <c r="K76" s="92" t="str">
        <f t="shared" si="7"/>
        <v/>
      </c>
      <c r="L76" s="36"/>
      <c r="M76" s="31"/>
      <c r="N76" s="92" t="str">
        <f t="shared" si="8"/>
        <v/>
      </c>
      <c r="O76" s="30"/>
    </row>
    <row r="77" spans="1:15" x14ac:dyDescent="0.25">
      <c r="A77" s="25"/>
      <c r="B77" s="25"/>
      <c r="C77" s="25"/>
      <c r="D77" s="43" t="str">
        <f t="shared" si="6"/>
        <v/>
      </c>
      <c r="E77" s="44">
        <f>IFERROR(VLOOKUP(D77,'Structure projet '!D:E,2,FALSE),"")</f>
        <v>0</v>
      </c>
      <c r="F77" s="25"/>
      <c r="G77" s="25"/>
      <c r="H77" s="25"/>
      <c r="I77" s="32"/>
      <c r="J77" s="35"/>
      <c r="K77" s="92" t="str">
        <f t="shared" si="7"/>
        <v/>
      </c>
      <c r="L77" s="36"/>
      <c r="M77" s="31"/>
      <c r="N77" s="92" t="str">
        <f t="shared" si="8"/>
        <v/>
      </c>
      <c r="O77" s="30"/>
    </row>
    <row r="78" spans="1:15" x14ac:dyDescent="0.25">
      <c r="A78" s="25"/>
      <c r="B78" s="25"/>
      <c r="C78" s="25"/>
      <c r="D78" s="43" t="str">
        <f t="shared" si="6"/>
        <v/>
      </c>
      <c r="E78" s="44">
        <f>IFERROR(VLOOKUP(D78,'Structure projet '!D:E,2,FALSE),"")</f>
        <v>0</v>
      </c>
      <c r="F78" s="25"/>
      <c r="G78" s="25"/>
      <c r="H78" s="25"/>
      <c r="I78" s="32"/>
      <c r="J78" s="35"/>
      <c r="K78" s="92" t="str">
        <f t="shared" si="7"/>
        <v/>
      </c>
      <c r="L78" s="36"/>
      <c r="M78" s="31"/>
      <c r="N78" s="92" t="str">
        <f t="shared" si="8"/>
        <v/>
      </c>
      <c r="O78" s="30"/>
    </row>
    <row r="79" spans="1:15" x14ac:dyDescent="0.25">
      <c r="A79" s="25"/>
      <c r="B79" s="25"/>
      <c r="C79" s="25"/>
      <c r="D79" s="43" t="str">
        <f t="shared" si="6"/>
        <v/>
      </c>
      <c r="E79" s="44">
        <f>IFERROR(VLOOKUP(D79,'Structure projet '!D:E,2,FALSE),"")</f>
        <v>0</v>
      </c>
      <c r="F79" s="25"/>
      <c r="G79" s="25"/>
      <c r="H79" s="25"/>
      <c r="I79" s="32"/>
      <c r="J79" s="35"/>
      <c r="K79" s="92" t="str">
        <f t="shared" si="7"/>
        <v/>
      </c>
      <c r="L79" s="36"/>
      <c r="M79" s="31"/>
      <c r="N79" s="92" t="str">
        <f t="shared" si="8"/>
        <v/>
      </c>
      <c r="O79" s="30"/>
    </row>
    <row r="80" spans="1:15" x14ac:dyDescent="0.25">
      <c r="A80" s="25"/>
      <c r="B80" s="25"/>
      <c r="C80" s="25"/>
      <c r="D80" s="43" t="str">
        <f t="shared" si="6"/>
        <v/>
      </c>
      <c r="E80" s="44">
        <f>IFERROR(VLOOKUP(D80,'Structure projet '!D:E,2,FALSE),"")</f>
        <v>0</v>
      </c>
      <c r="F80" s="25"/>
      <c r="G80" s="25"/>
      <c r="H80" s="25"/>
      <c r="I80" s="32"/>
      <c r="J80" s="35"/>
      <c r="K80" s="92" t="str">
        <f t="shared" si="7"/>
        <v/>
      </c>
      <c r="L80" s="36"/>
      <c r="M80" s="31"/>
      <c r="N80" s="92" t="str">
        <f t="shared" si="8"/>
        <v/>
      </c>
      <c r="O80" s="30"/>
    </row>
    <row r="81" spans="1:15" x14ac:dyDescent="0.25">
      <c r="A81" s="25"/>
      <c r="B81" s="25"/>
      <c r="C81" s="25"/>
      <c r="D81" s="43" t="str">
        <f t="shared" si="6"/>
        <v/>
      </c>
      <c r="E81" s="44">
        <f>IFERROR(VLOOKUP(D81,'Structure projet '!D:E,2,FALSE),"")</f>
        <v>0</v>
      </c>
      <c r="F81" s="25"/>
      <c r="G81" s="25"/>
      <c r="H81" s="25"/>
      <c r="I81" s="32"/>
      <c r="J81" s="35"/>
      <c r="K81" s="92" t="str">
        <f t="shared" si="7"/>
        <v/>
      </c>
      <c r="L81" s="36"/>
      <c r="M81" s="31"/>
      <c r="N81" s="92" t="str">
        <f t="shared" si="8"/>
        <v/>
      </c>
      <c r="O81" s="30"/>
    </row>
    <row r="82" spans="1:15" x14ac:dyDescent="0.25">
      <c r="A82" s="25"/>
      <c r="B82" s="25"/>
      <c r="C82" s="25"/>
      <c r="D82" s="43" t="str">
        <f t="shared" si="6"/>
        <v/>
      </c>
      <c r="E82" s="44">
        <f>IFERROR(VLOOKUP(D82,'Structure projet '!D:E,2,FALSE),"")</f>
        <v>0</v>
      </c>
      <c r="F82" s="25"/>
      <c r="G82" s="25"/>
      <c r="H82" s="25"/>
      <c r="I82" s="32"/>
      <c r="J82" s="35"/>
      <c r="K82" s="92" t="str">
        <f t="shared" si="7"/>
        <v/>
      </c>
      <c r="L82" s="36"/>
      <c r="M82" s="31"/>
      <c r="N82" s="92" t="str">
        <f t="shared" si="8"/>
        <v/>
      </c>
      <c r="O82" s="30"/>
    </row>
    <row r="83" spans="1:15" x14ac:dyDescent="0.25">
      <c r="A83" s="25"/>
      <c r="B83" s="25"/>
      <c r="C83" s="25"/>
      <c r="D83" s="43" t="str">
        <f t="shared" ref="D83:D146" si="9">CONCATENATE(A83,B83,C83)</f>
        <v/>
      </c>
      <c r="E83" s="44">
        <f>IFERROR(VLOOKUP(D83,'Structure projet '!D:E,2,FALSE),"")</f>
        <v>0</v>
      </c>
      <c r="F83" s="25"/>
      <c r="G83" s="25"/>
      <c r="H83" s="25"/>
      <c r="I83" s="32"/>
      <c r="J83" s="35"/>
      <c r="K83" s="92" t="str">
        <f t="shared" si="7"/>
        <v/>
      </c>
      <c r="L83" s="36"/>
      <c r="M83" s="31"/>
      <c r="N83" s="92" t="str">
        <f t="shared" si="8"/>
        <v/>
      </c>
      <c r="O83" s="30"/>
    </row>
    <row r="84" spans="1:15" x14ac:dyDescent="0.25">
      <c r="A84" s="25"/>
      <c r="B84" s="25"/>
      <c r="C84" s="25"/>
      <c r="D84" s="43" t="str">
        <f t="shared" si="9"/>
        <v/>
      </c>
      <c r="E84" s="44">
        <f>IFERROR(VLOOKUP(D84,'Structure projet '!D:E,2,FALSE),"")</f>
        <v>0</v>
      </c>
      <c r="F84" s="25"/>
      <c r="G84" s="25"/>
      <c r="H84" s="25"/>
      <c r="I84" s="32"/>
      <c r="J84" s="35"/>
      <c r="K84" s="92" t="str">
        <f t="shared" si="7"/>
        <v/>
      </c>
      <c r="L84" s="36"/>
      <c r="M84" s="31"/>
      <c r="N84" s="92" t="str">
        <f t="shared" si="8"/>
        <v/>
      </c>
      <c r="O84" s="30"/>
    </row>
    <row r="85" spans="1:15" x14ac:dyDescent="0.25">
      <c r="A85" s="25"/>
      <c r="B85" s="25"/>
      <c r="C85" s="25"/>
      <c r="D85" s="43" t="str">
        <f t="shared" si="9"/>
        <v/>
      </c>
      <c r="E85" s="44">
        <f>IFERROR(VLOOKUP(D85,'Structure projet '!D:E,2,FALSE),"")</f>
        <v>0</v>
      </c>
      <c r="F85" s="25"/>
      <c r="G85" s="25"/>
      <c r="H85" s="25"/>
      <c r="I85" s="32"/>
      <c r="J85" s="35"/>
      <c r="K85" s="92" t="str">
        <f t="shared" si="7"/>
        <v/>
      </c>
      <c r="L85" s="36"/>
      <c r="M85" s="31"/>
      <c r="N85" s="92" t="str">
        <f t="shared" si="8"/>
        <v/>
      </c>
      <c r="O85" s="30"/>
    </row>
    <row r="86" spans="1:15" x14ac:dyDescent="0.25">
      <c r="A86" s="25"/>
      <c r="B86" s="25"/>
      <c r="C86" s="25"/>
      <c r="D86" s="43" t="str">
        <f t="shared" si="9"/>
        <v/>
      </c>
      <c r="E86" s="44">
        <f>IFERROR(VLOOKUP(D86,'Structure projet '!D:E,2,FALSE),"")</f>
        <v>0</v>
      </c>
      <c r="F86" s="25"/>
      <c r="G86" s="25"/>
      <c r="H86" s="25"/>
      <c r="I86" s="32"/>
      <c r="J86" s="35"/>
      <c r="K86" s="92" t="str">
        <f t="shared" si="7"/>
        <v/>
      </c>
      <c r="L86" s="36"/>
      <c r="M86" s="31"/>
      <c r="N86" s="92" t="str">
        <f t="shared" si="8"/>
        <v/>
      </c>
      <c r="O86" s="30"/>
    </row>
    <row r="87" spans="1:15" x14ac:dyDescent="0.25">
      <c r="A87" s="25"/>
      <c r="B87" s="25"/>
      <c r="C87" s="25"/>
      <c r="D87" s="43" t="str">
        <f t="shared" si="9"/>
        <v/>
      </c>
      <c r="E87" s="44">
        <f>IFERROR(VLOOKUP(D87,'Structure projet '!D:E,2,FALSE),"")</f>
        <v>0</v>
      </c>
      <c r="F87" s="25"/>
      <c r="G87" s="25"/>
      <c r="H87" s="25"/>
      <c r="I87" s="32"/>
      <c r="J87" s="35"/>
      <c r="K87" s="92" t="str">
        <f t="shared" si="7"/>
        <v/>
      </c>
      <c r="L87" s="36"/>
      <c r="M87" s="31"/>
      <c r="N87" s="92" t="str">
        <f t="shared" si="8"/>
        <v/>
      </c>
      <c r="O87" s="30"/>
    </row>
    <row r="88" spans="1:15" x14ac:dyDescent="0.25">
      <c r="A88" s="25"/>
      <c r="B88" s="25"/>
      <c r="C88" s="25"/>
      <c r="D88" s="43" t="str">
        <f t="shared" si="9"/>
        <v/>
      </c>
      <c r="E88" s="44">
        <f>IFERROR(VLOOKUP(D88,'Structure projet '!D:E,2,FALSE),"")</f>
        <v>0</v>
      </c>
      <c r="F88" s="25"/>
      <c r="G88" s="25"/>
      <c r="H88" s="25"/>
      <c r="I88" s="32"/>
      <c r="J88" s="35"/>
      <c r="K88" s="92" t="str">
        <f t="shared" si="7"/>
        <v/>
      </c>
      <c r="L88" s="36"/>
      <c r="M88" s="31"/>
      <c r="N88" s="92" t="str">
        <f t="shared" si="8"/>
        <v/>
      </c>
      <c r="O88" s="30"/>
    </row>
    <row r="89" spans="1:15" x14ac:dyDescent="0.25">
      <c r="A89" s="25"/>
      <c r="B89" s="25"/>
      <c r="C89" s="25"/>
      <c r="D89" s="43" t="str">
        <f t="shared" si="9"/>
        <v/>
      </c>
      <c r="E89" s="44">
        <f>IFERROR(VLOOKUP(D89,'Structure projet '!D:E,2,FALSE),"")</f>
        <v>0</v>
      </c>
      <c r="F89" s="25"/>
      <c r="G89" s="25"/>
      <c r="H89" s="25"/>
      <c r="I89" s="32"/>
      <c r="J89" s="35"/>
      <c r="K89" s="92" t="str">
        <f t="shared" si="7"/>
        <v/>
      </c>
      <c r="L89" s="36"/>
      <c r="M89" s="31"/>
      <c r="N89" s="92" t="str">
        <f t="shared" si="8"/>
        <v/>
      </c>
      <c r="O89" s="30"/>
    </row>
    <row r="90" spans="1:15" x14ac:dyDescent="0.25">
      <c r="A90" s="25"/>
      <c r="B90" s="25"/>
      <c r="C90" s="25"/>
      <c r="D90" s="43" t="str">
        <f t="shared" si="9"/>
        <v/>
      </c>
      <c r="E90" s="44">
        <f>IFERROR(VLOOKUP(D90,'Structure projet '!D:E,2,FALSE),"")</f>
        <v>0</v>
      </c>
      <c r="F90" s="25"/>
      <c r="G90" s="25"/>
      <c r="H90" s="25"/>
      <c r="I90" s="32"/>
      <c r="J90" s="35"/>
      <c r="K90" s="92" t="str">
        <f t="shared" si="7"/>
        <v/>
      </c>
      <c r="L90" s="36"/>
      <c r="M90" s="31"/>
      <c r="N90" s="92" t="str">
        <f t="shared" si="8"/>
        <v/>
      </c>
      <c r="O90" s="30"/>
    </row>
    <row r="91" spans="1:15" x14ac:dyDescent="0.25">
      <c r="A91" s="25"/>
      <c r="B91" s="25"/>
      <c r="C91" s="25"/>
      <c r="D91" s="43" t="str">
        <f t="shared" si="9"/>
        <v/>
      </c>
      <c r="E91" s="44">
        <f>IFERROR(VLOOKUP(D91,'Structure projet '!D:E,2,FALSE),"")</f>
        <v>0</v>
      </c>
      <c r="F91" s="25"/>
      <c r="G91" s="25"/>
      <c r="H91" s="25"/>
      <c r="I91" s="32"/>
      <c r="J91" s="35"/>
      <c r="K91" s="92" t="str">
        <f t="shared" si="7"/>
        <v/>
      </c>
      <c r="L91" s="36"/>
      <c r="M91" s="31"/>
      <c r="N91" s="92" t="str">
        <f t="shared" si="8"/>
        <v/>
      </c>
      <c r="O91" s="30"/>
    </row>
    <row r="92" spans="1:15" x14ac:dyDescent="0.25">
      <c r="A92" s="25"/>
      <c r="B92" s="25"/>
      <c r="C92" s="25"/>
      <c r="D92" s="43" t="str">
        <f t="shared" si="9"/>
        <v/>
      </c>
      <c r="E92" s="44">
        <f>IFERROR(VLOOKUP(D92,'Structure projet '!D:E,2,FALSE),"")</f>
        <v>0</v>
      </c>
      <c r="F92" s="25"/>
      <c r="G92" s="25"/>
      <c r="H92" s="25"/>
      <c r="I92" s="32"/>
      <c r="J92" s="35"/>
      <c r="K92" s="92" t="str">
        <f t="shared" si="7"/>
        <v/>
      </c>
      <c r="L92" s="36"/>
      <c r="M92" s="31"/>
      <c r="N92" s="92" t="str">
        <f t="shared" si="8"/>
        <v/>
      </c>
      <c r="O92" s="30"/>
    </row>
    <row r="93" spans="1:15" x14ac:dyDescent="0.25">
      <c r="A93" s="25"/>
      <c r="B93" s="25"/>
      <c r="C93" s="25"/>
      <c r="D93" s="43" t="str">
        <f t="shared" si="9"/>
        <v/>
      </c>
      <c r="E93" s="44">
        <f>IFERROR(VLOOKUP(D93,'Structure projet '!D:E,2,FALSE),"")</f>
        <v>0</v>
      </c>
      <c r="F93" s="25"/>
      <c r="G93" s="25"/>
      <c r="H93" s="25"/>
      <c r="I93" s="32"/>
      <c r="J93" s="35"/>
      <c r="K93" s="92" t="str">
        <f t="shared" si="7"/>
        <v/>
      </c>
      <c r="L93" s="36"/>
      <c r="M93" s="31"/>
      <c r="N93" s="92" t="str">
        <f t="shared" si="8"/>
        <v/>
      </c>
      <c r="O93" s="30"/>
    </row>
    <row r="94" spans="1:15" x14ac:dyDescent="0.25">
      <c r="A94" s="25"/>
      <c r="B94" s="25"/>
      <c r="C94" s="25"/>
      <c r="D94" s="43" t="str">
        <f t="shared" si="9"/>
        <v/>
      </c>
      <c r="E94" s="44">
        <f>IFERROR(VLOOKUP(D94,'Structure projet '!D:E,2,FALSE),"")</f>
        <v>0</v>
      </c>
      <c r="F94" s="25"/>
      <c r="G94" s="25"/>
      <c r="H94" s="25"/>
      <c r="I94" s="32"/>
      <c r="J94" s="35"/>
      <c r="K94" s="92" t="str">
        <f t="shared" si="7"/>
        <v/>
      </c>
      <c r="L94" s="36"/>
      <c r="M94" s="31"/>
      <c r="N94" s="92" t="str">
        <f t="shared" si="8"/>
        <v/>
      </c>
      <c r="O94" s="30"/>
    </row>
    <row r="95" spans="1:15" x14ac:dyDescent="0.25">
      <c r="A95" s="25"/>
      <c r="B95" s="25"/>
      <c r="C95" s="25"/>
      <c r="D95" s="43" t="str">
        <f t="shared" si="9"/>
        <v/>
      </c>
      <c r="E95" s="44">
        <f>IFERROR(VLOOKUP(D95,'Structure projet '!D:E,2,FALSE),"")</f>
        <v>0</v>
      </c>
      <c r="F95" s="25"/>
      <c r="G95" s="25"/>
      <c r="H95" s="25"/>
      <c r="I95" s="32"/>
      <c r="J95" s="35"/>
      <c r="K95" s="92" t="str">
        <f t="shared" si="7"/>
        <v/>
      </c>
      <c r="L95" s="36"/>
      <c r="M95" s="31"/>
      <c r="N95" s="92" t="str">
        <f t="shared" si="8"/>
        <v/>
      </c>
      <c r="O95" s="30"/>
    </row>
    <row r="96" spans="1:15" x14ac:dyDescent="0.25">
      <c r="A96" s="25"/>
      <c r="B96" s="25"/>
      <c r="C96" s="25"/>
      <c r="D96" s="43" t="str">
        <f t="shared" si="9"/>
        <v/>
      </c>
      <c r="E96" s="44">
        <f>IFERROR(VLOOKUP(D96,'Structure projet '!D:E,2,FALSE),"")</f>
        <v>0</v>
      </c>
      <c r="F96" s="25"/>
      <c r="G96" s="25"/>
      <c r="H96" s="25"/>
      <c r="I96" s="32"/>
      <c r="J96" s="35"/>
      <c r="K96" s="92" t="str">
        <f t="shared" si="7"/>
        <v/>
      </c>
      <c r="L96" s="36"/>
      <c r="M96" s="31"/>
      <c r="N96" s="92" t="str">
        <f t="shared" si="8"/>
        <v/>
      </c>
      <c r="O96" s="30"/>
    </row>
    <row r="97" spans="1:15" x14ac:dyDescent="0.25">
      <c r="A97" s="25"/>
      <c r="B97" s="25"/>
      <c r="C97" s="25"/>
      <c r="D97" s="43" t="str">
        <f t="shared" si="9"/>
        <v/>
      </c>
      <c r="E97" s="44">
        <f>IFERROR(VLOOKUP(D97,'Structure projet '!D:E,2,FALSE),"")</f>
        <v>0</v>
      </c>
      <c r="F97" s="25"/>
      <c r="G97" s="25"/>
      <c r="H97" s="25"/>
      <c r="I97" s="32"/>
      <c r="J97" s="35"/>
      <c r="K97" s="92" t="str">
        <f t="shared" si="7"/>
        <v/>
      </c>
      <c r="L97" s="36"/>
      <c r="M97" s="31"/>
      <c r="N97" s="92" t="str">
        <f t="shared" si="8"/>
        <v/>
      </c>
      <c r="O97" s="30"/>
    </row>
    <row r="98" spans="1:15" x14ac:dyDescent="0.25">
      <c r="A98" s="25"/>
      <c r="B98" s="25"/>
      <c r="C98" s="25"/>
      <c r="D98" s="43" t="str">
        <f t="shared" si="9"/>
        <v/>
      </c>
      <c r="E98" s="44">
        <f>IFERROR(VLOOKUP(D98,'Structure projet '!D:E,2,FALSE),"")</f>
        <v>0</v>
      </c>
      <c r="F98" s="25"/>
      <c r="G98" s="25"/>
      <c r="H98" s="25"/>
      <c r="I98" s="32"/>
      <c r="J98" s="35"/>
      <c r="K98" s="92" t="str">
        <f t="shared" si="7"/>
        <v/>
      </c>
      <c r="L98" s="36"/>
      <c r="M98" s="31"/>
      <c r="N98" s="92" t="str">
        <f t="shared" si="8"/>
        <v/>
      </c>
      <c r="O98" s="30"/>
    </row>
    <row r="99" spans="1:15" x14ac:dyDescent="0.25">
      <c r="A99" s="25"/>
      <c r="B99" s="25"/>
      <c r="C99" s="25"/>
      <c r="D99" s="43" t="str">
        <f t="shared" si="9"/>
        <v/>
      </c>
      <c r="E99" s="44">
        <f>IFERROR(VLOOKUP(D99,'Structure projet '!D:E,2,FALSE),"")</f>
        <v>0</v>
      </c>
      <c r="F99" s="25"/>
      <c r="G99" s="25"/>
      <c r="H99" s="25"/>
      <c r="I99" s="32"/>
      <c r="J99" s="35"/>
      <c r="K99" s="92" t="str">
        <f t="shared" si="7"/>
        <v/>
      </c>
      <c r="L99" s="36"/>
      <c r="M99" s="31"/>
      <c r="N99" s="92" t="str">
        <f t="shared" si="8"/>
        <v/>
      </c>
      <c r="O99" s="30"/>
    </row>
    <row r="100" spans="1:15" x14ac:dyDescent="0.25">
      <c r="A100" s="25"/>
      <c r="B100" s="25"/>
      <c r="C100" s="25"/>
      <c r="D100" s="43" t="str">
        <f t="shared" si="9"/>
        <v/>
      </c>
      <c r="E100" s="44">
        <f>IFERROR(VLOOKUP(D100,'Structure projet '!D:E,2,FALSE),"")</f>
        <v>0</v>
      </c>
      <c r="F100" s="25"/>
      <c r="G100" s="25"/>
      <c r="H100" s="25"/>
      <c r="I100" s="32"/>
      <c r="J100" s="35"/>
      <c r="K100" s="92" t="str">
        <f t="shared" si="7"/>
        <v/>
      </c>
      <c r="L100" s="36"/>
      <c r="M100" s="31"/>
      <c r="N100" s="92" t="str">
        <f t="shared" si="8"/>
        <v/>
      </c>
      <c r="O100" s="30"/>
    </row>
    <row r="101" spans="1:15" x14ac:dyDescent="0.25">
      <c r="A101" s="25"/>
      <c r="B101" s="25"/>
      <c r="C101" s="25"/>
      <c r="D101" s="43" t="str">
        <f t="shared" si="9"/>
        <v/>
      </c>
      <c r="E101" s="44">
        <f>IFERROR(VLOOKUP(D101,'Structure projet '!D:E,2,FALSE),"")</f>
        <v>0</v>
      </c>
      <c r="F101" s="25"/>
      <c r="G101" s="25"/>
      <c r="H101" s="25"/>
      <c r="I101" s="32"/>
      <c r="J101" s="35"/>
      <c r="K101" s="92" t="str">
        <f t="shared" si="7"/>
        <v/>
      </c>
      <c r="L101" s="36"/>
      <c r="M101" s="31"/>
      <c r="N101" s="92" t="str">
        <f t="shared" si="8"/>
        <v/>
      </c>
      <c r="O101" s="30"/>
    </row>
    <row r="102" spans="1:15" x14ac:dyDescent="0.25">
      <c r="A102" s="25"/>
      <c r="B102" s="25"/>
      <c r="C102" s="25"/>
      <c r="D102" s="43" t="str">
        <f t="shared" si="9"/>
        <v/>
      </c>
      <c r="E102" s="44">
        <f>IFERROR(VLOOKUP(D102,'Structure projet '!D:E,2,FALSE),"")</f>
        <v>0</v>
      </c>
      <c r="F102" s="25"/>
      <c r="G102" s="25"/>
      <c r="H102" s="25"/>
      <c r="I102" s="32"/>
      <c r="J102" s="35"/>
      <c r="K102" s="92" t="str">
        <f t="shared" si="7"/>
        <v/>
      </c>
      <c r="L102" s="36"/>
      <c r="M102" s="31"/>
      <c r="N102" s="92" t="str">
        <f t="shared" si="8"/>
        <v/>
      </c>
      <c r="O102" s="30"/>
    </row>
    <row r="103" spans="1:15" x14ac:dyDescent="0.25">
      <c r="A103" s="25"/>
      <c r="B103" s="25"/>
      <c r="C103" s="25"/>
      <c r="D103" s="43" t="str">
        <f t="shared" si="9"/>
        <v/>
      </c>
      <c r="E103" s="44">
        <f>IFERROR(VLOOKUP(D103,'Structure projet '!D:E,2,FALSE),"")</f>
        <v>0</v>
      </c>
      <c r="F103" s="25"/>
      <c r="G103" s="25"/>
      <c r="H103" s="25"/>
      <c r="I103" s="32"/>
      <c r="J103" s="35"/>
      <c r="K103" s="92" t="str">
        <f t="shared" si="7"/>
        <v/>
      </c>
      <c r="L103" s="36"/>
      <c r="M103" s="31"/>
      <c r="N103" s="92" t="str">
        <f t="shared" si="8"/>
        <v/>
      </c>
      <c r="O103" s="30"/>
    </row>
    <row r="104" spans="1:15" x14ac:dyDescent="0.25">
      <c r="A104" s="25"/>
      <c r="B104" s="25"/>
      <c r="C104" s="25"/>
      <c r="D104" s="43" t="str">
        <f t="shared" si="9"/>
        <v/>
      </c>
      <c r="E104" s="44">
        <f>IFERROR(VLOOKUP(D104,'Structure projet '!D:E,2,FALSE),"")</f>
        <v>0</v>
      </c>
      <c r="F104" s="25"/>
      <c r="G104" s="25"/>
      <c r="H104" s="25"/>
      <c r="I104" s="32"/>
      <c r="J104" s="35"/>
      <c r="K104" s="92" t="str">
        <f t="shared" si="7"/>
        <v/>
      </c>
      <c r="L104" s="36"/>
      <c r="M104" s="31"/>
      <c r="N104" s="92" t="str">
        <f t="shared" si="8"/>
        <v/>
      </c>
      <c r="O104" s="30"/>
    </row>
    <row r="105" spans="1:15" x14ac:dyDescent="0.25">
      <c r="A105" s="25"/>
      <c r="B105" s="25"/>
      <c r="C105" s="25"/>
      <c r="D105" s="43" t="str">
        <f t="shared" si="9"/>
        <v/>
      </c>
      <c r="E105" s="44">
        <f>IFERROR(VLOOKUP(D105,'Structure projet '!D:E,2,FALSE),"")</f>
        <v>0</v>
      </c>
      <c r="F105" s="25"/>
      <c r="G105" s="25"/>
      <c r="H105" s="25"/>
      <c r="I105" s="32"/>
      <c r="J105" s="35"/>
      <c r="K105" s="92" t="str">
        <f t="shared" si="7"/>
        <v/>
      </c>
      <c r="L105" s="36"/>
      <c r="M105" s="31"/>
      <c r="N105" s="92" t="str">
        <f t="shared" si="8"/>
        <v/>
      </c>
      <c r="O105" s="30"/>
    </row>
    <row r="106" spans="1:15" x14ac:dyDescent="0.25">
      <c r="A106" s="25"/>
      <c r="B106" s="25"/>
      <c r="C106" s="25"/>
      <c r="D106" s="43" t="str">
        <f t="shared" si="9"/>
        <v/>
      </c>
      <c r="E106" s="44">
        <f>IFERROR(VLOOKUP(D106,'Structure projet '!D:E,2,FALSE),"")</f>
        <v>0</v>
      </c>
      <c r="F106" s="25"/>
      <c r="G106" s="25"/>
      <c r="H106" s="25"/>
      <c r="I106" s="32"/>
      <c r="J106" s="35"/>
      <c r="K106" s="92" t="str">
        <f t="shared" si="7"/>
        <v/>
      </c>
      <c r="L106" s="36"/>
      <c r="M106" s="31"/>
      <c r="N106" s="92" t="str">
        <f t="shared" si="8"/>
        <v/>
      </c>
      <c r="O106" s="30"/>
    </row>
    <row r="107" spans="1:15" x14ac:dyDescent="0.25">
      <c r="A107" s="25"/>
      <c r="B107" s="25"/>
      <c r="C107" s="25"/>
      <c r="D107" s="43" t="str">
        <f t="shared" si="9"/>
        <v/>
      </c>
      <c r="E107" s="44">
        <f>IFERROR(VLOOKUP(D107,'Structure projet '!D:E,2,FALSE),"")</f>
        <v>0</v>
      </c>
      <c r="F107" s="25"/>
      <c r="G107" s="25"/>
      <c r="H107" s="25"/>
      <c r="I107" s="32"/>
      <c r="J107" s="35"/>
      <c r="K107" s="92" t="str">
        <f t="shared" si="7"/>
        <v/>
      </c>
      <c r="L107" s="36"/>
      <c r="M107" s="31"/>
      <c r="N107" s="92" t="str">
        <f t="shared" si="8"/>
        <v/>
      </c>
      <c r="O107" s="30"/>
    </row>
    <row r="108" spans="1:15" x14ac:dyDescent="0.25">
      <c r="A108" s="25"/>
      <c r="B108" s="25"/>
      <c r="C108" s="25"/>
      <c r="D108" s="43" t="str">
        <f t="shared" si="9"/>
        <v/>
      </c>
      <c r="E108" s="44">
        <f>IFERROR(VLOOKUP(D108,'Structure projet '!D:E,2,FALSE),"")</f>
        <v>0</v>
      </c>
      <c r="F108" s="25"/>
      <c r="G108" s="25"/>
      <c r="H108" s="25"/>
      <c r="I108" s="32"/>
      <c r="J108" s="35"/>
      <c r="K108" s="92" t="str">
        <f t="shared" si="7"/>
        <v/>
      </c>
      <c r="L108" s="36"/>
      <c r="M108" s="31"/>
      <c r="N108" s="92" t="str">
        <f t="shared" si="8"/>
        <v/>
      </c>
      <c r="O108" s="30"/>
    </row>
    <row r="109" spans="1:15" x14ac:dyDescent="0.25">
      <c r="A109" s="25"/>
      <c r="B109" s="25"/>
      <c r="C109" s="25"/>
      <c r="D109" s="43" t="str">
        <f t="shared" si="9"/>
        <v/>
      </c>
      <c r="E109" s="44">
        <f>IFERROR(VLOOKUP(D109,'Structure projet '!D:E,2,FALSE),"")</f>
        <v>0</v>
      </c>
      <c r="F109" s="25"/>
      <c r="G109" s="25"/>
      <c r="H109" s="25"/>
      <c r="I109" s="32"/>
      <c r="J109" s="35"/>
      <c r="K109" s="92" t="str">
        <f t="shared" si="7"/>
        <v/>
      </c>
      <c r="L109" s="36"/>
      <c r="M109" s="31"/>
      <c r="N109" s="92" t="str">
        <f t="shared" si="8"/>
        <v/>
      </c>
      <c r="O109" s="30"/>
    </row>
    <row r="110" spans="1:15" x14ac:dyDescent="0.25">
      <c r="A110" s="25"/>
      <c r="B110" s="25"/>
      <c r="C110" s="25"/>
      <c r="D110" s="43" t="str">
        <f t="shared" si="9"/>
        <v/>
      </c>
      <c r="E110" s="44">
        <f>IFERROR(VLOOKUP(D110,'Structure projet '!D:E,2,FALSE),"")</f>
        <v>0</v>
      </c>
      <c r="F110" s="25"/>
      <c r="G110" s="25"/>
      <c r="H110" s="25"/>
      <c r="I110" s="32"/>
      <c r="J110" s="35"/>
      <c r="K110" s="92" t="str">
        <f t="shared" si="7"/>
        <v/>
      </c>
      <c r="L110" s="36"/>
      <c r="M110" s="31"/>
      <c r="N110" s="92" t="str">
        <f t="shared" si="8"/>
        <v/>
      </c>
      <c r="O110" s="30"/>
    </row>
    <row r="111" spans="1:15" x14ac:dyDescent="0.25">
      <c r="A111" s="25"/>
      <c r="B111" s="25"/>
      <c r="C111" s="25"/>
      <c r="D111" s="43" t="str">
        <f t="shared" si="9"/>
        <v/>
      </c>
      <c r="E111" s="44">
        <f>IFERROR(VLOOKUP(D111,'Structure projet '!D:E,2,FALSE),"")</f>
        <v>0</v>
      </c>
      <c r="F111" s="25"/>
      <c r="G111" s="25"/>
      <c r="H111" s="25"/>
      <c r="I111" s="32"/>
      <c r="J111" s="35"/>
      <c r="K111" s="92" t="str">
        <f t="shared" si="7"/>
        <v/>
      </c>
      <c r="L111" s="36"/>
      <c r="M111" s="31"/>
      <c r="N111" s="92" t="str">
        <f t="shared" si="8"/>
        <v/>
      </c>
      <c r="O111" s="30"/>
    </row>
    <row r="112" spans="1:15" x14ac:dyDescent="0.25">
      <c r="A112" s="25"/>
      <c r="B112" s="25"/>
      <c r="C112" s="25"/>
      <c r="D112" s="43" t="str">
        <f t="shared" si="9"/>
        <v/>
      </c>
      <c r="E112" s="44">
        <f>IFERROR(VLOOKUP(D112,'Structure projet '!D:E,2,FALSE),"")</f>
        <v>0</v>
      </c>
      <c r="F112" s="25"/>
      <c r="G112" s="25"/>
      <c r="H112" s="25"/>
      <c r="I112" s="32"/>
      <c r="J112" s="35"/>
      <c r="K112" s="92" t="str">
        <f t="shared" si="7"/>
        <v/>
      </c>
      <c r="L112" s="36"/>
      <c r="M112" s="31"/>
      <c r="N112" s="92" t="str">
        <f t="shared" si="8"/>
        <v/>
      </c>
      <c r="O112" s="30"/>
    </row>
    <row r="113" spans="1:15" x14ac:dyDescent="0.25">
      <c r="A113" s="25"/>
      <c r="B113" s="25"/>
      <c r="C113" s="25"/>
      <c r="D113" s="43" t="str">
        <f t="shared" si="9"/>
        <v/>
      </c>
      <c r="E113" s="44">
        <f>IFERROR(VLOOKUP(D113,'Structure projet '!D:E,2,FALSE),"")</f>
        <v>0</v>
      </c>
      <c r="F113" s="25"/>
      <c r="G113" s="25"/>
      <c r="H113" s="25"/>
      <c r="I113" s="32"/>
      <c r="J113" s="35"/>
      <c r="K113" s="92" t="str">
        <f t="shared" si="7"/>
        <v/>
      </c>
      <c r="L113" s="36"/>
      <c r="M113" s="31"/>
      <c r="N113" s="92" t="str">
        <f t="shared" si="8"/>
        <v/>
      </c>
      <c r="O113" s="30"/>
    </row>
    <row r="114" spans="1:15" x14ac:dyDescent="0.25">
      <c r="A114" s="25"/>
      <c r="B114" s="25"/>
      <c r="C114" s="25"/>
      <c r="D114" s="43" t="str">
        <f t="shared" si="9"/>
        <v/>
      </c>
      <c r="E114" s="44">
        <f>IFERROR(VLOOKUP(D114,'Structure projet '!D:E,2,FALSE),"")</f>
        <v>0</v>
      </c>
      <c r="F114" s="25"/>
      <c r="G114" s="25"/>
      <c r="H114" s="25"/>
      <c r="I114" s="32"/>
      <c r="J114" s="35"/>
      <c r="K114" s="92" t="str">
        <f t="shared" si="7"/>
        <v/>
      </c>
      <c r="L114" s="36"/>
      <c r="M114" s="31"/>
      <c r="N114" s="92" t="str">
        <f t="shared" si="8"/>
        <v/>
      </c>
      <c r="O114" s="30"/>
    </row>
    <row r="115" spans="1:15" x14ac:dyDescent="0.25">
      <c r="A115" s="25"/>
      <c r="B115" s="25"/>
      <c r="C115" s="25"/>
      <c r="D115" s="43" t="str">
        <f t="shared" si="9"/>
        <v/>
      </c>
      <c r="E115" s="44">
        <f>IFERROR(VLOOKUP(D115,'Structure projet '!D:E,2,FALSE),"")</f>
        <v>0</v>
      </c>
      <c r="F115" s="25"/>
      <c r="G115" s="25"/>
      <c r="H115" s="25"/>
      <c r="I115" s="32"/>
      <c r="J115" s="35"/>
      <c r="K115" s="92" t="str">
        <f t="shared" si="7"/>
        <v/>
      </c>
      <c r="L115" s="36"/>
      <c r="M115" s="31"/>
      <c r="N115" s="92" t="str">
        <f t="shared" si="8"/>
        <v/>
      </c>
      <c r="O115" s="30"/>
    </row>
    <row r="116" spans="1:15" x14ac:dyDescent="0.25">
      <c r="A116" s="25"/>
      <c r="B116" s="25"/>
      <c r="C116" s="25"/>
      <c r="D116" s="43" t="str">
        <f t="shared" si="9"/>
        <v/>
      </c>
      <c r="E116" s="44">
        <f>IFERROR(VLOOKUP(D116,'Structure projet '!D:E,2,FALSE),"")</f>
        <v>0</v>
      </c>
      <c r="F116" s="25"/>
      <c r="G116" s="25"/>
      <c r="H116" s="25"/>
      <c r="I116" s="32"/>
      <c r="J116" s="35"/>
      <c r="K116" s="92" t="str">
        <f t="shared" si="7"/>
        <v/>
      </c>
      <c r="L116" s="36"/>
      <c r="M116" s="31"/>
      <c r="N116" s="92" t="str">
        <f t="shared" si="8"/>
        <v/>
      </c>
      <c r="O116" s="30"/>
    </row>
    <row r="117" spans="1:15" x14ac:dyDescent="0.25">
      <c r="A117" s="25"/>
      <c r="B117" s="25"/>
      <c r="C117" s="25"/>
      <c r="D117" s="43" t="str">
        <f t="shared" si="9"/>
        <v/>
      </c>
      <c r="E117" s="44">
        <f>IFERROR(VLOOKUP(D117,'Structure projet '!D:E,2,FALSE),"")</f>
        <v>0</v>
      </c>
      <c r="F117" s="25"/>
      <c r="G117" s="25"/>
      <c r="H117" s="25"/>
      <c r="I117" s="32"/>
      <c r="J117" s="35"/>
      <c r="K117" s="92" t="str">
        <f t="shared" si="7"/>
        <v/>
      </c>
      <c r="L117" s="36"/>
      <c r="M117" s="31"/>
      <c r="N117" s="92" t="str">
        <f t="shared" si="8"/>
        <v/>
      </c>
      <c r="O117" s="30"/>
    </row>
    <row r="118" spans="1:15" x14ac:dyDescent="0.25">
      <c r="A118" s="25"/>
      <c r="B118" s="25"/>
      <c r="C118" s="25"/>
      <c r="D118" s="43" t="str">
        <f t="shared" si="9"/>
        <v/>
      </c>
      <c r="E118" s="44">
        <f>IFERROR(VLOOKUP(D118,'Structure projet '!D:E,2,FALSE),"")</f>
        <v>0</v>
      </c>
      <c r="F118" s="25"/>
      <c r="G118" s="25"/>
      <c r="H118" s="25"/>
      <c r="I118" s="32"/>
      <c r="J118" s="35"/>
      <c r="K118" s="92" t="str">
        <f t="shared" si="7"/>
        <v/>
      </c>
      <c r="L118" s="36"/>
      <c r="M118" s="31"/>
      <c r="N118" s="92" t="str">
        <f t="shared" si="8"/>
        <v/>
      </c>
      <c r="O118" s="30"/>
    </row>
    <row r="119" spans="1:15" x14ac:dyDescent="0.25">
      <c r="A119" s="25"/>
      <c r="B119" s="25"/>
      <c r="C119" s="25"/>
      <c r="D119" s="43" t="str">
        <f t="shared" si="9"/>
        <v/>
      </c>
      <c r="E119" s="44">
        <f>IFERROR(VLOOKUP(D119,'Structure projet '!D:E,2,FALSE),"")</f>
        <v>0</v>
      </c>
      <c r="F119" s="25"/>
      <c r="G119" s="25"/>
      <c r="H119" s="25"/>
      <c r="I119" s="32"/>
      <c r="J119" s="35"/>
      <c r="K119" s="92" t="str">
        <f t="shared" si="7"/>
        <v/>
      </c>
      <c r="L119" s="36"/>
      <c r="M119" s="31"/>
      <c r="N119" s="92" t="str">
        <f t="shared" si="8"/>
        <v/>
      </c>
      <c r="O119" s="30"/>
    </row>
    <row r="120" spans="1:15" x14ac:dyDescent="0.25">
      <c r="A120" s="25"/>
      <c r="B120" s="25"/>
      <c r="C120" s="25"/>
      <c r="D120" s="43" t="str">
        <f t="shared" si="9"/>
        <v/>
      </c>
      <c r="E120" s="44">
        <f>IFERROR(VLOOKUP(D120,'Structure projet '!D:E,2,FALSE),"")</f>
        <v>0</v>
      </c>
      <c r="F120" s="25"/>
      <c r="G120" s="25"/>
      <c r="H120" s="25"/>
      <c r="I120" s="32"/>
      <c r="J120" s="35"/>
      <c r="K120" s="92" t="str">
        <f t="shared" si="7"/>
        <v/>
      </c>
      <c r="L120" s="36"/>
      <c r="M120" s="31"/>
      <c r="N120" s="92" t="str">
        <f t="shared" si="8"/>
        <v/>
      </c>
      <c r="O120" s="30"/>
    </row>
    <row r="121" spans="1:15" x14ac:dyDescent="0.25">
      <c r="A121" s="25"/>
      <c r="B121" s="25"/>
      <c r="C121" s="25"/>
      <c r="D121" s="43" t="str">
        <f t="shared" si="9"/>
        <v/>
      </c>
      <c r="E121" s="44">
        <f>IFERROR(VLOOKUP(D121,'Structure projet '!D:E,2,FALSE),"")</f>
        <v>0</v>
      </c>
      <c r="F121" s="25"/>
      <c r="G121" s="25"/>
      <c r="H121" s="25"/>
      <c r="I121" s="32"/>
      <c r="J121" s="35"/>
      <c r="K121" s="92" t="str">
        <f t="shared" si="7"/>
        <v/>
      </c>
      <c r="L121" s="36"/>
      <c r="M121" s="31"/>
      <c r="N121" s="92" t="str">
        <f t="shared" si="8"/>
        <v/>
      </c>
      <c r="O121" s="30"/>
    </row>
    <row r="122" spans="1:15" x14ac:dyDescent="0.25">
      <c r="A122" s="25"/>
      <c r="B122" s="25"/>
      <c r="C122" s="25"/>
      <c r="D122" s="43" t="str">
        <f t="shared" si="9"/>
        <v/>
      </c>
      <c r="E122" s="44">
        <f>IFERROR(VLOOKUP(D122,'Structure projet '!D:E,2,FALSE),"")</f>
        <v>0</v>
      </c>
      <c r="F122" s="25"/>
      <c r="G122" s="25"/>
      <c r="H122" s="25"/>
      <c r="I122" s="32"/>
      <c r="J122" s="35"/>
      <c r="K122" s="92" t="str">
        <f t="shared" si="7"/>
        <v/>
      </c>
      <c r="L122" s="36"/>
      <c r="M122" s="31"/>
      <c r="N122" s="92" t="str">
        <f t="shared" si="8"/>
        <v/>
      </c>
      <c r="O122" s="30"/>
    </row>
    <row r="123" spans="1:15" x14ac:dyDescent="0.25">
      <c r="A123" s="25"/>
      <c r="B123" s="25"/>
      <c r="C123" s="25"/>
      <c r="D123" s="43" t="str">
        <f t="shared" si="9"/>
        <v/>
      </c>
      <c r="E123" s="44">
        <f>IFERROR(VLOOKUP(D123,'Structure projet '!D:E,2,FALSE),"")</f>
        <v>0</v>
      </c>
      <c r="F123" s="25"/>
      <c r="G123" s="25"/>
      <c r="H123" s="25"/>
      <c r="I123" s="32"/>
      <c r="J123" s="35"/>
      <c r="K123" s="92" t="str">
        <f t="shared" si="7"/>
        <v/>
      </c>
      <c r="L123" s="36"/>
      <c r="M123" s="31"/>
      <c r="N123" s="92" t="str">
        <f t="shared" si="8"/>
        <v/>
      </c>
      <c r="O123" s="30"/>
    </row>
    <row r="124" spans="1:15" x14ac:dyDescent="0.25">
      <c r="A124" s="25"/>
      <c r="B124" s="25"/>
      <c r="C124" s="25"/>
      <c r="D124" s="43" t="str">
        <f t="shared" si="9"/>
        <v/>
      </c>
      <c r="E124" s="44">
        <f>IFERROR(VLOOKUP(D124,'Structure projet '!D:E,2,FALSE),"")</f>
        <v>0</v>
      </c>
      <c r="F124" s="25"/>
      <c r="G124" s="25"/>
      <c r="H124" s="25"/>
      <c r="I124" s="32"/>
      <c r="J124" s="35"/>
      <c r="K124" s="92" t="str">
        <f t="shared" si="7"/>
        <v/>
      </c>
      <c r="L124" s="36"/>
      <c r="M124" s="31"/>
      <c r="N124" s="92" t="str">
        <f t="shared" si="8"/>
        <v/>
      </c>
      <c r="O124" s="30"/>
    </row>
    <row r="125" spans="1:15" x14ac:dyDescent="0.25">
      <c r="A125" s="25"/>
      <c r="B125" s="25"/>
      <c r="C125" s="25"/>
      <c r="D125" s="43" t="str">
        <f t="shared" si="9"/>
        <v/>
      </c>
      <c r="E125" s="44">
        <f>IFERROR(VLOOKUP(D125,'Structure projet '!D:E,2,FALSE),"")</f>
        <v>0</v>
      </c>
      <c r="F125" s="25"/>
      <c r="G125" s="25"/>
      <c r="H125" s="25"/>
      <c r="I125" s="32"/>
      <c r="J125" s="35"/>
      <c r="K125" s="92" t="str">
        <f t="shared" si="7"/>
        <v/>
      </c>
      <c r="L125" s="36"/>
      <c r="M125" s="31"/>
      <c r="N125" s="92" t="str">
        <f t="shared" si="8"/>
        <v/>
      </c>
      <c r="O125" s="30"/>
    </row>
    <row r="126" spans="1:15" x14ac:dyDescent="0.25">
      <c r="A126" s="25"/>
      <c r="B126" s="25"/>
      <c r="C126" s="25"/>
      <c r="D126" s="43" t="str">
        <f t="shared" si="9"/>
        <v/>
      </c>
      <c r="E126" s="44">
        <f>IFERROR(VLOOKUP(D126,'Structure projet '!D:E,2,FALSE),"")</f>
        <v>0</v>
      </c>
      <c r="F126" s="25"/>
      <c r="G126" s="25"/>
      <c r="H126" s="25"/>
      <c r="I126" s="32"/>
      <c r="J126" s="35"/>
      <c r="K126" s="92" t="str">
        <f t="shared" si="7"/>
        <v/>
      </c>
      <c r="L126" s="36"/>
      <c r="M126" s="31"/>
      <c r="N126" s="92" t="str">
        <f t="shared" si="8"/>
        <v/>
      </c>
      <c r="O126" s="30"/>
    </row>
    <row r="127" spans="1:15" x14ac:dyDescent="0.25">
      <c r="A127" s="25"/>
      <c r="B127" s="25"/>
      <c r="C127" s="25"/>
      <c r="D127" s="43" t="str">
        <f t="shared" si="9"/>
        <v/>
      </c>
      <c r="E127" s="44">
        <f>IFERROR(VLOOKUP(D127,'Structure projet '!D:E,2,FALSE),"")</f>
        <v>0</v>
      </c>
      <c r="F127" s="25"/>
      <c r="G127" s="25"/>
      <c r="H127" s="25"/>
      <c r="I127" s="32"/>
      <c r="J127" s="35"/>
      <c r="K127" s="92" t="str">
        <f t="shared" si="7"/>
        <v/>
      </c>
      <c r="L127" s="36"/>
      <c r="M127" s="31"/>
      <c r="N127" s="92" t="str">
        <f t="shared" si="8"/>
        <v/>
      </c>
      <c r="O127" s="30"/>
    </row>
    <row r="128" spans="1:15" x14ac:dyDescent="0.25">
      <c r="A128" s="25"/>
      <c r="B128" s="25"/>
      <c r="C128" s="25"/>
      <c r="D128" s="43" t="str">
        <f t="shared" si="9"/>
        <v/>
      </c>
      <c r="E128" s="44">
        <f>IFERROR(VLOOKUP(D128,'Structure projet '!D:E,2,FALSE),"")</f>
        <v>0</v>
      </c>
      <c r="F128" s="25"/>
      <c r="G128" s="25"/>
      <c r="H128" s="25"/>
      <c r="I128" s="32"/>
      <c r="J128" s="35"/>
      <c r="K128" s="92" t="str">
        <f t="shared" si="7"/>
        <v/>
      </c>
      <c r="L128" s="36"/>
      <c r="M128" s="31"/>
      <c r="N128" s="92" t="str">
        <f t="shared" si="8"/>
        <v/>
      </c>
      <c r="O128" s="30"/>
    </row>
    <row r="129" spans="1:15" x14ac:dyDescent="0.25">
      <c r="A129" s="25"/>
      <c r="B129" s="25"/>
      <c r="C129" s="25"/>
      <c r="D129" s="43" t="str">
        <f t="shared" si="9"/>
        <v/>
      </c>
      <c r="E129" s="44">
        <f>IFERROR(VLOOKUP(D129,'Structure projet '!D:E,2,FALSE),"")</f>
        <v>0</v>
      </c>
      <c r="F129" s="25"/>
      <c r="G129" s="25"/>
      <c r="H129" s="25"/>
      <c r="I129" s="32"/>
      <c r="J129" s="35"/>
      <c r="K129" s="92" t="str">
        <f t="shared" si="7"/>
        <v/>
      </c>
      <c r="L129" s="36"/>
      <c r="M129" s="31"/>
      <c r="N129" s="92" t="str">
        <f t="shared" si="8"/>
        <v/>
      </c>
      <c r="O129" s="30"/>
    </row>
    <row r="130" spans="1:15" x14ac:dyDescent="0.25">
      <c r="A130" s="25"/>
      <c r="B130" s="25"/>
      <c r="C130" s="25"/>
      <c r="D130" s="43" t="str">
        <f t="shared" si="9"/>
        <v/>
      </c>
      <c r="E130" s="44">
        <f>IFERROR(VLOOKUP(D130,'Structure projet '!D:E,2,FALSE),"")</f>
        <v>0</v>
      </c>
      <c r="F130" s="25"/>
      <c r="G130" s="25"/>
      <c r="H130" s="25"/>
      <c r="I130" s="32"/>
      <c r="J130" s="35"/>
      <c r="K130" s="92" t="str">
        <f t="shared" si="7"/>
        <v/>
      </c>
      <c r="L130" s="36"/>
      <c r="M130" s="31"/>
      <c r="N130" s="92" t="str">
        <f t="shared" si="8"/>
        <v/>
      </c>
      <c r="O130" s="30"/>
    </row>
    <row r="131" spans="1:15" x14ac:dyDescent="0.25">
      <c r="A131" s="25"/>
      <c r="B131" s="25"/>
      <c r="C131" s="25"/>
      <c r="D131" s="43" t="str">
        <f t="shared" si="9"/>
        <v/>
      </c>
      <c r="E131" s="44">
        <f>IFERROR(VLOOKUP(D131,'Structure projet '!D:E,2,FALSE),"")</f>
        <v>0</v>
      </c>
      <c r="F131" s="25"/>
      <c r="G131" s="25"/>
      <c r="H131" s="25"/>
      <c r="I131" s="32"/>
      <c r="J131" s="35"/>
      <c r="K131" s="92" t="str">
        <f t="shared" si="7"/>
        <v/>
      </c>
      <c r="L131" s="36"/>
      <c r="M131" s="31"/>
      <c r="N131" s="92" t="str">
        <f t="shared" si="8"/>
        <v/>
      </c>
      <c r="O131" s="30"/>
    </row>
    <row r="132" spans="1:15" x14ac:dyDescent="0.25">
      <c r="A132" s="25"/>
      <c r="B132" s="25"/>
      <c r="C132" s="25"/>
      <c r="D132" s="43" t="str">
        <f t="shared" si="9"/>
        <v/>
      </c>
      <c r="E132" s="44">
        <f>IFERROR(VLOOKUP(D132,'Structure projet '!D:E,2,FALSE),"")</f>
        <v>0</v>
      </c>
      <c r="F132" s="25"/>
      <c r="G132" s="25"/>
      <c r="H132" s="25"/>
      <c r="I132" s="32"/>
      <c r="J132" s="35"/>
      <c r="K132" s="92" t="str">
        <f t="shared" si="7"/>
        <v/>
      </c>
      <c r="L132" s="36"/>
      <c r="M132" s="31"/>
      <c r="N132" s="92" t="str">
        <f t="shared" si="8"/>
        <v/>
      </c>
      <c r="O132" s="30"/>
    </row>
    <row r="133" spans="1:15" x14ac:dyDescent="0.25">
      <c r="A133" s="25"/>
      <c r="B133" s="25"/>
      <c r="C133" s="25"/>
      <c r="D133" s="43" t="str">
        <f t="shared" si="9"/>
        <v/>
      </c>
      <c r="E133" s="44">
        <f>IFERROR(VLOOKUP(D133,'Structure projet '!D:E,2,FALSE),"")</f>
        <v>0</v>
      </c>
      <c r="F133" s="25"/>
      <c r="G133" s="25"/>
      <c r="H133" s="25"/>
      <c r="I133" s="32"/>
      <c r="J133" s="35"/>
      <c r="K133" s="92" t="str">
        <f t="shared" si="7"/>
        <v/>
      </c>
      <c r="L133" s="36"/>
      <c r="M133" s="31"/>
      <c r="N133" s="92" t="str">
        <f t="shared" si="8"/>
        <v/>
      </c>
      <c r="O133" s="30"/>
    </row>
    <row r="134" spans="1:15" x14ac:dyDescent="0.25">
      <c r="A134" s="25"/>
      <c r="B134" s="25"/>
      <c r="C134" s="25"/>
      <c r="D134" s="43" t="str">
        <f t="shared" si="9"/>
        <v/>
      </c>
      <c r="E134" s="44">
        <f>IFERROR(VLOOKUP(D134,'Structure projet '!D:E,2,FALSE),"")</f>
        <v>0</v>
      </c>
      <c r="F134" s="25"/>
      <c r="G134" s="25"/>
      <c r="H134" s="25"/>
      <c r="I134" s="32"/>
      <c r="J134" s="35"/>
      <c r="K134" s="92" t="str">
        <f t="shared" si="7"/>
        <v/>
      </c>
      <c r="L134" s="36"/>
      <c r="M134" s="31"/>
      <c r="N134" s="92" t="str">
        <f t="shared" si="8"/>
        <v/>
      </c>
      <c r="O134" s="30"/>
    </row>
    <row r="135" spans="1:15" x14ac:dyDescent="0.25">
      <c r="A135" s="25"/>
      <c r="B135" s="25"/>
      <c r="C135" s="25"/>
      <c r="D135" s="43" t="str">
        <f t="shared" si="9"/>
        <v/>
      </c>
      <c r="E135" s="44">
        <f>IFERROR(VLOOKUP(D135,'Structure projet '!D:E,2,FALSE),"")</f>
        <v>0</v>
      </c>
      <c r="F135" s="25"/>
      <c r="G135" s="25"/>
      <c r="H135" s="25"/>
      <c r="I135" s="32"/>
      <c r="J135" s="35"/>
      <c r="K135" s="92" t="str">
        <f t="shared" si="7"/>
        <v/>
      </c>
      <c r="L135" s="36"/>
      <c r="M135" s="31"/>
      <c r="N135" s="92" t="str">
        <f t="shared" si="8"/>
        <v/>
      </c>
      <c r="O135" s="30"/>
    </row>
    <row r="136" spans="1:15" x14ac:dyDescent="0.25">
      <c r="A136" s="25"/>
      <c r="B136" s="25"/>
      <c r="C136" s="25"/>
      <c r="D136" s="43" t="str">
        <f t="shared" si="9"/>
        <v/>
      </c>
      <c r="E136" s="44">
        <f>IFERROR(VLOOKUP(D136,'Structure projet '!D:E,2,FALSE),"")</f>
        <v>0</v>
      </c>
      <c r="F136" s="25"/>
      <c r="G136" s="25"/>
      <c r="H136" s="25"/>
      <c r="I136" s="32"/>
      <c r="J136" s="35"/>
      <c r="K136" s="92" t="str">
        <f t="shared" si="7"/>
        <v/>
      </c>
      <c r="L136" s="36"/>
      <c r="M136" s="31"/>
      <c r="N136" s="92" t="str">
        <f t="shared" si="8"/>
        <v/>
      </c>
      <c r="O136" s="30"/>
    </row>
    <row r="137" spans="1:15" x14ac:dyDescent="0.25">
      <c r="A137" s="25"/>
      <c r="B137" s="25"/>
      <c r="C137" s="25"/>
      <c r="D137" s="43" t="str">
        <f t="shared" si="9"/>
        <v/>
      </c>
      <c r="E137" s="44">
        <f>IFERROR(VLOOKUP(D137,'Structure projet '!D:E,2,FALSE),"")</f>
        <v>0</v>
      </c>
      <c r="F137" s="25"/>
      <c r="G137" s="25"/>
      <c r="H137" s="25"/>
      <c r="I137" s="32"/>
      <c r="J137" s="35"/>
      <c r="K137" s="92" t="str">
        <f t="shared" ref="K137:K185" si="10">IF(F137="","",I137/J137)</f>
        <v/>
      </c>
      <c r="L137" s="36"/>
      <c r="M137" s="31"/>
      <c r="N137" s="92" t="str">
        <f t="shared" ref="N137:N185" si="11">IF(F137="","",K137*M137*L137)</f>
        <v/>
      </c>
      <c r="O137" s="30"/>
    </row>
    <row r="138" spans="1:15" x14ac:dyDescent="0.25">
      <c r="A138" s="25"/>
      <c r="B138" s="25"/>
      <c r="C138" s="25"/>
      <c r="D138" s="43" t="str">
        <f t="shared" si="9"/>
        <v/>
      </c>
      <c r="E138" s="44">
        <f>IFERROR(VLOOKUP(D138,'Structure projet '!D:E,2,FALSE),"")</f>
        <v>0</v>
      </c>
      <c r="F138" s="25"/>
      <c r="G138" s="25"/>
      <c r="H138" s="25"/>
      <c r="I138" s="32"/>
      <c r="J138" s="35"/>
      <c r="K138" s="92" t="str">
        <f t="shared" si="10"/>
        <v/>
      </c>
      <c r="L138" s="36"/>
      <c r="M138" s="31"/>
      <c r="N138" s="92" t="str">
        <f t="shared" si="11"/>
        <v/>
      </c>
      <c r="O138" s="30"/>
    </row>
    <row r="139" spans="1:15" x14ac:dyDescent="0.25">
      <c r="A139" s="25"/>
      <c r="B139" s="25"/>
      <c r="C139" s="25"/>
      <c r="D139" s="43" t="str">
        <f t="shared" si="9"/>
        <v/>
      </c>
      <c r="E139" s="44">
        <f>IFERROR(VLOOKUP(D139,'Structure projet '!D:E,2,FALSE),"")</f>
        <v>0</v>
      </c>
      <c r="F139" s="25"/>
      <c r="G139" s="25"/>
      <c r="H139" s="25"/>
      <c r="I139" s="32"/>
      <c r="J139" s="35"/>
      <c r="K139" s="92" t="str">
        <f t="shared" si="10"/>
        <v/>
      </c>
      <c r="L139" s="36"/>
      <c r="M139" s="31"/>
      <c r="N139" s="92" t="str">
        <f t="shared" si="11"/>
        <v/>
      </c>
      <c r="O139" s="30"/>
    </row>
    <row r="140" spans="1:15" x14ac:dyDescent="0.25">
      <c r="A140" s="25"/>
      <c r="B140" s="25"/>
      <c r="C140" s="25"/>
      <c r="D140" s="43" t="str">
        <f t="shared" si="9"/>
        <v/>
      </c>
      <c r="E140" s="44">
        <f>IFERROR(VLOOKUP(D140,'Structure projet '!D:E,2,FALSE),"")</f>
        <v>0</v>
      </c>
      <c r="F140" s="25"/>
      <c r="G140" s="25"/>
      <c r="H140" s="25"/>
      <c r="I140" s="32"/>
      <c r="J140" s="35"/>
      <c r="K140" s="92" t="str">
        <f t="shared" si="10"/>
        <v/>
      </c>
      <c r="L140" s="36"/>
      <c r="M140" s="31"/>
      <c r="N140" s="92" t="str">
        <f t="shared" si="11"/>
        <v/>
      </c>
      <c r="O140" s="30"/>
    </row>
    <row r="141" spans="1:15" x14ac:dyDescent="0.25">
      <c r="A141" s="25"/>
      <c r="B141" s="25"/>
      <c r="C141" s="25"/>
      <c r="D141" s="43" t="str">
        <f t="shared" si="9"/>
        <v/>
      </c>
      <c r="E141" s="44">
        <f>IFERROR(VLOOKUP(D141,'Structure projet '!D:E,2,FALSE),"")</f>
        <v>0</v>
      </c>
      <c r="F141" s="25"/>
      <c r="G141" s="25"/>
      <c r="H141" s="25"/>
      <c r="I141" s="32"/>
      <c r="J141" s="35"/>
      <c r="K141" s="92" t="str">
        <f t="shared" si="10"/>
        <v/>
      </c>
      <c r="L141" s="36"/>
      <c r="M141" s="31"/>
      <c r="N141" s="92" t="str">
        <f t="shared" si="11"/>
        <v/>
      </c>
      <c r="O141" s="30"/>
    </row>
    <row r="142" spans="1:15" x14ac:dyDescent="0.25">
      <c r="A142" s="25"/>
      <c r="B142" s="25"/>
      <c r="C142" s="25"/>
      <c r="D142" s="43" t="str">
        <f t="shared" si="9"/>
        <v/>
      </c>
      <c r="E142" s="44">
        <f>IFERROR(VLOOKUP(D142,'Structure projet '!D:E,2,FALSE),"")</f>
        <v>0</v>
      </c>
      <c r="F142" s="25"/>
      <c r="G142" s="25"/>
      <c r="H142" s="25"/>
      <c r="I142" s="32"/>
      <c r="J142" s="35"/>
      <c r="K142" s="92" t="str">
        <f t="shared" si="10"/>
        <v/>
      </c>
      <c r="L142" s="36"/>
      <c r="M142" s="31"/>
      <c r="N142" s="92" t="str">
        <f t="shared" si="11"/>
        <v/>
      </c>
      <c r="O142" s="30"/>
    </row>
    <row r="143" spans="1:15" x14ac:dyDescent="0.25">
      <c r="A143" s="25"/>
      <c r="B143" s="25"/>
      <c r="C143" s="25"/>
      <c r="D143" s="43" t="str">
        <f t="shared" si="9"/>
        <v/>
      </c>
      <c r="E143" s="44">
        <f>IFERROR(VLOOKUP(D143,'Structure projet '!D:E,2,FALSE),"")</f>
        <v>0</v>
      </c>
      <c r="F143" s="25"/>
      <c r="G143" s="25"/>
      <c r="H143" s="25"/>
      <c r="I143" s="32"/>
      <c r="J143" s="35"/>
      <c r="K143" s="92" t="str">
        <f t="shared" si="10"/>
        <v/>
      </c>
      <c r="L143" s="36"/>
      <c r="M143" s="31"/>
      <c r="N143" s="92" t="str">
        <f t="shared" si="11"/>
        <v/>
      </c>
      <c r="O143" s="30"/>
    </row>
    <row r="144" spans="1:15" x14ac:dyDescent="0.25">
      <c r="A144" s="25"/>
      <c r="B144" s="25"/>
      <c r="C144" s="25"/>
      <c r="D144" s="43" t="str">
        <f t="shared" si="9"/>
        <v/>
      </c>
      <c r="E144" s="44">
        <f>IFERROR(VLOOKUP(D144,'Structure projet '!D:E,2,FALSE),"")</f>
        <v>0</v>
      </c>
      <c r="F144" s="25"/>
      <c r="G144" s="25"/>
      <c r="H144" s="25"/>
      <c r="I144" s="32"/>
      <c r="J144" s="35"/>
      <c r="K144" s="92" t="str">
        <f t="shared" si="10"/>
        <v/>
      </c>
      <c r="L144" s="36"/>
      <c r="M144" s="31"/>
      <c r="N144" s="92" t="str">
        <f t="shared" si="11"/>
        <v/>
      </c>
      <c r="O144" s="30"/>
    </row>
    <row r="145" spans="1:15" x14ac:dyDescent="0.25">
      <c r="A145" s="25"/>
      <c r="B145" s="25"/>
      <c r="C145" s="25"/>
      <c r="D145" s="43" t="str">
        <f t="shared" si="9"/>
        <v/>
      </c>
      <c r="E145" s="44">
        <f>IFERROR(VLOOKUP(D145,'Structure projet '!D:E,2,FALSE),"")</f>
        <v>0</v>
      </c>
      <c r="F145" s="25"/>
      <c r="G145" s="25"/>
      <c r="H145" s="25"/>
      <c r="I145" s="32"/>
      <c r="J145" s="35"/>
      <c r="K145" s="92" t="str">
        <f t="shared" si="10"/>
        <v/>
      </c>
      <c r="L145" s="36"/>
      <c r="M145" s="31"/>
      <c r="N145" s="92" t="str">
        <f t="shared" si="11"/>
        <v/>
      </c>
      <c r="O145" s="30"/>
    </row>
    <row r="146" spans="1:15" x14ac:dyDescent="0.25">
      <c r="A146" s="25"/>
      <c r="B146" s="25"/>
      <c r="C146" s="25"/>
      <c r="D146" s="43" t="str">
        <f t="shared" si="9"/>
        <v/>
      </c>
      <c r="E146" s="44">
        <f>IFERROR(VLOOKUP(D146,'Structure projet '!D:E,2,FALSE),"")</f>
        <v>0</v>
      </c>
      <c r="F146" s="25"/>
      <c r="G146" s="25"/>
      <c r="H146" s="25"/>
      <c r="I146" s="32"/>
      <c r="J146" s="35"/>
      <c r="K146" s="92" t="str">
        <f t="shared" si="10"/>
        <v/>
      </c>
      <c r="L146" s="36"/>
      <c r="M146" s="31"/>
      <c r="N146" s="92" t="str">
        <f t="shared" si="11"/>
        <v/>
      </c>
      <c r="O146" s="30"/>
    </row>
    <row r="147" spans="1:15" x14ac:dyDescent="0.25">
      <c r="A147" s="25"/>
      <c r="B147" s="25"/>
      <c r="C147" s="25"/>
      <c r="D147" s="43" t="str">
        <f t="shared" ref="D147:D185" si="12">CONCATENATE(A147,B147,C147)</f>
        <v/>
      </c>
      <c r="E147" s="44">
        <f>IFERROR(VLOOKUP(D147,'Structure projet '!D:E,2,FALSE),"")</f>
        <v>0</v>
      </c>
      <c r="F147" s="25"/>
      <c r="G147" s="25"/>
      <c r="H147" s="25"/>
      <c r="I147" s="32"/>
      <c r="J147" s="35"/>
      <c r="K147" s="92" t="str">
        <f t="shared" si="10"/>
        <v/>
      </c>
      <c r="L147" s="36"/>
      <c r="M147" s="31"/>
      <c r="N147" s="92" t="str">
        <f t="shared" si="11"/>
        <v/>
      </c>
      <c r="O147" s="30"/>
    </row>
    <row r="148" spans="1:15" x14ac:dyDescent="0.25">
      <c r="A148" s="25"/>
      <c r="B148" s="25"/>
      <c r="C148" s="25"/>
      <c r="D148" s="43" t="str">
        <f t="shared" si="12"/>
        <v/>
      </c>
      <c r="E148" s="44">
        <f>IFERROR(VLOOKUP(D148,'Structure projet '!D:E,2,FALSE),"")</f>
        <v>0</v>
      </c>
      <c r="F148" s="25"/>
      <c r="G148" s="25"/>
      <c r="H148" s="25"/>
      <c r="I148" s="32"/>
      <c r="J148" s="35"/>
      <c r="K148" s="92" t="str">
        <f t="shared" si="10"/>
        <v/>
      </c>
      <c r="L148" s="36"/>
      <c r="M148" s="31"/>
      <c r="N148" s="92" t="str">
        <f t="shared" si="11"/>
        <v/>
      </c>
      <c r="O148" s="30"/>
    </row>
    <row r="149" spans="1:15" x14ac:dyDescent="0.25">
      <c r="A149" s="25"/>
      <c r="B149" s="25"/>
      <c r="C149" s="25"/>
      <c r="D149" s="43" t="str">
        <f t="shared" si="12"/>
        <v/>
      </c>
      <c r="E149" s="44">
        <f>IFERROR(VLOOKUP(D149,'Structure projet '!D:E,2,FALSE),"")</f>
        <v>0</v>
      </c>
      <c r="F149" s="25"/>
      <c r="G149" s="25"/>
      <c r="H149" s="25"/>
      <c r="I149" s="32"/>
      <c r="J149" s="35"/>
      <c r="K149" s="92" t="str">
        <f t="shared" si="10"/>
        <v/>
      </c>
      <c r="L149" s="36"/>
      <c r="M149" s="31"/>
      <c r="N149" s="92" t="str">
        <f t="shared" si="11"/>
        <v/>
      </c>
      <c r="O149" s="30"/>
    </row>
    <row r="150" spans="1:15" x14ac:dyDescent="0.25">
      <c r="A150" s="25"/>
      <c r="B150" s="25"/>
      <c r="C150" s="25"/>
      <c r="D150" s="43" t="str">
        <f t="shared" si="12"/>
        <v/>
      </c>
      <c r="E150" s="44">
        <f>IFERROR(VLOOKUP(D150,'Structure projet '!D:E,2,FALSE),"")</f>
        <v>0</v>
      </c>
      <c r="F150" s="25"/>
      <c r="G150" s="25"/>
      <c r="H150" s="25"/>
      <c r="I150" s="32"/>
      <c r="J150" s="35"/>
      <c r="K150" s="92" t="str">
        <f t="shared" si="10"/>
        <v/>
      </c>
      <c r="L150" s="36"/>
      <c r="M150" s="31"/>
      <c r="N150" s="92" t="str">
        <f t="shared" si="11"/>
        <v/>
      </c>
      <c r="O150" s="30"/>
    </row>
    <row r="151" spans="1:15" x14ac:dyDescent="0.25">
      <c r="A151" s="25"/>
      <c r="B151" s="25"/>
      <c r="C151" s="25"/>
      <c r="D151" s="43" t="str">
        <f t="shared" si="12"/>
        <v/>
      </c>
      <c r="E151" s="44">
        <f>IFERROR(VLOOKUP(D151,'Structure projet '!D:E,2,FALSE),"")</f>
        <v>0</v>
      </c>
      <c r="F151" s="25"/>
      <c r="G151" s="25"/>
      <c r="H151" s="25"/>
      <c r="I151" s="32"/>
      <c r="J151" s="35"/>
      <c r="K151" s="92" t="str">
        <f t="shared" si="10"/>
        <v/>
      </c>
      <c r="L151" s="36"/>
      <c r="M151" s="31"/>
      <c r="N151" s="92" t="str">
        <f t="shared" si="11"/>
        <v/>
      </c>
      <c r="O151" s="30"/>
    </row>
    <row r="152" spans="1:15" x14ac:dyDescent="0.25">
      <c r="A152" s="25"/>
      <c r="B152" s="25"/>
      <c r="C152" s="25"/>
      <c r="D152" s="43" t="str">
        <f t="shared" si="12"/>
        <v/>
      </c>
      <c r="E152" s="44">
        <f>IFERROR(VLOOKUP(D152,'Structure projet '!D:E,2,FALSE),"")</f>
        <v>0</v>
      </c>
      <c r="F152" s="25"/>
      <c r="G152" s="25"/>
      <c r="H152" s="25"/>
      <c r="I152" s="32"/>
      <c r="J152" s="35"/>
      <c r="K152" s="92" t="str">
        <f t="shared" si="10"/>
        <v/>
      </c>
      <c r="L152" s="36"/>
      <c r="M152" s="31"/>
      <c r="N152" s="92" t="str">
        <f t="shared" si="11"/>
        <v/>
      </c>
      <c r="O152" s="30"/>
    </row>
    <row r="153" spans="1:15" x14ac:dyDescent="0.25">
      <c r="A153" s="25"/>
      <c r="B153" s="25"/>
      <c r="C153" s="25"/>
      <c r="D153" s="43" t="str">
        <f t="shared" si="12"/>
        <v/>
      </c>
      <c r="E153" s="44">
        <f>IFERROR(VLOOKUP(D153,'Structure projet '!D:E,2,FALSE),"")</f>
        <v>0</v>
      </c>
      <c r="F153" s="25"/>
      <c r="G153" s="25"/>
      <c r="H153" s="25"/>
      <c r="I153" s="32"/>
      <c r="J153" s="35"/>
      <c r="K153" s="92" t="str">
        <f t="shared" si="10"/>
        <v/>
      </c>
      <c r="L153" s="36"/>
      <c r="M153" s="31"/>
      <c r="N153" s="92" t="str">
        <f t="shared" si="11"/>
        <v/>
      </c>
      <c r="O153" s="30"/>
    </row>
    <row r="154" spans="1:15" x14ac:dyDescent="0.25">
      <c r="A154" s="25"/>
      <c r="B154" s="25"/>
      <c r="C154" s="25"/>
      <c r="D154" s="43" t="str">
        <f t="shared" si="12"/>
        <v/>
      </c>
      <c r="E154" s="44">
        <f>IFERROR(VLOOKUP(D154,'Structure projet '!D:E,2,FALSE),"")</f>
        <v>0</v>
      </c>
      <c r="F154" s="25"/>
      <c r="G154" s="25"/>
      <c r="H154" s="25"/>
      <c r="I154" s="32"/>
      <c r="J154" s="35"/>
      <c r="K154" s="92" t="str">
        <f t="shared" si="10"/>
        <v/>
      </c>
      <c r="L154" s="36"/>
      <c r="M154" s="31"/>
      <c r="N154" s="92" t="str">
        <f t="shared" si="11"/>
        <v/>
      </c>
      <c r="O154" s="30"/>
    </row>
    <row r="155" spans="1:15" x14ac:dyDescent="0.25">
      <c r="A155" s="25"/>
      <c r="B155" s="25"/>
      <c r="C155" s="25"/>
      <c r="D155" s="43" t="str">
        <f t="shared" si="12"/>
        <v/>
      </c>
      <c r="E155" s="44">
        <f>IFERROR(VLOOKUP(D155,'Structure projet '!D:E,2,FALSE),"")</f>
        <v>0</v>
      </c>
      <c r="F155" s="25"/>
      <c r="G155" s="25"/>
      <c r="H155" s="25"/>
      <c r="I155" s="32"/>
      <c r="J155" s="35"/>
      <c r="K155" s="92" t="str">
        <f t="shared" si="10"/>
        <v/>
      </c>
      <c r="L155" s="36"/>
      <c r="M155" s="31"/>
      <c r="N155" s="92" t="str">
        <f t="shared" si="11"/>
        <v/>
      </c>
      <c r="O155" s="30"/>
    </row>
    <row r="156" spans="1:15" x14ac:dyDescent="0.25">
      <c r="A156" s="25"/>
      <c r="B156" s="25"/>
      <c r="C156" s="25"/>
      <c r="D156" s="43" t="str">
        <f t="shared" si="12"/>
        <v/>
      </c>
      <c r="E156" s="44">
        <f>IFERROR(VLOOKUP(D156,'Structure projet '!D:E,2,FALSE),"")</f>
        <v>0</v>
      </c>
      <c r="F156" s="25"/>
      <c r="G156" s="25"/>
      <c r="H156" s="25"/>
      <c r="I156" s="32"/>
      <c r="J156" s="35"/>
      <c r="K156" s="92" t="str">
        <f t="shared" si="10"/>
        <v/>
      </c>
      <c r="L156" s="36"/>
      <c r="M156" s="31"/>
      <c r="N156" s="92" t="str">
        <f t="shared" si="11"/>
        <v/>
      </c>
      <c r="O156" s="30"/>
    </row>
    <row r="157" spans="1:15" x14ac:dyDescent="0.25">
      <c r="A157" s="25"/>
      <c r="B157" s="25"/>
      <c r="C157" s="25"/>
      <c r="D157" s="43" t="str">
        <f t="shared" si="12"/>
        <v/>
      </c>
      <c r="E157" s="44">
        <f>IFERROR(VLOOKUP(D157,'Structure projet '!D:E,2,FALSE),"")</f>
        <v>0</v>
      </c>
      <c r="F157" s="25"/>
      <c r="G157" s="25"/>
      <c r="H157" s="25"/>
      <c r="I157" s="32"/>
      <c r="J157" s="35"/>
      <c r="K157" s="92" t="str">
        <f t="shared" si="10"/>
        <v/>
      </c>
      <c r="L157" s="36"/>
      <c r="M157" s="31"/>
      <c r="N157" s="92" t="str">
        <f t="shared" si="11"/>
        <v/>
      </c>
      <c r="O157" s="30"/>
    </row>
    <row r="158" spans="1:15" x14ac:dyDescent="0.25">
      <c r="A158" s="25"/>
      <c r="B158" s="25"/>
      <c r="C158" s="25"/>
      <c r="D158" s="43" t="str">
        <f t="shared" si="12"/>
        <v/>
      </c>
      <c r="E158" s="44">
        <f>IFERROR(VLOOKUP(D158,'Structure projet '!D:E,2,FALSE),"")</f>
        <v>0</v>
      </c>
      <c r="F158" s="25"/>
      <c r="G158" s="25"/>
      <c r="H158" s="25"/>
      <c r="I158" s="32"/>
      <c r="J158" s="35"/>
      <c r="K158" s="92" t="str">
        <f t="shared" si="10"/>
        <v/>
      </c>
      <c r="L158" s="36"/>
      <c r="M158" s="31"/>
      <c r="N158" s="92" t="str">
        <f t="shared" si="11"/>
        <v/>
      </c>
      <c r="O158" s="30"/>
    </row>
    <row r="159" spans="1:15" x14ac:dyDescent="0.25">
      <c r="A159" s="25"/>
      <c r="B159" s="25"/>
      <c r="C159" s="25"/>
      <c r="D159" s="43" t="str">
        <f t="shared" si="12"/>
        <v/>
      </c>
      <c r="E159" s="44">
        <f>IFERROR(VLOOKUP(D159,'Structure projet '!D:E,2,FALSE),"")</f>
        <v>0</v>
      </c>
      <c r="F159" s="25"/>
      <c r="G159" s="25"/>
      <c r="H159" s="25"/>
      <c r="I159" s="32"/>
      <c r="J159" s="35"/>
      <c r="K159" s="92" t="str">
        <f t="shared" si="10"/>
        <v/>
      </c>
      <c r="L159" s="36"/>
      <c r="M159" s="31"/>
      <c r="N159" s="92" t="str">
        <f t="shared" si="11"/>
        <v/>
      </c>
      <c r="O159" s="30"/>
    </row>
    <row r="160" spans="1:15" x14ac:dyDescent="0.25">
      <c r="A160" s="25"/>
      <c r="B160" s="25"/>
      <c r="C160" s="25"/>
      <c r="D160" s="43" t="str">
        <f t="shared" si="12"/>
        <v/>
      </c>
      <c r="E160" s="44">
        <f>IFERROR(VLOOKUP(D160,'Structure projet '!D:E,2,FALSE),"")</f>
        <v>0</v>
      </c>
      <c r="F160" s="25"/>
      <c r="G160" s="25"/>
      <c r="H160" s="25"/>
      <c r="I160" s="32"/>
      <c r="J160" s="35"/>
      <c r="K160" s="92" t="str">
        <f t="shared" si="10"/>
        <v/>
      </c>
      <c r="L160" s="36"/>
      <c r="M160" s="31"/>
      <c r="N160" s="92" t="str">
        <f t="shared" si="11"/>
        <v/>
      </c>
      <c r="O160" s="30"/>
    </row>
    <row r="161" spans="1:15" x14ac:dyDescent="0.25">
      <c r="A161" s="25"/>
      <c r="B161" s="25"/>
      <c r="C161" s="25"/>
      <c r="D161" s="43" t="str">
        <f t="shared" si="12"/>
        <v/>
      </c>
      <c r="E161" s="44">
        <f>IFERROR(VLOOKUP(D161,'Structure projet '!D:E,2,FALSE),"")</f>
        <v>0</v>
      </c>
      <c r="F161" s="25"/>
      <c r="G161" s="25"/>
      <c r="H161" s="25"/>
      <c r="I161" s="32"/>
      <c r="J161" s="35"/>
      <c r="K161" s="92" t="str">
        <f t="shared" si="10"/>
        <v/>
      </c>
      <c r="L161" s="36"/>
      <c r="M161" s="31"/>
      <c r="N161" s="92" t="str">
        <f t="shared" si="11"/>
        <v/>
      </c>
      <c r="O161" s="30"/>
    </row>
    <row r="162" spans="1:15" x14ac:dyDescent="0.25">
      <c r="A162" s="25"/>
      <c r="B162" s="25"/>
      <c r="C162" s="25"/>
      <c r="D162" s="43" t="str">
        <f t="shared" si="12"/>
        <v/>
      </c>
      <c r="E162" s="44">
        <f>IFERROR(VLOOKUP(D162,'Structure projet '!D:E,2,FALSE),"")</f>
        <v>0</v>
      </c>
      <c r="F162" s="25"/>
      <c r="G162" s="25"/>
      <c r="H162" s="25"/>
      <c r="I162" s="32"/>
      <c r="J162" s="35"/>
      <c r="K162" s="92" t="str">
        <f t="shared" si="10"/>
        <v/>
      </c>
      <c r="L162" s="36"/>
      <c r="M162" s="31"/>
      <c r="N162" s="92" t="str">
        <f t="shared" si="11"/>
        <v/>
      </c>
      <c r="O162" s="30"/>
    </row>
    <row r="163" spans="1:15" x14ac:dyDescent="0.25">
      <c r="A163" s="25"/>
      <c r="B163" s="25"/>
      <c r="C163" s="25"/>
      <c r="D163" s="43" t="str">
        <f t="shared" si="12"/>
        <v/>
      </c>
      <c r="E163" s="44">
        <f>IFERROR(VLOOKUP(D163,'Structure projet '!D:E,2,FALSE),"")</f>
        <v>0</v>
      </c>
      <c r="F163" s="25"/>
      <c r="G163" s="25"/>
      <c r="H163" s="25"/>
      <c r="I163" s="32"/>
      <c r="J163" s="35"/>
      <c r="K163" s="92" t="str">
        <f t="shared" si="10"/>
        <v/>
      </c>
      <c r="L163" s="36"/>
      <c r="M163" s="31"/>
      <c r="N163" s="92" t="str">
        <f t="shared" si="11"/>
        <v/>
      </c>
      <c r="O163" s="30"/>
    </row>
    <row r="164" spans="1:15" x14ac:dyDescent="0.25">
      <c r="A164" s="25"/>
      <c r="B164" s="25"/>
      <c r="C164" s="25"/>
      <c r="D164" s="43" t="str">
        <f t="shared" si="12"/>
        <v/>
      </c>
      <c r="E164" s="44">
        <f>IFERROR(VLOOKUP(D164,'Structure projet '!D:E,2,FALSE),"")</f>
        <v>0</v>
      </c>
      <c r="F164" s="25"/>
      <c r="G164" s="25"/>
      <c r="H164" s="25"/>
      <c r="I164" s="32"/>
      <c r="J164" s="35"/>
      <c r="K164" s="92" t="str">
        <f t="shared" si="10"/>
        <v/>
      </c>
      <c r="L164" s="36"/>
      <c r="M164" s="31"/>
      <c r="N164" s="92" t="str">
        <f t="shared" si="11"/>
        <v/>
      </c>
      <c r="O164" s="30"/>
    </row>
    <row r="165" spans="1:15" x14ac:dyDescent="0.25">
      <c r="A165" s="25"/>
      <c r="B165" s="25"/>
      <c r="C165" s="25"/>
      <c r="D165" s="43" t="str">
        <f t="shared" si="12"/>
        <v/>
      </c>
      <c r="E165" s="44">
        <f>IFERROR(VLOOKUP(D165,'Structure projet '!D:E,2,FALSE),"")</f>
        <v>0</v>
      </c>
      <c r="F165" s="25"/>
      <c r="G165" s="25"/>
      <c r="H165" s="25"/>
      <c r="I165" s="32"/>
      <c r="J165" s="35"/>
      <c r="K165" s="92" t="str">
        <f t="shared" si="10"/>
        <v/>
      </c>
      <c r="L165" s="36"/>
      <c r="M165" s="31"/>
      <c r="N165" s="92" t="str">
        <f t="shared" si="11"/>
        <v/>
      </c>
      <c r="O165" s="30"/>
    </row>
    <row r="166" spans="1:15" x14ac:dyDescent="0.25">
      <c r="A166" s="25"/>
      <c r="B166" s="25"/>
      <c r="C166" s="25"/>
      <c r="D166" s="43" t="str">
        <f t="shared" si="12"/>
        <v/>
      </c>
      <c r="E166" s="44">
        <f>IFERROR(VLOOKUP(D166,'Structure projet '!D:E,2,FALSE),"")</f>
        <v>0</v>
      </c>
      <c r="F166" s="25"/>
      <c r="G166" s="25"/>
      <c r="H166" s="25"/>
      <c r="I166" s="32"/>
      <c r="J166" s="35"/>
      <c r="K166" s="92" t="str">
        <f t="shared" si="10"/>
        <v/>
      </c>
      <c r="L166" s="36"/>
      <c r="M166" s="31"/>
      <c r="N166" s="92" t="str">
        <f t="shared" si="11"/>
        <v/>
      </c>
      <c r="O166" s="30"/>
    </row>
    <row r="167" spans="1:15" x14ac:dyDescent="0.25">
      <c r="A167" s="25"/>
      <c r="B167" s="25"/>
      <c r="C167" s="25"/>
      <c r="D167" s="43" t="str">
        <f t="shared" si="12"/>
        <v/>
      </c>
      <c r="E167" s="44">
        <f>IFERROR(VLOOKUP(D167,'Structure projet '!D:E,2,FALSE),"")</f>
        <v>0</v>
      </c>
      <c r="F167" s="25"/>
      <c r="G167" s="25"/>
      <c r="H167" s="25"/>
      <c r="I167" s="32"/>
      <c r="J167" s="35"/>
      <c r="K167" s="92" t="str">
        <f t="shared" si="10"/>
        <v/>
      </c>
      <c r="L167" s="36"/>
      <c r="M167" s="31"/>
      <c r="N167" s="92" t="str">
        <f t="shared" si="11"/>
        <v/>
      </c>
      <c r="O167" s="30"/>
    </row>
    <row r="168" spans="1:15" x14ac:dyDescent="0.25">
      <c r="A168" s="25"/>
      <c r="B168" s="25"/>
      <c r="C168" s="25"/>
      <c r="D168" s="43" t="str">
        <f t="shared" si="12"/>
        <v/>
      </c>
      <c r="E168" s="44">
        <f>IFERROR(VLOOKUP(D168,'Structure projet '!D:E,2,FALSE),"")</f>
        <v>0</v>
      </c>
      <c r="F168" s="25"/>
      <c r="G168" s="25"/>
      <c r="H168" s="25"/>
      <c r="I168" s="32"/>
      <c r="J168" s="35"/>
      <c r="K168" s="92" t="str">
        <f t="shared" si="10"/>
        <v/>
      </c>
      <c r="L168" s="36"/>
      <c r="M168" s="31"/>
      <c r="N168" s="92" t="str">
        <f t="shared" si="11"/>
        <v/>
      </c>
      <c r="O168" s="30"/>
    </row>
    <row r="169" spans="1:15" x14ac:dyDescent="0.25">
      <c r="A169" s="25"/>
      <c r="B169" s="25"/>
      <c r="C169" s="25"/>
      <c r="D169" s="43" t="str">
        <f t="shared" si="12"/>
        <v/>
      </c>
      <c r="E169" s="44">
        <f>IFERROR(VLOOKUP(D169,'Structure projet '!D:E,2,FALSE),"")</f>
        <v>0</v>
      </c>
      <c r="F169" s="25"/>
      <c r="G169" s="25"/>
      <c r="H169" s="25"/>
      <c r="I169" s="32"/>
      <c r="J169" s="35"/>
      <c r="K169" s="92" t="str">
        <f t="shared" si="10"/>
        <v/>
      </c>
      <c r="L169" s="36"/>
      <c r="M169" s="31"/>
      <c r="N169" s="92" t="str">
        <f t="shared" si="11"/>
        <v/>
      </c>
      <c r="O169" s="30"/>
    </row>
    <row r="170" spans="1:15" x14ac:dyDescent="0.25">
      <c r="A170" s="25"/>
      <c r="B170" s="25"/>
      <c r="C170" s="25"/>
      <c r="D170" s="43" t="str">
        <f t="shared" si="12"/>
        <v/>
      </c>
      <c r="E170" s="44">
        <f>IFERROR(VLOOKUP(D170,'Structure projet '!D:E,2,FALSE),"")</f>
        <v>0</v>
      </c>
      <c r="F170" s="25"/>
      <c r="G170" s="25"/>
      <c r="H170" s="25"/>
      <c r="I170" s="32"/>
      <c r="J170" s="35"/>
      <c r="K170" s="92" t="str">
        <f t="shared" si="10"/>
        <v/>
      </c>
      <c r="L170" s="36"/>
      <c r="M170" s="31"/>
      <c r="N170" s="92" t="str">
        <f t="shared" si="11"/>
        <v/>
      </c>
      <c r="O170" s="30"/>
    </row>
    <row r="171" spans="1:15" x14ac:dyDescent="0.25">
      <c r="A171" s="25"/>
      <c r="B171" s="25"/>
      <c r="C171" s="25"/>
      <c r="D171" s="43" t="str">
        <f t="shared" si="12"/>
        <v/>
      </c>
      <c r="E171" s="44">
        <f>IFERROR(VLOOKUP(D171,'Structure projet '!D:E,2,FALSE),"")</f>
        <v>0</v>
      </c>
      <c r="F171" s="25"/>
      <c r="G171" s="25"/>
      <c r="H171" s="25"/>
      <c r="I171" s="32"/>
      <c r="J171" s="35"/>
      <c r="K171" s="92" t="str">
        <f t="shared" si="10"/>
        <v/>
      </c>
      <c r="L171" s="36"/>
      <c r="M171" s="31"/>
      <c r="N171" s="92" t="str">
        <f t="shared" si="11"/>
        <v/>
      </c>
      <c r="O171" s="30"/>
    </row>
    <row r="172" spans="1:15" x14ac:dyDescent="0.25">
      <c r="A172" s="25"/>
      <c r="B172" s="25"/>
      <c r="C172" s="25"/>
      <c r="D172" s="43" t="str">
        <f t="shared" si="12"/>
        <v/>
      </c>
      <c r="E172" s="44">
        <f>IFERROR(VLOOKUP(D172,'Structure projet '!D:E,2,FALSE),"")</f>
        <v>0</v>
      </c>
      <c r="F172" s="25"/>
      <c r="G172" s="25"/>
      <c r="H172" s="25"/>
      <c r="I172" s="32"/>
      <c r="J172" s="35"/>
      <c r="K172" s="92" t="str">
        <f t="shared" si="10"/>
        <v/>
      </c>
      <c r="L172" s="36"/>
      <c r="M172" s="31"/>
      <c r="N172" s="92" t="str">
        <f t="shared" si="11"/>
        <v/>
      </c>
      <c r="O172" s="30"/>
    </row>
    <row r="173" spans="1:15" x14ac:dyDescent="0.25">
      <c r="A173" s="25"/>
      <c r="B173" s="25"/>
      <c r="C173" s="25"/>
      <c r="D173" s="43" t="str">
        <f t="shared" si="12"/>
        <v/>
      </c>
      <c r="E173" s="44">
        <f>IFERROR(VLOOKUP(D173,'Structure projet '!D:E,2,FALSE),"")</f>
        <v>0</v>
      </c>
      <c r="F173" s="25"/>
      <c r="G173" s="25"/>
      <c r="H173" s="25"/>
      <c r="I173" s="32"/>
      <c r="J173" s="35"/>
      <c r="K173" s="92" t="str">
        <f t="shared" si="10"/>
        <v/>
      </c>
      <c r="L173" s="36"/>
      <c r="M173" s="31"/>
      <c r="N173" s="92" t="str">
        <f t="shared" si="11"/>
        <v/>
      </c>
      <c r="O173" s="30"/>
    </row>
    <row r="174" spans="1:15" x14ac:dyDescent="0.25">
      <c r="A174" s="25"/>
      <c r="B174" s="25"/>
      <c r="C174" s="25"/>
      <c r="D174" s="43" t="str">
        <f t="shared" si="12"/>
        <v/>
      </c>
      <c r="E174" s="44">
        <f>IFERROR(VLOOKUP(D174,'Structure projet '!D:E,2,FALSE),"")</f>
        <v>0</v>
      </c>
      <c r="F174" s="25"/>
      <c r="G174" s="25"/>
      <c r="H174" s="25"/>
      <c r="I174" s="32"/>
      <c r="J174" s="35"/>
      <c r="K174" s="92" t="str">
        <f t="shared" si="10"/>
        <v/>
      </c>
      <c r="L174" s="36"/>
      <c r="M174" s="31"/>
      <c r="N174" s="92" t="str">
        <f t="shared" si="11"/>
        <v/>
      </c>
      <c r="O174" s="30"/>
    </row>
    <row r="175" spans="1:15" x14ac:dyDescent="0.25">
      <c r="A175" s="25"/>
      <c r="B175" s="25"/>
      <c r="C175" s="25"/>
      <c r="D175" s="43" t="str">
        <f t="shared" si="12"/>
        <v/>
      </c>
      <c r="E175" s="44">
        <f>IFERROR(VLOOKUP(D175,'Structure projet '!D:E,2,FALSE),"")</f>
        <v>0</v>
      </c>
      <c r="F175" s="25"/>
      <c r="G175" s="25"/>
      <c r="H175" s="25"/>
      <c r="I175" s="32"/>
      <c r="J175" s="35"/>
      <c r="K175" s="92" t="str">
        <f t="shared" si="10"/>
        <v/>
      </c>
      <c r="L175" s="36"/>
      <c r="M175" s="31"/>
      <c r="N175" s="92" t="str">
        <f t="shared" si="11"/>
        <v/>
      </c>
      <c r="O175" s="30"/>
    </row>
    <row r="176" spans="1:15" x14ac:dyDescent="0.25">
      <c r="A176" s="25"/>
      <c r="B176" s="25"/>
      <c r="C176" s="25"/>
      <c r="D176" s="43" t="str">
        <f t="shared" si="12"/>
        <v/>
      </c>
      <c r="E176" s="44">
        <f>IFERROR(VLOOKUP(D176,'Structure projet '!D:E,2,FALSE),"")</f>
        <v>0</v>
      </c>
      <c r="F176" s="25"/>
      <c r="G176" s="25"/>
      <c r="H176" s="25"/>
      <c r="I176" s="32"/>
      <c r="J176" s="35"/>
      <c r="K176" s="92" t="str">
        <f t="shared" si="10"/>
        <v/>
      </c>
      <c r="L176" s="36"/>
      <c r="M176" s="31"/>
      <c r="N176" s="92" t="str">
        <f t="shared" si="11"/>
        <v/>
      </c>
      <c r="O176" s="30"/>
    </row>
    <row r="177" spans="1:15" x14ac:dyDescent="0.25">
      <c r="A177" s="25"/>
      <c r="B177" s="25"/>
      <c r="C177" s="25"/>
      <c r="D177" s="43" t="str">
        <f t="shared" si="12"/>
        <v/>
      </c>
      <c r="E177" s="44">
        <f>IFERROR(VLOOKUP(D177,'Structure projet '!D:E,2,FALSE),"")</f>
        <v>0</v>
      </c>
      <c r="F177" s="25"/>
      <c r="G177" s="25"/>
      <c r="H177" s="25"/>
      <c r="I177" s="32"/>
      <c r="J177" s="35"/>
      <c r="K177" s="92" t="str">
        <f t="shared" si="10"/>
        <v/>
      </c>
      <c r="L177" s="36"/>
      <c r="M177" s="31"/>
      <c r="N177" s="92" t="str">
        <f t="shared" si="11"/>
        <v/>
      </c>
      <c r="O177" s="30"/>
    </row>
    <row r="178" spans="1:15" x14ac:dyDescent="0.25">
      <c r="A178" s="25"/>
      <c r="B178" s="25"/>
      <c r="C178" s="25"/>
      <c r="D178" s="43" t="str">
        <f t="shared" si="12"/>
        <v/>
      </c>
      <c r="E178" s="44">
        <f>IFERROR(VLOOKUP(D178,'Structure projet '!D:E,2,FALSE),"")</f>
        <v>0</v>
      </c>
      <c r="F178" s="25"/>
      <c r="G178" s="25"/>
      <c r="H178" s="25"/>
      <c r="I178" s="32"/>
      <c r="J178" s="35"/>
      <c r="K178" s="92" t="str">
        <f t="shared" si="10"/>
        <v/>
      </c>
      <c r="L178" s="36"/>
      <c r="M178" s="31"/>
      <c r="N178" s="92" t="str">
        <f t="shared" si="11"/>
        <v/>
      </c>
      <c r="O178" s="30"/>
    </row>
    <row r="179" spans="1:15" x14ac:dyDescent="0.25">
      <c r="A179" s="25"/>
      <c r="B179" s="25"/>
      <c r="C179" s="25"/>
      <c r="D179" s="43" t="str">
        <f t="shared" si="12"/>
        <v/>
      </c>
      <c r="E179" s="44">
        <f>IFERROR(VLOOKUP(D179,'Structure projet '!D:E,2,FALSE),"")</f>
        <v>0</v>
      </c>
      <c r="F179" s="25"/>
      <c r="G179" s="25"/>
      <c r="H179" s="25"/>
      <c r="I179" s="32"/>
      <c r="J179" s="35"/>
      <c r="K179" s="92" t="str">
        <f t="shared" si="10"/>
        <v/>
      </c>
      <c r="L179" s="36"/>
      <c r="M179" s="31"/>
      <c r="N179" s="92" t="str">
        <f t="shared" si="11"/>
        <v/>
      </c>
      <c r="O179" s="30"/>
    </row>
    <row r="180" spans="1:15" x14ac:dyDescent="0.25">
      <c r="A180" s="25"/>
      <c r="B180" s="25"/>
      <c r="C180" s="25"/>
      <c r="D180" s="43" t="str">
        <f t="shared" si="12"/>
        <v/>
      </c>
      <c r="E180" s="44">
        <f>IFERROR(VLOOKUP(D180,'Structure projet '!D:E,2,FALSE),"")</f>
        <v>0</v>
      </c>
      <c r="F180" s="25"/>
      <c r="G180" s="25"/>
      <c r="H180" s="25"/>
      <c r="I180" s="32"/>
      <c r="J180" s="35"/>
      <c r="K180" s="92" t="str">
        <f t="shared" si="10"/>
        <v/>
      </c>
      <c r="L180" s="36"/>
      <c r="M180" s="31"/>
      <c r="N180" s="92" t="str">
        <f t="shared" si="11"/>
        <v/>
      </c>
      <c r="O180" s="30"/>
    </row>
    <row r="181" spans="1:15" x14ac:dyDescent="0.25">
      <c r="A181" s="25"/>
      <c r="B181" s="25"/>
      <c r="C181" s="25"/>
      <c r="D181" s="43" t="str">
        <f t="shared" si="12"/>
        <v/>
      </c>
      <c r="E181" s="44">
        <f>IFERROR(VLOOKUP(D181,'Structure projet '!D:E,2,FALSE),"")</f>
        <v>0</v>
      </c>
      <c r="F181" s="25"/>
      <c r="G181" s="25"/>
      <c r="H181" s="25"/>
      <c r="I181" s="32"/>
      <c r="J181" s="35"/>
      <c r="K181" s="92" t="str">
        <f t="shared" si="10"/>
        <v/>
      </c>
      <c r="L181" s="36"/>
      <c r="M181" s="31"/>
      <c r="N181" s="92" t="str">
        <f t="shared" si="11"/>
        <v/>
      </c>
      <c r="O181" s="30"/>
    </row>
    <row r="182" spans="1:15" x14ac:dyDescent="0.25">
      <c r="A182" s="25"/>
      <c r="B182" s="25"/>
      <c r="C182" s="25"/>
      <c r="D182" s="43" t="str">
        <f t="shared" si="12"/>
        <v/>
      </c>
      <c r="E182" s="44">
        <f>IFERROR(VLOOKUP(D182,'Structure projet '!D:E,2,FALSE),"")</f>
        <v>0</v>
      </c>
      <c r="F182" s="25"/>
      <c r="G182" s="25"/>
      <c r="H182" s="25"/>
      <c r="I182" s="32"/>
      <c r="J182" s="35"/>
      <c r="K182" s="92" t="str">
        <f t="shared" si="10"/>
        <v/>
      </c>
      <c r="L182" s="36"/>
      <c r="M182" s="31"/>
      <c r="N182" s="92" t="str">
        <f t="shared" si="11"/>
        <v/>
      </c>
      <c r="O182" s="30"/>
    </row>
    <row r="183" spans="1:15" x14ac:dyDescent="0.25">
      <c r="A183" s="25"/>
      <c r="B183" s="25"/>
      <c r="C183" s="25"/>
      <c r="D183" s="43" t="str">
        <f t="shared" si="12"/>
        <v/>
      </c>
      <c r="E183" s="44">
        <f>IFERROR(VLOOKUP(D183,'Structure projet '!D:E,2,FALSE),"")</f>
        <v>0</v>
      </c>
      <c r="F183" s="25"/>
      <c r="G183" s="25"/>
      <c r="H183" s="25"/>
      <c r="I183" s="32"/>
      <c r="J183" s="35"/>
      <c r="K183" s="92" t="str">
        <f t="shared" si="10"/>
        <v/>
      </c>
      <c r="L183" s="36"/>
      <c r="M183" s="31"/>
      <c r="N183" s="92" t="str">
        <f t="shared" si="11"/>
        <v/>
      </c>
      <c r="O183" s="30"/>
    </row>
    <row r="184" spans="1:15" x14ac:dyDescent="0.25">
      <c r="A184" s="25"/>
      <c r="B184" s="25"/>
      <c r="C184" s="25"/>
      <c r="D184" s="43" t="str">
        <f t="shared" si="12"/>
        <v/>
      </c>
      <c r="E184" s="44">
        <f>IFERROR(VLOOKUP(D184,'Structure projet '!D:E,2,FALSE),"")</f>
        <v>0</v>
      </c>
      <c r="F184" s="25"/>
      <c r="G184" s="25"/>
      <c r="H184" s="25"/>
      <c r="I184" s="32"/>
      <c r="J184" s="35"/>
      <c r="K184" s="92" t="str">
        <f t="shared" si="10"/>
        <v/>
      </c>
      <c r="L184" s="36"/>
      <c r="M184" s="31"/>
      <c r="N184" s="92" t="str">
        <f t="shared" si="11"/>
        <v/>
      </c>
      <c r="O184" s="30"/>
    </row>
    <row r="185" spans="1:15" x14ac:dyDescent="0.25">
      <c r="A185" s="25"/>
      <c r="B185" s="25"/>
      <c r="C185" s="25"/>
      <c r="D185" s="43" t="str">
        <f t="shared" si="12"/>
        <v/>
      </c>
      <c r="E185" s="44">
        <f>IFERROR(VLOOKUP(D185,'Structure projet '!D:E,2,FALSE),"")</f>
        <v>0</v>
      </c>
      <c r="F185" s="25"/>
      <c r="G185" s="25"/>
      <c r="H185" s="25"/>
      <c r="I185" s="32"/>
      <c r="J185" s="35"/>
      <c r="K185" s="92" t="str">
        <f t="shared" si="10"/>
        <v/>
      </c>
      <c r="L185" s="36"/>
      <c r="M185" s="31"/>
      <c r="N185" s="92" t="str">
        <f t="shared" si="11"/>
        <v/>
      </c>
      <c r="O185" s="30"/>
    </row>
  </sheetData>
  <sheetProtection formatCells="0" formatColumns="0" formatRows="0" insertColumns="0" insertRows="0" insertHyperlinks="0" deleteColumns="0" deleteRows="0" sort="0" autoFilter="0" pivotTables="0"/>
  <autoFilter ref="A8:O9" xr:uid="{00000000-0009-0000-0000-000004000000}"/>
  <mergeCells count="2">
    <mergeCell ref="A5:I6"/>
    <mergeCell ref="A2:F2"/>
  </mergeCells>
  <conditionalFormatting sqref="A1:B1">
    <cfRule type="containsBlanks" dxfId="79" priority="36">
      <formula>LEN(TRIM(A1))=0</formula>
    </cfRule>
  </conditionalFormatting>
  <conditionalFormatting sqref="A9:J185">
    <cfRule type="containsBlanks" dxfId="78" priority="4">
      <formula>LEN(TRIM(A9))=0</formula>
    </cfRule>
  </conditionalFormatting>
  <conditionalFormatting sqref="F1:J1 L1:M1">
    <cfRule type="containsBlanks" dxfId="77" priority="37">
      <formula>LEN(TRIM(F1))=0</formula>
    </cfRule>
  </conditionalFormatting>
  <conditionalFormatting sqref="K9:K185">
    <cfRule type="expression" dxfId="76" priority="2">
      <formula>AVERAGEIF(E$5:$H12,E9,$I$5:$I$12)&lt;SUMIF($H$8:$H$12,E9,$N$8:$N$12)</formula>
    </cfRule>
  </conditionalFormatting>
  <conditionalFormatting sqref="L9:M185">
    <cfRule type="containsBlanks" dxfId="75" priority="5">
      <formula>LEN(TRIM(L9))=0</formula>
    </cfRule>
  </conditionalFormatting>
  <conditionalFormatting sqref="N1">
    <cfRule type="expression" dxfId="74" priority="131">
      <formula>AVERAGEIF($H$5:H6,H1,$I$5:$I$12)&lt;SUMIF($H$8:$H$12,H1,$N$8:$N$12)</formula>
    </cfRule>
  </conditionalFormatting>
  <conditionalFormatting sqref="N9:N185">
    <cfRule type="expression" dxfId="73" priority="133">
      <formula>AVERAGEIF($H$5:H12,H9,$I$5:$I$12)&lt;SUMIF($H$8:$H$12,H9,$N$8:$N$12)</formula>
    </cfRule>
  </conditionalFormatting>
  <dataValidations count="5">
    <dataValidation type="list" allowBlank="1" showInputMessage="1" showErrorMessage="1" sqref="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WVM10 WLQ10 WBU10" xr:uid="{00000000-0002-0000-0400-000000000000}">
      <formula1>MC_COURT</formula1>
    </dataValidation>
    <dataValidation type="list" allowBlank="1" showInputMessage="1" showErrorMessage="1" sqref="B1 B9:B82" xr:uid="{00000000-0002-0000-0400-000001000000}">
      <formula1>"1,2,3,4,5,6,7,8,9,10,11,12,13,14,15"</formula1>
    </dataValidation>
    <dataValidation type="list" allowBlank="1" showInputMessage="1" showErrorMessage="1" sqref="A1 A9:A82" xr:uid="{00000000-0002-0000-0400-000002000000}">
      <formula1>"LOT 0,LOT 1,LOT 2,LOT 3,LOT 4,LOT 5,LOT 6,LOT 7,LOT 8,LOT 9,LOT 10,LOT 11,LOT 12,LOT 13,LOT 14,LOT 14,LOT 15"</formula1>
    </dataValidation>
    <dataValidation type="list" allowBlank="1" showInputMessage="1" showErrorMessage="1" sqref="C1 C9:C82" xr:uid="{00000000-0002-0000-0400-000003000000}">
      <formula1>",,1,2,3,4,5,6,7,8,9,10,11,12,13,14,15"</formula1>
    </dataValidation>
    <dataValidation type="list" allowBlank="1" showInputMessage="1" showErrorMessage="1" sqref="G9:G185" xr:uid="{00000000-0002-0000-0400-000004000000}">
      <formula1>"SEM01,SEM02,SEM03,SEM04,SEM05,SEM06,SEM07,SEM08,SEM09,SEM10,SEM11,SEM12,SEM13,SEM14,SEM15,SEM16"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5000000}">
          <x14:formula1>
            <xm:f>Partenaires!$B$11:$H$11</xm:f>
          </x14:formula1>
          <xm:sqref>F1 F9:F185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4"/>
  </sheetPr>
  <dimension ref="A1:N216"/>
  <sheetViews>
    <sheetView showGridLines="0" zoomScaleNormal="100" workbookViewId="0">
      <pane ySplit="9" topLeftCell="A10" activePane="bottomLeft" state="frozen"/>
      <selection pane="bottomLeft"/>
    </sheetView>
  </sheetViews>
  <sheetFormatPr baseColWidth="10" defaultColWidth="11.42578125" defaultRowHeight="15" x14ac:dyDescent="0.25"/>
  <cols>
    <col min="1" max="2" width="11.42578125" style="40"/>
    <col min="3" max="3" width="17.5703125" style="40" customWidth="1"/>
    <col min="4" max="4" width="46.140625" style="40" bestFit="1" customWidth="1"/>
    <col min="5" max="5" width="17.5703125" style="40" customWidth="1"/>
    <col min="6" max="6" width="13.7109375" style="40" customWidth="1"/>
    <col min="7" max="7" width="11.42578125" style="40"/>
    <col min="8" max="8" width="24.42578125" style="40" customWidth="1"/>
    <col min="9" max="9" width="20.42578125" style="40" customWidth="1"/>
    <col min="10" max="10" width="11.42578125" style="40"/>
    <col min="11" max="11" width="46.7109375" style="40" customWidth="1"/>
    <col min="12" max="12" width="19.85546875" style="46" customWidth="1"/>
    <col min="13" max="13" width="42.42578125" style="40" customWidth="1"/>
    <col min="14" max="16384" width="11.42578125" style="40"/>
  </cols>
  <sheetData>
    <row r="1" spans="1:14" ht="12.75" customHeight="1" x14ac:dyDescent="0.25">
      <c r="A1" s="25"/>
      <c r="B1" s="25"/>
      <c r="C1" s="25"/>
      <c r="D1" s="43" t="str">
        <f t="shared" ref="D1" si="0">CONCATENATE(CONCATENATE(A1,B1,C1),F1,G1,H1)</f>
        <v/>
      </c>
      <c r="E1" s="44">
        <f>IFERROR(VLOOKUP(CONCATENATE(A1,B1,C1),'Structure projet '!D:E,2,FALSE),"")</f>
        <v>0</v>
      </c>
      <c r="F1" s="25"/>
      <c r="G1" s="25"/>
      <c r="H1" s="25"/>
      <c r="I1" s="27"/>
      <c r="J1" s="28"/>
      <c r="K1" s="25"/>
      <c r="L1" s="33"/>
      <c r="M1" s="29"/>
      <c r="N1" s="45"/>
    </row>
    <row r="2" spans="1:14" ht="15" customHeight="1" x14ac:dyDescent="0.25">
      <c r="A2" s="432" t="s">
        <v>114</v>
      </c>
      <c r="B2" s="432"/>
      <c r="C2" s="432"/>
      <c r="D2" s="432"/>
      <c r="E2" s="432"/>
      <c r="F2" s="432"/>
    </row>
    <row r="3" spans="1:14" ht="18" x14ac:dyDescent="0.25">
      <c r="A3" s="335" t="s">
        <v>133</v>
      </c>
      <c r="B3" s="361"/>
      <c r="C3" s="361"/>
      <c r="D3" s="361"/>
      <c r="E3" s="361"/>
      <c r="F3" s="361"/>
      <c r="G3" s="361"/>
      <c r="H3" s="361"/>
      <c r="I3" s="362"/>
    </row>
    <row r="4" spans="1:14" ht="18.75" customHeight="1" thickBot="1" x14ac:dyDescent="0.3"/>
    <row r="5" spans="1:14" ht="54" customHeight="1" thickBot="1" x14ac:dyDescent="0.3">
      <c r="A5" s="435" t="s">
        <v>134</v>
      </c>
      <c r="B5" s="436"/>
      <c r="C5" s="436"/>
      <c r="D5" s="436"/>
      <c r="E5" s="436"/>
      <c r="F5" s="436"/>
      <c r="G5" s="436"/>
      <c r="H5" s="437"/>
      <c r="I5" s="441" t="s">
        <v>135</v>
      </c>
      <c r="J5" s="47" t="s">
        <v>136</v>
      </c>
      <c r="K5" s="47"/>
      <c r="L5" s="42">
        <f>SUM(L9:L87)</f>
        <v>0</v>
      </c>
    </row>
    <row r="6" spans="1:14" ht="54" customHeight="1" thickBot="1" x14ac:dyDescent="0.3">
      <c r="A6" s="438"/>
      <c r="B6" s="439"/>
      <c r="C6" s="439"/>
      <c r="D6" s="439"/>
      <c r="E6" s="439"/>
      <c r="F6" s="439"/>
      <c r="G6" s="439"/>
      <c r="H6" s="440"/>
      <c r="I6" s="442"/>
      <c r="J6" s="433" t="s">
        <v>137</v>
      </c>
      <c r="K6" s="434"/>
      <c r="L6" s="42">
        <f>SUM(BdD!Y4,BdD!AA4,BdD!AB4,BdD!AC4,BdD!AD4)</f>
        <v>0</v>
      </c>
    </row>
    <row r="8" spans="1:14" ht="51" x14ac:dyDescent="0.25">
      <c r="A8" s="48" t="s">
        <v>109</v>
      </c>
      <c r="B8" s="48" t="s">
        <v>110</v>
      </c>
      <c r="C8" s="48" t="s">
        <v>121</v>
      </c>
      <c r="D8" s="49" t="s">
        <v>122</v>
      </c>
      <c r="E8" s="48" t="s">
        <v>113</v>
      </c>
      <c r="F8" s="48" t="s">
        <v>123</v>
      </c>
      <c r="G8" s="48" t="s">
        <v>138</v>
      </c>
      <c r="H8" s="48" t="s">
        <v>139</v>
      </c>
      <c r="I8" s="48" t="s">
        <v>140</v>
      </c>
      <c r="J8" s="48" t="s">
        <v>141</v>
      </c>
      <c r="K8" s="48" t="s">
        <v>142</v>
      </c>
      <c r="L8" s="50" t="s">
        <v>143</v>
      </c>
      <c r="M8" s="48" t="s">
        <v>132</v>
      </c>
      <c r="N8" s="45"/>
    </row>
    <row r="9" spans="1:14" ht="23.25" customHeight="1" x14ac:dyDescent="0.25">
      <c r="A9" s="25"/>
      <c r="B9" s="25"/>
      <c r="C9" s="25"/>
      <c r="D9" s="43" t="str">
        <f>CONCATENATE(CONCATENATE(A9,B9,C9),F9,G9,H9)</f>
        <v/>
      </c>
      <c r="E9" s="44">
        <f>IFERROR(VLOOKUP(CONCATENATE(A9,B9,C9),'Structure projet '!D:E,2,FALSE),"")</f>
        <v>0</v>
      </c>
      <c r="F9" s="25"/>
      <c r="G9" s="25"/>
      <c r="H9" s="25"/>
      <c r="I9" s="25"/>
      <c r="J9" s="25"/>
      <c r="K9" s="25"/>
      <c r="L9" s="33"/>
      <c r="M9" s="29"/>
      <c r="N9" s="45"/>
    </row>
    <row r="10" spans="1:14" ht="23.25" customHeight="1" x14ac:dyDescent="0.25">
      <c r="A10" s="25"/>
      <c r="B10" s="25"/>
      <c r="C10" s="25"/>
      <c r="D10" s="43" t="str">
        <f t="shared" ref="D10:D73" si="1">CONCATENATE(CONCATENATE(A10,B10,C10),F10,G10,H10)</f>
        <v/>
      </c>
      <c r="E10" s="44">
        <f>IFERROR(VLOOKUP(CONCATENATE(A10,B10,C10),'Structure projet '!D:E,2,FALSE),"")</f>
        <v>0</v>
      </c>
      <c r="F10" s="25"/>
      <c r="G10" s="25"/>
      <c r="H10" s="25"/>
      <c r="I10" s="25"/>
      <c r="J10" s="25"/>
      <c r="K10" s="25"/>
      <c r="L10" s="33"/>
      <c r="M10" s="29"/>
      <c r="N10" s="45"/>
    </row>
    <row r="11" spans="1:14" ht="23.25" customHeight="1" x14ac:dyDescent="0.25">
      <c r="A11" s="25"/>
      <c r="B11" s="25"/>
      <c r="C11" s="25"/>
      <c r="D11" s="43" t="str">
        <f t="shared" si="1"/>
        <v/>
      </c>
      <c r="E11" s="44">
        <f>IFERROR(VLOOKUP(CONCATENATE(A11,B11,C11),'Structure projet '!D:E,2,FALSE),"")</f>
        <v>0</v>
      </c>
      <c r="F11" s="25"/>
      <c r="G11" s="25"/>
      <c r="H11" s="25"/>
      <c r="I11" s="25"/>
      <c r="J11" s="25"/>
      <c r="K11" s="25"/>
      <c r="L11" s="33"/>
      <c r="M11" s="29"/>
      <c r="N11" s="45"/>
    </row>
    <row r="12" spans="1:14" ht="23.25" customHeight="1" x14ac:dyDescent="0.25">
      <c r="A12" s="25"/>
      <c r="B12" s="25"/>
      <c r="C12" s="25"/>
      <c r="D12" s="43" t="str">
        <f t="shared" si="1"/>
        <v/>
      </c>
      <c r="E12" s="44">
        <f>IFERROR(VLOOKUP(CONCATENATE(A12,B12,C12),'Structure projet '!D:E,2,FALSE),"")</f>
        <v>0</v>
      </c>
      <c r="F12" s="25"/>
      <c r="G12" s="25"/>
      <c r="H12" s="25"/>
      <c r="I12" s="25"/>
      <c r="J12" s="25"/>
      <c r="K12" s="25"/>
      <c r="L12" s="33"/>
      <c r="M12" s="29"/>
      <c r="N12" s="45"/>
    </row>
    <row r="13" spans="1:14" ht="23.25" customHeight="1" x14ac:dyDescent="0.25">
      <c r="A13" s="25"/>
      <c r="B13" s="25"/>
      <c r="C13" s="25"/>
      <c r="D13" s="43" t="str">
        <f t="shared" si="1"/>
        <v/>
      </c>
      <c r="E13" s="44">
        <f>IFERROR(VLOOKUP(CONCATENATE(A13,B13,C13),'Structure projet '!D:E,2,FALSE),"")</f>
        <v>0</v>
      </c>
      <c r="F13" s="25"/>
      <c r="G13" s="25"/>
      <c r="H13" s="25"/>
      <c r="I13" s="25"/>
      <c r="J13" s="25"/>
      <c r="K13" s="25"/>
      <c r="L13" s="33"/>
      <c r="M13" s="29">
        <f>0.15*450000</f>
        <v>67500</v>
      </c>
      <c r="N13" s="45"/>
    </row>
    <row r="14" spans="1:14" ht="23.25" customHeight="1" x14ac:dyDescent="0.25">
      <c r="A14" s="25"/>
      <c r="B14" s="25"/>
      <c r="C14" s="25"/>
      <c r="D14" s="43" t="str">
        <f t="shared" si="1"/>
        <v/>
      </c>
      <c r="E14" s="44">
        <f>IFERROR(VLOOKUP(CONCATENATE(A14,B14,C14),'Structure projet '!D:E,2,FALSE),"")</f>
        <v>0</v>
      </c>
      <c r="F14" s="25"/>
      <c r="G14" s="25"/>
      <c r="H14" s="25"/>
      <c r="I14" s="25"/>
      <c r="J14" s="25"/>
      <c r="K14" s="25"/>
      <c r="L14" s="33"/>
      <c r="M14" s="29"/>
      <c r="N14" s="45"/>
    </row>
    <row r="15" spans="1:14" ht="23.25" customHeight="1" x14ac:dyDescent="0.25">
      <c r="A15" s="25"/>
      <c r="B15" s="25"/>
      <c r="C15" s="25"/>
      <c r="D15" s="43" t="str">
        <f t="shared" si="1"/>
        <v/>
      </c>
      <c r="E15" s="44">
        <f>IFERROR(VLOOKUP(CONCATENATE(A15,B15,C15),'Structure projet '!D:E,2,FALSE),"")</f>
        <v>0</v>
      </c>
      <c r="F15" s="25"/>
      <c r="G15" s="25"/>
      <c r="H15" s="25"/>
      <c r="I15" s="25"/>
      <c r="J15" s="25"/>
      <c r="K15" s="25"/>
      <c r="L15" s="33"/>
      <c r="M15" s="29"/>
      <c r="N15" s="45"/>
    </row>
    <row r="16" spans="1:14" ht="23.25" customHeight="1" x14ac:dyDescent="0.25">
      <c r="A16" s="25"/>
      <c r="B16" s="25"/>
      <c r="C16" s="25"/>
      <c r="D16" s="43" t="str">
        <f t="shared" si="1"/>
        <v/>
      </c>
      <c r="E16" s="44">
        <f>IFERROR(VLOOKUP(CONCATENATE(A16,B16,C16),'Structure projet '!D:E,2,FALSE),"")</f>
        <v>0</v>
      </c>
      <c r="F16" s="25"/>
      <c r="G16" s="25"/>
      <c r="H16" s="25"/>
      <c r="I16" s="25"/>
      <c r="J16" s="25"/>
      <c r="K16" s="25"/>
      <c r="L16" s="33"/>
      <c r="M16" s="29"/>
      <c r="N16" s="45"/>
    </row>
    <row r="17" spans="1:14" ht="23.25" customHeight="1" x14ac:dyDescent="0.25">
      <c r="A17" s="25"/>
      <c r="B17" s="25"/>
      <c r="C17" s="25"/>
      <c r="D17" s="43" t="str">
        <f t="shared" si="1"/>
        <v/>
      </c>
      <c r="E17" s="44">
        <f>IFERROR(VLOOKUP(CONCATENATE(A17,B17,C17),'Structure projet '!D:E,2,FALSE),"")</f>
        <v>0</v>
      </c>
      <c r="F17" s="25"/>
      <c r="G17" s="25"/>
      <c r="H17" s="25"/>
      <c r="I17" s="25"/>
      <c r="J17" s="25"/>
      <c r="K17" s="25"/>
      <c r="L17" s="33"/>
      <c r="M17" s="29"/>
      <c r="N17" s="45"/>
    </row>
    <row r="18" spans="1:14" ht="23.25" customHeight="1" x14ac:dyDescent="0.25">
      <c r="A18" s="25"/>
      <c r="B18" s="25"/>
      <c r="C18" s="25"/>
      <c r="D18" s="43" t="str">
        <f t="shared" si="1"/>
        <v/>
      </c>
      <c r="E18" s="44">
        <f>IFERROR(VLOOKUP(CONCATENATE(A18,B18,C18),'Structure projet '!D:E,2,FALSE),"")</f>
        <v>0</v>
      </c>
      <c r="F18" s="25"/>
      <c r="G18" s="25"/>
      <c r="H18" s="25"/>
      <c r="I18" s="25"/>
      <c r="J18" s="25"/>
      <c r="K18" s="25"/>
      <c r="L18" s="33"/>
      <c r="M18" s="29"/>
      <c r="N18" s="45"/>
    </row>
    <row r="19" spans="1:14" ht="23.25" customHeight="1" x14ac:dyDescent="0.25">
      <c r="A19" s="25"/>
      <c r="B19" s="25"/>
      <c r="C19" s="25"/>
      <c r="D19" s="43" t="str">
        <f t="shared" si="1"/>
        <v/>
      </c>
      <c r="E19" s="44">
        <f>IFERROR(VLOOKUP(CONCATENATE(A19,B19,C19),'Structure projet '!D:E,2,FALSE),"")</f>
        <v>0</v>
      </c>
      <c r="F19" s="25"/>
      <c r="G19" s="25"/>
      <c r="H19" s="25"/>
      <c r="I19" s="25"/>
      <c r="J19" s="25"/>
      <c r="K19" s="25"/>
      <c r="L19" s="33"/>
      <c r="M19" s="29"/>
      <c r="N19" s="45"/>
    </row>
    <row r="20" spans="1:14" ht="23.25" customHeight="1" x14ac:dyDescent="0.25">
      <c r="A20" s="25"/>
      <c r="B20" s="25"/>
      <c r="C20" s="25"/>
      <c r="D20" s="43" t="str">
        <f t="shared" si="1"/>
        <v/>
      </c>
      <c r="E20" s="44">
        <f>IFERROR(VLOOKUP(CONCATENATE(A20,B20,C20),'Structure projet '!D:E,2,FALSE),"")</f>
        <v>0</v>
      </c>
      <c r="F20" s="25"/>
      <c r="G20" s="25"/>
      <c r="H20" s="25"/>
      <c r="I20" s="25"/>
      <c r="J20" s="25"/>
      <c r="K20" s="25"/>
      <c r="L20" s="33"/>
      <c r="M20" s="29"/>
      <c r="N20" s="45"/>
    </row>
    <row r="21" spans="1:14" ht="23.25" customHeight="1" x14ac:dyDescent="0.25">
      <c r="A21" s="25"/>
      <c r="B21" s="25"/>
      <c r="C21" s="25"/>
      <c r="D21" s="43" t="str">
        <f t="shared" si="1"/>
        <v/>
      </c>
      <c r="E21" s="44">
        <f>IFERROR(VLOOKUP(CONCATENATE(A21,B21,C21),'Structure projet '!D:E,2,FALSE),"")</f>
        <v>0</v>
      </c>
      <c r="F21" s="25"/>
      <c r="G21" s="25"/>
      <c r="H21" s="25"/>
      <c r="I21" s="25"/>
      <c r="J21" s="25"/>
      <c r="K21" s="25"/>
      <c r="L21" s="33"/>
      <c r="M21" s="29"/>
      <c r="N21" s="45"/>
    </row>
    <row r="22" spans="1:14" ht="23.25" customHeight="1" x14ac:dyDescent="0.25">
      <c r="A22" s="25"/>
      <c r="B22" s="25"/>
      <c r="C22" s="25"/>
      <c r="D22" s="43" t="str">
        <f t="shared" si="1"/>
        <v/>
      </c>
      <c r="E22" s="44">
        <f>IFERROR(VLOOKUP(CONCATENATE(A22,B22,C22),'Structure projet '!D:E,2,FALSE),"")</f>
        <v>0</v>
      </c>
      <c r="F22" s="25"/>
      <c r="G22" s="25"/>
      <c r="H22" s="25"/>
      <c r="I22" s="25"/>
      <c r="J22" s="25"/>
      <c r="K22" s="25"/>
      <c r="L22" s="33"/>
      <c r="M22" s="29"/>
      <c r="N22" s="45"/>
    </row>
    <row r="23" spans="1:14" ht="23.25" customHeight="1" x14ac:dyDescent="0.25">
      <c r="A23" s="25"/>
      <c r="B23" s="25"/>
      <c r="C23" s="25"/>
      <c r="D23" s="43" t="str">
        <f t="shared" si="1"/>
        <v/>
      </c>
      <c r="E23" s="44">
        <f>IFERROR(VLOOKUP(CONCATENATE(A23,B23,C23),'Structure projet '!D:E,2,FALSE),"")</f>
        <v>0</v>
      </c>
      <c r="F23" s="25"/>
      <c r="G23" s="25"/>
      <c r="H23" s="25"/>
      <c r="I23" s="25"/>
      <c r="J23" s="25"/>
      <c r="K23" s="25"/>
      <c r="L23" s="33"/>
      <c r="M23" s="29"/>
      <c r="N23" s="45"/>
    </row>
    <row r="24" spans="1:14" ht="23.25" customHeight="1" x14ac:dyDescent="0.25">
      <c r="A24" s="25"/>
      <c r="B24" s="25"/>
      <c r="C24" s="25"/>
      <c r="D24" s="43" t="str">
        <f t="shared" si="1"/>
        <v/>
      </c>
      <c r="E24" s="44">
        <f>IFERROR(VLOOKUP(CONCATENATE(A24,B24,C24),'Structure projet '!D:E,2,FALSE),"")</f>
        <v>0</v>
      </c>
      <c r="F24" s="25"/>
      <c r="G24" s="25"/>
      <c r="H24" s="25"/>
      <c r="I24" s="25"/>
      <c r="J24" s="25"/>
      <c r="K24" s="25"/>
      <c r="L24" s="33"/>
      <c r="M24" s="29"/>
      <c r="N24" s="45"/>
    </row>
    <row r="25" spans="1:14" ht="23.25" customHeight="1" x14ac:dyDescent="0.25">
      <c r="A25" s="25"/>
      <c r="B25" s="25"/>
      <c r="C25" s="25"/>
      <c r="D25" s="43" t="str">
        <f t="shared" si="1"/>
        <v/>
      </c>
      <c r="E25" s="44">
        <f>IFERROR(VLOOKUP(CONCATENATE(A25,B25,C25),'Structure projet '!D:E,2,FALSE),"")</f>
        <v>0</v>
      </c>
      <c r="F25" s="25"/>
      <c r="G25" s="25"/>
      <c r="H25" s="25"/>
      <c r="I25" s="25"/>
      <c r="J25" s="25"/>
      <c r="K25" s="25"/>
      <c r="L25" s="33"/>
      <c r="M25" s="29"/>
      <c r="N25" s="45"/>
    </row>
    <row r="26" spans="1:14" ht="23.25" customHeight="1" x14ac:dyDescent="0.25">
      <c r="A26" s="25"/>
      <c r="B26" s="25"/>
      <c r="C26" s="25"/>
      <c r="D26" s="43" t="str">
        <f t="shared" si="1"/>
        <v/>
      </c>
      <c r="E26" s="44">
        <f>IFERROR(VLOOKUP(CONCATENATE(A26,B26,C26),'Structure projet '!D:E,2,FALSE),"")</f>
        <v>0</v>
      </c>
      <c r="F26" s="25"/>
      <c r="G26" s="25"/>
      <c r="H26" s="25"/>
      <c r="I26" s="25"/>
      <c r="J26" s="25"/>
      <c r="K26" s="25"/>
      <c r="L26" s="33"/>
      <c r="M26" s="29"/>
      <c r="N26" s="45"/>
    </row>
    <row r="27" spans="1:14" ht="23.25" customHeight="1" x14ac:dyDescent="0.25">
      <c r="A27" s="25"/>
      <c r="B27" s="25"/>
      <c r="C27" s="25"/>
      <c r="D27" s="43" t="str">
        <f t="shared" si="1"/>
        <v/>
      </c>
      <c r="E27" s="44">
        <f>IFERROR(VLOOKUP(CONCATENATE(A27,B27,C27),'Structure projet '!D:E,2,FALSE),"")</f>
        <v>0</v>
      </c>
      <c r="F27" s="25"/>
      <c r="G27" s="25"/>
      <c r="H27" s="25"/>
      <c r="I27" s="25"/>
      <c r="J27" s="25"/>
      <c r="K27" s="25"/>
      <c r="L27" s="33"/>
      <c r="M27" s="29"/>
      <c r="N27" s="45"/>
    </row>
    <row r="28" spans="1:14" ht="23.25" customHeight="1" x14ac:dyDescent="0.25">
      <c r="A28" s="25"/>
      <c r="B28" s="25"/>
      <c r="C28" s="25"/>
      <c r="D28" s="43" t="str">
        <f t="shared" si="1"/>
        <v/>
      </c>
      <c r="E28" s="44">
        <f>IFERROR(VLOOKUP(CONCATENATE(A28,B28,C28),'Structure projet '!D:E,2,FALSE),"")</f>
        <v>0</v>
      </c>
      <c r="F28" s="25"/>
      <c r="G28" s="25"/>
      <c r="H28" s="25"/>
      <c r="I28" s="25"/>
      <c r="J28" s="25"/>
      <c r="K28" s="25"/>
      <c r="L28" s="33"/>
      <c r="M28" s="29"/>
      <c r="N28" s="45"/>
    </row>
    <row r="29" spans="1:14" ht="23.25" customHeight="1" x14ac:dyDescent="0.25">
      <c r="A29" s="25"/>
      <c r="B29" s="25"/>
      <c r="C29" s="25"/>
      <c r="D29" s="43" t="str">
        <f t="shared" si="1"/>
        <v/>
      </c>
      <c r="E29" s="44">
        <f>IFERROR(VLOOKUP(CONCATENATE(A29,B29,C29),'Structure projet '!D:E,2,FALSE),"")</f>
        <v>0</v>
      </c>
      <c r="F29" s="25"/>
      <c r="G29" s="25"/>
      <c r="H29" s="25"/>
      <c r="I29" s="25"/>
      <c r="J29" s="25"/>
      <c r="K29" s="25"/>
      <c r="L29" s="33"/>
      <c r="M29" s="29"/>
      <c r="N29" s="45"/>
    </row>
    <row r="30" spans="1:14" ht="23.25" customHeight="1" x14ac:dyDescent="0.25">
      <c r="A30" s="25"/>
      <c r="B30" s="25"/>
      <c r="C30" s="25"/>
      <c r="D30" s="43" t="str">
        <f t="shared" si="1"/>
        <v/>
      </c>
      <c r="E30" s="44">
        <f>IFERROR(VLOOKUP(CONCATENATE(A30,B30,C30),'Structure projet '!D:E,2,FALSE),"")</f>
        <v>0</v>
      </c>
      <c r="F30" s="25"/>
      <c r="G30" s="25"/>
      <c r="H30" s="25"/>
      <c r="I30" s="25"/>
      <c r="J30" s="25"/>
      <c r="K30" s="25"/>
      <c r="L30" s="33"/>
      <c r="M30" s="29"/>
      <c r="N30" s="45"/>
    </row>
    <row r="31" spans="1:14" ht="23.25" customHeight="1" x14ac:dyDescent="0.25">
      <c r="A31" s="25"/>
      <c r="B31" s="25"/>
      <c r="C31" s="25"/>
      <c r="D31" s="43" t="str">
        <f t="shared" si="1"/>
        <v/>
      </c>
      <c r="E31" s="44">
        <f>IFERROR(VLOOKUP(CONCATENATE(A31,B31,C31),'Structure projet '!D:E,2,FALSE),"")</f>
        <v>0</v>
      </c>
      <c r="F31" s="25"/>
      <c r="G31" s="25"/>
      <c r="H31" s="25"/>
      <c r="I31" s="25"/>
      <c r="J31" s="25"/>
      <c r="K31" s="25"/>
      <c r="L31" s="33"/>
      <c r="M31" s="29"/>
      <c r="N31" s="45"/>
    </row>
    <row r="32" spans="1:14" ht="23.25" customHeight="1" x14ac:dyDescent="0.25">
      <c r="A32" s="25"/>
      <c r="B32" s="25"/>
      <c r="C32" s="25"/>
      <c r="D32" s="43" t="str">
        <f t="shared" si="1"/>
        <v/>
      </c>
      <c r="E32" s="44">
        <f>IFERROR(VLOOKUP(CONCATENATE(A32,B32,C32),'Structure projet '!D:E,2,FALSE),"")</f>
        <v>0</v>
      </c>
      <c r="F32" s="25"/>
      <c r="G32" s="25"/>
      <c r="H32" s="25"/>
      <c r="I32" s="25"/>
      <c r="J32" s="25"/>
      <c r="K32" s="25"/>
      <c r="L32" s="33"/>
      <c r="M32" s="29"/>
      <c r="N32" s="45"/>
    </row>
    <row r="33" spans="1:14" ht="23.25" customHeight="1" x14ac:dyDescent="0.25">
      <c r="A33" s="25"/>
      <c r="B33" s="25"/>
      <c r="C33" s="25"/>
      <c r="D33" s="43" t="str">
        <f t="shared" si="1"/>
        <v/>
      </c>
      <c r="E33" s="44">
        <f>IFERROR(VLOOKUP(CONCATENATE(A33,B33,C33),'Structure projet '!D:E,2,FALSE),"")</f>
        <v>0</v>
      </c>
      <c r="F33" s="25"/>
      <c r="G33" s="25"/>
      <c r="H33" s="25"/>
      <c r="I33" s="25"/>
      <c r="J33" s="25"/>
      <c r="K33" s="25"/>
      <c r="L33" s="33"/>
      <c r="M33" s="29"/>
      <c r="N33" s="45"/>
    </row>
    <row r="34" spans="1:14" ht="23.25" customHeight="1" x14ac:dyDescent="0.25">
      <c r="A34" s="25"/>
      <c r="B34" s="25"/>
      <c r="C34" s="25"/>
      <c r="D34" s="43" t="str">
        <f t="shared" si="1"/>
        <v/>
      </c>
      <c r="E34" s="44">
        <f>IFERROR(VLOOKUP(CONCATENATE(A34,B34,C34),'Structure projet '!D:E,2,FALSE),"")</f>
        <v>0</v>
      </c>
      <c r="F34" s="25"/>
      <c r="G34" s="25"/>
      <c r="H34" s="25"/>
      <c r="I34" s="25"/>
      <c r="J34" s="25"/>
      <c r="K34" s="25"/>
      <c r="L34" s="33"/>
      <c r="M34" s="29"/>
      <c r="N34" s="45"/>
    </row>
    <row r="35" spans="1:14" ht="23.25" customHeight="1" x14ac:dyDescent="0.25">
      <c r="A35" s="25"/>
      <c r="B35" s="25"/>
      <c r="C35" s="25"/>
      <c r="D35" s="43" t="str">
        <f t="shared" si="1"/>
        <v/>
      </c>
      <c r="E35" s="44">
        <f>IFERROR(VLOOKUP(CONCATENATE(A35,B35,C35),'Structure projet '!D:E,2,FALSE),"")</f>
        <v>0</v>
      </c>
      <c r="F35" s="25"/>
      <c r="G35" s="25"/>
      <c r="H35" s="25"/>
      <c r="I35" s="25"/>
      <c r="J35" s="25"/>
      <c r="K35" s="25"/>
      <c r="L35" s="33"/>
      <c r="M35" s="29"/>
      <c r="N35" s="45"/>
    </row>
    <row r="36" spans="1:14" ht="23.25" customHeight="1" x14ac:dyDescent="0.25">
      <c r="A36" s="25"/>
      <c r="B36" s="25"/>
      <c r="C36" s="25"/>
      <c r="D36" s="43" t="str">
        <f t="shared" si="1"/>
        <v/>
      </c>
      <c r="E36" s="44">
        <f>IFERROR(VLOOKUP(CONCATENATE(A36,B36,C36),'Structure projet '!D:E,2,FALSE),"")</f>
        <v>0</v>
      </c>
      <c r="F36" s="25"/>
      <c r="G36" s="25"/>
      <c r="H36" s="25"/>
      <c r="I36" s="25"/>
      <c r="J36" s="25"/>
      <c r="K36" s="25"/>
      <c r="L36" s="33"/>
      <c r="M36" s="29"/>
      <c r="N36" s="45"/>
    </row>
    <row r="37" spans="1:14" ht="23.25" customHeight="1" x14ac:dyDescent="0.25">
      <c r="A37" s="25"/>
      <c r="B37" s="25"/>
      <c r="C37" s="25"/>
      <c r="D37" s="43" t="str">
        <f t="shared" si="1"/>
        <v/>
      </c>
      <c r="E37" s="44">
        <f>IFERROR(VLOOKUP(CONCATENATE(A37,B37,C37),'Structure projet '!D:E,2,FALSE),"")</f>
        <v>0</v>
      </c>
      <c r="F37" s="25"/>
      <c r="G37" s="25"/>
      <c r="H37" s="25"/>
      <c r="I37" s="25"/>
      <c r="J37" s="25"/>
      <c r="K37" s="25"/>
      <c r="L37" s="33"/>
      <c r="M37" s="29"/>
      <c r="N37" s="45"/>
    </row>
    <row r="38" spans="1:14" ht="23.25" customHeight="1" x14ac:dyDescent="0.25">
      <c r="A38" s="25"/>
      <c r="B38" s="25"/>
      <c r="C38" s="25"/>
      <c r="D38" s="43" t="str">
        <f t="shared" si="1"/>
        <v/>
      </c>
      <c r="E38" s="44">
        <f>IFERROR(VLOOKUP(CONCATENATE(A38,B38,C38),'Structure projet '!D:E,2,FALSE),"")</f>
        <v>0</v>
      </c>
      <c r="F38" s="25"/>
      <c r="G38" s="25"/>
      <c r="H38" s="25"/>
      <c r="I38" s="25"/>
      <c r="J38" s="25"/>
      <c r="K38" s="25"/>
      <c r="L38" s="33"/>
      <c r="M38" s="29"/>
      <c r="N38" s="45"/>
    </row>
    <row r="39" spans="1:14" ht="23.25" customHeight="1" x14ac:dyDescent="0.25">
      <c r="A39" s="25"/>
      <c r="B39" s="25"/>
      <c r="C39" s="25"/>
      <c r="D39" s="43" t="str">
        <f t="shared" si="1"/>
        <v/>
      </c>
      <c r="E39" s="44">
        <f>IFERROR(VLOOKUP(CONCATENATE(A39,B39,C39),'Structure projet '!D:E,2,FALSE),"")</f>
        <v>0</v>
      </c>
      <c r="F39" s="25"/>
      <c r="G39" s="25"/>
      <c r="H39" s="25"/>
      <c r="I39" s="25"/>
      <c r="J39" s="25"/>
      <c r="K39" s="25"/>
      <c r="L39" s="33"/>
      <c r="M39" s="29"/>
      <c r="N39" s="45"/>
    </row>
    <row r="40" spans="1:14" ht="23.25" customHeight="1" x14ac:dyDescent="0.25">
      <c r="A40" s="25"/>
      <c r="B40" s="25"/>
      <c r="C40" s="25"/>
      <c r="D40" s="43" t="str">
        <f t="shared" si="1"/>
        <v/>
      </c>
      <c r="E40" s="44">
        <f>IFERROR(VLOOKUP(CONCATENATE(A40,B40,C40),'Structure projet '!D:E,2,FALSE),"")</f>
        <v>0</v>
      </c>
      <c r="F40" s="25"/>
      <c r="G40" s="25"/>
      <c r="H40" s="25"/>
      <c r="I40" s="25"/>
      <c r="J40" s="25"/>
      <c r="K40" s="25"/>
      <c r="L40" s="33"/>
      <c r="M40" s="29"/>
      <c r="N40" s="45"/>
    </row>
    <row r="41" spans="1:14" ht="23.25" customHeight="1" x14ac:dyDescent="0.25">
      <c r="A41" s="25"/>
      <c r="B41" s="25"/>
      <c r="C41" s="25"/>
      <c r="D41" s="43" t="str">
        <f t="shared" si="1"/>
        <v/>
      </c>
      <c r="E41" s="44">
        <f>IFERROR(VLOOKUP(CONCATENATE(A41,B41,C41),'Structure projet '!D:E,2,FALSE),"")</f>
        <v>0</v>
      </c>
      <c r="F41" s="25"/>
      <c r="G41" s="25"/>
      <c r="H41" s="25"/>
      <c r="I41" s="25"/>
      <c r="J41" s="25"/>
      <c r="K41" s="25"/>
      <c r="L41" s="33"/>
      <c r="M41" s="29"/>
      <c r="N41" s="45"/>
    </row>
    <row r="42" spans="1:14" ht="23.25" customHeight="1" x14ac:dyDescent="0.25">
      <c r="A42" s="25"/>
      <c r="B42" s="25"/>
      <c r="C42" s="25"/>
      <c r="D42" s="43" t="str">
        <f t="shared" si="1"/>
        <v/>
      </c>
      <c r="E42" s="44">
        <f>IFERROR(VLOOKUP(CONCATENATE(A42,B42,C42),'Structure projet '!D:E,2,FALSE),"")</f>
        <v>0</v>
      </c>
      <c r="F42" s="25"/>
      <c r="G42" s="25"/>
      <c r="H42" s="25"/>
      <c r="I42" s="25"/>
      <c r="J42" s="25"/>
      <c r="K42" s="25"/>
      <c r="L42" s="33"/>
      <c r="M42" s="29"/>
      <c r="N42" s="45"/>
    </row>
    <row r="43" spans="1:14" ht="23.25" customHeight="1" x14ac:dyDescent="0.25">
      <c r="A43" s="25"/>
      <c r="B43" s="25"/>
      <c r="C43" s="25"/>
      <c r="D43" s="43" t="str">
        <f t="shared" si="1"/>
        <v/>
      </c>
      <c r="E43" s="44">
        <f>IFERROR(VLOOKUP(CONCATENATE(A43,B43,C43),'Structure projet '!D:E,2,FALSE),"")</f>
        <v>0</v>
      </c>
      <c r="F43" s="25"/>
      <c r="G43" s="25"/>
      <c r="H43" s="25"/>
      <c r="I43" s="25"/>
      <c r="J43" s="25"/>
      <c r="K43" s="25"/>
      <c r="L43" s="33"/>
      <c r="M43" s="29"/>
      <c r="N43" s="45"/>
    </row>
    <row r="44" spans="1:14" ht="23.25" customHeight="1" x14ac:dyDescent="0.25">
      <c r="A44" s="25"/>
      <c r="B44" s="25"/>
      <c r="C44" s="25"/>
      <c r="D44" s="43" t="str">
        <f t="shared" si="1"/>
        <v/>
      </c>
      <c r="E44" s="44">
        <f>IFERROR(VLOOKUP(CONCATENATE(A44,B44,C44),'Structure projet '!D:E,2,FALSE),"")</f>
        <v>0</v>
      </c>
      <c r="F44" s="25"/>
      <c r="G44" s="25"/>
      <c r="H44" s="25"/>
      <c r="I44" s="25"/>
      <c r="J44" s="25"/>
      <c r="K44" s="25"/>
      <c r="L44" s="33"/>
      <c r="M44" s="29"/>
      <c r="N44" s="45"/>
    </row>
    <row r="45" spans="1:14" ht="23.25" customHeight="1" x14ac:dyDescent="0.25">
      <c r="A45" s="25"/>
      <c r="B45" s="25"/>
      <c r="C45" s="25"/>
      <c r="D45" s="43" t="str">
        <f t="shared" si="1"/>
        <v/>
      </c>
      <c r="E45" s="44">
        <f>IFERROR(VLOOKUP(CONCATENATE(A45,B45,C45),'Structure projet '!D:E,2,FALSE),"")</f>
        <v>0</v>
      </c>
      <c r="F45" s="25"/>
      <c r="G45" s="25"/>
      <c r="H45" s="25"/>
      <c r="I45" s="25"/>
      <c r="J45" s="25"/>
      <c r="K45" s="25"/>
      <c r="L45" s="33"/>
      <c r="M45" s="29"/>
      <c r="N45" s="45"/>
    </row>
    <row r="46" spans="1:14" ht="23.25" customHeight="1" x14ac:dyDescent="0.25">
      <c r="A46" s="25"/>
      <c r="B46" s="25"/>
      <c r="C46" s="25"/>
      <c r="D46" s="43" t="str">
        <f t="shared" si="1"/>
        <v/>
      </c>
      <c r="E46" s="44">
        <f>IFERROR(VLOOKUP(CONCATENATE(A46,B46,C46),'Structure projet '!D:E,2,FALSE),"")</f>
        <v>0</v>
      </c>
      <c r="F46" s="25"/>
      <c r="G46" s="25"/>
      <c r="H46" s="25"/>
      <c r="I46" s="25"/>
      <c r="J46" s="25"/>
      <c r="K46" s="25"/>
      <c r="L46" s="33"/>
      <c r="M46" s="29"/>
      <c r="N46" s="45"/>
    </row>
    <row r="47" spans="1:14" ht="23.25" customHeight="1" x14ac:dyDescent="0.25">
      <c r="A47" s="25"/>
      <c r="B47" s="25"/>
      <c r="C47" s="25"/>
      <c r="D47" s="43" t="str">
        <f t="shared" si="1"/>
        <v/>
      </c>
      <c r="E47" s="44">
        <f>IFERROR(VLOOKUP(CONCATENATE(A47,B47,C47),'Structure projet '!D:E,2,FALSE),"")</f>
        <v>0</v>
      </c>
      <c r="F47" s="25"/>
      <c r="G47" s="25"/>
      <c r="H47" s="25"/>
      <c r="I47" s="25"/>
      <c r="J47" s="25"/>
      <c r="K47" s="25"/>
      <c r="L47" s="33"/>
      <c r="M47" s="29"/>
      <c r="N47" s="45"/>
    </row>
    <row r="48" spans="1:14" ht="23.25" customHeight="1" x14ac:dyDescent="0.25">
      <c r="A48" s="25"/>
      <c r="B48" s="25"/>
      <c r="C48" s="25"/>
      <c r="D48" s="43" t="str">
        <f t="shared" si="1"/>
        <v/>
      </c>
      <c r="E48" s="44">
        <f>IFERROR(VLOOKUP(CONCATENATE(A48,B48,C48),'Structure projet '!D:E,2,FALSE),"")</f>
        <v>0</v>
      </c>
      <c r="F48" s="25"/>
      <c r="G48" s="25"/>
      <c r="H48" s="25"/>
      <c r="I48" s="25"/>
      <c r="J48" s="25"/>
      <c r="K48" s="25"/>
      <c r="L48" s="33"/>
      <c r="M48" s="29"/>
      <c r="N48" s="45"/>
    </row>
    <row r="49" spans="1:13" x14ac:dyDescent="0.25">
      <c r="A49" s="25"/>
      <c r="B49" s="25"/>
      <c r="C49" s="25"/>
      <c r="D49" s="43" t="str">
        <f t="shared" si="1"/>
        <v/>
      </c>
      <c r="E49" s="44">
        <f>IFERROR(VLOOKUP(CONCATENATE(A49,B49,C49),'Structure projet '!D:E,2,FALSE),"")</f>
        <v>0</v>
      </c>
      <c r="F49" s="25"/>
      <c r="G49" s="25"/>
      <c r="H49" s="25"/>
      <c r="I49" s="25"/>
      <c r="J49" s="25"/>
      <c r="K49" s="25"/>
      <c r="L49" s="33"/>
      <c r="M49" s="29"/>
    </row>
    <row r="50" spans="1:13" x14ac:dyDescent="0.25">
      <c r="A50" s="25"/>
      <c r="B50" s="25"/>
      <c r="C50" s="25"/>
      <c r="D50" s="43" t="str">
        <f t="shared" si="1"/>
        <v/>
      </c>
      <c r="E50" s="44">
        <f>IFERROR(VLOOKUP(CONCATENATE(A50,B50,C50),'Structure projet '!D:E,2,FALSE),"")</f>
        <v>0</v>
      </c>
      <c r="F50" s="25"/>
      <c r="G50" s="25"/>
      <c r="H50" s="25"/>
      <c r="I50" s="25"/>
      <c r="J50" s="25"/>
      <c r="K50" s="25"/>
      <c r="L50" s="33"/>
      <c r="M50" s="29"/>
    </row>
    <row r="51" spans="1:13" x14ac:dyDescent="0.25">
      <c r="A51" s="25"/>
      <c r="B51" s="25"/>
      <c r="C51" s="25"/>
      <c r="D51" s="43" t="str">
        <f t="shared" si="1"/>
        <v/>
      </c>
      <c r="E51" s="44">
        <f>IFERROR(VLOOKUP(CONCATENATE(A51,B51,C51),'Structure projet '!D:E,2,FALSE),"")</f>
        <v>0</v>
      </c>
      <c r="F51" s="25"/>
      <c r="G51" s="25"/>
      <c r="H51" s="25"/>
      <c r="I51" s="25"/>
      <c r="J51" s="25"/>
      <c r="K51" s="25"/>
      <c r="L51" s="33"/>
      <c r="M51" s="29"/>
    </row>
    <row r="52" spans="1:13" x14ac:dyDescent="0.25">
      <c r="A52" s="25"/>
      <c r="B52" s="25"/>
      <c r="C52" s="25"/>
      <c r="D52" s="43" t="str">
        <f t="shared" si="1"/>
        <v/>
      </c>
      <c r="E52" s="44">
        <f>IFERROR(VLOOKUP(CONCATENATE(A52,B52,C52),'Structure projet '!D:E,2,FALSE),"")</f>
        <v>0</v>
      </c>
      <c r="F52" s="25"/>
      <c r="G52" s="25"/>
      <c r="H52" s="25"/>
      <c r="I52" s="25"/>
      <c r="J52" s="25"/>
      <c r="K52" s="25"/>
      <c r="L52" s="33"/>
      <c r="M52" s="29"/>
    </row>
    <row r="53" spans="1:13" x14ac:dyDescent="0.25">
      <c r="A53" s="25"/>
      <c r="B53" s="25"/>
      <c r="C53" s="25"/>
      <c r="D53" s="43" t="str">
        <f t="shared" si="1"/>
        <v/>
      </c>
      <c r="E53" s="44">
        <f>IFERROR(VLOOKUP(CONCATENATE(A53,B53,C53),'Structure projet '!D:E,2,FALSE),"")</f>
        <v>0</v>
      </c>
      <c r="F53" s="25"/>
      <c r="G53" s="25"/>
      <c r="H53" s="25"/>
      <c r="I53" s="25"/>
      <c r="J53" s="25"/>
      <c r="K53" s="25"/>
      <c r="L53" s="33"/>
      <c r="M53" s="29"/>
    </row>
    <row r="54" spans="1:13" x14ac:dyDescent="0.25">
      <c r="A54" s="25"/>
      <c r="B54" s="25"/>
      <c r="C54" s="25"/>
      <c r="D54" s="43" t="str">
        <f t="shared" si="1"/>
        <v/>
      </c>
      <c r="E54" s="44">
        <f>IFERROR(VLOOKUP(CONCATENATE(A54,B54,C54),'Structure projet '!D:E,2,FALSE),"")</f>
        <v>0</v>
      </c>
      <c r="F54" s="25"/>
      <c r="G54" s="25"/>
      <c r="H54" s="25"/>
      <c r="I54" s="25"/>
      <c r="J54" s="25"/>
      <c r="K54" s="25"/>
      <c r="L54" s="33"/>
      <c r="M54" s="29"/>
    </row>
    <row r="55" spans="1:13" x14ac:dyDescent="0.25">
      <c r="A55" s="25"/>
      <c r="B55" s="25"/>
      <c r="C55" s="25"/>
      <c r="D55" s="43" t="str">
        <f t="shared" si="1"/>
        <v/>
      </c>
      <c r="E55" s="44">
        <f>IFERROR(VLOOKUP(CONCATENATE(A55,B55,C55),'Structure projet '!D:E,2,FALSE),"")</f>
        <v>0</v>
      </c>
      <c r="F55" s="25"/>
      <c r="G55" s="25"/>
      <c r="H55" s="25"/>
      <c r="I55" s="25"/>
      <c r="J55" s="25"/>
      <c r="K55" s="25"/>
      <c r="L55" s="33"/>
      <c r="M55" s="29"/>
    </row>
    <row r="56" spans="1:13" x14ac:dyDescent="0.25">
      <c r="A56" s="25"/>
      <c r="B56" s="25"/>
      <c r="C56" s="25"/>
      <c r="D56" s="43" t="str">
        <f t="shared" si="1"/>
        <v/>
      </c>
      <c r="E56" s="44">
        <f>IFERROR(VLOOKUP(CONCATENATE(A56,B56,C56),'Structure projet '!D:E,2,FALSE),"")</f>
        <v>0</v>
      </c>
      <c r="F56" s="25"/>
      <c r="G56" s="25"/>
      <c r="H56" s="25"/>
      <c r="I56" s="25"/>
      <c r="J56" s="25"/>
      <c r="K56" s="25"/>
      <c r="L56" s="33"/>
      <c r="M56" s="29"/>
    </row>
    <row r="57" spans="1:13" x14ac:dyDescent="0.25">
      <c r="A57" s="25"/>
      <c r="B57" s="25"/>
      <c r="C57" s="25"/>
      <c r="D57" s="43" t="str">
        <f t="shared" si="1"/>
        <v/>
      </c>
      <c r="E57" s="44">
        <f>IFERROR(VLOOKUP(CONCATENATE(A57,B57,C57),'Structure projet '!D:E,2,FALSE),"")</f>
        <v>0</v>
      </c>
      <c r="F57" s="25"/>
      <c r="G57" s="25"/>
      <c r="H57" s="25"/>
      <c r="I57" s="25"/>
      <c r="J57" s="25"/>
      <c r="K57" s="25"/>
      <c r="L57" s="33"/>
      <c r="M57" s="29"/>
    </row>
    <row r="58" spans="1:13" x14ac:dyDescent="0.25">
      <c r="A58" s="25"/>
      <c r="B58" s="25"/>
      <c r="C58" s="25"/>
      <c r="D58" s="43" t="str">
        <f t="shared" si="1"/>
        <v/>
      </c>
      <c r="E58" s="44">
        <f>IFERROR(VLOOKUP(CONCATENATE(A58,B58,C58),'Structure projet '!D:E,2,FALSE),"")</f>
        <v>0</v>
      </c>
      <c r="F58" s="25"/>
      <c r="G58" s="25"/>
      <c r="H58" s="25"/>
      <c r="I58" s="25"/>
      <c r="J58" s="25"/>
      <c r="K58" s="25"/>
      <c r="L58" s="33"/>
      <c r="M58" s="29"/>
    </row>
    <row r="59" spans="1:13" x14ac:dyDescent="0.25">
      <c r="A59" s="25"/>
      <c r="B59" s="25"/>
      <c r="C59" s="25"/>
      <c r="D59" s="43" t="str">
        <f t="shared" si="1"/>
        <v/>
      </c>
      <c r="E59" s="44">
        <f>IFERROR(VLOOKUP(CONCATENATE(A59,B59,C59),'Structure projet '!D:E,2,FALSE),"")</f>
        <v>0</v>
      </c>
      <c r="F59" s="25"/>
      <c r="G59" s="25"/>
      <c r="H59" s="25"/>
      <c r="I59" s="25"/>
      <c r="J59" s="25"/>
      <c r="K59" s="25"/>
      <c r="L59" s="33"/>
      <c r="M59" s="29"/>
    </row>
    <row r="60" spans="1:13" x14ac:dyDescent="0.25">
      <c r="A60" s="25"/>
      <c r="B60" s="25"/>
      <c r="C60" s="25"/>
      <c r="D60" s="43" t="str">
        <f t="shared" si="1"/>
        <v/>
      </c>
      <c r="E60" s="44">
        <f>IFERROR(VLOOKUP(CONCATENATE(A60,B60,C60),'Structure projet '!D:E,2,FALSE),"")</f>
        <v>0</v>
      </c>
      <c r="F60" s="25"/>
      <c r="G60" s="25"/>
      <c r="H60" s="25"/>
      <c r="I60" s="25"/>
      <c r="J60" s="25"/>
      <c r="K60" s="25"/>
      <c r="L60" s="33"/>
      <c r="M60" s="29"/>
    </row>
    <row r="61" spans="1:13" x14ac:dyDescent="0.25">
      <c r="A61" s="25"/>
      <c r="B61" s="25"/>
      <c r="C61" s="25"/>
      <c r="D61" s="43" t="str">
        <f t="shared" si="1"/>
        <v/>
      </c>
      <c r="E61" s="44">
        <f>IFERROR(VLOOKUP(CONCATENATE(A61,B61,C61),'Structure projet '!D:E,2,FALSE),"")</f>
        <v>0</v>
      </c>
      <c r="F61" s="25"/>
      <c r="G61" s="25"/>
      <c r="H61" s="25"/>
      <c r="I61" s="25"/>
      <c r="J61" s="25"/>
      <c r="K61" s="25"/>
      <c r="L61" s="33"/>
      <c r="M61" s="29"/>
    </row>
    <row r="62" spans="1:13" x14ac:dyDescent="0.25">
      <c r="A62" s="25"/>
      <c r="B62" s="25"/>
      <c r="C62" s="25"/>
      <c r="D62" s="43" t="str">
        <f t="shared" si="1"/>
        <v/>
      </c>
      <c r="E62" s="44">
        <f>IFERROR(VLOOKUP(CONCATENATE(A62,B62,C62),'Structure projet '!D:E,2,FALSE),"")</f>
        <v>0</v>
      </c>
      <c r="F62" s="25"/>
      <c r="G62" s="25"/>
      <c r="H62" s="25"/>
      <c r="I62" s="25"/>
      <c r="J62" s="25"/>
      <c r="K62" s="25"/>
      <c r="L62" s="33"/>
      <c r="M62" s="29"/>
    </row>
    <row r="63" spans="1:13" x14ac:dyDescent="0.25">
      <c r="A63" s="25"/>
      <c r="B63" s="25"/>
      <c r="C63" s="25"/>
      <c r="D63" s="43" t="str">
        <f t="shared" si="1"/>
        <v/>
      </c>
      <c r="E63" s="44">
        <f>IFERROR(VLOOKUP(CONCATENATE(A63,B63,C63),'Structure projet '!D:E,2,FALSE),"")</f>
        <v>0</v>
      </c>
      <c r="F63" s="25"/>
      <c r="G63" s="25"/>
      <c r="H63" s="25"/>
      <c r="I63" s="25"/>
      <c r="J63" s="25"/>
      <c r="K63" s="25"/>
      <c r="L63" s="33"/>
      <c r="M63" s="29"/>
    </row>
    <row r="64" spans="1:13" x14ac:dyDescent="0.25">
      <c r="A64" s="25"/>
      <c r="B64" s="25"/>
      <c r="C64" s="25"/>
      <c r="D64" s="43" t="str">
        <f t="shared" si="1"/>
        <v/>
      </c>
      <c r="E64" s="44">
        <f>IFERROR(VLOOKUP(CONCATENATE(A64,B64,C64),'Structure projet '!D:E,2,FALSE),"")</f>
        <v>0</v>
      </c>
      <c r="F64" s="25"/>
      <c r="G64" s="25"/>
      <c r="H64" s="25"/>
      <c r="I64" s="25"/>
      <c r="J64" s="25"/>
      <c r="K64" s="25"/>
      <c r="L64" s="33"/>
      <c r="M64" s="29"/>
    </row>
    <row r="65" spans="1:13" x14ac:dyDescent="0.25">
      <c r="A65" s="25"/>
      <c r="B65" s="25"/>
      <c r="C65" s="25"/>
      <c r="D65" s="43" t="str">
        <f t="shared" si="1"/>
        <v/>
      </c>
      <c r="E65" s="44">
        <f>IFERROR(VLOOKUP(CONCATENATE(A65,B65,C65),'Structure projet '!D:E,2,FALSE),"")</f>
        <v>0</v>
      </c>
      <c r="F65" s="25"/>
      <c r="G65" s="25"/>
      <c r="H65" s="25"/>
      <c r="I65" s="25"/>
      <c r="J65" s="25"/>
      <c r="K65" s="25"/>
      <c r="L65" s="33"/>
      <c r="M65" s="29"/>
    </row>
    <row r="66" spans="1:13" x14ac:dyDescent="0.25">
      <c r="A66" s="25"/>
      <c r="B66" s="25"/>
      <c r="C66" s="25"/>
      <c r="D66" s="43" t="str">
        <f t="shared" si="1"/>
        <v/>
      </c>
      <c r="E66" s="44">
        <f>IFERROR(VLOOKUP(CONCATENATE(A66,B66,C66),'Structure projet '!D:E,2,FALSE),"")</f>
        <v>0</v>
      </c>
      <c r="F66" s="25"/>
      <c r="G66" s="25"/>
      <c r="H66" s="25"/>
      <c r="I66" s="25"/>
      <c r="J66" s="25"/>
      <c r="K66" s="25"/>
      <c r="L66" s="33"/>
      <c r="M66" s="29"/>
    </row>
    <row r="67" spans="1:13" x14ac:dyDescent="0.25">
      <c r="A67" s="25"/>
      <c r="B67" s="25"/>
      <c r="C67" s="25"/>
      <c r="D67" s="43" t="str">
        <f t="shared" si="1"/>
        <v/>
      </c>
      <c r="E67" s="44">
        <f>IFERROR(VLOOKUP(CONCATENATE(A67,B67,C67),'Structure projet '!D:E,2,FALSE),"")</f>
        <v>0</v>
      </c>
      <c r="F67" s="25"/>
      <c r="G67" s="25"/>
      <c r="H67" s="25"/>
      <c r="I67" s="25"/>
      <c r="J67" s="25"/>
      <c r="K67" s="25"/>
      <c r="L67" s="33"/>
      <c r="M67" s="29"/>
    </row>
    <row r="68" spans="1:13" x14ac:dyDescent="0.25">
      <c r="A68" s="25"/>
      <c r="B68" s="25"/>
      <c r="C68" s="25"/>
      <c r="D68" s="43" t="str">
        <f t="shared" si="1"/>
        <v/>
      </c>
      <c r="E68" s="44">
        <f>IFERROR(VLOOKUP(CONCATENATE(A68,B68,C68),'Structure projet '!D:E,2,FALSE),"")</f>
        <v>0</v>
      </c>
      <c r="F68" s="25"/>
      <c r="G68" s="25"/>
      <c r="H68" s="25"/>
      <c r="I68" s="25"/>
      <c r="J68" s="25"/>
      <c r="K68" s="25"/>
      <c r="L68" s="33"/>
      <c r="M68" s="29"/>
    </row>
    <row r="69" spans="1:13" x14ac:dyDescent="0.25">
      <c r="A69" s="25"/>
      <c r="B69" s="25"/>
      <c r="C69" s="25"/>
      <c r="D69" s="43" t="str">
        <f t="shared" si="1"/>
        <v/>
      </c>
      <c r="E69" s="44">
        <f>IFERROR(VLOOKUP(CONCATENATE(A69,B69,C69),'Structure projet '!D:E,2,FALSE),"")</f>
        <v>0</v>
      </c>
      <c r="F69" s="25"/>
      <c r="G69" s="25"/>
      <c r="H69" s="25"/>
      <c r="I69" s="25"/>
      <c r="J69" s="25"/>
      <c r="K69" s="25"/>
      <c r="L69" s="33"/>
      <c r="M69" s="29"/>
    </row>
    <row r="70" spans="1:13" x14ac:dyDescent="0.25">
      <c r="A70" s="25"/>
      <c r="B70" s="25"/>
      <c r="C70" s="25"/>
      <c r="D70" s="43" t="str">
        <f t="shared" si="1"/>
        <v/>
      </c>
      <c r="E70" s="44">
        <f>IFERROR(VLOOKUP(CONCATENATE(A70,B70,C70),'Structure projet '!D:E,2,FALSE),"")</f>
        <v>0</v>
      </c>
      <c r="F70" s="25"/>
      <c r="G70" s="25"/>
      <c r="H70" s="25"/>
      <c r="I70" s="25"/>
      <c r="J70" s="25"/>
      <c r="K70" s="25"/>
      <c r="L70" s="33"/>
      <c r="M70" s="29"/>
    </row>
    <row r="71" spans="1:13" x14ac:dyDescent="0.25">
      <c r="A71" s="25"/>
      <c r="B71" s="25"/>
      <c r="C71" s="25"/>
      <c r="D71" s="43" t="str">
        <f t="shared" si="1"/>
        <v/>
      </c>
      <c r="E71" s="44">
        <f>IFERROR(VLOOKUP(CONCATENATE(A71,B71,C71),'Structure projet '!D:E,2,FALSE),"")</f>
        <v>0</v>
      </c>
      <c r="F71" s="25"/>
      <c r="G71" s="25"/>
      <c r="H71" s="25"/>
      <c r="I71" s="25"/>
      <c r="J71" s="25"/>
      <c r="K71" s="25"/>
      <c r="L71" s="33"/>
      <c r="M71" s="29"/>
    </row>
    <row r="72" spans="1:13" x14ac:dyDescent="0.25">
      <c r="A72" s="25"/>
      <c r="B72" s="25"/>
      <c r="C72" s="25"/>
      <c r="D72" s="43" t="str">
        <f t="shared" si="1"/>
        <v/>
      </c>
      <c r="E72" s="44">
        <f>IFERROR(VLOOKUP(CONCATENATE(A72,B72,C72),'Structure projet '!D:E,2,FALSE),"")</f>
        <v>0</v>
      </c>
      <c r="F72" s="25"/>
      <c r="G72" s="25"/>
      <c r="H72" s="25"/>
      <c r="I72" s="25"/>
      <c r="J72" s="25"/>
      <c r="K72" s="25"/>
      <c r="L72" s="33"/>
      <c r="M72" s="29"/>
    </row>
    <row r="73" spans="1:13" x14ac:dyDescent="0.25">
      <c r="A73" s="25"/>
      <c r="B73" s="25"/>
      <c r="C73" s="25"/>
      <c r="D73" s="43" t="str">
        <f t="shared" si="1"/>
        <v/>
      </c>
      <c r="E73" s="44">
        <f>IFERROR(VLOOKUP(CONCATENATE(A73,B73,C73),'Structure projet '!D:E,2,FALSE),"")</f>
        <v>0</v>
      </c>
      <c r="F73" s="25"/>
      <c r="G73" s="25"/>
      <c r="H73" s="25"/>
      <c r="I73" s="25"/>
      <c r="J73" s="25"/>
      <c r="K73" s="25"/>
      <c r="L73" s="33"/>
      <c r="M73" s="29"/>
    </row>
    <row r="74" spans="1:13" x14ac:dyDescent="0.25">
      <c r="A74" s="25"/>
      <c r="B74" s="25"/>
      <c r="C74" s="25"/>
      <c r="D74" s="43" t="str">
        <f t="shared" ref="D74:D137" si="2">CONCATENATE(CONCATENATE(A74,B74,C74),F74,G74,H74)</f>
        <v/>
      </c>
      <c r="E74" s="44">
        <f>IFERROR(VLOOKUP(CONCATENATE(A74,B74,C74),'Structure projet '!D:E,2,FALSE),"")</f>
        <v>0</v>
      </c>
      <c r="F74" s="25"/>
      <c r="G74" s="25"/>
      <c r="H74" s="25"/>
      <c r="I74" s="25"/>
      <c r="J74" s="25"/>
      <c r="K74" s="25"/>
      <c r="L74" s="33"/>
      <c r="M74" s="29"/>
    </row>
    <row r="75" spans="1:13" x14ac:dyDescent="0.25">
      <c r="A75" s="25"/>
      <c r="B75" s="25"/>
      <c r="C75" s="25"/>
      <c r="D75" s="43" t="str">
        <f t="shared" si="2"/>
        <v/>
      </c>
      <c r="E75" s="44">
        <f>IFERROR(VLOOKUP(CONCATENATE(A75,B75,C75),'Structure projet '!D:E,2,FALSE),"")</f>
        <v>0</v>
      </c>
      <c r="F75" s="25"/>
      <c r="G75" s="25"/>
      <c r="H75" s="25"/>
      <c r="I75" s="25"/>
      <c r="J75" s="25"/>
      <c r="K75" s="25"/>
      <c r="L75" s="33"/>
      <c r="M75" s="29"/>
    </row>
    <row r="76" spans="1:13" x14ac:dyDescent="0.25">
      <c r="A76" s="25"/>
      <c r="B76" s="25"/>
      <c r="C76" s="25"/>
      <c r="D76" s="43" t="str">
        <f t="shared" si="2"/>
        <v/>
      </c>
      <c r="E76" s="44">
        <f>IFERROR(VLOOKUP(CONCATENATE(A76,B76,C76),'Structure projet '!D:E,2,FALSE),"")</f>
        <v>0</v>
      </c>
      <c r="F76" s="25"/>
      <c r="G76" s="25"/>
      <c r="H76" s="25"/>
      <c r="I76" s="25"/>
      <c r="J76" s="25"/>
      <c r="K76" s="25"/>
      <c r="L76" s="33"/>
      <c r="M76" s="29"/>
    </row>
    <row r="77" spans="1:13" x14ac:dyDescent="0.25">
      <c r="A77" s="25"/>
      <c r="B77" s="25"/>
      <c r="C77" s="25"/>
      <c r="D77" s="43" t="str">
        <f t="shared" si="2"/>
        <v/>
      </c>
      <c r="E77" s="44">
        <f>IFERROR(VLOOKUP(CONCATENATE(A77,B77,C77),'Structure projet '!D:E,2,FALSE),"")</f>
        <v>0</v>
      </c>
      <c r="F77" s="25"/>
      <c r="G77" s="25"/>
      <c r="H77" s="25"/>
      <c r="I77" s="25"/>
      <c r="J77" s="25"/>
      <c r="K77" s="25"/>
      <c r="L77" s="33"/>
      <c r="M77" s="29"/>
    </row>
    <row r="78" spans="1:13" x14ac:dyDescent="0.25">
      <c r="A78" s="25"/>
      <c r="B78" s="25"/>
      <c r="C78" s="25"/>
      <c r="D78" s="43" t="str">
        <f t="shared" si="2"/>
        <v/>
      </c>
      <c r="E78" s="44">
        <f>IFERROR(VLOOKUP(CONCATENATE(A78,B78,C78),'Structure projet '!D:E,2,FALSE),"")</f>
        <v>0</v>
      </c>
      <c r="F78" s="25"/>
      <c r="G78" s="25"/>
      <c r="H78" s="25"/>
      <c r="I78" s="25"/>
      <c r="J78" s="25"/>
      <c r="K78" s="25"/>
      <c r="L78" s="33"/>
      <c r="M78" s="29"/>
    </row>
    <row r="79" spans="1:13" x14ac:dyDescent="0.25">
      <c r="A79" s="25"/>
      <c r="B79" s="25"/>
      <c r="C79" s="25"/>
      <c r="D79" s="43" t="str">
        <f t="shared" si="2"/>
        <v/>
      </c>
      <c r="E79" s="44">
        <f>IFERROR(VLOOKUP(CONCATENATE(A79,B79,C79),'Structure projet '!D:E,2,FALSE),"")</f>
        <v>0</v>
      </c>
      <c r="F79" s="25"/>
      <c r="G79" s="25"/>
      <c r="H79" s="25"/>
      <c r="I79" s="25"/>
      <c r="J79" s="25"/>
      <c r="K79" s="25"/>
      <c r="L79" s="33"/>
      <c r="M79" s="29"/>
    </row>
    <row r="80" spans="1:13" x14ac:dyDescent="0.25">
      <c r="A80" s="25"/>
      <c r="B80" s="25"/>
      <c r="C80" s="25"/>
      <c r="D80" s="43" t="str">
        <f t="shared" si="2"/>
        <v/>
      </c>
      <c r="E80" s="44">
        <f>IFERROR(VLOOKUP(CONCATENATE(A80,B80,C80),'Structure projet '!D:E,2,FALSE),"")</f>
        <v>0</v>
      </c>
      <c r="F80" s="25"/>
      <c r="G80" s="25"/>
      <c r="H80" s="25"/>
      <c r="I80" s="25"/>
      <c r="J80" s="25"/>
      <c r="K80" s="25"/>
      <c r="L80" s="33"/>
      <c r="M80" s="29"/>
    </row>
    <row r="81" spans="1:13" x14ac:dyDescent="0.25">
      <c r="A81" s="25"/>
      <c r="B81" s="25"/>
      <c r="C81" s="25"/>
      <c r="D81" s="43" t="str">
        <f t="shared" si="2"/>
        <v/>
      </c>
      <c r="E81" s="44">
        <f>IFERROR(VLOOKUP(CONCATENATE(A81,B81,C81),'Structure projet '!D:E,2,FALSE),"")</f>
        <v>0</v>
      </c>
      <c r="F81" s="25"/>
      <c r="G81" s="25"/>
      <c r="H81" s="25"/>
      <c r="I81" s="25"/>
      <c r="J81" s="25"/>
      <c r="K81" s="25"/>
      <c r="L81" s="33"/>
      <c r="M81" s="29"/>
    </row>
    <row r="82" spans="1:13" x14ac:dyDescent="0.25">
      <c r="A82" s="25"/>
      <c r="B82" s="25"/>
      <c r="C82" s="25"/>
      <c r="D82" s="43" t="str">
        <f t="shared" si="2"/>
        <v/>
      </c>
      <c r="E82" s="44">
        <f>IFERROR(VLOOKUP(CONCATENATE(A82,B82,C82),'Structure projet '!D:E,2,FALSE),"")</f>
        <v>0</v>
      </c>
      <c r="F82" s="25"/>
      <c r="G82" s="25"/>
      <c r="H82" s="25"/>
      <c r="I82" s="25"/>
      <c r="J82" s="25"/>
      <c r="K82" s="25"/>
      <c r="L82" s="33"/>
      <c r="M82" s="29"/>
    </row>
    <row r="83" spans="1:13" x14ac:dyDescent="0.25">
      <c r="A83" s="25"/>
      <c r="B83" s="25"/>
      <c r="C83" s="25"/>
      <c r="D83" s="43" t="str">
        <f t="shared" si="2"/>
        <v/>
      </c>
      <c r="E83" s="44">
        <f>IFERROR(VLOOKUP(CONCATENATE(A83,B83,C83),'Structure projet '!D:E,2,FALSE),"")</f>
        <v>0</v>
      </c>
      <c r="F83" s="25"/>
      <c r="G83" s="25"/>
      <c r="H83" s="25"/>
      <c r="I83" s="25"/>
      <c r="J83" s="25"/>
      <c r="K83" s="25"/>
      <c r="L83" s="33"/>
      <c r="M83" s="29"/>
    </row>
    <row r="84" spans="1:13" x14ac:dyDescent="0.25">
      <c r="A84" s="25"/>
      <c r="B84" s="25"/>
      <c r="C84" s="25"/>
      <c r="D84" s="43" t="str">
        <f t="shared" si="2"/>
        <v/>
      </c>
      <c r="E84" s="44">
        <f>IFERROR(VLOOKUP(CONCATENATE(A84,B84,C84),'Structure projet '!D:E,2,FALSE),"")</f>
        <v>0</v>
      </c>
      <c r="F84" s="25"/>
      <c r="G84" s="25"/>
      <c r="H84" s="25"/>
      <c r="I84" s="25"/>
      <c r="J84" s="25"/>
      <c r="K84" s="25"/>
      <c r="L84" s="33"/>
      <c r="M84" s="29"/>
    </row>
    <row r="85" spans="1:13" x14ac:dyDescent="0.25">
      <c r="A85" s="25"/>
      <c r="B85" s="25"/>
      <c r="C85" s="25"/>
      <c r="D85" s="43" t="str">
        <f t="shared" si="2"/>
        <v/>
      </c>
      <c r="E85" s="44">
        <f>IFERROR(VLOOKUP(CONCATENATE(A85,B85,C85),'Structure projet '!D:E,2,FALSE),"")</f>
        <v>0</v>
      </c>
      <c r="F85" s="25"/>
      <c r="G85" s="25"/>
      <c r="H85" s="25"/>
      <c r="I85" s="25"/>
      <c r="J85" s="25"/>
      <c r="K85" s="25"/>
      <c r="L85" s="33"/>
      <c r="M85" s="29"/>
    </row>
    <row r="86" spans="1:13" x14ac:dyDescent="0.25">
      <c r="A86" s="25"/>
      <c r="B86" s="25"/>
      <c r="C86" s="25"/>
      <c r="D86" s="43" t="str">
        <f t="shared" si="2"/>
        <v/>
      </c>
      <c r="E86" s="44">
        <f>IFERROR(VLOOKUP(CONCATENATE(A86,B86,C86),'Structure projet '!D:E,2,FALSE),"")</f>
        <v>0</v>
      </c>
      <c r="F86" s="25"/>
      <c r="G86" s="25"/>
      <c r="H86" s="25"/>
      <c r="I86" s="25"/>
      <c r="J86" s="25"/>
      <c r="K86" s="25"/>
      <c r="L86" s="33"/>
      <c r="M86" s="29"/>
    </row>
    <row r="87" spans="1:13" x14ac:dyDescent="0.25">
      <c r="A87" s="25"/>
      <c r="B87" s="25"/>
      <c r="C87" s="25"/>
      <c r="D87" s="43" t="str">
        <f t="shared" si="2"/>
        <v/>
      </c>
      <c r="E87" s="44">
        <f>IFERROR(VLOOKUP(CONCATENATE(A87,B87,C87),'Structure projet '!D:E,2,FALSE),"")</f>
        <v>0</v>
      </c>
      <c r="F87" s="25"/>
      <c r="G87" s="25"/>
      <c r="H87" s="25"/>
      <c r="I87" s="25"/>
      <c r="J87" s="25"/>
      <c r="K87" s="25"/>
      <c r="L87" s="33"/>
      <c r="M87" s="29"/>
    </row>
    <row r="88" spans="1:13" x14ac:dyDescent="0.25">
      <c r="A88" s="25"/>
      <c r="B88" s="25"/>
      <c r="C88" s="25"/>
      <c r="D88" s="43" t="str">
        <f t="shared" si="2"/>
        <v/>
      </c>
      <c r="E88" s="44">
        <f>IFERROR(VLOOKUP(CONCATENATE(A88,B88,C88),'Structure projet '!D:E,2,FALSE),"")</f>
        <v>0</v>
      </c>
      <c r="F88" s="25"/>
      <c r="G88" s="25"/>
      <c r="H88" s="25"/>
      <c r="I88" s="25"/>
      <c r="J88" s="25"/>
      <c r="K88" s="25"/>
      <c r="L88" s="33"/>
      <c r="M88" s="29"/>
    </row>
    <row r="89" spans="1:13" x14ac:dyDescent="0.25">
      <c r="A89" s="25"/>
      <c r="B89" s="25"/>
      <c r="C89" s="25"/>
      <c r="D89" s="43" t="str">
        <f t="shared" si="2"/>
        <v/>
      </c>
      <c r="E89" s="44">
        <f>IFERROR(VLOOKUP(CONCATENATE(A89,B89,C89),'Structure projet '!D:E,2,FALSE),"")</f>
        <v>0</v>
      </c>
      <c r="F89" s="25"/>
      <c r="G89" s="25"/>
      <c r="H89" s="25"/>
      <c r="I89" s="25"/>
      <c r="J89" s="25"/>
      <c r="K89" s="25"/>
      <c r="L89" s="33"/>
      <c r="M89" s="29"/>
    </row>
    <row r="90" spans="1:13" x14ac:dyDescent="0.25">
      <c r="A90" s="25"/>
      <c r="B90" s="25"/>
      <c r="C90" s="25"/>
      <c r="D90" s="43" t="str">
        <f t="shared" si="2"/>
        <v/>
      </c>
      <c r="E90" s="44">
        <f>IFERROR(VLOOKUP(CONCATENATE(A90,B90,C90),'Structure projet '!D:E,2,FALSE),"")</f>
        <v>0</v>
      </c>
      <c r="F90" s="25"/>
      <c r="G90" s="25"/>
      <c r="H90" s="25"/>
      <c r="I90" s="25"/>
      <c r="J90" s="25"/>
      <c r="K90" s="25"/>
      <c r="L90" s="33"/>
      <c r="M90" s="29"/>
    </row>
    <row r="91" spans="1:13" x14ac:dyDescent="0.25">
      <c r="A91" s="25"/>
      <c r="B91" s="25"/>
      <c r="C91" s="25"/>
      <c r="D91" s="43" t="str">
        <f t="shared" si="2"/>
        <v/>
      </c>
      <c r="E91" s="44">
        <f>IFERROR(VLOOKUP(CONCATENATE(A91,B91,C91),'Structure projet '!D:E,2,FALSE),"")</f>
        <v>0</v>
      </c>
      <c r="F91" s="25"/>
      <c r="G91" s="25"/>
      <c r="H91" s="25"/>
      <c r="I91" s="25"/>
      <c r="J91" s="25"/>
      <c r="K91" s="25"/>
      <c r="L91" s="33"/>
      <c r="M91" s="29"/>
    </row>
    <row r="92" spans="1:13" x14ac:dyDescent="0.25">
      <c r="A92" s="25"/>
      <c r="B92" s="25"/>
      <c r="C92" s="25"/>
      <c r="D92" s="43" t="str">
        <f t="shared" si="2"/>
        <v/>
      </c>
      <c r="E92" s="44">
        <f>IFERROR(VLOOKUP(CONCATENATE(A92,B92,C92),'Structure projet '!D:E,2,FALSE),"")</f>
        <v>0</v>
      </c>
      <c r="F92" s="25"/>
      <c r="G92" s="25"/>
      <c r="H92" s="25"/>
      <c r="I92" s="25"/>
      <c r="J92" s="25"/>
      <c r="K92" s="25"/>
      <c r="L92" s="33"/>
      <c r="M92" s="29"/>
    </row>
    <row r="93" spans="1:13" x14ac:dyDescent="0.25">
      <c r="A93" s="25"/>
      <c r="B93" s="25"/>
      <c r="C93" s="25"/>
      <c r="D93" s="43" t="str">
        <f t="shared" si="2"/>
        <v/>
      </c>
      <c r="E93" s="44">
        <f>IFERROR(VLOOKUP(CONCATENATE(A93,B93,C93),'Structure projet '!D:E,2,FALSE),"")</f>
        <v>0</v>
      </c>
      <c r="F93" s="25"/>
      <c r="G93" s="25"/>
      <c r="H93" s="25"/>
      <c r="I93" s="25"/>
      <c r="J93" s="25"/>
      <c r="K93" s="25"/>
      <c r="L93" s="33"/>
      <c r="M93" s="29"/>
    </row>
    <row r="94" spans="1:13" x14ac:dyDescent="0.25">
      <c r="A94" s="25"/>
      <c r="B94" s="25"/>
      <c r="C94" s="25"/>
      <c r="D94" s="43" t="str">
        <f t="shared" si="2"/>
        <v/>
      </c>
      <c r="E94" s="44">
        <f>IFERROR(VLOOKUP(CONCATENATE(A94,B94,C94),'Structure projet '!D:E,2,FALSE),"")</f>
        <v>0</v>
      </c>
      <c r="F94" s="25"/>
      <c r="G94" s="25"/>
      <c r="H94" s="25"/>
      <c r="I94" s="25"/>
      <c r="J94" s="25"/>
      <c r="K94" s="25"/>
      <c r="L94" s="33"/>
      <c r="M94" s="29"/>
    </row>
    <row r="95" spans="1:13" x14ac:dyDescent="0.25">
      <c r="A95" s="25"/>
      <c r="B95" s="25"/>
      <c r="C95" s="25"/>
      <c r="D95" s="43" t="str">
        <f t="shared" si="2"/>
        <v/>
      </c>
      <c r="E95" s="44">
        <f>IFERROR(VLOOKUP(CONCATENATE(A95,B95,C95),'Structure projet '!D:E,2,FALSE),"")</f>
        <v>0</v>
      </c>
      <c r="F95" s="25"/>
      <c r="G95" s="25"/>
      <c r="H95" s="25"/>
      <c r="I95" s="25"/>
      <c r="J95" s="25"/>
      <c r="K95" s="25"/>
      <c r="L95" s="33"/>
      <c r="M95" s="29"/>
    </row>
    <row r="96" spans="1:13" x14ac:dyDescent="0.25">
      <c r="A96" s="25"/>
      <c r="B96" s="25"/>
      <c r="C96" s="25"/>
      <c r="D96" s="43" t="str">
        <f t="shared" si="2"/>
        <v/>
      </c>
      <c r="E96" s="44">
        <f>IFERROR(VLOOKUP(CONCATENATE(A96,B96,C96),'Structure projet '!D:E,2,FALSE),"")</f>
        <v>0</v>
      </c>
      <c r="F96" s="25"/>
      <c r="G96" s="25"/>
      <c r="H96" s="25"/>
      <c r="I96" s="25"/>
      <c r="J96" s="25"/>
      <c r="K96" s="25"/>
      <c r="L96" s="33"/>
      <c r="M96" s="29"/>
    </row>
    <row r="97" spans="1:13" x14ac:dyDescent="0.25">
      <c r="A97" s="25"/>
      <c r="B97" s="25"/>
      <c r="C97" s="25"/>
      <c r="D97" s="43" t="str">
        <f t="shared" si="2"/>
        <v/>
      </c>
      <c r="E97" s="44">
        <f>IFERROR(VLOOKUP(CONCATENATE(A97,B97,C97),'Structure projet '!D:E,2,FALSE),"")</f>
        <v>0</v>
      </c>
      <c r="F97" s="25"/>
      <c r="G97" s="25"/>
      <c r="H97" s="25"/>
      <c r="I97" s="25"/>
      <c r="J97" s="25"/>
      <c r="K97" s="25"/>
      <c r="L97" s="33"/>
      <c r="M97" s="29"/>
    </row>
    <row r="98" spans="1:13" x14ac:dyDescent="0.25">
      <c r="A98" s="25"/>
      <c r="B98" s="25"/>
      <c r="C98" s="25"/>
      <c r="D98" s="43" t="str">
        <f t="shared" si="2"/>
        <v/>
      </c>
      <c r="E98" s="44">
        <f>IFERROR(VLOOKUP(CONCATENATE(A98,B98,C98),'Structure projet '!D:E,2,FALSE),"")</f>
        <v>0</v>
      </c>
      <c r="F98" s="25"/>
      <c r="G98" s="25"/>
      <c r="H98" s="25"/>
      <c r="I98" s="25"/>
      <c r="J98" s="25"/>
      <c r="K98" s="25"/>
      <c r="L98" s="33"/>
      <c r="M98" s="29"/>
    </row>
    <row r="99" spans="1:13" x14ac:dyDescent="0.25">
      <c r="A99" s="25"/>
      <c r="B99" s="25"/>
      <c r="C99" s="25"/>
      <c r="D99" s="43" t="str">
        <f t="shared" si="2"/>
        <v/>
      </c>
      <c r="E99" s="44">
        <f>IFERROR(VLOOKUP(CONCATENATE(A99,B99,C99),'Structure projet '!D:E,2,FALSE),"")</f>
        <v>0</v>
      </c>
      <c r="F99" s="25"/>
      <c r="G99" s="25"/>
      <c r="H99" s="25"/>
      <c r="I99" s="25"/>
      <c r="J99" s="25"/>
      <c r="K99" s="25"/>
      <c r="L99" s="33"/>
      <c r="M99" s="29"/>
    </row>
    <row r="100" spans="1:13" x14ac:dyDescent="0.25">
      <c r="A100" s="25"/>
      <c r="B100" s="25"/>
      <c r="C100" s="25"/>
      <c r="D100" s="43" t="str">
        <f t="shared" si="2"/>
        <v/>
      </c>
      <c r="E100" s="44">
        <f>IFERROR(VLOOKUP(CONCATENATE(A100,B100,C100),'Structure projet '!D:E,2,FALSE),"")</f>
        <v>0</v>
      </c>
      <c r="F100" s="25"/>
      <c r="G100" s="25"/>
      <c r="H100" s="25"/>
      <c r="I100" s="25"/>
      <c r="J100" s="25"/>
      <c r="K100" s="25"/>
      <c r="L100" s="33"/>
      <c r="M100" s="29"/>
    </row>
    <row r="101" spans="1:13" x14ac:dyDescent="0.25">
      <c r="A101" s="25"/>
      <c r="B101" s="25"/>
      <c r="C101" s="25"/>
      <c r="D101" s="43" t="str">
        <f t="shared" si="2"/>
        <v/>
      </c>
      <c r="E101" s="44">
        <f>IFERROR(VLOOKUP(CONCATENATE(A101,B101,C101),'Structure projet '!D:E,2,FALSE),"")</f>
        <v>0</v>
      </c>
      <c r="F101" s="25"/>
      <c r="G101" s="25"/>
      <c r="H101" s="25"/>
      <c r="I101" s="25"/>
      <c r="J101" s="25"/>
      <c r="K101" s="25"/>
      <c r="L101" s="33"/>
      <c r="M101" s="29"/>
    </row>
    <row r="102" spans="1:13" x14ac:dyDescent="0.25">
      <c r="A102" s="25"/>
      <c r="B102" s="25"/>
      <c r="C102" s="25"/>
      <c r="D102" s="43" t="str">
        <f t="shared" si="2"/>
        <v/>
      </c>
      <c r="E102" s="44">
        <f>IFERROR(VLOOKUP(CONCATENATE(A102,B102,C102),'Structure projet '!D:E,2,FALSE),"")</f>
        <v>0</v>
      </c>
      <c r="F102" s="25"/>
      <c r="G102" s="25"/>
      <c r="H102" s="25"/>
      <c r="I102" s="25"/>
      <c r="J102" s="25"/>
      <c r="K102" s="25"/>
      <c r="L102" s="33"/>
      <c r="M102" s="29"/>
    </row>
    <row r="103" spans="1:13" x14ac:dyDescent="0.25">
      <c r="A103" s="25"/>
      <c r="B103" s="25"/>
      <c r="C103" s="25"/>
      <c r="D103" s="43" t="str">
        <f t="shared" si="2"/>
        <v/>
      </c>
      <c r="E103" s="44">
        <f>IFERROR(VLOOKUP(CONCATENATE(A103,B103,C103),'Structure projet '!D:E,2,FALSE),"")</f>
        <v>0</v>
      </c>
      <c r="F103" s="25"/>
      <c r="G103" s="25"/>
      <c r="H103" s="25"/>
      <c r="I103" s="25"/>
      <c r="J103" s="25"/>
      <c r="K103" s="25"/>
      <c r="L103" s="33"/>
      <c r="M103" s="29"/>
    </row>
    <row r="104" spans="1:13" x14ac:dyDescent="0.25">
      <c r="A104" s="25"/>
      <c r="B104" s="25"/>
      <c r="C104" s="25"/>
      <c r="D104" s="43" t="str">
        <f t="shared" si="2"/>
        <v/>
      </c>
      <c r="E104" s="44">
        <f>IFERROR(VLOOKUP(CONCATENATE(A104,B104,C104),'Structure projet '!D:E,2,FALSE),"")</f>
        <v>0</v>
      </c>
      <c r="F104" s="25"/>
      <c r="G104" s="25"/>
      <c r="H104" s="25"/>
      <c r="I104" s="25"/>
      <c r="J104" s="25"/>
      <c r="K104" s="25"/>
      <c r="L104" s="33"/>
      <c r="M104" s="29"/>
    </row>
    <row r="105" spans="1:13" x14ac:dyDescent="0.25">
      <c r="A105" s="25"/>
      <c r="B105" s="25"/>
      <c r="C105" s="25"/>
      <c r="D105" s="43" t="str">
        <f t="shared" si="2"/>
        <v/>
      </c>
      <c r="E105" s="44">
        <f>IFERROR(VLOOKUP(CONCATENATE(A105,B105,C105),'Structure projet '!D:E,2,FALSE),"")</f>
        <v>0</v>
      </c>
      <c r="F105" s="25"/>
      <c r="G105" s="25"/>
      <c r="H105" s="25"/>
      <c r="I105" s="25"/>
      <c r="J105" s="25"/>
      <c r="K105" s="25"/>
      <c r="L105" s="33"/>
      <c r="M105" s="29"/>
    </row>
    <row r="106" spans="1:13" x14ac:dyDescent="0.25">
      <c r="A106" s="25"/>
      <c r="B106" s="25"/>
      <c r="C106" s="25"/>
      <c r="D106" s="43" t="str">
        <f t="shared" si="2"/>
        <v/>
      </c>
      <c r="E106" s="44">
        <f>IFERROR(VLOOKUP(CONCATENATE(A106,B106,C106),'Structure projet '!D:E,2,FALSE),"")</f>
        <v>0</v>
      </c>
      <c r="F106" s="25"/>
      <c r="G106" s="25"/>
      <c r="H106" s="25"/>
      <c r="I106" s="25"/>
      <c r="J106" s="25"/>
      <c r="K106" s="25"/>
      <c r="L106" s="33"/>
      <c r="M106" s="29"/>
    </row>
    <row r="107" spans="1:13" x14ac:dyDescent="0.25">
      <c r="A107" s="25"/>
      <c r="B107" s="25"/>
      <c r="C107" s="25"/>
      <c r="D107" s="43" t="str">
        <f t="shared" si="2"/>
        <v/>
      </c>
      <c r="E107" s="44">
        <f>IFERROR(VLOOKUP(CONCATENATE(A107,B107,C107),'Structure projet '!D:E,2,FALSE),"")</f>
        <v>0</v>
      </c>
      <c r="F107" s="25"/>
      <c r="G107" s="25"/>
      <c r="H107" s="25"/>
      <c r="I107" s="25"/>
      <c r="J107" s="25"/>
      <c r="K107" s="25"/>
      <c r="L107" s="33"/>
      <c r="M107" s="29"/>
    </row>
    <row r="108" spans="1:13" x14ac:dyDescent="0.25">
      <c r="A108" s="25"/>
      <c r="B108" s="25"/>
      <c r="C108" s="25"/>
      <c r="D108" s="43" t="str">
        <f t="shared" si="2"/>
        <v/>
      </c>
      <c r="E108" s="44">
        <f>IFERROR(VLOOKUP(CONCATENATE(A108,B108,C108),'Structure projet '!D:E,2,FALSE),"")</f>
        <v>0</v>
      </c>
      <c r="F108" s="25"/>
      <c r="G108" s="25"/>
      <c r="H108" s="25"/>
      <c r="I108" s="25"/>
      <c r="J108" s="25"/>
      <c r="K108" s="25"/>
      <c r="L108" s="33"/>
      <c r="M108" s="29"/>
    </row>
    <row r="109" spans="1:13" x14ac:dyDescent="0.25">
      <c r="A109" s="25"/>
      <c r="B109" s="25"/>
      <c r="C109" s="25"/>
      <c r="D109" s="43" t="str">
        <f t="shared" si="2"/>
        <v/>
      </c>
      <c r="E109" s="44">
        <f>IFERROR(VLOOKUP(CONCATENATE(A109,B109,C109),'Structure projet '!D:E,2,FALSE),"")</f>
        <v>0</v>
      </c>
      <c r="F109" s="25"/>
      <c r="G109" s="25"/>
      <c r="H109" s="25"/>
      <c r="I109" s="25"/>
      <c r="J109" s="25"/>
      <c r="K109" s="25"/>
      <c r="L109" s="33"/>
      <c r="M109" s="29"/>
    </row>
    <row r="110" spans="1:13" x14ac:dyDescent="0.25">
      <c r="A110" s="25"/>
      <c r="B110" s="25"/>
      <c r="C110" s="25"/>
      <c r="D110" s="43" t="str">
        <f t="shared" si="2"/>
        <v/>
      </c>
      <c r="E110" s="44">
        <f>IFERROR(VLOOKUP(CONCATENATE(A110,B110,C110),'Structure projet '!D:E,2,FALSE),"")</f>
        <v>0</v>
      </c>
      <c r="F110" s="25"/>
      <c r="G110" s="25"/>
      <c r="H110" s="25"/>
      <c r="I110" s="25"/>
      <c r="J110" s="25"/>
      <c r="K110" s="25"/>
      <c r="L110" s="33"/>
      <c r="M110" s="29"/>
    </row>
    <row r="111" spans="1:13" x14ac:dyDescent="0.25">
      <c r="A111" s="25"/>
      <c r="B111" s="25"/>
      <c r="C111" s="25"/>
      <c r="D111" s="43" t="str">
        <f t="shared" si="2"/>
        <v/>
      </c>
      <c r="E111" s="44">
        <f>IFERROR(VLOOKUP(CONCATENATE(A111,B111,C111),'Structure projet '!D:E,2,FALSE),"")</f>
        <v>0</v>
      </c>
      <c r="F111" s="25"/>
      <c r="G111" s="25"/>
      <c r="H111" s="25"/>
      <c r="I111" s="25"/>
      <c r="J111" s="25"/>
      <c r="K111" s="25"/>
      <c r="L111" s="33"/>
      <c r="M111" s="29"/>
    </row>
    <row r="112" spans="1:13" x14ac:dyDescent="0.25">
      <c r="A112" s="25"/>
      <c r="B112" s="25"/>
      <c r="C112" s="25"/>
      <c r="D112" s="43" t="str">
        <f t="shared" si="2"/>
        <v/>
      </c>
      <c r="E112" s="44">
        <f>IFERROR(VLOOKUP(CONCATENATE(A112,B112,C112),'Structure projet '!D:E,2,FALSE),"")</f>
        <v>0</v>
      </c>
      <c r="F112" s="25"/>
      <c r="G112" s="25"/>
      <c r="H112" s="25"/>
      <c r="I112" s="25"/>
      <c r="J112" s="25"/>
      <c r="K112" s="25"/>
      <c r="L112" s="33"/>
      <c r="M112" s="29"/>
    </row>
    <row r="113" spans="1:13" x14ac:dyDescent="0.25">
      <c r="A113" s="25"/>
      <c r="B113" s="25"/>
      <c r="C113" s="25"/>
      <c r="D113" s="43" t="str">
        <f t="shared" si="2"/>
        <v/>
      </c>
      <c r="E113" s="44">
        <f>IFERROR(VLOOKUP(CONCATENATE(A113,B113,C113),'Structure projet '!D:E,2,FALSE),"")</f>
        <v>0</v>
      </c>
      <c r="F113" s="25"/>
      <c r="G113" s="25"/>
      <c r="H113" s="25"/>
      <c r="I113" s="25"/>
      <c r="J113" s="25"/>
      <c r="K113" s="25"/>
      <c r="L113" s="33"/>
      <c r="M113" s="29"/>
    </row>
    <row r="114" spans="1:13" x14ac:dyDescent="0.25">
      <c r="A114" s="25"/>
      <c r="B114" s="25"/>
      <c r="C114" s="25"/>
      <c r="D114" s="43" t="str">
        <f t="shared" si="2"/>
        <v/>
      </c>
      <c r="E114" s="44">
        <f>IFERROR(VLOOKUP(CONCATENATE(A114,B114,C114),'Structure projet '!D:E,2,FALSE),"")</f>
        <v>0</v>
      </c>
      <c r="F114" s="25"/>
      <c r="G114" s="25"/>
      <c r="H114" s="25"/>
      <c r="I114" s="25"/>
      <c r="J114" s="25"/>
      <c r="K114" s="25"/>
      <c r="L114" s="33"/>
      <c r="M114" s="29"/>
    </row>
    <row r="115" spans="1:13" x14ac:dyDescent="0.25">
      <c r="A115" s="25"/>
      <c r="B115" s="25"/>
      <c r="C115" s="25"/>
      <c r="D115" s="43" t="str">
        <f t="shared" si="2"/>
        <v/>
      </c>
      <c r="E115" s="44">
        <f>IFERROR(VLOOKUP(CONCATENATE(A115,B115,C115),'Structure projet '!D:E,2,FALSE),"")</f>
        <v>0</v>
      </c>
      <c r="F115" s="25"/>
      <c r="G115" s="25"/>
      <c r="H115" s="25"/>
      <c r="I115" s="25"/>
      <c r="J115" s="25"/>
      <c r="K115" s="25"/>
      <c r="L115" s="33"/>
      <c r="M115" s="29"/>
    </row>
    <row r="116" spans="1:13" x14ac:dyDescent="0.25">
      <c r="A116" s="25"/>
      <c r="B116" s="25"/>
      <c r="C116" s="25"/>
      <c r="D116" s="43" t="str">
        <f t="shared" si="2"/>
        <v/>
      </c>
      <c r="E116" s="44">
        <f>IFERROR(VLOOKUP(CONCATENATE(A116,B116,C116),'Structure projet '!D:E,2,FALSE),"")</f>
        <v>0</v>
      </c>
      <c r="F116" s="25"/>
      <c r="G116" s="25"/>
      <c r="H116" s="25"/>
      <c r="I116" s="25"/>
      <c r="J116" s="25"/>
      <c r="K116" s="25"/>
      <c r="L116" s="33"/>
      <c r="M116" s="29"/>
    </row>
    <row r="117" spans="1:13" x14ac:dyDescent="0.25">
      <c r="A117" s="25"/>
      <c r="B117" s="25"/>
      <c r="C117" s="25"/>
      <c r="D117" s="43" t="str">
        <f t="shared" si="2"/>
        <v/>
      </c>
      <c r="E117" s="44">
        <f>IFERROR(VLOOKUP(CONCATENATE(A117,B117,C117),'Structure projet '!D:E,2,FALSE),"")</f>
        <v>0</v>
      </c>
      <c r="F117" s="25"/>
      <c r="G117" s="25"/>
      <c r="H117" s="25"/>
      <c r="I117" s="25"/>
      <c r="J117" s="25"/>
      <c r="K117" s="25"/>
      <c r="L117" s="33"/>
      <c r="M117" s="29"/>
    </row>
    <row r="118" spans="1:13" x14ac:dyDescent="0.25">
      <c r="A118" s="25"/>
      <c r="B118" s="25"/>
      <c r="C118" s="25"/>
      <c r="D118" s="43" t="str">
        <f t="shared" si="2"/>
        <v/>
      </c>
      <c r="E118" s="44">
        <f>IFERROR(VLOOKUP(CONCATENATE(A118,B118,C118),'Structure projet '!D:E,2,FALSE),"")</f>
        <v>0</v>
      </c>
      <c r="F118" s="25"/>
      <c r="G118" s="25"/>
      <c r="H118" s="25"/>
      <c r="I118" s="25"/>
      <c r="J118" s="25"/>
      <c r="K118" s="25"/>
      <c r="L118" s="33"/>
      <c r="M118" s="29"/>
    </row>
    <row r="119" spans="1:13" x14ac:dyDescent="0.25">
      <c r="A119" s="25"/>
      <c r="B119" s="25"/>
      <c r="C119" s="25"/>
      <c r="D119" s="43" t="str">
        <f t="shared" si="2"/>
        <v/>
      </c>
      <c r="E119" s="44">
        <f>IFERROR(VLOOKUP(CONCATENATE(A119,B119,C119),'Structure projet '!D:E,2,FALSE),"")</f>
        <v>0</v>
      </c>
      <c r="F119" s="25"/>
      <c r="G119" s="25"/>
      <c r="H119" s="25"/>
      <c r="I119" s="25"/>
      <c r="J119" s="25"/>
      <c r="K119" s="25"/>
      <c r="L119" s="33"/>
      <c r="M119" s="29"/>
    </row>
    <row r="120" spans="1:13" x14ac:dyDescent="0.25">
      <c r="A120" s="25"/>
      <c r="B120" s="25"/>
      <c r="C120" s="25"/>
      <c r="D120" s="43" t="str">
        <f t="shared" si="2"/>
        <v/>
      </c>
      <c r="E120" s="44">
        <f>IFERROR(VLOOKUP(CONCATENATE(A120,B120,C120),'Structure projet '!D:E,2,FALSE),"")</f>
        <v>0</v>
      </c>
      <c r="F120" s="25"/>
      <c r="G120" s="25"/>
      <c r="H120" s="25"/>
      <c r="I120" s="25"/>
      <c r="J120" s="25"/>
      <c r="K120" s="25"/>
      <c r="L120" s="33"/>
      <c r="M120" s="29"/>
    </row>
    <row r="121" spans="1:13" x14ac:dyDescent="0.25">
      <c r="A121" s="25"/>
      <c r="B121" s="25"/>
      <c r="C121" s="25"/>
      <c r="D121" s="43" t="str">
        <f t="shared" si="2"/>
        <v/>
      </c>
      <c r="E121" s="44">
        <f>IFERROR(VLOOKUP(CONCATENATE(A121,B121,C121),'Structure projet '!D:E,2,FALSE),"")</f>
        <v>0</v>
      </c>
      <c r="F121" s="25"/>
      <c r="G121" s="25"/>
      <c r="H121" s="25"/>
      <c r="I121" s="25"/>
      <c r="J121" s="25"/>
      <c r="K121" s="25"/>
      <c r="L121" s="33"/>
      <c r="M121" s="29"/>
    </row>
    <row r="122" spans="1:13" x14ac:dyDescent="0.25">
      <c r="A122" s="25"/>
      <c r="B122" s="25"/>
      <c r="C122" s="25"/>
      <c r="D122" s="43" t="str">
        <f t="shared" si="2"/>
        <v/>
      </c>
      <c r="E122" s="44">
        <f>IFERROR(VLOOKUP(CONCATENATE(A122,B122,C122),'Structure projet '!D:E,2,FALSE),"")</f>
        <v>0</v>
      </c>
      <c r="F122" s="25"/>
      <c r="G122" s="25"/>
      <c r="H122" s="25"/>
      <c r="I122" s="25"/>
      <c r="J122" s="25"/>
      <c r="K122" s="25"/>
      <c r="L122" s="33"/>
      <c r="M122" s="29"/>
    </row>
    <row r="123" spans="1:13" x14ac:dyDescent="0.25">
      <c r="A123" s="25"/>
      <c r="B123" s="25"/>
      <c r="C123" s="25"/>
      <c r="D123" s="43" t="str">
        <f t="shared" si="2"/>
        <v/>
      </c>
      <c r="E123" s="44">
        <f>IFERROR(VLOOKUP(CONCATENATE(A123,B123,C123),'Structure projet '!D:E,2,FALSE),"")</f>
        <v>0</v>
      </c>
      <c r="F123" s="25"/>
      <c r="G123" s="25"/>
      <c r="H123" s="25"/>
      <c r="I123" s="25"/>
      <c r="J123" s="25"/>
      <c r="K123" s="25"/>
      <c r="L123" s="33"/>
      <c r="M123" s="29"/>
    </row>
    <row r="124" spans="1:13" x14ac:dyDescent="0.25">
      <c r="A124" s="25"/>
      <c r="B124" s="25"/>
      <c r="C124" s="25"/>
      <c r="D124" s="43" t="str">
        <f t="shared" si="2"/>
        <v/>
      </c>
      <c r="E124" s="44">
        <f>IFERROR(VLOOKUP(CONCATENATE(A124,B124,C124),'Structure projet '!D:E,2,FALSE),"")</f>
        <v>0</v>
      </c>
      <c r="F124" s="25"/>
      <c r="G124" s="25"/>
      <c r="H124" s="25"/>
      <c r="I124" s="25"/>
      <c r="J124" s="25"/>
      <c r="K124" s="25"/>
      <c r="L124" s="33"/>
      <c r="M124" s="29"/>
    </row>
    <row r="125" spans="1:13" x14ac:dyDescent="0.25">
      <c r="A125" s="25"/>
      <c r="B125" s="25"/>
      <c r="C125" s="25"/>
      <c r="D125" s="43" t="str">
        <f t="shared" si="2"/>
        <v/>
      </c>
      <c r="E125" s="44">
        <f>IFERROR(VLOOKUP(CONCATENATE(A125,B125,C125),'Structure projet '!D:E,2,FALSE),"")</f>
        <v>0</v>
      </c>
      <c r="F125" s="25"/>
      <c r="G125" s="25"/>
      <c r="H125" s="25"/>
      <c r="I125" s="25"/>
      <c r="J125" s="25"/>
      <c r="K125" s="25"/>
      <c r="L125" s="33"/>
      <c r="M125" s="29"/>
    </row>
    <row r="126" spans="1:13" x14ac:dyDescent="0.25">
      <c r="A126" s="25"/>
      <c r="B126" s="25"/>
      <c r="C126" s="25"/>
      <c r="D126" s="43" t="str">
        <f t="shared" si="2"/>
        <v/>
      </c>
      <c r="E126" s="44">
        <f>IFERROR(VLOOKUP(CONCATENATE(A126,B126,C126),'Structure projet '!D:E,2,FALSE),"")</f>
        <v>0</v>
      </c>
      <c r="F126" s="25"/>
      <c r="G126" s="25"/>
      <c r="H126" s="25"/>
      <c r="I126" s="25"/>
      <c r="J126" s="25"/>
      <c r="K126" s="25"/>
      <c r="L126" s="33"/>
      <c r="M126" s="29"/>
    </row>
    <row r="127" spans="1:13" x14ac:dyDescent="0.25">
      <c r="A127" s="25"/>
      <c r="B127" s="25"/>
      <c r="C127" s="25"/>
      <c r="D127" s="43" t="str">
        <f t="shared" si="2"/>
        <v/>
      </c>
      <c r="E127" s="44">
        <f>IFERROR(VLOOKUP(CONCATENATE(A127,B127,C127),'Structure projet '!D:E,2,FALSE),"")</f>
        <v>0</v>
      </c>
      <c r="F127" s="25"/>
      <c r="G127" s="25"/>
      <c r="H127" s="25"/>
      <c r="I127" s="25"/>
      <c r="J127" s="25"/>
      <c r="K127" s="25"/>
      <c r="L127" s="33"/>
      <c r="M127" s="29"/>
    </row>
    <row r="128" spans="1:13" x14ac:dyDescent="0.25">
      <c r="A128" s="25"/>
      <c r="B128" s="25"/>
      <c r="C128" s="25"/>
      <c r="D128" s="43" t="str">
        <f t="shared" si="2"/>
        <v/>
      </c>
      <c r="E128" s="44">
        <f>IFERROR(VLOOKUP(CONCATENATE(A128,B128,C128),'Structure projet '!D:E,2,FALSE),"")</f>
        <v>0</v>
      </c>
      <c r="F128" s="25"/>
      <c r="G128" s="25"/>
      <c r="H128" s="25"/>
      <c r="I128" s="25"/>
      <c r="J128" s="25"/>
      <c r="K128" s="25"/>
      <c r="L128" s="33"/>
      <c r="M128" s="29"/>
    </row>
    <row r="129" spans="1:13" x14ac:dyDescent="0.25">
      <c r="A129" s="25"/>
      <c r="B129" s="25"/>
      <c r="C129" s="25"/>
      <c r="D129" s="43" t="str">
        <f t="shared" si="2"/>
        <v/>
      </c>
      <c r="E129" s="44">
        <f>IFERROR(VLOOKUP(CONCATENATE(A129,B129,C129),'Structure projet '!D:E,2,FALSE),"")</f>
        <v>0</v>
      </c>
      <c r="F129" s="25"/>
      <c r="G129" s="25"/>
      <c r="H129" s="25"/>
      <c r="I129" s="25"/>
      <c r="J129" s="25"/>
      <c r="K129" s="25"/>
      <c r="L129" s="33"/>
      <c r="M129" s="29"/>
    </row>
    <row r="130" spans="1:13" x14ac:dyDescent="0.25">
      <c r="A130" s="25"/>
      <c r="B130" s="25"/>
      <c r="C130" s="25"/>
      <c r="D130" s="43" t="str">
        <f t="shared" si="2"/>
        <v/>
      </c>
      <c r="E130" s="44">
        <f>IFERROR(VLOOKUP(CONCATENATE(A130,B130,C130),'Structure projet '!D:E,2,FALSE),"")</f>
        <v>0</v>
      </c>
      <c r="F130" s="25"/>
      <c r="G130" s="25"/>
      <c r="H130" s="25"/>
      <c r="I130" s="25"/>
      <c r="J130" s="25"/>
      <c r="K130" s="25"/>
      <c r="L130" s="33"/>
      <c r="M130" s="29"/>
    </row>
    <row r="131" spans="1:13" x14ac:dyDescent="0.25">
      <c r="A131" s="25"/>
      <c r="B131" s="25"/>
      <c r="C131" s="25"/>
      <c r="D131" s="43" t="str">
        <f t="shared" si="2"/>
        <v/>
      </c>
      <c r="E131" s="44">
        <f>IFERROR(VLOOKUP(CONCATENATE(A131,B131,C131),'Structure projet '!D:E,2,FALSE),"")</f>
        <v>0</v>
      </c>
      <c r="F131" s="25"/>
      <c r="G131" s="25"/>
      <c r="H131" s="25"/>
      <c r="I131" s="25"/>
      <c r="J131" s="25"/>
      <c r="K131" s="25"/>
      <c r="L131" s="33"/>
      <c r="M131" s="29"/>
    </row>
    <row r="132" spans="1:13" x14ac:dyDescent="0.25">
      <c r="A132" s="25"/>
      <c r="B132" s="25"/>
      <c r="C132" s="25"/>
      <c r="D132" s="43" t="str">
        <f t="shared" si="2"/>
        <v/>
      </c>
      <c r="E132" s="44">
        <f>IFERROR(VLOOKUP(CONCATENATE(A132,B132,C132),'Structure projet '!D:E,2,FALSE),"")</f>
        <v>0</v>
      </c>
      <c r="F132" s="25"/>
      <c r="G132" s="25"/>
      <c r="H132" s="25"/>
      <c r="I132" s="25"/>
      <c r="J132" s="25"/>
      <c r="K132" s="25"/>
      <c r="L132" s="33"/>
      <c r="M132" s="29"/>
    </row>
    <row r="133" spans="1:13" x14ac:dyDescent="0.25">
      <c r="A133" s="25"/>
      <c r="B133" s="25"/>
      <c r="C133" s="25"/>
      <c r="D133" s="43" t="str">
        <f t="shared" si="2"/>
        <v/>
      </c>
      <c r="E133" s="44">
        <f>IFERROR(VLOOKUP(CONCATENATE(A133,B133,C133),'Structure projet '!D:E,2,FALSE),"")</f>
        <v>0</v>
      </c>
      <c r="F133" s="25"/>
      <c r="G133" s="25"/>
      <c r="H133" s="25"/>
      <c r="I133" s="25"/>
      <c r="J133" s="25"/>
      <c r="K133" s="25"/>
      <c r="L133" s="33"/>
      <c r="M133" s="29"/>
    </row>
    <row r="134" spans="1:13" x14ac:dyDescent="0.25">
      <c r="A134" s="25"/>
      <c r="B134" s="25"/>
      <c r="C134" s="25"/>
      <c r="D134" s="43" t="str">
        <f t="shared" si="2"/>
        <v/>
      </c>
      <c r="E134" s="44">
        <f>IFERROR(VLOOKUP(CONCATENATE(A134,B134,C134),'Structure projet '!D:E,2,FALSE),"")</f>
        <v>0</v>
      </c>
      <c r="F134" s="25"/>
      <c r="G134" s="25"/>
      <c r="H134" s="25"/>
      <c r="I134" s="25"/>
      <c r="J134" s="25"/>
      <c r="K134" s="25"/>
      <c r="L134" s="33"/>
      <c r="M134" s="29"/>
    </row>
    <row r="135" spans="1:13" x14ac:dyDescent="0.25">
      <c r="A135" s="25"/>
      <c r="B135" s="25"/>
      <c r="C135" s="25"/>
      <c r="D135" s="43" t="str">
        <f t="shared" si="2"/>
        <v/>
      </c>
      <c r="E135" s="44">
        <f>IFERROR(VLOOKUP(CONCATENATE(A135,B135,C135),'Structure projet '!D:E,2,FALSE),"")</f>
        <v>0</v>
      </c>
      <c r="F135" s="25"/>
      <c r="G135" s="25"/>
      <c r="H135" s="25"/>
      <c r="I135" s="25"/>
      <c r="J135" s="25"/>
      <c r="K135" s="25"/>
      <c r="L135" s="33"/>
      <c r="M135" s="29"/>
    </row>
    <row r="136" spans="1:13" x14ac:dyDescent="0.25">
      <c r="A136" s="25"/>
      <c r="B136" s="25"/>
      <c r="C136" s="25"/>
      <c r="D136" s="43" t="str">
        <f t="shared" si="2"/>
        <v/>
      </c>
      <c r="E136" s="44">
        <f>IFERROR(VLOOKUP(CONCATENATE(A136,B136,C136),'Structure projet '!D:E,2,FALSE),"")</f>
        <v>0</v>
      </c>
      <c r="F136" s="25"/>
      <c r="G136" s="25"/>
      <c r="H136" s="25"/>
      <c r="I136" s="25"/>
      <c r="J136" s="25"/>
      <c r="K136" s="25"/>
      <c r="L136" s="33"/>
      <c r="M136" s="29"/>
    </row>
    <row r="137" spans="1:13" x14ac:dyDescent="0.25">
      <c r="A137" s="25"/>
      <c r="B137" s="25"/>
      <c r="C137" s="25"/>
      <c r="D137" s="43" t="str">
        <f t="shared" si="2"/>
        <v/>
      </c>
      <c r="E137" s="44">
        <f>IFERROR(VLOOKUP(CONCATENATE(A137,B137,C137),'Structure projet '!D:E,2,FALSE),"")</f>
        <v>0</v>
      </c>
      <c r="F137" s="25"/>
      <c r="G137" s="25"/>
      <c r="H137" s="25"/>
      <c r="I137" s="25"/>
      <c r="J137" s="25"/>
      <c r="K137" s="25"/>
      <c r="L137" s="33"/>
      <c r="M137" s="29"/>
    </row>
    <row r="138" spans="1:13" x14ac:dyDescent="0.25">
      <c r="A138" s="25"/>
      <c r="B138" s="25"/>
      <c r="C138" s="25"/>
      <c r="D138" s="43" t="str">
        <f t="shared" ref="D138:D201" si="3">CONCATENATE(CONCATENATE(A138,B138,C138),F138,G138,H138)</f>
        <v/>
      </c>
      <c r="E138" s="44">
        <f>IFERROR(VLOOKUP(CONCATENATE(A138,B138,C138),'Structure projet '!D:E,2,FALSE),"")</f>
        <v>0</v>
      </c>
      <c r="F138" s="25"/>
      <c r="G138" s="25"/>
      <c r="H138" s="25"/>
      <c r="I138" s="25"/>
      <c r="J138" s="25"/>
      <c r="K138" s="25"/>
      <c r="L138" s="33"/>
      <c r="M138" s="29"/>
    </row>
    <row r="139" spans="1:13" x14ac:dyDescent="0.25">
      <c r="A139" s="25"/>
      <c r="B139" s="25"/>
      <c r="C139" s="25"/>
      <c r="D139" s="43" t="str">
        <f t="shared" si="3"/>
        <v/>
      </c>
      <c r="E139" s="44">
        <f>IFERROR(VLOOKUP(CONCATENATE(A139,B139,C139),'Structure projet '!D:E,2,FALSE),"")</f>
        <v>0</v>
      </c>
      <c r="F139" s="25"/>
      <c r="G139" s="25"/>
      <c r="H139" s="25"/>
      <c r="I139" s="25"/>
      <c r="J139" s="25"/>
      <c r="K139" s="25"/>
      <c r="L139" s="33"/>
      <c r="M139" s="29"/>
    </row>
    <row r="140" spans="1:13" x14ac:dyDescent="0.25">
      <c r="A140" s="25"/>
      <c r="B140" s="25"/>
      <c r="C140" s="25"/>
      <c r="D140" s="43" t="str">
        <f t="shared" si="3"/>
        <v/>
      </c>
      <c r="E140" s="44">
        <f>IFERROR(VLOOKUP(CONCATENATE(A140,B140,C140),'Structure projet '!D:E,2,FALSE),"")</f>
        <v>0</v>
      </c>
      <c r="F140" s="25"/>
      <c r="G140" s="25"/>
      <c r="H140" s="25"/>
      <c r="I140" s="25"/>
      <c r="J140" s="25"/>
      <c r="K140" s="25"/>
      <c r="L140" s="33"/>
      <c r="M140" s="29"/>
    </row>
    <row r="141" spans="1:13" x14ac:dyDescent="0.25">
      <c r="A141" s="25"/>
      <c r="B141" s="25"/>
      <c r="C141" s="25"/>
      <c r="D141" s="43" t="str">
        <f t="shared" si="3"/>
        <v/>
      </c>
      <c r="E141" s="44">
        <f>IFERROR(VLOOKUP(CONCATENATE(A141,B141,C141),'Structure projet '!D:E,2,FALSE),"")</f>
        <v>0</v>
      </c>
      <c r="F141" s="25"/>
      <c r="G141" s="25"/>
      <c r="H141" s="25"/>
      <c r="I141" s="25"/>
      <c r="J141" s="25"/>
      <c r="K141" s="25"/>
      <c r="L141" s="33"/>
      <c r="M141" s="29"/>
    </row>
    <row r="142" spans="1:13" x14ac:dyDescent="0.25">
      <c r="A142" s="25"/>
      <c r="B142" s="25"/>
      <c r="C142" s="25"/>
      <c r="D142" s="43" t="str">
        <f t="shared" si="3"/>
        <v/>
      </c>
      <c r="E142" s="44">
        <f>IFERROR(VLOOKUP(CONCATENATE(A142,B142,C142),'Structure projet '!D:E,2,FALSE),"")</f>
        <v>0</v>
      </c>
      <c r="F142" s="25"/>
      <c r="G142" s="25"/>
      <c r="H142" s="25"/>
      <c r="I142" s="25"/>
      <c r="J142" s="25"/>
      <c r="K142" s="25"/>
      <c r="L142" s="33"/>
      <c r="M142" s="29"/>
    </row>
    <row r="143" spans="1:13" x14ac:dyDescent="0.25">
      <c r="A143" s="25"/>
      <c r="B143" s="25"/>
      <c r="C143" s="25"/>
      <c r="D143" s="43" t="str">
        <f t="shared" si="3"/>
        <v/>
      </c>
      <c r="E143" s="44">
        <f>IFERROR(VLOOKUP(CONCATENATE(A143,B143,C143),'Structure projet '!D:E,2,FALSE),"")</f>
        <v>0</v>
      </c>
      <c r="F143" s="25"/>
      <c r="G143" s="25"/>
      <c r="H143" s="25"/>
      <c r="I143" s="25"/>
      <c r="J143" s="25"/>
      <c r="K143" s="25"/>
      <c r="L143" s="33"/>
      <c r="M143" s="29"/>
    </row>
    <row r="144" spans="1:13" x14ac:dyDescent="0.25">
      <c r="A144" s="25"/>
      <c r="B144" s="25"/>
      <c r="C144" s="25"/>
      <c r="D144" s="43" t="str">
        <f t="shared" si="3"/>
        <v/>
      </c>
      <c r="E144" s="44">
        <f>IFERROR(VLOOKUP(CONCATENATE(A144,B144,C144),'Structure projet '!D:E,2,FALSE),"")</f>
        <v>0</v>
      </c>
      <c r="F144" s="25"/>
      <c r="G144" s="25"/>
      <c r="H144" s="25"/>
      <c r="I144" s="25"/>
      <c r="J144" s="25"/>
      <c r="K144" s="25"/>
      <c r="L144" s="33"/>
      <c r="M144" s="29"/>
    </row>
    <row r="145" spans="1:13" x14ac:dyDescent="0.25">
      <c r="A145" s="25"/>
      <c r="B145" s="25"/>
      <c r="C145" s="25"/>
      <c r="D145" s="43" t="str">
        <f t="shared" si="3"/>
        <v/>
      </c>
      <c r="E145" s="44">
        <f>IFERROR(VLOOKUP(CONCATENATE(A145,B145,C145),'Structure projet '!D:E,2,FALSE),"")</f>
        <v>0</v>
      </c>
      <c r="F145" s="25"/>
      <c r="G145" s="25"/>
      <c r="H145" s="25"/>
      <c r="I145" s="25"/>
      <c r="J145" s="25"/>
      <c r="K145" s="25"/>
      <c r="L145" s="33"/>
      <c r="M145" s="29"/>
    </row>
    <row r="146" spans="1:13" x14ac:dyDescent="0.25">
      <c r="A146" s="25"/>
      <c r="B146" s="25"/>
      <c r="C146" s="25"/>
      <c r="D146" s="43" t="str">
        <f t="shared" si="3"/>
        <v/>
      </c>
      <c r="E146" s="44">
        <f>IFERROR(VLOOKUP(CONCATENATE(A146,B146,C146),'Structure projet '!D:E,2,FALSE),"")</f>
        <v>0</v>
      </c>
      <c r="F146" s="25"/>
      <c r="G146" s="25"/>
      <c r="H146" s="25"/>
      <c r="I146" s="25"/>
      <c r="J146" s="25"/>
      <c r="K146" s="25"/>
      <c r="L146" s="33"/>
      <c r="M146" s="29"/>
    </row>
    <row r="147" spans="1:13" x14ac:dyDescent="0.25">
      <c r="A147" s="25"/>
      <c r="B147" s="25"/>
      <c r="C147" s="25"/>
      <c r="D147" s="43" t="str">
        <f t="shared" si="3"/>
        <v/>
      </c>
      <c r="E147" s="44">
        <f>IFERROR(VLOOKUP(CONCATENATE(A147,B147,C147),'Structure projet '!D:E,2,FALSE),"")</f>
        <v>0</v>
      </c>
      <c r="F147" s="25"/>
      <c r="G147" s="25"/>
      <c r="H147" s="25"/>
      <c r="I147" s="25"/>
      <c r="J147" s="25"/>
      <c r="K147" s="25"/>
      <c r="L147" s="33"/>
      <c r="M147" s="29"/>
    </row>
    <row r="148" spans="1:13" x14ac:dyDescent="0.25">
      <c r="A148" s="25"/>
      <c r="B148" s="25"/>
      <c r="C148" s="25"/>
      <c r="D148" s="43" t="str">
        <f t="shared" si="3"/>
        <v/>
      </c>
      <c r="E148" s="44">
        <f>IFERROR(VLOOKUP(CONCATENATE(A148,B148,C148),'Structure projet '!D:E,2,FALSE),"")</f>
        <v>0</v>
      </c>
      <c r="F148" s="25"/>
      <c r="G148" s="25"/>
      <c r="H148" s="25"/>
      <c r="I148" s="25"/>
      <c r="J148" s="25"/>
      <c r="K148" s="25"/>
      <c r="L148" s="33"/>
      <c r="M148" s="29"/>
    </row>
    <row r="149" spans="1:13" x14ac:dyDescent="0.25">
      <c r="A149" s="25"/>
      <c r="B149" s="25"/>
      <c r="C149" s="25"/>
      <c r="D149" s="43" t="str">
        <f t="shared" si="3"/>
        <v/>
      </c>
      <c r="E149" s="44">
        <f>IFERROR(VLOOKUP(CONCATENATE(A149,B149,C149),'Structure projet '!D:E,2,FALSE),"")</f>
        <v>0</v>
      </c>
      <c r="F149" s="25"/>
      <c r="G149" s="25"/>
      <c r="H149" s="25"/>
      <c r="I149" s="25"/>
      <c r="J149" s="25"/>
      <c r="K149" s="25"/>
      <c r="L149" s="33"/>
      <c r="M149" s="29"/>
    </row>
    <row r="150" spans="1:13" x14ac:dyDescent="0.25">
      <c r="A150" s="25"/>
      <c r="B150" s="25"/>
      <c r="C150" s="25"/>
      <c r="D150" s="43" t="str">
        <f t="shared" si="3"/>
        <v/>
      </c>
      <c r="E150" s="44">
        <f>IFERROR(VLOOKUP(CONCATENATE(A150,B150,C150),'Structure projet '!D:E,2,FALSE),"")</f>
        <v>0</v>
      </c>
      <c r="F150" s="25"/>
      <c r="G150" s="25"/>
      <c r="H150" s="25"/>
      <c r="I150" s="25"/>
      <c r="J150" s="25"/>
      <c r="K150" s="25"/>
      <c r="L150" s="33"/>
      <c r="M150" s="29"/>
    </row>
    <row r="151" spans="1:13" x14ac:dyDescent="0.25">
      <c r="A151" s="25"/>
      <c r="B151" s="25"/>
      <c r="C151" s="25"/>
      <c r="D151" s="43" t="str">
        <f t="shared" si="3"/>
        <v/>
      </c>
      <c r="E151" s="44">
        <f>IFERROR(VLOOKUP(CONCATENATE(A151,B151,C151),'Structure projet '!D:E,2,FALSE),"")</f>
        <v>0</v>
      </c>
      <c r="F151" s="25"/>
      <c r="G151" s="25"/>
      <c r="H151" s="25"/>
      <c r="I151" s="25"/>
      <c r="J151" s="25"/>
      <c r="K151" s="25"/>
      <c r="L151" s="33"/>
      <c r="M151" s="29"/>
    </row>
    <row r="152" spans="1:13" x14ac:dyDescent="0.25">
      <c r="A152" s="25"/>
      <c r="B152" s="25"/>
      <c r="C152" s="25"/>
      <c r="D152" s="43" t="str">
        <f t="shared" si="3"/>
        <v/>
      </c>
      <c r="E152" s="44">
        <f>IFERROR(VLOOKUP(CONCATENATE(A152,B152,C152),'Structure projet '!D:E,2,FALSE),"")</f>
        <v>0</v>
      </c>
      <c r="F152" s="25"/>
      <c r="G152" s="25"/>
      <c r="H152" s="25"/>
      <c r="I152" s="25"/>
      <c r="J152" s="25"/>
      <c r="K152" s="25"/>
      <c r="L152" s="33"/>
      <c r="M152" s="29"/>
    </row>
    <row r="153" spans="1:13" x14ac:dyDescent="0.25">
      <c r="A153" s="25"/>
      <c r="B153" s="25"/>
      <c r="C153" s="25"/>
      <c r="D153" s="43" t="str">
        <f t="shared" si="3"/>
        <v/>
      </c>
      <c r="E153" s="44">
        <f>IFERROR(VLOOKUP(CONCATENATE(A153,B153,C153),'Structure projet '!D:E,2,FALSE),"")</f>
        <v>0</v>
      </c>
      <c r="F153" s="25"/>
      <c r="G153" s="25"/>
      <c r="H153" s="25"/>
      <c r="I153" s="25"/>
      <c r="J153" s="25"/>
      <c r="K153" s="25"/>
      <c r="L153" s="33"/>
      <c r="M153" s="29"/>
    </row>
    <row r="154" spans="1:13" x14ac:dyDescent="0.25">
      <c r="A154" s="25"/>
      <c r="B154" s="25"/>
      <c r="C154" s="25"/>
      <c r="D154" s="43" t="str">
        <f t="shared" si="3"/>
        <v/>
      </c>
      <c r="E154" s="44">
        <f>IFERROR(VLOOKUP(CONCATENATE(A154,B154,C154),'Structure projet '!D:E,2,FALSE),"")</f>
        <v>0</v>
      </c>
      <c r="F154" s="25"/>
      <c r="G154" s="25"/>
      <c r="H154" s="25"/>
      <c r="I154" s="25"/>
      <c r="J154" s="25"/>
      <c r="K154" s="25"/>
      <c r="L154" s="33"/>
      <c r="M154" s="29"/>
    </row>
    <row r="155" spans="1:13" x14ac:dyDescent="0.25">
      <c r="A155" s="25"/>
      <c r="B155" s="25"/>
      <c r="C155" s="25"/>
      <c r="D155" s="43" t="str">
        <f t="shared" si="3"/>
        <v/>
      </c>
      <c r="E155" s="44">
        <f>IFERROR(VLOOKUP(CONCATENATE(A155,B155,C155),'Structure projet '!D:E,2,FALSE),"")</f>
        <v>0</v>
      </c>
      <c r="F155" s="25"/>
      <c r="G155" s="25"/>
      <c r="H155" s="25"/>
      <c r="I155" s="25"/>
      <c r="J155" s="25"/>
      <c r="K155" s="25"/>
      <c r="L155" s="33"/>
      <c r="M155" s="29"/>
    </row>
    <row r="156" spans="1:13" x14ac:dyDescent="0.25">
      <c r="A156" s="25"/>
      <c r="B156" s="25"/>
      <c r="C156" s="25"/>
      <c r="D156" s="43" t="str">
        <f t="shared" si="3"/>
        <v/>
      </c>
      <c r="E156" s="44">
        <f>IFERROR(VLOOKUP(CONCATENATE(A156,B156,C156),'Structure projet '!D:E,2,FALSE),"")</f>
        <v>0</v>
      </c>
      <c r="F156" s="25"/>
      <c r="G156" s="25"/>
      <c r="H156" s="25"/>
      <c r="I156" s="25"/>
      <c r="J156" s="25"/>
      <c r="K156" s="25"/>
      <c r="L156" s="33"/>
      <c r="M156" s="29"/>
    </row>
    <row r="157" spans="1:13" x14ac:dyDescent="0.25">
      <c r="A157" s="25"/>
      <c r="B157" s="25"/>
      <c r="C157" s="25"/>
      <c r="D157" s="43" t="str">
        <f t="shared" si="3"/>
        <v/>
      </c>
      <c r="E157" s="44">
        <f>IFERROR(VLOOKUP(CONCATENATE(A157,B157,C157),'Structure projet '!D:E,2,FALSE),"")</f>
        <v>0</v>
      </c>
      <c r="F157" s="25"/>
      <c r="G157" s="25"/>
      <c r="H157" s="25"/>
      <c r="I157" s="25"/>
      <c r="J157" s="25"/>
      <c r="K157" s="25"/>
      <c r="L157" s="33"/>
      <c r="M157" s="29"/>
    </row>
    <row r="158" spans="1:13" x14ac:dyDescent="0.25">
      <c r="A158" s="25"/>
      <c r="B158" s="25"/>
      <c r="C158" s="25"/>
      <c r="D158" s="43" t="str">
        <f t="shared" si="3"/>
        <v/>
      </c>
      <c r="E158" s="44">
        <f>IFERROR(VLOOKUP(CONCATENATE(A158,B158,C158),'Structure projet '!D:E,2,FALSE),"")</f>
        <v>0</v>
      </c>
      <c r="F158" s="25"/>
      <c r="G158" s="25"/>
      <c r="H158" s="25"/>
      <c r="I158" s="25"/>
      <c r="J158" s="25"/>
      <c r="K158" s="25"/>
      <c r="L158" s="33"/>
      <c r="M158" s="29"/>
    </row>
    <row r="159" spans="1:13" x14ac:dyDescent="0.25">
      <c r="A159" s="25"/>
      <c r="B159" s="25"/>
      <c r="C159" s="25"/>
      <c r="D159" s="43" t="str">
        <f t="shared" si="3"/>
        <v/>
      </c>
      <c r="E159" s="44">
        <f>IFERROR(VLOOKUP(CONCATENATE(A159,B159,C159),'Structure projet '!D:E,2,FALSE),"")</f>
        <v>0</v>
      </c>
      <c r="F159" s="25"/>
      <c r="G159" s="25"/>
      <c r="H159" s="25"/>
      <c r="I159" s="25"/>
      <c r="J159" s="25"/>
      <c r="K159" s="25"/>
      <c r="L159" s="33"/>
      <c r="M159" s="29"/>
    </row>
    <row r="160" spans="1:13" x14ac:dyDescent="0.25">
      <c r="A160" s="25"/>
      <c r="B160" s="25"/>
      <c r="C160" s="25"/>
      <c r="D160" s="43" t="str">
        <f t="shared" si="3"/>
        <v/>
      </c>
      <c r="E160" s="44">
        <f>IFERROR(VLOOKUP(CONCATENATE(A160,B160,C160),'Structure projet '!D:E,2,FALSE),"")</f>
        <v>0</v>
      </c>
      <c r="F160" s="25"/>
      <c r="G160" s="25"/>
      <c r="H160" s="25"/>
      <c r="I160" s="25"/>
      <c r="J160" s="25"/>
      <c r="K160" s="25"/>
      <c r="L160" s="33"/>
      <c r="M160" s="29"/>
    </row>
    <row r="161" spans="1:13" x14ac:dyDescent="0.25">
      <c r="A161" s="25"/>
      <c r="B161" s="25"/>
      <c r="C161" s="25"/>
      <c r="D161" s="43" t="str">
        <f t="shared" si="3"/>
        <v/>
      </c>
      <c r="E161" s="44">
        <f>IFERROR(VLOOKUP(CONCATENATE(A161,B161,C161),'Structure projet '!D:E,2,FALSE),"")</f>
        <v>0</v>
      </c>
      <c r="F161" s="25"/>
      <c r="G161" s="25"/>
      <c r="H161" s="25"/>
      <c r="I161" s="25"/>
      <c r="J161" s="25"/>
      <c r="K161" s="25"/>
      <c r="L161" s="33"/>
      <c r="M161" s="29"/>
    </row>
    <row r="162" spans="1:13" x14ac:dyDescent="0.25">
      <c r="A162" s="25"/>
      <c r="B162" s="25"/>
      <c r="C162" s="25"/>
      <c r="D162" s="43" t="str">
        <f t="shared" si="3"/>
        <v/>
      </c>
      <c r="E162" s="44">
        <f>IFERROR(VLOOKUP(CONCATENATE(A162,B162,C162),'Structure projet '!D:E,2,FALSE),"")</f>
        <v>0</v>
      </c>
      <c r="F162" s="25"/>
      <c r="G162" s="25"/>
      <c r="H162" s="25"/>
      <c r="I162" s="25"/>
      <c r="J162" s="25"/>
      <c r="K162" s="25"/>
      <c r="L162" s="33"/>
      <c r="M162" s="29"/>
    </row>
    <row r="163" spans="1:13" x14ac:dyDescent="0.25">
      <c r="A163" s="25"/>
      <c r="B163" s="25"/>
      <c r="C163" s="25"/>
      <c r="D163" s="43" t="str">
        <f t="shared" si="3"/>
        <v/>
      </c>
      <c r="E163" s="44">
        <f>IFERROR(VLOOKUP(CONCATENATE(A163,B163,C163),'Structure projet '!D:E,2,FALSE),"")</f>
        <v>0</v>
      </c>
      <c r="F163" s="25"/>
      <c r="G163" s="25"/>
      <c r="H163" s="25"/>
      <c r="I163" s="25"/>
      <c r="J163" s="25"/>
      <c r="K163" s="25"/>
      <c r="L163" s="33"/>
      <c r="M163" s="29"/>
    </row>
    <row r="164" spans="1:13" x14ac:dyDescent="0.25">
      <c r="A164" s="25"/>
      <c r="B164" s="25"/>
      <c r="C164" s="25"/>
      <c r="D164" s="43" t="str">
        <f t="shared" si="3"/>
        <v/>
      </c>
      <c r="E164" s="44">
        <f>IFERROR(VLOOKUP(CONCATENATE(A164,B164,C164),'Structure projet '!D:E,2,FALSE),"")</f>
        <v>0</v>
      </c>
      <c r="F164" s="25"/>
      <c r="G164" s="25"/>
      <c r="H164" s="25"/>
      <c r="I164" s="25"/>
      <c r="J164" s="25"/>
      <c r="K164" s="25"/>
      <c r="L164" s="33"/>
      <c r="M164" s="29"/>
    </row>
    <row r="165" spans="1:13" x14ac:dyDescent="0.25">
      <c r="A165" s="25"/>
      <c r="B165" s="25"/>
      <c r="C165" s="25"/>
      <c r="D165" s="43" t="str">
        <f t="shared" si="3"/>
        <v/>
      </c>
      <c r="E165" s="44">
        <f>IFERROR(VLOOKUP(CONCATENATE(A165,B165,C165),'Structure projet '!D:E,2,FALSE),"")</f>
        <v>0</v>
      </c>
      <c r="F165" s="25"/>
      <c r="G165" s="25"/>
      <c r="H165" s="25"/>
      <c r="I165" s="25"/>
      <c r="J165" s="25"/>
      <c r="K165" s="25"/>
      <c r="L165" s="33"/>
      <c r="M165" s="29"/>
    </row>
    <row r="166" spans="1:13" x14ac:dyDescent="0.25">
      <c r="A166" s="25"/>
      <c r="B166" s="25"/>
      <c r="C166" s="25"/>
      <c r="D166" s="43" t="str">
        <f t="shared" si="3"/>
        <v/>
      </c>
      <c r="E166" s="44">
        <f>IFERROR(VLOOKUP(CONCATENATE(A166,B166,C166),'Structure projet '!D:E,2,FALSE),"")</f>
        <v>0</v>
      </c>
      <c r="F166" s="25"/>
      <c r="G166" s="25"/>
      <c r="H166" s="25"/>
      <c r="I166" s="25"/>
      <c r="J166" s="25"/>
      <c r="K166" s="25"/>
      <c r="L166" s="33"/>
      <c r="M166" s="29"/>
    </row>
    <row r="167" spans="1:13" x14ac:dyDescent="0.25">
      <c r="A167" s="25"/>
      <c r="B167" s="25"/>
      <c r="C167" s="25"/>
      <c r="D167" s="43" t="str">
        <f t="shared" si="3"/>
        <v/>
      </c>
      <c r="E167" s="44">
        <f>IFERROR(VLOOKUP(CONCATENATE(A167,B167,C167),'Structure projet '!D:E,2,FALSE),"")</f>
        <v>0</v>
      </c>
      <c r="F167" s="25"/>
      <c r="G167" s="25"/>
      <c r="H167" s="25"/>
      <c r="I167" s="25"/>
      <c r="J167" s="25"/>
      <c r="K167" s="25"/>
      <c r="L167" s="33"/>
      <c r="M167" s="29"/>
    </row>
    <row r="168" spans="1:13" x14ac:dyDescent="0.25">
      <c r="A168" s="25"/>
      <c r="B168" s="25"/>
      <c r="C168" s="25"/>
      <c r="D168" s="43" t="str">
        <f t="shared" si="3"/>
        <v/>
      </c>
      <c r="E168" s="44">
        <f>IFERROR(VLOOKUP(CONCATENATE(A168,B168,C168),'Structure projet '!D:E,2,FALSE),"")</f>
        <v>0</v>
      </c>
      <c r="F168" s="25"/>
      <c r="G168" s="25"/>
      <c r="H168" s="25"/>
      <c r="I168" s="25"/>
      <c r="J168" s="25"/>
      <c r="K168" s="25"/>
      <c r="L168" s="33"/>
      <c r="M168" s="29"/>
    </row>
    <row r="169" spans="1:13" x14ac:dyDescent="0.25">
      <c r="A169" s="25"/>
      <c r="B169" s="25"/>
      <c r="C169" s="25"/>
      <c r="D169" s="43" t="str">
        <f t="shared" si="3"/>
        <v/>
      </c>
      <c r="E169" s="44">
        <f>IFERROR(VLOOKUP(CONCATENATE(A169,B169,C169),'Structure projet '!D:E,2,FALSE),"")</f>
        <v>0</v>
      </c>
      <c r="F169" s="25"/>
      <c r="G169" s="25"/>
      <c r="H169" s="25"/>
      <c r="I169" s="25"/>
      <c r="J169" s="25"/>
      <c r="K169" s="25"/>
      <c r="L169" s="33"/>
      <c r="M169" s="29"/>
    </row>
    <row r="170" spans="1:13" x14ac:dyDescent="0.25">
      <c r="A170" s="25"/>
      <c r="B170" s="25"/>
      <c r="C170" s="25"/>
      <c r="D170" s="43" t="str">
        <f t="shared" si="3"/>
        <v/>
      </c>
      <c r="E170" s="44">
        <f>IFERROR(VLOOKUP(CONCATENATE(A170,B170,C170),'Structure projet '!D:E,2,FALSE),"")</f>
        <v>0</v>
      </c>
      <c r="F170" s="25"/>
      <c r="G170" s="25"/>
      <c r="H170" s="25"/>
      <c r="I170" s="25"/>
      <c r="J170" s="25"/>
      <c r="K170" s="25"/>
      <c r="L170" s="33"/>
      <c r="M170" s="29"/>
    </row>
    <row r="171" spans="1:13" x14ac:dyDescent="0.25">
      <c r="A171" s="25"/>
      <c r="B171" s="25"/>
      <c r="C171" s="25"/>
      <c r="D171" s="43" t="str">
        <f t="shared" si="3"/>
        <v/>
      </c>
      <c r="E171" s="44">
        <f>IFERROR(VLOOKUP(CONCATENATE(A171,B171,C171),'Structure projet '!D:E,2,FALSE),"")</f>
        <v>0</v>
      </c>
      <c r="F171" s="25"/>
      <c r="G171" s="25"/>
      <c r="H171" s="25"/>
      <c r="I171" s="25"/>
      <c r="J171" s="25"/>
      <c r="K171" s="25"/>
      <c r="L171" s="33"/>
      <c r="M171" s="29"/>
    </row>
    <row r="172" spans="1:13" x14ac:dyDescent="0.25">
      <c r="A172" s="25"/>
      <c r="B172" s="25"/>
      <c r="C172" s="25"/>
      <c r="D172" s="43" t="str">
        <f t="shared" si="3"/>
        <v/>
      </c>
      <c r="E172" s="44">
        <f>IFERROR(VLOOKUP(CONCATENATE(A172,B172,C172),'Structure projet '!D:E,2,FALSE),"")</f>
        <v>0</v>
      </c>
      <c r="F172" s="25"/>
      <c r="G172" s="25"/>
      <c r="H172" s="25"/>
      <c r="I172" s="25"/>
      <c r="J172" s="25"/>
      <c r="K172" s="25"/>
      <c r="L172" s="33"/>
      <c r="M172" s="29"/>
    </row>
    <row r="173" spans="1:13" x14ac:dyDescent="0.25">
      <c r="A173" s="25"/>
      <c r="B173" s="25"/>
      <c r="C173" s="25"/>
      <c r="D173" s="43" t="str">
        <f t="shared" si="3"/>
        <v/>
      </c>
      <c r="E173" s="44">
        <f>IFERROR(VLOOKUP(CONCATENATE(A173,B173,C173),'Structure projet '!D:E,2,FALSE),"")</f>
        <v>0</v>
      </c>
      <c r="F173" s="25"/>
      <c r="G173" s="25"/>
      <c r="H173" s="25"/>
      <c r="I173" s="25"/>
      <c r="J173" s="25"/>
      <c r="K173" s="25"/>
      <c r="L173" s="33"/>
      <c r="M173" s="29"/>
    </row>
    <row r="174" spans="1:13" x14ac:dyDescent="0.25">
      <c r="A174" s="25"/>
      <c r="B174" s="25"/>
      <c r="C174" s="25"/>
      <c r="D174" s="43" t="str">
        <f t="shared" si="3"/>
        <v/>
      </c>
      <c r="E174" s="44">
        <f>IFERROR(VLOOKUP(CONCATENATE(A174,B174,C174),'Structure projet '!D:E,2,FALSE),"")</f>
        <v>0</v>
      </c>
      <c r="F174" s="25"/>
      <c r="G174" s="25"/>
      <c r="H174" s="25"/>
      <c r="I174" s="25"/>
      <c r="J174" s="25"/>
      <c r="K174" s="25"/>
      <c r="L174" s="33"/>
      <c r="M174" s="29"/>
    </row>
    <row r="175" spans="1:13" x14ac:dyDescent="0.25">
      <c r="A175" s="25"/>
      <c r="B175" s="25"/>
      <c r="C175" s="25"/>
      <c r="D175" s="43" t="str">
        <f t="shared" si="3"/>
        <v/>
      </c>
      <c r="E175" s="44">
        <f>IFERROR(VLOOKUP(CONCATENATE(A175,B175,C175),'Structure projet '!D:E,2,FALSE),"")</f>
        <v>0</v>
      </c>
      <c r="F175" s="25"/>
      <c r="G175" s="25"/>
      <c r="H175" s="25"/>
      <c r="I175" s="25"/>
      <c r="J175" s="25"/>
      <c r="K175" s="25"/>
      <c r="L175" s="33"/>
      <c r="M175" s="29"/>
    </row>
    <row r="176" spans="1:13" x14ac:dyDescent="0.25">
      <c r="A176" s="25"/>
      <c r="B176" s="25"/>
      <c r="C176" s="25"/>
      <c r="D176" s="43" t="str">
        <f t="shared" si="3"/>
        <v/>
      </c>
      <c r="E176" s="44">
        <f>IFERROR(VLOOKUP(CONCATENATE(A176,B176,C176),'Structure projet '!D:E,2,FALSE),"")</f>
        <v>0</v>
      </c>
      <c r="F176" s="25"/>
      <c r="G176" s="25"/>
      <c r="H176" s="25"/>
      <c r="I176" s="25"/>
      <c r="J176" s="25"/>
      <c r="K176" s="25"/>
      <c r="L176" s="33"/>
      <c r="M176" s="29"/>
    </row>
    <row r="177" spans="1:13" x14ac:dyDescent="0.25">
      <c r="A177" s="25"/>
      <c r="B177" s="25"/>
      <c r="C177" s="25"/>
      <c r="D177" s="43" t="str">
        <f t="shared" si="3"/>
        <v/>
      </c>
      <c r="E177" s="44">
        <f>IFERROR(VLOOKUP(CONCATENATE(A177,B177,C177),'Structure projet '!D:E,2,FALSE),"")</f>
        <v>0</v>
      </c>
      <c r="F177" s="25"/>
      <c r="G177" s="25"/>
      <c r="H177" s="25"/>
      <c r="I177" s="25"/>
      <c r="J177" s="25"/>
      <c r="K177" s="25"/>
      <c r="L177" s="33"/>
      <c r="M177" s="29"/>
    </row>
    <row r="178" spans="1:13" x14ac:dyDescent="0.25">
      <c r="A178" s="25"/>
      <c r="B178" s="25"/>
      <c r="C178" s="25"/>
      <c r="D178" s="43" t="str">
        <f t="shared" si="3"/>
        <v/>
      </c>
      <c r="E178" s="44">
        <f>IFERROR(VLOOKUP(CONCATENATE(A178,B178,C178),'Structure projet '!D:E,2,FALSE),"")</f>
        <v>0</v>
      </c>
      <c r="F178" s="25"/>
      <c r="G178" s="25"/>
      <c r="H178" s="25"/>
      <c r="I178" s="25"/>
      <c r="J178" s="25"/>
      <c r="K178" s="25"/>
      <c r="L178" s="33"/>
      <c r="M178" s="29"/>
    </row>
    <row r="179" spans="1:13" x14ac:dyDescent="0.25">
      <c r="A179" s="25"/>
      <c r="B179" s="25"/>
      <c r="C179" s="25"/>
      <c r="D179" s="43" t="str">
        <f t="shared" si="3"/>
        <v/>
      </c>
      <c r="E179" s="44">
        <f>IFERROR(VLOOKUP(CONCATENATE(A179,B179,C179),'Structure projet '!D:E,2,FALSE),"")</f>
        <v>0</v>
      </c>
      <c r="F179" s="25"/>
      <c r="G179" s="25"/>
      <c r="H179" s="25"/>
      <c r="I179" s="25"/>
      <c r="J179" s="25"/>
      <c r="K179" s="25"/>
      <c r="L179" s="33"/>
      <c r="M179" s="29"/>
    </row>
    <row r="180" spans="1:13" x14ac:dyDescent="0.25">
      <c r="A180" s="25"/>
      <c r="B180" s="25"/>
      <c r="C180" s="25"/>
      <c r="D180" s="43" t="str">
        <f t="shared" si="3"/>
        <v/>
      </c>
      <c r="E180" s="44">
        <f>IFERROR(VLOOKUP(CONCATENATE(A180,B180,C180),'Structure projet '!D:E,2,FALSE),"")</f>
        <v>0</v>
      </c>
      <c r="F180" s="25"/>
      <c r="G180" s="25"/>
      <c r="H180" s="25"/>
      <c r="I180" s="25"/>
      <c r="J180" s="25"/>
      <c r="K180" s="25"/>
      <c r="L180" s="33"/>
      <c r="M180" s="29"/>
    </row>
    <row r="181" spans="1:13" x14ac:dyDescent="0.25">
      <c r="A181" s="25"/>
      <c r="B181" s="25"/>
      <c r="C181" s="25"/>
      <c r="D181" s="43" t="str">
        <f t="shared" si="3"/>
        <v/>
      </c>
      <c r="E181" s="44">
        <f>IFERROR(VLOOKUP(CONCATENATE(A181,B181,C181),'Structure projet '!D:E,2,FALSE),"")</f>
        <v>0</v>
      </c>
      <c r="F181" s="25"/>
      <c r="G181" s="25"/>
      <c r="H181" s="25"/>
      <c r="I181" s="25"/>
      <c r="J181" s="25"/>
      <c r="K181" s="25"/>
      <c r="L181" s="33"/>
      <c r="M181" s="29"/>
    </row>
    <row r="182" spans="1:13" x14ac:dyDescent="0.25">
      <c r="A182" s="25"/>
      <c r="B182" s="25"/>
      <c r="C182" s="25"/>
      <c r="D182" s="43" t="str">
        <f t="shared" si="3"/>
        <v/>
      </c>
      <c r="E182" s="44">
        <f>IFERROR(VLOOKUP(CONCATENATE(A182,B182,C182),'Structure projet '!D:E,2,FALSE),"")</f>
        <v>0</v>
      </c>
      <c r="F182" s="25"/>
      <c r="G182" s="25"/>
      <c r="H182" s="25"/>
      <c r="I182" s="25"/>
      <c r="J182" s="25"/>
      <c r="K182" s="25"/>
      <c r="L182" s="33"/>
      <c r="M182" s="29"/>
    </row>
    <row r="183" spans="1:13" x14ac:dyDescent="0.25">
      <c r="A183" s="25"/>
      <c r="B183" s="25"/>
      <c r="C183" s="25"/>
      <c r="D183" s="43" t="str">
        <f t="shared" si="3"/>
        <v/>
      </c>
      <c r="E183" s="44">
        <f>IFERROR(VLOOKUP(CONCATENATE(A183,B183,C183),'Structure projet '!D:E,2,FALSE),"")</f>
        <v>0</v>
      </c>
      <c r="F183" s="25"/>
      <c r="G183" s="25"/>
      <c r="H183" s="25"/>
      <c r="I183" s="25"/>
      <c r="J183" s="25"/>
      <c r="K183" s="25"/>
      <c r="L183" s="33"/>
      <c r="M183" s="29"/>
    </row>
    <row r="184" spans="1:13" x14ac:dyDescent="0.25">
      <c r="A184" s="25"/>
      <c r="B184" s="25"/>
      <c r="C184" s="25"/>
      <c r="D184" s="43" t="str">
        <f t="shared" si="3"/>
        <v/>
      </c>
      <c r="E184" s="44">
        <f>IFERROR(VLOOKUP(CONCATENATE(A184,B184,C184),'Structure projet '!D:E,2,FALSE),"")</f>
        <v>0</v>
      </c>
      <c r="F184" s="25"/>
      <c r="G184" s="25"/>
      <c r="H184" s="25"/>
      <c r="I184" s="25"/>
      <c r="J184" s="25"/>
      <c r="K184" s="25"/>
      <c r="L184" s="33"/>
      <c r="M184" s="29"/>
    </row>
    <row r="185" spans="1:13" x14ac:dyDescent="0.25">
      <c r="A185" s="25"/>
      <c r="B185" s="25"/>
      <c r="C185" s="25"/>
      <c r="D185" s="43" t="str">
        <f t="shared" si="3"/>
        <v/>
      </c>
      <c r="E185" s="44">
        <f>IFERROR(VLOOKUP(CONCATENATE(A185,B185,C185),'Structure projet '!D:E,2,FALSE),"")</f>
        <v>0</v>
      </c>
      <c r="F185" s="25"/>
      <c r="G185" s="25"/>
      <c r="H185" s="25"/>
      <c r="I185" s="25"/>
      <c r="J185" s="25"/>
      <c r="K185" s="25"/>
      <c r="L185" s="33"/>
      <c r="M185" s="29"/>
    </row>
    <row r="186" spans="1:13" x14ac:dyDescent="0.25">
      <c r="A186" s="25"/>
      <c r="B186" s="25"/>
      <c r="C186" s="25"/>
      <c r="D186" s="43" t="str">
        <f t="shared" si="3"/>
        <v/>
      </c>
      <c r="E186" s="44">
        <f>IFERROR(VLOOKUP(CONCATENATE(A186,B186,C186),'Structure projet '!D:E,2,FALSE),"")</f>
        <v>0</v>
      </c>
      <c r="F186" s="25"/>
      <c r="G186" s="25"/>
      <c r="H186" s="25"/>
      <c r="I186" s="25"/>
      <c r="J186" s="25"/>
      <c r="K186" s="25"/>
      <c r="L186" s="33"/>
      <c r="M186" s="29"/>
    </row>
    <row r="187" spans="1:13" x14ac:dyDescent="0.25">
      <c r="A187" s="25"/>
      <c r="B187" s="25"/>
      <c r="C187" s="25"/>
      <c r="D187" s="43" t="str">
        <f t="shared" si="3"/>
        <v/>
      </c>
      <c r="E187" s="44">
        <f>IFERROR(VLOOKUP(CONCATENATE(A187,B187,C187),'Structure projet '!D:E,2,FALSE),"")</f>
        <v>0</v>
      </c>
      <c r="F187" s="25"/>
      <c r="G187" s="25"/>
      <c r="H187" s="25"/>
      <c r="I187" s="25"/>
      <c r="J187" s="25"/>
      <c r="K187" s="25"/>
      <c r="L187" s="33"/>
      <c r="M187" s="29"/>
    </row>
    <row r="188" spans="1:13" x14ac:dyDescent="0.25">
      <c r="A188" s="25"/>
      <c r="B188" s="25"/>
      <c r="C188" s="25"/>
      <c r="D188" s="43" t="str">
        <f t="shared" si="3"/>
        <v/>
      </c>
      <c r="E188" s="44">
        <f>IFERROR(VLOOKUP(CONCATENATE(A188,B188,C188),'Structure projet '!D:E,2,FALSE),"")</f>
        <v>0</v>
      </c>
      <c r="F188" s="25"/>
      <c r="G188" s="25"/>
      <c r="H188" s="25"/>
      <c r="I188" s="25"/>
      <c r="J188" s="25"/>
      <c r="K188" s="25"/>
      <c r="L188" s="33"/>
      <c r="M188" s="29"/>
    </row>
    <row r="189" spans="1:13" x14ac:dyDescent="0.25">
      <c r="A189" s="25"/>
      <c r="B189" s="25"/>
      <c r="C189" s="25"/>
      <c r="D189" s="43" t="str">
        <f t="shared" si="3"/>
        <v/>
      </c>
      <c r="E189" s="44">
        <f>IFERROR(VLOOKUP(CONCATENATE(A189,B189,C189),'Structure projet '!D:E,2,FALSE),"")</f>
        <v>0</v>
      </c>
      <c r="F189" s="25"/>
      <c r="G189" s="25"/>
      <c r="H189" s="25"/>
      <c r="I189" s="25"/>
      <c r="J189" s="25"/>
      <c r="K189" s="25"/>
      <c r="L189" s="33"/>
      <c r="M189" s="29"/>
    </row>
    <row r="190" spans="1:13" x14ac:dyDescent="0.25">
      <c r="A190" s="25"/>
      <c r="B190" s="25"/>
      <c r="C190" s="25"/>
      <c r="D190" s="43" t="str">
        <f t="shared" si="3"/>
        <v/>
      </c>
      <c r="E190" s="44">
        <f>IFERROR(VLOOKUP(CONCATENATE(A190,B190,C190),'Structure projet '!D:E,2,FALSE),"")</f>
        <v>0</v>
      </c>
      <c r="F190" s="25"/>
      <c r="G190" s="25"/>
      <c r="H190" s="25"/>
      <c r="I190" s="25"/>
      <c r="J190" s="25"/>
      <c r="K190" s="25"/>
      <c r="L190" s="33"/>
      <c r="M190" s="29"/>
    </row>
    <row r="191" spans="1:13" x14ac:dyDescent="0.25">
      <c r="A191" s="25"/>
      <c r="B191" s="25"/>
      <c r="C191" s="25"/>
      <c r="D191" s="43" t="str">
        <f t="shared" si="3"/>
        <v/>
      </c>
      <c r="E191" s="44">
        <f>IFERROR(VLOOKUP(CONCATENATE(A191,B191,C191),'Structure projet '!D:E,2,FALSE),"")</f>
        <v>0</v>
      </c>
      <c r="F191" s="25"/>
      <c r="G191" s="25"/>
      <c r="H191" s="25"/>
      <c r="I191" s="25"/>
      <c r="J191" s="25"/>
      <c r="K191" s="25"/>
      <c r="L191" s="33"/>
      <c r="M191" s="29"/>
    </row>
    <row r="192" spans="1:13" x14ac:dyDescent="0.25">
      <c r="A192" s="25"/>
      <c r="B192" s="25"/>
      <c r="C192" s="25"/>
      <c r="D192" s="43" t="str">
        <f t="shared" si="3"/>
        <v/>
      </c>
      <c r="E192" s="44">
        <f>IFERROR(VLOOKUP(CONCATENATE(A192,B192,C192),'Structure projet '!D:E,2,FALSE),"")</f>
        <v>0</v>
      </c>
      <c r="F192" s="25"/>
      <c r="G192" s="25"/>
      <c r="H192" s="25"/>
      <c r="I192" s="25"/>
      <c r="J192" s="25"/>
      <c r="K192" s="25"/>
      <c r="L192" s="33"/>
      <c r="M192" s="29"/>
    </row>
    <row r="193" spans="1:13" x14ac:dyDescent="0.25">
      <c r="A193" s="25"/>
      <c r="B193" s="25"/>
      <c r="C193" s="25"/>
      <c r="D193" s="43" t="str">
        <f t="shared" si="3"/>
        <v/>
      </c>
      <c r="E193" s="44">
        <f>IFERROR(VLOOKUP(CONCATENATE(A193,B193,C193),'Structure projet '!D:E,2,FALSE),"")</f>
        <v>0</v>
      </c>
      <c r="F193" s="25"/>
      <c r="G193" s="25"/>
      <c r="H193" s="25"/>
      <c r="I193" s="25"/>
      <c r="J193" s="25"/>
      <c r="K193" s="25"/>
      <c r="L193" s="33"/>
      <c r="M193" s="29"/>
    </row>
    <row r="194" spans="1:13" x14ac:dyDescent="0.25">
      <c r="A194" s="25"/>
      <c r="B194" s="25"/>
      <c r="C194" s="25"/>
      <c r="D194" s="43" t="str">
        <f t="shared" si="3"/>
        <v/>
      </c>
      <c r="E194" s="44">
        <f>IFERROR(VLOOKUP(CONCATENATE(A194,B194,C194),'Structure projet '!D:E,2,FALSE),"")</f>
        <v>0</v>
      </c>
      <c r="F194" s="25"/>
      <c r="G194" s="25"/>
      <c r="H194" s="25"/>
      <c r="I194" s="25"/>
      <c r="J194" s="25"/>
      <c r="K194" s="25"/>
      <c r="L194" s="33"/>
      <c r="M194" s="29"/>
    </row>
    <row r="195" spans="1:13" x14ac:dyDescent="0.25">
      <c r="A195" s="25"/>
      <c r="B195" s="25"/>
      <c r="C195" s="25"/>
      <c r="D195" s="43" t="str">
        <f t="shared" si="3"/>
        <v/>
      </c>
      <c r="E195" s="44">
        <f>IFERROR(VLOOKUP(CONCATENATE(A195,B195,C195),'Structure projet '!D:E,2,FALSE),"")</f>
        <v>0</v>
      </c>
      <c r="F195" s="25"/>
      <c r="G195" s="25"/>
      <c r="H195" s="25"/>
      <c r="I195" s="25"/>
      <c r="J195" s="25"/>
      <c r="K195" s="25"/>
      <c r="L195" s="33"/>
      <c r="M195" s="29"/>
    </row>
    <row r="196" spans="1:13" x14ac:dyDescent="0.25">
      <c r="A196" s="25"/>
      <c r="B196" s="25"/>
      <c r="C196" s="25"/>
      <c r="D196" s="43" t="str">
        <f t="shared" si="3"/>
        <v/>
      </c>
      <c r="E196" s="44">
        <f>IFERROR(VLOOKUP(CONCATENATE(A196,B196,C196),'Structure projet '!D:E,2,FALSE),"")</f>
        <v>0</v>
      </c>
      <c r="F196" s="25"/>
      <c r="G196" s="25"/>
      <c r="H196" s="25"/>
      <c r="I196" s="25"/>
      <c r="J196" s="25"/>
      <c r="K196" s="25"/>
      <c r="L196" s="33"/>
      <c r="M196" s="29"/>
    </row>
    <row r="197" spans="1:13" x14ac:dyDescent="0.25">
      <c r="A197" s="25"/>
      <c r="B197" s="25"/>
      <c r="C197" s="25"/>
      <c r="D197" s="43" t="str">
        <f t="shared" si="3"/>
        <v/>
      </c>
      <c r="E197" s="44">
        <f>IFERROR(VLOOKUP(CONCATENATE(A197,B197,C197),'Structure projet '!D:E,2,FALSE),"")</f>
        <v>0</v>
      </c>
      <c r="F197" s="25"/>
      <c r="G197" s="25"/>
      <c r="H197" s="25"/>
      <c r="I197" s="25"/>
      <c r="J197" s="25"/>
      <c r="K197" s="25"/>
      <c r="L197" s="33"/>
      <c r="M197" s="29"/>
    </row>
    <row r="198" spans="1:13" x14ac:dyDescent="0.25">
      <c r="A198" s="25"/>
      <c r="B198" s="25"/>
      <c r="C198" s="25"/>
      <c r="D198" s="43" t="str">
        <f t="shared" si="3"/>
        <v/>
      </c>
      <c r="E198" s="44">
        <f>IFERROR(VLOOKUP(CONCATENATE(A198,B198,C198),'Structure projet '!D:E,2,FALSE),"")</f>
        <v>0</v>
      </c>
      <c r="F198" s="25"/>
      <c r="G198" s="25"/>
      <c r="H198" s="25"/>
      <c r="I198" s="25"/>
      <c r="J198" s="25"/>
      <c r="K198" s="25"/>
      <c r="L198" s="33"/>
      <c r="M198" s="29"/>
    </row>
    <row r="199" spans="1:13" x14ac:dyDescent="0.25">
      <c r="A199" s="25"/>
      <c r="B199" s="25"/>
      <c r="C199" s="25"/>
      <c r="D199" s="43" t="str">
        <f t="shared" si="3"/>
        <v/>
      </c>
      <c r="E199" s="44">
        <f>IFERROR(VLOOKUP(CONCATENATE(A199,B199,C199),'Structure projet '!D:E,2,FALSE),"")</f>
        <v>0</v>
      </c>
      <c r="F199" s="25"/>
      <c r="G199" s="25"/>
      <c r="H199" s="25"/>
      <c r="I199" s="25"/>
      <c r="J199" s="25"/>
      <c r="K199" s="25"/>
      <c r="L199" s="33"/>
      <c r="M199" s="29"/>
    </row>
    <row r="200" spans="1:13" x14ac:dyDescent="0.25">
      <c r="A200" s="25"/>
      <c r="B200" s="25"/>
      <c r="C200" s="25"/>
      <c r="D200" s="43" t="str">
        <f t="shared" si="3"/>
        <v/>
      </c>
      <c r="E200" s="44">
        <f>IFERROR(VLOOKUP(CONCATENATE(A200,B200,C200),'Structure projet '!D:E,2,FALSE),"")</f>
        <v>0</v>
      </c>
      <c r="F200" s="25"/>
      <c r="G200" s="25"/>
      <c r="H200" s="25"/>
      <c r="I200" s="25"/>
      <c r="J200" s="25"/>
      <c r="K200" s="25"/>
      <c r="L200" s="33"/>
      <c r="M200" s="29"/>
    </row>
    <row r="201" spans="1:13" x14ac:dyDescent="0.25">
      <c r="A201" s="25"/>
      <c r="B201" s="25"/>
      <c r="C201" s="25"/>
      <c r="D201" s="43" t="str">
        <f t="shared" si="3"/>
        <v/>
      </c>
      <c r="E201" s="44">
        <f>IFERROR(VLOOKUP(CONCATENATE(A201,B201,C201),'Structure projet '!D:E,2,FALSE),"")</f>
        <v>0</v>
      </c>
      <c r="F201" s="25"/>
      <c r="G201" s="25"/>
      <c r="H201" s="25"/>
      <c r="I201" s="25"/>
      <c r="J201" s="25"/>
      <c r="K201" s="25"/>
      <c r="L201" s="33"/>
      <c r="M201" s="29"/>
    </row>
    <row r="202" spans="1:13" x14ac:dyDescent="0.25">
      <c r="A202" s="25"/>
      <c r="B202" s="25"/>
      <c r="C202" s="25"/>
      <c r="D202" s="43" t="str">
        <f t="shared" ref="D202:D216" si="4">CONCATENATE(CONCATENATE(A202,B202,C202),F202,G202,H202)</f>
        <v/>
      </c>
      <c r="E202" s="44">
        <f>IFERROR(VLOOKUP(CONCATENATE(A202,B202,C202),'Structure projet '!D:E,2,FALSE),"")</f>
        <v>0</v>
      </c>
      <c r="F202" s="25"/>
      <c r="G202" s="25"/>
      <c r="H202" s="25"/>
      <c r="I202" s="25"/>
      <c r="J202" s="25"/>
      <c r="K202" s="25"/>
      <c r="L202" s="33"/>
      <c r="M202" s="29"/>
    </row>
    <row r="203" spans="1:13" x14ac:dyDescent="0.25">
      <c r="A203" s="25"/>
      <c r="B203" s="25"/>
      <c r="C203" s="25"/>
      <c r="D203" s="43" t="str">
        <f t="shared" si="4"/>
        <v/>
      </c>
      <c r="E203" s="44">
        <f>IFERROR(VLOOKUP(CONCATENATE(A203,B203,C203),'Structure projet '!D:E,2,FALSE),"")</f>
        <v>0</v>
      </c>
      <c r="F203" s="25"/>
      <c r="G203" s="25"/>
      <c r="H203" s="25"/>
      <c r="I203" s="25"/>
      <c r="J203" s="25"/>
      <c r="K203" s="25"/>
      <c r="L203" s="33"/>
      <c r="M203" s="29"/>
    </row>
    <row r="204" spans="1:13" x14ac:dyDescent="0.25">
      <c r="A204" s="25"/>
      <c r="B204" s="25"/>
      <c r="C204" s="25"/>
      <c r="D204" s="43" t="str">
        <f t="shared" si="4"/>
        <v/>
      </c>
      <c r="E204" s="44">
        <f>IFERROR(VLOOKUP(CONCATENATE(A204,B204,C204),'Structure projet '!D:E,2,FALSE),"")</f>
        <v>0</v>
      </c>
      <c r="F204" s="25"/>
      <c r="G204" s="25"/>
      <c r="H204" s="25"/>
      <c r="I204" s="25"/>
      <c r="J204" s="25"/>
      <c r="K204" s="25"/>
      <c r="L204" s="33"/>
      <c r="M204" s="29"/>
    </row>
    <row r="205" spans="1:13" x14ac:dyDescent="0.25">
      <c r="A205" s="25"/>
      <c r="B205" s="25"/>
      <c r="C205" s="25"/>
      <c r="D205" s="43" t="str">
        <f t="shared" si="4"/>
        <v/>
      </c>
      <c r="E205" s="44">
        <f>IFERROR(VLOOKUP(CONCATENATE(A205,B205,C205),'Structure projet '!D:E,2,FALSE),"")</f>
        <v>0</v>
      </c>
      <c r="F205" s="25"/>
      <c r="G205" s="25"/>
      <c r="H205" s="25"/>
      <c r="I205" s="25"/>
      <c r="J205" s="25"/>
      <c r="K205" s="25"/>
      <c r="L205" s="33"/>
      <c r="M205" s="29"/>
    </row>
    <row r="206" spans="1:13" x14ac:dyDescent="0.25">
      <c r="A206" s="25"/>
      <c r="B206" s="25"/>
      <c r="C206" s="25"/>
      <c r="D206" s="43" t="str">
        <f t="shared" si="4"/>
        <v/>
      </c>
      <c r="E206" s="44">
        <f>IFERROR(VLOOKUP(CONCATENATE(A206,B206,C206),'Structure projet '!D:E,2,FALSE),"")</f>
        <v>0</v>
      </c>
      <c r="F206" s="25"/>
      <c r="G206" s="25"/>
      <c r="H206" s="25"/>
      <c r="I206" s="25"/>
      <c r="J206" s="25"/>
      <c r="K206" s="25"/>
      <c r="L206" s="33"/>
      <c r="M206" s="29"/>
    </row>
    <row r="207" spans="1:13" x14ac:dyDescent="0.25">
      <c r="A207" s="25"/>
      <c r="B207" s="25"/>
      <c r="C207" s="25"/>
      <c r="D207" s="43" t="str">
        <f t="shared" si="4"/>
        <v/>
      </c>
      <c r="E207" s="44">
        <f>IFERROR(VLOOKUP(CONCATENATE(A207,B207,C207),'Structure projet '!D:E,2,FALSE),"")</f>
        <v>0</v>
      </c>
      <c r="F207" s="25"/>
      <c r="G207" s="25"/>
      <c r="H207" s="25"/>
      <c r="I207" s="25"/>
      <c r="J207" s="25"/>
      <c r="K207" s="25"/>
      <c r="L207" s="33"/>
      <c r="M207" s="29"/>
    </row>
    <row r="208" spans="1:13" x14ac:dyDescent="0.25">
      <c r="A208" s="25"/>
      <c r="B208" s="25"/>
      <c r="C208" s="25"/>
      <c r="D208" s="43" t="str">
        <f t="shared" si="4"/>
        <v/>
      </c>
      <c r="E208" s="44">
        <f>IFERROR(VLOOKUP(CONCATENATE(A208,B208,C208),'Structure projet '!D:E,2,FALSE),"")</f>
        <v>0</v>
      </c>
      <c r="F208" s="25"/>
      <c r="G208" s="25"/>
      <c r="H208" s="25"/>
      <c r="I208" s="25"/>
      <c r="J208" s="25"/>
      <c r="K208" s="25"/>
      <c r="L208" s="33"/>
      <c r="M208" s="29"/>
    </row>
    <row r="209" spans="1:13" x14ac:dyDescent="0.25">
      <c r="A209" s="25"/>
      <c r="B209" s="25"/>
      <c r="C209" s="25"/>
      <c r="D209" s="43" t="str">
        <f t="shared" si="4"/>
        <v/>
      </c>
      <c r="E209" s="44">
        <f>IFERROR(VLOOKUP(CONCATENATE(A209,B209,C209),'Structure projet '!D:E,2,FALSE),"")</f>
        <v>0</v>
      </c>
      <c r="F209" s="25"/>
      <c r="G209" s="25"/>
      <c r="H209" s="25"/>
      <c r="I209" s="25"/>
      <c r="J209" s="25"/>
      <c r="K209" s="25"/>
      <c r="L209" s="33"/>
      <c r="M209" s="29"/>
    </row>
    <row r="210" spans="1:13" x14ac:dyDescent="0.25">
      <c r="A210" s="25"/>
      <c r="B210" s="25"/>
      <c r="C210" s="25"/>
      <c r="D210" s="43" t="str">
        <f t="shared" si="4"/>
        <v/>
      </c>
      <c r="E210" s="44">
        <f>IFERROR(VLOOKUP(CONCATENATE(A210,B210,C210),'Structure projet '!D:E,2,FALSE),"")</f>
        <v>0</v>
      </c>
      <c r="F210" s="25"/>
      <c r="G210" s="25"/>
      <c r="H210" s="25"/>
      <c r="I210" s="25"/>
      <c r="J210" s="25"/>
      <c r="K210" s="25"/>
      <c r="L210" s="33"/>
      <c r="M210" s="29"/>
    </row>
    <row r="211" spans="1:13" x14ac:dyDescent="0.25">
      <c r="A211" s="25"/>
      <c r="B211" s="25"/>
      <c r="C211" s="25"/>
      <c r="D211" s="43" t="str">
        <f t="shared" si="4"/>
        <v/>
      </c>
      <c r="E211" s="44">
        <f>IFERROR(VLOOKUP(CONCATENATE(A211,B211,C211),'Structure projet '!D:E,2,FALSE),"")</f>
        <v>0</v>
      </c>
      <c r="F211" s="25"/>
      <c r="G211" s="25"/>
      <c r="H211" s="25"/>
      <c r="I211" s="25"/>
      <c r="J211" s="25"/>
      <c r="K211" s="25"/>
      <c r="L211" s="33"/>
      <c r="M211" s="29"/>
    </row>
    <row r="212" spans="1:13" x14ac:dyDescent="0.25">
      <c r="A212" s="25"/>
      <c r="B212" s="25"/>
      <c r="C212" s="25"/>
      <c r="D212" s="43" t="str">
        <f t="shared" si="4"/>
        <v/>
      </c>
      <c r="E212" s="44">
        <f>IFERROR(VLOOKUP(CONCATENATE(A212,B212,C212),'Structure projet '!D:E,2,FALSE),"")</f>
        <v>0</v>
      </c>
      <c r="F212" s="25"/>
      <c r="G212" s="25"/>
      <c r="H212" s="25"/>
      <c r="I212" s="25"/>
      <c r="J212" s="25"/>
      <c r="K212" s="25"/>
      <c r="L212" s="33"/>
      <c r="M212" s="29"/>
    </row>
    <row r="213" spans="1:13" x14ac:dyDescent="0.25">
      <c r="A213" s="25"/>
      <c r="B213" s="25"/>
      <c r="C213" s="25"/>
      <c r="D213" s="43" t="str">
        <f t="shared" si="4"/>
        <v/>
      </c>
      <c r="E213" s="44">
        <f>IFERROR(VLOOKUP(CONCATENATE(A213,B213,C213),'Structure projet '!D:E,2,FALSE),"")</f>
        <v>0</v>
      </c>
      <c r="F213" s="25"/>
      <c r="G213" s="25"/>
      <c r="H213" s="25"/>
      <c r="I213" s="25"/>
      <c r="J213" s="25"/>
      <c r="K213" s="25"/>
      <c r="L213" s="33"/>
      <c r="M213" s="29"/>
    </row>
    <row r="214" spans="1:13" x14ac:dyDescent="0.25">
      <c r="A214" s="25"/>
      <c r="B214" s="25"/>
      <c r="C214" s="25"/>
      <c r="D214" s="43" t="str">
        <f t="shared" si="4"/>
        <v/>
      </c>
      <c r="E214" s="44">
        <f>IFERROR(VLOOKUP(CONCATENATE(A214,B214,C214),'Structure projet '!D:E,2,FALSE),"")</f>
        <v>0</v>
      </c>
      <c r="F214" s="25"/>
      <c r="G214" s="25"/>
      <c r="H214" s="25"/>
      <c r="I214" s="25"/>
      <c r="J214" s="25"/>
      <c r="K214" s="25"/>
      <c r="L214" s="33"/>
      <c r="M214" s="29"/>
    </row>
    <row r="215" spans="1:13" x14ac:dyDescent="0.25">
      <c r="A215" s="25"/>
      <c r="B215" s="25"/>
      <c r="C215" s="25"/>
      <c r="D215" s="43" t="str">
        <f t="shared" si="4"/>
        <v/>
      </c>
      <c r="E215" s="44">
        <f>IFERROR(VLOOKUP(CONCATENATE(A215,B215,C215),'Structure projet '!D:E,2,FALSE),"")</f>
        <v>0</v>
      </c>
      <c r="F215" s="25"/>
      <c r="G215" s="25"/>
      <c r="H215" s="25"/>
      <c r="I215" s="25"/>
      <c r="J215" s="25"/>
      <c r="K215" s="25"/>
      <c r="L215" s="33"/>
      <c r="M215" s="29"/>
    </row>
    <row r="216" spans="1:13" x14ac:dyDescent="0.25">
      <c r="A216" s="25"/>
      <c r="B216" s="25"/>
      <c r="C216" s="25"/>
      <c r="D216" s="43" t="str">
        <f t="shared" si="4"/>
        <v/>
      </c>
      <c r="E216" s="44">
        <f>IFERROR(VLOOKUP(CONCATENATE(A216,B216,C216),'Structure projet '!D:E,2,FALSE),"")</f>
        <v>0</v>
      </c>
      <c r="F216" s="25"/>
      <c r="G216" s="25"/>
      <c r="H216" s="25"/>
      <c r="I216" s="25"/>
      <c r="J216" s="25"/>
      <c r="K216" s="25"/>
      <c r="L216" s="33"/>
      <c r="M216" s="29"/>
    </row>
  </sheetData>
  <sheetProtection formatCells="0" formatColumns="0" formatRows="0" insertColumns="0" insertRows="0" insertHyperlinks="0" deleteColumns="0" deleteRows="0" sort="0" autoFilter="0" pivotTables="0"/>
  <autoFilter ref="A8:M9" xr:uid="{00000000-0009-0000-0000-000005000000}"/>
  <mergeCells count="4">
    <mergeCell ref="J6:K6"/>
    <mergeCell ref="A2:F2"/>
    <mergeCell ref="A5:H6"/>
    <mergeCell ref="I5:I6"/>
  </mergeCells>
  <conditionalFormatting sqref="A1:B1 A8:B216">
    <cfRule type="containsBlanks" dxfId="72" priority="9">
      <formula>LEN(TRIM(A1))=0</formula>
    </cfRule>
  </conditionalFormatting>
  <conditionalFormatting sqref="F1:H1">
    <cfRule type="containsBlanks" dxfId="71" priority="2">
      <formula>LEN(TRIM(F1))=0</formula>
    </cfRule>
  </conditionalFormatting>
  <conditionalFormatting sqref="F8:H216">
    <cfRule type="containsBlanks" dxfId="70" priority="4">
      <formula>LEN(TRIM(F8))=0</formula>
    </cfRule>
  </conditionalFormatting>
  <conditionalFormatting sqref="I9:L216">
    <cfRule type="containsBlanks" dxfId="69" priority="1">
      <formula>LEN(TRIM(I9))=0</formula>
    </cfRule>
  </conditionalFormatting>
  <conditionalFormatting sqref="K1:L1">
    <cfRule type="containsBlanks" dxfId="68" priority="22">
      <formula>LEN(TRIM(K1))=0</formula>
    </cfRule>
  </conditionalFormatting>
  <dataValidations count="5">
    <dataValidation type="list" allowBlank="1" showInputMessage="1" showErrorMessage="1" sqref="A1 A9:A216" xr:uid="{00000000-0002-0000-0500-000000000000}">
      <formula1>"LOT 0,LOT 1,LOT 2,LOT 3,LOT 4,LOT 5,LOT 6,LOT 7,LOT 8,LOT 9,LOT 10,LOT 11,LOT 12,LOT 13,LOT 14,LOT 14,LOT 15"</formula1>
    </dataValidation>
    <dataValidation type="list" allowBlank="1" showInputMessage="1" showErrorMessage="1" sqref="G1 G9:G216" xr:uid="{00000000-0002-0000-0500-000001000000}">
      <formula1>"SEM01,SEM02,SEM03,SEM04,SEM05,SEM06,SEM07,SEM08,SEM09,SEM10,SEM11,SEM12,SEM13,SEM14,SEM15,SEM16"</formula1>
    </dataValidation>
    <dataValidation type="list" allowBlank="1" showInputMessage="1" showErrorMessage="1" sqref="B1 B9:B216" xr:uid="{00000000-0002-0000-0500-000002000000}">
      <formula1>"1,2,3,4,5,6,7,8,9,10,11,12,13,14,15"</formula1>
    </dataValidation>
    <dataValidation type="list" allowBlank="1" showInputMessage="1" showErrorMessage="1" sqref="C1 C9:C216" xr:uid="{00000000-0002-0000-0500-000003000000}">
      <formula1>",,1,2,3,4,5,6,7,8,9,10,11,12,13,14,15"</formula1>
    </dataValidation>
    <dataValidation type="list" allowBlank="1" showInputMessage="1" showErrorMessage="1" sqref="H1 H9:H216" xr:uid="{58E7A624-FC41-450C-86D8-031E2E025FB9}">
      <formula1>"Coûts de sous-traitance,Coût de refacturation interne,Frais de Mission,Autres coûts,Equipements productifs"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5000000}">
          <x14:formula1>
            <xm:f>Partenaires!$B$11:$H$11</xm:f>
          </x14:formula1>
          <xm:sqref>F1 F9:F216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5"/>
  </sheetPr>
  <dimension ref="A1:BB356"/>
  <sheetViews>
    <sheetView showGridLines="0" topLeftCell="AL1" zoomScaleNormal="100" workbookViewId="0">
      <selection activeCell="AF13" sqref="AF13"/>
    </sheetView>
  </sheetViews>
  <sheetFormatPr baseColWidth="10" defaultColWidth="13.85546875" defaultRowHeight="15" outlineLevelCol="1" x14ac:dyDescent="0.25"/>
  <cols>
    <col min="1" max="2" width="8.7109375" style="40" customWidth="1"/>
    <col min="3" max="3" width="10.28515625" style="40" customWidth="1"/>
    <col min="4" max="4" width="18.7109375" style="40" customWidth="1"/>
    <col min="5" max="5" width="28.85546875" style="40" customWidth="1"/>
    <col min="6" max="6" width="15.42578125" style="40" customWidth="1"/>
    <col min="7" max="7" width="11.42578125" style="40" customWidth="1"/>
    <col min="8" max="8" width="11" style="40" customWidth="1"/>
    <col min="9" max="9" width="13.28515625" style="40" customWidth="1"/>
    <col min="10" max="14" width="18.5703125" style="51" customWidth="1" outlineLevel="1"/>
    <col min="15" max="15" width="17.28515625" style="51" customWidth="1" outlineLevel="1"/>
    <col min="16" max="20" width="15.85546875" style="51" customWidth="1" outlineLevel="1"/>
    <col min="21" max="21" width="13.85546875" style="51" customWidth="1"/>
    <col min="22" max="22" width="28.85546875" style="51" customWidth="1"/>
    <col min="23" max="25" width="13.85546875" style="51" customWidth="1"/>
    <col min="26" max="26" width="29" style="51" customWidth="1"/>
    <col min="27" max="29" width="13.85546875" style="51" customWidth="1"/>
    <col min="30" max="30" width="18.7109375" style="51" customWidth="1"/>
    <col min="31" max="31" width="36.140625" style="51" customWidth="1"/>
    <col min="32" max="32" width="19.5703125" style="51" customWidth="1"/>
    <col min="33" max="34" width="17.28515625" style="40" customWidth="1"/>
    <col min="35" max="35" width="12.85546875" style="40" customWidth="1"/>
    <col min="36" max="50" width="14.7109375" style="52" customWidth="1"/>
    <col min="51" max="51" width="17.7109375" style="52" customWidth="1"/>
    <col min="52" max="52" width="14.7109375" style="52" customWidth="1"/>
    <col min="53" max="53" width="15.42578125" style="52" customWidth="1"/>
    <col min="54" max="54" width="14.7109375" style="52" customWidth="1"/>
    <col min="55" max="16384" width="13.85546875" style="40"/>
  </cols>
  <sheetData>
    <row r="1" spans="1:54" ht="18" customHeight="1" x14ac:dyDescent="0.25">
      <c r="A1" s="25"/>
      <c r="B1" s="25"/>
      <c r="C1" s="25"/>
      <c r="D1" s="43" t="str">
        <f t="shared" ref="D1" si="0">CONCATENATE(A1,B1,C1)</f>
        <v/>
      </c>
      <c r="E1" s="44">
        <f>IFERROR(VLOOKUP(CONCATENATE(A1,B1,C1),'Structure projet '!D:E,2,FALSE),"")</f>
        <v>0</v>
      </c>
      <c r="F1" s="25"/>
      <c r="G1" s="25"/>
      <c r="H1" s="26"/>
      <c r="I1" s="26"/>
      <c r="J1" s="272"/>
      <c r="K1" s="272"/>
      <c r="L1" s="272"/>
      <c r="M1" s="272"/>
      <c r="N1" s="272"/>
      <c r="O1" s="98">
        <f>SUM(J1:N1)</f>
        <v>0</v>
      </c>
      <c r="P1" s="33"/>
      <c r="Q1" s="33"/>
      <c r="R1" s="33"/>
      <c r="S1" s="33"/>
      <c r="T1" s="33"/>
      <c r="U1" s="99">
        <f>J1*P1+K1*Q1+L1*R1+M1*S1+N1*T1</f>
        <v>0</v>
      </c>
      <c r="V1" s="34"/>
      <c r="W1" s="99">
        <f>IF(U1-V1=0,0,U1-V1)</f>
        <v>0</v>
      </c>
      <c r="X1" s="99">
        <f>IF(OR(AG1="RI",AG1="DE"),20%*(W1+SUM(Y1:AC1)),0)</f>
        <v>0</v>
      </c>
      <c r="Y1" s="33" t="str">
        <f>_xlfn.IFNA(IF(VLOOKUP(CONCATENATE($D1,$F1,$G1,Y$3),'Description des coûts'!$D$8:$M$1048576,5,FALSE)=Y$3,VLOOKUP(CONCATENATE($D1,$F1,$G1,Y$3),'Description des coûts'!$D$8:$M$1048576,9,FALSE),0),"")</f>
        <v/>
      </c>
      <c r="Z1" s="33">
        <f>IFERROR(VLOOKUP(D1,Amortissements!$D$8:$O$1048576,8,FALSE)*VLOOKUP(D1,Amortissements!$D$8:$O$1048576,10,FALSE),0)</f>
        <v>0</v>
      </c>
      <c r="AA1" s="33" t="str">
        <f>_xlfn.IFNA(IF(VLOOKUP(CONCATENATE($D1,$F1,$G1,AA$3),'Description des coûts'!$D$8:$M$1048576,5,FALSE)=AA$3,VLOOKUP(CONCATENATE($D1,$F1,$G1,AA$3),'Description des coûts'!$D$8:$M$1048576,9,FALSE),0),"")</f>
        <v/>
      </c>
      <c r="AB1" s="33" t="str">
        <f>_xlfn.IFNA(IF(VLOOKUP(CONCATENATE($D1,$F1,$G1,AB$3),'Description des coûts'!$D$8:$M$1048576,5,FALSE)=AB$3,VLOOKUP(CONCATENATE($D1,$F1,$G1,AB$3),'Description des coûts'!$D$8:$M$1048576,9,FALSE),0),"")</f>
        <v/>
      </c>
      <c r="AC1" s="33" t="str">
        <f>_xlfn.IFNA(IF(VLOOKUP(CONCATENATE($D1,$F1,$G1,AC$3),'Description des coûts'!$D$8:$M$1048576,5,FALSE)=AC$3,VLOOKUP(CONCATENATE($D1,$F1,$G1,AC$3),'Description des coûts'!$D$8:$M$1048576,9,FALSE),0),"")</f>
        <v/>
      </c>
      <c r="AD1" s="33" t="str">
        <f>_xlfn.IFNA(IF(VLOOKUP(CONCATENATE($D1,$F1,$G1,AD$3),'Description des coûts'!$D$8:$M$1048576,5,FALSE)=AD$3,VLOOKUP(CONCATENATE($D1,$F1,$G1,AD$3),'Description des coûts'!$D$8:$M$1048576,9,FALSE),0),"")</f>
        <v/>
      </c>
      <c r="AE1" s="34"/>
      <c r="AF1" s="99">
        <f>U1+SUM(X1:AD1)</f>
        <v>0</v>
      </c>
      <c r="AG1" s="25"/>
      <c r="AH1" s="302"/>
      <c r="AI1" s="100">
        <f>IF(F1="",0,
IF(AG1="RI",N(HLOOKUP($F1,Partenaires!$B$11:$H$24,6,FALSE)),
IF(AG1="DE",N(HLOOKUP($F1,Partenaires!$B$11:$H$24,7,FALSE)),
IF(AG1="IEE",N(HLOOKUP($F1,Partenaires!$B$11:$H$24,8,FALSE)),
IF(AG1="AFR",N(HLOOKUP($F1,Partenaires!$B$11:$H$24,9,FALSE)),
IF(AG1="PME",N(HLOOKUP($F1,Partenaires!$B$11:$H$24,10,FALSE)),
IF(AG1="PE",N(HLOOKUP($F1,Partenaires!$B$11:$H$24,11,FALSE)),0)))))))</f>
        <v>0</v>
      </c>
      <c r="AJ1" s="101">
        <f>IF(AG1="RI",AF1-V1,0)</f>
        <v>0</v>
      </c>
      <c r="AK1" s="101">
        <f>IF(AG1="DE",AF1-V1,0)</f>
        <v>0</v>
      </c>
      <c r="AL1" s="101">
        <f>IF(AG1="IEE",AF1-V1,0)</f>
        <v>0</v>
      </c>
      <c r="AM1" s="101">
        <f>IF(AG1="AFR",AF1-V1,0)</f>
        <v>0</v>
      </c>
      <c r="AN1" s="101">
        <f>IF(AG1="PME",AF1-V1,0)</f>
        <v>0</v>
      </c>
      <c r="AO1" s="101">
        <f t="shared" ref="AO1" si="1">IF(AG1="PE",AF1-V1,0)</f>
        <v>0</v>
      </c>
      <c r="AP1" s="101">
        <f>IF(AG1="PE",AO1-(AO1*N(HLOOKUP($F1,Partenaires!$B$11:$H$24,12,FALSE))/N(HLOOKUP($F1,Partenaires!$B$11:$H$24,13,FALSE))),0)</f>
        <v>0</v>
      </c>
      <c r="AQ1" s="101">
        <f>IF(AG1="AFR",IF(SUM($AD$11:$AD$2000)&gt;SUM($W$11:$W$2000),AD1,W1),0)</f>
        <v>0</v>
      </c>
      <c r="AR1" s="101">
        <f>IF(AG1="PME",IF(SUM($AD$11:$AD$2000)&gt;SUM($W$11:$W$2000),AD1,W1),0)</f>
        <v>0</v>
      </c>
      <c r="AS1" s="101">
        <f>(AJ1+AK1+AL1+AR1+AP1+AQ1)*AH1</f>
        <v>0</v>
      </c>
      <c r="AT1" s="101">
        <f>IF(AG1="HP",0,AF1-AS1)</f>
        <v>0</v>
      </c>
      <c r="AU1" s="101">
        <f>IF(AG1="HP",AF1,0)</f>
        <v>0</v>
      </c>
      <c r="AV1" s="101">
        <f>IF(AG1="PE",AO1-AP1,0)</f>
        <v>0</v>
      </c>
      <c r="AW1" s="101">
        <f>IF(AG1="AFR",AM1-AQ1,0)</f>
        <v>0</v>
      </c>
      <c r="AX1" s="101">
        <f>IF(AG1="PME",AN1-AR1,0)</f>
        <v>0</v>
      </c>
      <c r="AY1" s="101">
        <f>AT1+AU1+AV1+AW1+AX1</f>
        <v>0</v>
      </c>
      <c r="AZ1" s="101">
        <f t="shared" ref="AZ1" si="2">BB1-BA1</f>
        <v>0</v>
      </c>
      <c r="BA1" s="101">
        <f>IF(F1="",0,$BB1*N(HLOOKUP($F1,Partenaires!$B$11:$H$24,5,FALSE)))</f>
        <v>0</v>
      </c>
      <c r="BB1" s="101">
        <f t="shared" ref="BB1" si="3">AS1*AI1</f>
        <v>0</v>
      </c>
    </row>
    <row r="2" spans="1:54" x14ac:dyDescent="0.25">
      <c r="A2" s="432" t="s">
        <v>114</v>
      </c>
      <c r="B2" s="432"/>
      <c r="C2" s="432"/>
      <c r="D2" s="432"/>
      <c r="E2" s="432"/>
      <c r="F2" s="432"/>
    </row>
    <row r="3" spans="1:54" s="57" customFormat="1" ht="37.5" customHeight="1" x14ac:dyDescent="0.25">
      <c r="A3" s="335" t="s">
        <v>144</v>
      </c>
      <c r="B3" s="361"/>
      <c r="C3" s="361"/>
      <c r="D3" s="361"/>
      <c r="E3" s="361"/>
      <c r="F3" s="364"/>
      <c r="G3" s="365"/>
      <c r="H3" s="53"/>
      <c r="I3" s="53"/>
      <c r="J3" s="366" t="s">
        <v>145</v>
      </c>
      <c r="K3" s="366" t="s">
        <v>146</v>
      </c>
      <c r="L3" s="366" t="s">
        <v>147</v>
      </c>
      <c r="M3" s="366" t="s">
        <v>148</v>
      </c>
      <c r="N3" s="366" t="s">
        <v>149</v>
      </c>
      <c r="O3" s="367" t="s">
        <v>150</v>
      </c>
      <c r="P3" s="54"/>
      <c r="Q3" s="54"/>
      <c r="R3" s="54"/>
      <c r="S3" s="54"/>
      <c r="T3" s="54"/>
      <c r="U3" s="368" t="s">
        <v>151</v>
      </c>
      <c r="V3" s="382" t="s">
        <v>418</v>
      </c>
      <c r="W3" s="382" t="s">
        <v>419</v>
      </c>
      <c r="X3" s="368" t="s">
        <v>152</v>
      </c>
      <c r="Y3" s="368" t="s">
        <v>33</v>
      </c>
      <c r="Z3" s="368" t="s">
        <v>35</v>
      </c>
      <c r="AA3" s="368" t="s">
        <v>153</v>
      </c>
      <c r="AB3" s="368" t="s">
        <v>154</v>
      </c>
      <c r="AC3" s="368" t="s">
        <v>41</v>
      </c>
      <c r="AD3" s="368" t="s">
        <v>43</v>
      </c>
      <c r="AE3" s="55"/>
      <c r="AF3" s="368" t="s">
        <v>155</v>
      </c>
      <c r="AG3" s="56"/>
      <c r="AH3" s="56"/>
      <c r="AI3" s="56"/>
      <c r="AJ3" s="318" t="s">
        <v>156</v>
      </c>
      <c r="AK3" s="318" t="s">
        <v>157</v>
      </c>
      <c r="AL3" s="318" t="s">
        <v>158</v>
      </c>
      <c r="AM3" s="318" t="s">
        <v>159</v>
      </c>
      <c r="AN3" s="318" t="s">
        <v>160</v>
      </c>
      <c r="AO3" s="318" t="s">
        <v>161</v>
      </c>
      <c r="AP3" s="318" t="s">
        <v>192</v>
      </c>
      <c r="AQ3" s="318" t="s">
        <v>193</v>
      </c>
      <c r="AR3" s="318" t="s">
        <v>162</v>
      </c>
      <c r="AS3" s="318" t="s">
        <v>163</v>
      </c>
      <c r="AT3" s="318" t="s">
        <v>164</v>
      </c>
      <c r="AU3" s="318" t="s">
        <v>433</v>
      </c>
      <c r="AV3" s="318" t="s">
        <v>165</v>
      </c>
      <c r="AW3" s="318" t="s">
        <v>166</v>
      </c>
      <c r="AX3" s="318" t="s">
        <v>167</v>
      </c>
      <c r="AY3" s="318" t="s">
        <v>434</v>
      </c>
      <c r="AZ3" s="318" t="s">
        <v>168</v>
      </c>
      <c r="BA3" s="318" t="s">
        <v>169</v>
      </c>
      <c r="BB3" s="401" t="s">
        <v>170</v>
      </c>
    </row>
    <row r="4" spans="1:54" s="58" customFormat="1" ht="27" customHeight="1" thickBot="1" x14ac:dyDescent="0.3">
      <c r="B4" s="53"/>
      <c r="C4" s="53"/>
      <c r="D4" s="53"/>
      <c r="E4" s="59"/>
      <c r="F4" s="144"/>
      <c r="G4" s="145"/>
      <c r="H4" s="60"/>
      <c r="I4" s="61" t="s">
        <v>171</v>
      </c>
      <c r="J4" s="369">
        <f>SUM(J8:J844)</f>
        <v>0</v>
      </c>
      <c r="K4" s="369">
        <f>SUM(K7:K844)</f>
        <v>0</v>
      </c>
      <c r="L4" s="369">
        <f>SUM(L7:L844)</f>
        <v>0</v>
      </c>
      <c r="M4" s="369">
        <f>SUM(M7:M844)</f>
        <v>0</v>
      </c>
      <c r="N4" s="369">
        <f>SUM(N7:N844)</f>
        <v>0</v>
      </c>
      <c r="O4" s="370">
        <f>SUM(O7:O844)</f>
        <v>0</v>
      </c>
      <c r="P4" s="97"/>
      <c r="Q4" s="97"/>
      <c r="R4" s="97"/>
      <c r="S4" s="97"/>
      <c r="T4" s="97"/>
      <c r="U4" s="371">
        <f>SUM(U7:U844)</f>
        <v>0</v>
      </c>
      <c r="V4" s="371">
        <f>SUM(V7:V844)</f>
        <v>0</v>
      </c>
      <c r="W4" s="371">
        <f t="shared" ref="W4:AC4" si="4">SUM(W10:W844)</f>
        <v>0</v>
      </c>
      <c r="X4" s="371">
        <f t="shared" si="4"/>
        <v>0</v>
      </c>
      <c r="Y4" s="371">
        <f t="shared" si="4"/>
        <v>0</v>
      </c>
      <c r="Z4" s="371">
        <f t="shared" si="4"/>
        <v>0</v>
      </c>
      <c r="AA4" s="371">
        <f t="shared" si="4"/>
        <v>0</v>
      </c>
      <c r="AB4" s="371">
        <f t="shared" si="4"/>
        <v>0</v>
      </c>
      <c r="AC4" s="371">
        <f t="shared" si="4"/>
        <v>0</v>
      </c>
      <c r="AD4" s="371">
        <f t="shared" ref="AD4" si="5">SUM(AD10:AD844)</f>
        <v>0</v>
      </c>
      <c r="AE4" s="96"/>
      <c r="AF4" s="371">
        <f>SUM(AF10:AF844)</f>
        <v>0</v>
      </c>
      <c r="AG4" s="62"/>
      <c r="AH4" s="62"/>
      <c r="AI4" s="56"/>
      <c r="AJ4" s="372">
        <f t="shared" ref="AJ4:BB4" si="6">SUM(AJ10:AJ844)</f>
        <v>0</v>
      </c>
      <c r="AK4" s="372">
        <f t="shared" si="6"/>
        <v>0</v>
      </c>
      <c r="AL4" s="372">
        <f>SUM(AL10:AL844)</f>
        <v>0</v>
      </c>
      <c r="AM4" s="372">
        <f t="shared" ref="AM4:AN4" si="7">SUM(AM10:AM844)</f>
        <v>0</v>
      </c>
      <c r="AN4" s="372">
        <f t="shared" si="7"/>
        <v>0</v>
      </c>
      <c r="AO4" s="372">
        <f t="shared" si="6"/>
        <v>0</v>
      </c>
      <c r="AP4" s="372">
        <f t="shared" si="6"/>
        <v>0</v>
      </c>
      <c r="AQ4" s="372">
        <f>SUM(AQ10:AQ844)</f>
        <v>0</v>
      </c>
      <c r="AR4" s="372">
        <f>SUM(AR10:AR844)</f>
        <v>0</v>
      </c>
      <c r="AS4" s="372">
        <f t="shared" si="6"/>
        <v>0</v>
      </c>
      <c r="AT4" s="372">
        <f t="shared" si="6"/>
        <v>0</v>
      </c>
      <c r="AU4" s="372">
        <f t="shared" si="6"/>
        <v>0</v>
      </c>
      <c r="AV4" s="372">
        <f t="shared" si="6"/>
        <v>0</v>
      </c>
      <c r="AW4" s="372">
        <f t="shared" ref="AW4:AX4" si="8">SUM(AW10:AW844)</f>
        <v>0</v>
      </c>
      <c r="AX4" s="372">
        <f t="shared" si="8"/>
        <v>0</v>
      </c>
      <c r="AY4" s="372">
        <f t="shared" si="6"/>
        <v>0</v>
      </c>
      <c r="AZ4" s="372">
        <f t="shared" si="6"/>
        <v>0</v>
      </c>
      <c r="BA4" s="372">
        <f t="shared" si="6"/>
        <v>0</v>
      </c>
      <c r="BB4" s="372">
        <f t="shared" si="6"/>
        <v>0</v>
      </c>
    </row>
    <row r="5" spans="1:54" s="58" customFormat="1" ht="27" customHeight="1" x14ac:dyDescent="0.25">
      <c r="A5" s="63" t="s">
        <v>172</v>
      </c>
      <c r="B5" s="64"/>
      <c r="C5" s="65" t="s">
        <v>173</v>
      </c>
      <c r="D5" s="66"/>
      <c r="E5" s="66"/>
      <c r="F5" s="146"/>
      <c r="G5" s="40"/>
      <c r="H5" s="60"/>
      <c r="I5" s="61" t="s">
        <v>174</v>
      </c>
      <c r="J5" s="369">
        <f>SUBTOTAL(9,J8:J844)</f>
        <v>0</v>
      </c>
      <c r="K5" s="369">
        <f>SUBTOTAL(9,K7:K844)</f>
        <v>0</v>
      </c>
      <c r="L5" s="369">
        <f>SUBTOTAL(9,L7:L844)</f>
        <v>0</v>
      </c>
      <c r="M5" s="369">
        <f>SUBTOTAL(9,M7:M844)</f>
        <v>0</v>
      </c>
      <c r="N5" s="369">
        <f>SUBTOTAL(9,N7:N844)</f>
        <v>0</v>
      </c>
      <c r="O5" s="370">
        <f>SUBTOTAL(9,O7:O844)</f>
        <v>0</v>
      </c>
      <c r="P5" s="97"/>
      <c r="Q5" s="97"/>
      <c r="R5" s="97"/>
      <c r="S5" s="97"/>
      <c r="T5" s="97"/>
      <c r="U5" s="371">
        <f>SUBTOTAL(9,U7:U844)</f>
        <v>0</v>
      </c>
      <c r="V5" s="371">
        <f>SUBTOTAL(9,V7:V844)</f>
        <v>0</v>
      </c>
      <c r="W5" s="371">
        <f t="shared" ref="W5:AC5" si="9">SUBTOTAL(9,W10:W844)</f>
        <v>0</v>
      </c>
      <c r="X5" s="371">
        <f t="shared" si="9"/>
        <v>0</v>
      </c>
      <c r="Y5" s="371">
        <f t="shared" si="9"/>
        <v>0</v>
      </c>
      <c r="Z5" s="371">
        <f t="shared" si="9"/>
        <v>0</v>
      </c>
      <c r="AA5" s="371">
        <f t="shared" si="9"/>
        <v>0</v>
      </c>
      <c r="AB5" s="371">
        <f t="shared" si="9"/>
        <v>0</v>
      </c>
      <c r="AC5" s="371">
        <f t="shared" si="9"/>
        <v>0</v>
      </c>
      <c r="AD5" s="371">
        <f t="shared" ref="AD5" si="10">SUBTOTAL(9,AD10:AD844)</f>
        <v>0</v>
      </c>
      <c r="AE5" s="96"/>
      <c r="AF5" s="371">
        <f>SUBTOTAL(9,AF10:AF844)</f>
        <v>0</v>
      </c>
      <c r="AG5" s="62"/>
      <c r="AH5" s="62"/>
      <c r="AI5" s="56"/>
      <c r="AJ5" s="372">
        <f t="shared" ref="AJ5:BB5" si="11">SUBTOTAL(9,AJ10:AJ844)</f>
        <v>0</v>
      </c>
      <c r="AK5" s="372">
        <f t="shared" si="11"/>
        <v>0</v>
      </c>
      <c r="AL5" s="372">
        <f>SUBTOTAL(9,AL10:AL844)</f>
        <v>0</v>
      </c>
      <c r="AM5" s="372">
        <f t="shared" ref="AM5:AN5" si="12">SUBTOTAL(9,AM10:AM844)</f>
        <v>0</v>
      </c>
      <c r="AN5" s="372">
        <f t="shared" si="12"/>
        <v>0</v>
      </c>
      <c r="AO5" s="372">
        <f t="shared" si="11"/>
        <v>0</v>
      </c>
      <c r="AP5" s="372">
        <f t="shared" si="11"/>
        <v>0</v>
      </c>
      <c r="AQ5" s="372">
        <f>SUBTOTAL(9,AQ10:AQ844)</f>
        <v>0</v>
      </c>
      <c r="AR5" s="372">
        <f>SUBTOTAL(9,AR10:AR844)</f>
        <v>0</v>
      </c>
      <c r="AS5" s="372">
        <f t="shared" si="11"/>
        <v>0</v>
      </c>
      <c r="AT5" s="372">
        <f t="shared" si="11"/>
        <v>0</v>
      </c>
      <c r="AU5" s="372">
        <f t="shared" si="11"/>
        <v>0</v>
      </c>
      <c r="AV5" s="372">
        <f t="shared" si="11"/>
        <v>0</v>
      </c>
      <c r="AW5" s="372">
        <f t="shared" ref="AW5:AX5" si="13">SUBTOTAL(9,AW10:AW844)</f>
        <v>0</v>
      </c>
      <c r="AX5" s="372">
        <f t="shared" si="13"/>
        <v>0</v>
      </c>
      <c r="AY5" s="372">
        <f t="shared" si="11"/>
        <v>0</v>
      </c>
      <c r="AZ5" s="372">
        <f t="shared" si="11"/>
        <v>0</v>
      </c>
      <c r="BA5" s="372">
        <f t="shared" si="11"/>
        <v>0</v>
      </c>
      <c r="BB5" s="372">
        <f t="shared" si="11"/>
        <v>0</v>
      </c>
    </row>
    <row r="6" spans="1:54" ht="15.75" thickBot="1" x14ac:dyDescent="0.3">
      <c r="A6" s="67"/>
      <c r="B6" s="68"/>
      <c r="C6" s="301" t="s">
        <v>175</v>
      </c>
      <c r="D6" s="69"/>
      <c r="E6" s="69"/>
      <c r="F6" s="147"/>
    </row>
    <row r="8" spans="1:54" x14ac:dyDescent="0.25">
      <c r="J8" s="70"/>
      <c r="P8" s="70"/>
      <c r="Z8" s="71" t="str">
        <f>"reste à saisir en montant manuel (coller en valeurs sur les semestres) :"</f>
        <v>reste à saisir en montant manuel (coller en valeurs sur les semestres) :</v>
      </c>
    </row>
    <row r="9" spans="1:54" x14ac:dyDescent="0.25">
      <c r="J9" s="70" t="s">
        <v>176</v>
      </c>
      <c r="P9" s="70" t="s">
        <v>177</v>
      </c>
      <c r="Z9" s="72" t="str">
        <f>IF(Amortissements!N5-Amortissements!N6=0,"rien - tout est OK",Amortissements!N5-Amortissements!N6)</f>
        <v>rien - tout est OK</v>
      </c>
      <c r="AG9" s="443" t="s">
        <v>178</v>
      </c>
      <c r="AH9" s="443"/>
    </row>
    <row r="10" spans="1:54" s="76" customFormat="1" ht="54" customHeight="1" x14ac:dyDescent="0.25">
      <c r="A10" s="49" t="s">
        <v>109</v>
      </c>
      <c r="B10" s="49" t="s">
        <v>110</v>
      </c>
      <c r="C10" s="49" t="s">
        <v>111</v>
      </c>
      <c r="D10" s="49" t="s">
        <v>179</v>
      </c>
      <c r="E10" s="49" t="s">
        <v>113</v>
      </c>
      <c r="F10" s="49" t="s">
        <v>123</v>
      </c>
      <c r="G10" s="49" t="s">
        <v>180</v>
      </c>
      <c r="H10" s="49" t="s">
        <v>181</v>
      </c>
      <c r="I10" s="49" t="s">
        <v>182</v>
      </c>
      <c r="J10" s="73" t="s">
        <v>145</v>
      </c>
      <c r="K10" s="73" t="s">
        <v>146</v>
      </c>
      <c r="L10" s="73" t="s">
        <v>147</v>
      </c>
      <c r="M10" s="73" t="s">
        <v>148</v>
      </c>
      <c r="N10" s="73" t="s">
        <v>149</v>
      </c>
      <c r="O10" s="73" t="s">
        <v>150</v>
      </c>
      <c r="P10" s="73" t="s">
        <v>183</v>
      </c>
      <c r="Q10" s="73" t="s">
        <v>184</v>
      </c>
      <c r="R10" s="73" t="s">
        <v>185</v>
      </c>
      <c r="S10" s="73" t="s">
        <v>186</v>
      </c>
      <c r="T10" s="73" t="s">
        <v>187</v>
      </c>
      <c r="U10" s="73" t="s">
        <v>151</v>
      </c>
      <c r="V10" s="73" t="s">
        <v>418</v>
      </c>
      <c r="W10" s="73" t="s">
        <v>419</v>
      </c>
      <c r="X10" s="73" t="s">
        <v>31</v>
      </c>
      <c r="Y10" s="73" t="s">
        <v>33</v>
      </c>
      <c r="Z10" s="73" t="s">
        <v>188</v>
      </c>
      <c r="AA10" s="73" t="s">
        <v>37</v>
      </c>
      <c r="AB10" s="73" t="s">
        <v>39</v>
      </c>
      <c r="AC10" s="73" t="s">
        <v>41</v>
      </c>
      <c r="AD10" s="73" t="s">
        <v>189</v>
      </c>
      <c r="AE10" s="73" t="s">
        <v>132</v>
      </c>
      <c r="AF10" s="73" t="s">
        <v>155</v>
      </c>
      <c r="AG10" s="49" t="s">
        <v>51</v>
      </c>
      <c r="AH10" s="49" t="s">
        <v>190</v>
      </c>
      <c r="AI10" s="49" t="s">
        <v>191</v>
      </c>
      <c r="AJ10" s="74" t="s">
        <v>156</v>
      </c>
      <c r="AK10" s="74" t="s">
        <v>157</v>
      </c>
      <c r="AL10" s="74" t="s">
        <v>158</v>
      </c>
      <c r="AM10" s="74" t="s">
        <v>159</v>
      </c>
      <c r="AN10" s="74" t="s">
        <v>160</v>
      </c>
      <c r="AO10" s="74" t="s">
        <v>161</v>
      </c>
      <c r="AP10" s="74" t="s">
        <v>192</v>
      </c>
      <c r="AQ10" s="74" t="s">
        <v>193</v>
      </c>
      <c r="AR10" s="74" t="s">
        <v>162</v>
      </c>
      <c r="AS10" s="74" t="s">
        <v>163</v>
      </c>
      <c r="AT10" s="74" t="s">
        <v>164</v>
      </c>
      <c r="AU10" s="74" t="s">
        <v>433</v>
      </c>
      <c r="AV10" s="74" t="s">
        <v>165</v>
      </c>
      <c r="AW10" s="74" t="s">
        <v>166</v>
      </c>
      <c r="AX10" s="74" t="s">
        <v>167</v>
      </c>
      <c r="AY10" s="74" t="s">
        <v>434</v>
      </c>
      <c r="AZ10" s="74" t="s">
        <v>168</v>
      </c>
      <c r="BA10" s="74" t="s">
        <v>169</v>
      </c>
      <c r="BB10" s="75" t="s">
        <v>170</v>
      </c>
    </row>
    <row r="11" spans="1:54" ht="18" customHeight="1" x14ac:dyDescent="0.25">
      <c r="A11" s="25"/>
      <c r="B11" s="25"/>
      <c r="C11" s="25"/>
      <c r="D11" s="43" t="str">
        <f t="shared" ref="D11" si="14">CONCATENATE(A11,B11,C11)</f>
        <v/>
      </c>
      <c r="E11" s="44">
        <f>IFERROR(VLOOKUP(CONCATENATE(A11,B11,C11),'Structure projet '!D:E,2,FALSE),"")</f>
        <v>0</v>
      </c>
      <c r="F11" s="25"/>
      <c r="G11" s="25"/>
      <c r="H11" s="26"/>
      <c r="I11" s="26"/>
      <c r="J11" s="272"/>
      <c r="K11" s="272"/>
      <c r="L11" s="272"/>
      <c r="M11" s="272"/>
      <c r="N11" s="272"/>
      <c r="O11" s="98">
        <f>SUM(J11:N11)</f>
        <v>0</v>
      </c>
      <c r="P11" s="33"/>
      <c r="Q11" s="33"/>
      <c r="R11" s="33"/>
      <c r="S11" s="33"/>
      <c r="T11" s="33"/>
      <c r="U11" s="99">
        <f>J11*P11+K11*Q11+L11*R11+M11*S11+N11*T11</f>
        <v>0</v>
      </c>
      <c r="V11" s="34"/>
      <c r="W11" s="99">
        <f>IF(U11-V11=0,0,U11-V11)</f>
        <v>0</v>
      </c>
      <c r="X11" s="99">
        <f>IF(OR(AG11="RI",AG11="DE"),20%*(W11+SUM(Y11:AC11)),0)</f>
        <v>0</v>
      </c>
      <c r="Y11" s="33" t="str">
        <f>_xlfn.IFNA(IF(VLOOKUP(CONCATENATE($D11,$F11,$G11,Y$3),'Description des coûts'!$D$8:$M$1048576,5,FALSE)=Y$3,VLOOKUP(CONCATENATE($D11,$F11,$G11,Y$3),'Description des coûts'!$D$8:$M$1048576,9,FALSE),0),"")</f>
        <v/>
      </c>
      <c r="Z11" s="33">
        <f>IFERROR(VLOOKUP(D11,Amortissements!$D$8:$O$1048576,8,FALSE)*VLOOKUP(D11,Amortissements!$D$8:$O$1048576,10,FALSE),0)</f>
        <v>0</v>
      </c>
      <c r="AA11" s="33" t="str">
        <f>_xlfn.IFNA(IF(VLOOKUP(CONCATENATE($D11,$F11,$G11,AA$3),'Description des coûts'!$D$8:$M$1048576,5,FALSE)=AA$3,VLOOKUP(CONCATENATE($D11,$F11,$G11,AA$3),'Description des coûts'!$D$8:$M$1048576,9,FALSE),0),"")</f>
        <v/>
      </c>
      <c r="AB11" s="33" t="str">
        <f>_xlfn.IFNA(IF(VLOOKUP(CONCATENATE($D11,$F11,$G11,AB$3),'Description des coûts'!$D$8:$M$1048576,5,FALSE)=AB$3,VLOOKUP(CONCATENATE($D11,$F11,$G11,AB$3),'Description des coûts'!$D$8:$M$1048576,9,FALSE),0),"")</f>
        <v/>
      </c>
      <c r="AC11" s="33" t="str">
        <f>_xlfn.IFNA(IF(VLOOKUP(CONCATENATE($D11,$F11,$G11,AC$3),'Description des coûts'!$D$8:$M$1048576,5,FALSE)=AC$3,VLOOKUP(CONCATENATE($D11,$F11,$G11,AC$3),'Description des coûts'!$D$8:$M$1048576,9,FALSE),0),"")</f>
        <v/>
      </c>
      <c r="AD11" s="33" t="str">
        <f>_xlfn.IFNA(IF(VLOOKUP(CONCATENATE($D11,$F11,$G11,AD$3),'Description des coûts'!$D$8:$M$1048576,5,FALSE)=AD$3,VLOOKUP(CONCATENATE($D11,$F11,$G11,AD$3),'Description des coûts'!$D$8:$M$1048576,9,FALSE),0),"")</f>
        <v/>
      </c>
      <c r="AE11" s="34"/>
      <c r="AF11" s="99">
        <f>U11+SUM(X11:AD11)</f>
        <v>0</v>
      </c>
      <c r="AG11" s="25"/>
      <c r="AH11" s="302"/>
      <c r="AI11" s="100">
        <f>IF(F11="",0,
IF(AG11="RI",N(HLOOKUP($F11,Partenaires!$B$11:$H$24,6,FALSE)),
IF(AG11="DE",N(HLOOKUP($F11,Partenaires!$B$11:$H$24,7,FALSE)),
IF(AG11="IEE",N(HLOOKUP($F11,Partenaires!$B$11:$H$24,8,FALSE)),
IF(AG11="AFR",N(HLOOKUP($F11,Partenaires!$B$11:$H$24,9,FALSE)),
IF(AG11="PME",N(HLOOKUP($F11,Partenaires!$B$11:$H$24,10,FALSE)),
IF(AG11="PE",N(HLOOKUP($F11,Partenaires!$B$11:$H$24,11,FALSE)),0)))))))</f>
        <v>0</v>
      </c>
      <c r="AJ11" s="101">
        <f>IF(AG11="RI",AF11-V11,0)</f>
        <v>0</v>
      </c>
      <c r="AK11" s="101">
        <f>IF(AG11="DE",AF11-V11,0)</f>
        <v>0</v>
      </c>
      <c r="AL11" s="101">
        <f>IF(AG11="IEE",AF11-V11,0)</f>
        <v>0</v>
      </c>
      <c r="AM11" s="101">
        <f>IF(AG11="AFR",AF11-V11,0)</f>
        <v>0</v>
      </c>
      <c r="AN11" s="101">
        <f>IF(AG11="PME",AF11-V11,0)</f>
        <v>0</v>
      </c>
      <c r="AO11" s="101">
        <f t="shared" ref="AO11" si="15">IF(AG11="PE",AF11-V11,0)</f>
        <v>0</v>
      </c>
      <c r="AP11" s="101">
        <f>IF(AG11="PE",AO11-(AO11*N(HLOOKUP($F11,Partenaires!$B$11:$H$24,12,FALSE))/N(HLOOKUP($F11,Partenaires!$B$11:$H$24,13,FALSE))),0)</f>
        <v>0</v>
      </c>
      <c r="AQ11" s="101">
        <f>IF(AG11="AFR",IF(SUM($AD$11:$AD$2000)&gt;SUM($W$11:$W$2000),AD11,W11),0)</f>
        <v>0</v>
      </c>
      <c r="AR11" s="101">
        <f>IF(AG11="PME",IF(SUM($AD$11:$AD$2000)&gt;SUM($W$11:$W$2000),AD11,W11),0)</f>
        <v>0</v>
      </c>
      <c r="AS11" s="101">
        <f>(AJ11+AK11+AL11+AR11+AP11+AQ11)*AH11</f>
        <v>0</v>
      </c>
      <c r="AT11" s="101">
        <f>IF(AG11="HP",0,AF11-AS11)</f>
        <v>0</v>
      </c>
      <c r="AU11" s="101">
        <f>IF(AG11="HP",AF11,0)</f>
        <v>0</v>
      </c>
      <c r="AV11" s="101">
        <f>IF(AG11="PE",AO11-AP11,0)</f>
        <v>0</v>
      </c>
      <c r="AW11" s="101">
        <f>IF(AG11="AFR",AM11-AQ11,0)</f>
        <v>0</v>
      </c>
      <c r="AX11" s="101">
        <f>IF(AG11="PME",AN11-AR11,0)</f>
        <v>0</v>
      </c>
      <c r="AY11" s="101">
        <f>AT11+AU11+AV11+AW11+AX11</f>
        <v>0</v>
      </c>
      <c r="AZ11" s="101">
        <f t="shared" ref="AZ11" si="16">BB11-BA11</f>
        <v>0</v>
      </c>
      <c r="BA11" s="101">
        <f>IF(F11="",0,$BB11*N(HLOOKUP($F11,Partenaires!$B$11:$H$24,5,FALSE)))</f>
        <v>0</v>
      </c>
      <c r="BB11" s="101">
        <f t="shared" ref="BB11" si="17">AS11*AI11</f>
        <v>0</v>
      </c>
    </row>
    <row r="12" spans="1:54" ht="18" customHeight="1" x14ac:dyDescent="0.25">
      <c r="A12" s="25"/>
      <c r="B12" s="25"/>
      <c r="C12" s="25"/>
      <c r="D12" s="43" t="str">
        <f t="shared" ref="D12:D75" si="18">CONCATENATE(A12,B12,C12)</f>
        <v/>
      </c>
      <c r="E12" s="44">
        <f>IFERROR(VLOOKUP(CONCATENATE(A12,B12,C12),'Structure projet '!D:E,2,FALSE),"")</f>
        <v>0</v>
      </c>
      <c r="F12" s="25"/>
      <c r="G12" s="25"/>
      <c r="H12" s="26"/>
      <c r="I12" s="26"/>
      <c r="J12" s="272"/>
      <c r="K12" s="272"/>
      <c r="L12" s="272"/>
      <c r="M12" s="272"/>
      <c r="N12" s="272"/>
      <c r="O12" s="98">
        <f t="shared" ref="O12:O75" si="19">SUM(J12:N12)</f>
        <v>0</v>
      </c>
      <c r="P12" s="33"/>
      <c r="Q12" s="33"/>
      <c r="R12" s="33"/>
      <c r="S12" s="33"/>
      <c r="T12" s="33"/>
      <c r="U12" s="99">
        <f t="shared" ref="U12:U75" si="20">J12*P12+K12*Q12+L12*R12+M12*S12+N12*T12</f>
        <v>0</v>
      </c>
      <c r="V12" s="34"/>
      <c r="W12" s="99">
        <f t="shared" ref="W12:W75" si="21">IF(U12-V12=0,0,U12-V12)</f>
        <v>0</v>
      </c>
      <c r="X12" s="99">
        <f t="shared" ref="X12:X75" si="22">IF(OR(AG12="RI",AG12="DE"),20%*(W12+SUM(Y12:AC12)),0)</f>
        <v>0</v>
      </c>
      <c r="Y12" s="33" t="str">
        <f>_xlfn.IFNA(IF(VLOOKUP(CONCATENATE($D12,$F12,$G12,Y$3),'Description des coûts'!$D$8:$M$1048576,5,FALSE)=Y$3,VLOOKUP(CONCATENATE($D12,$F12,$G12,Y$3),'Description des coûts'!$D$8:$M$1048576,9,FALSE),0),"")</f>
        <v/>
      </c>
      <c r="Z12" s="33">
        <f>IFERROR(VLOOKUP(D12,Amortissements!$D$8:$O$1048576,8,FALSE)*VLOOKUP(D12,Amortissements!$D$8:$O$1048576,10,FALSE),0)</f>
        <v>0</v>
      </c>
      <c r="AA12" s="33" t="str">
        <f>_xlfn.IFNA(IF(VLOOKUP(CONCATENATE($D12,$F12,$G12,AA$3),'Description des coûts'!$D$8:$M$1048576,5,FALSE)=AA$3,VLOOKUP(CONCATENATE($D12,$F12,$G12,AA$3),'Description des coûts'!$D$8:$M$1048576,9,FALSE),0),"")</f>
        <v/>
      </c>
      <c r="AB12" s="33" t="str">
        <f>_xlfn.IFNA(IF(VLOOKUP(CONCATENATE($D12,$F12,$G12,AB$3),'Description des coûts'!$D$8:$M$1048576,5,FALSE)=AB$3,VLOOKUP(CONCATENATE($D12,$F12,$G12,AB$3),'Description des coûts'!$D$8:$M$1048576,9,FALSE),0),"")</f>
        <v/>
      </c>
      <c r="AC12" s="33" t="str">
        <f>_xlfn.IFNA(IF(VLOOKUP(CONCATENATE($D12,$F12,$G12,AC$3),'Description des coûts'!$D$8:$M$1048576,5,FALSE)=AC$3,VLOOKUP(CONCATENATE($D12,$F12,$G12,AC$3),'Description des coûts'!$D$8:$M$1048576,9,FALSE),0),"")</f>
        <v/>
      </c>
      <c r="AD12" s="33" t="str">
        <f>_xlfn.IFNA(IF(VLOOKUP(CONCATENATE($D12,$F12,$G12,AD$3),'Description des coûts'!$D$8:$M$1048576,5,FALSE)=AD$3,VLOOKUP(CONCATENATE($D12,$F12,$G12,AD$3),'Description des coûts'!$D$8:$M$1048576,9,FALSE),0),"")</f>
        <v/>
      </c>
      <c r="AE12" s="34"/>
      <c r="AF12" s="99">
        <f>U12+SUM(X12:AD12)</f>
        <v>0</v>
      </c>
      <c r="AG12" s="25"/>
      <c r="AH12" s="302"/>
      <c r="AI12" s="100">
        <f>IF(F12="",0,
IF(AG12="RI",N(HLOOKUP($F12,Partenaires!$B$11:$H$24,6,FALSE)),
IF(AG12="DE",N(HLOOKUP($F12,Partenaires!$B$11:$H$24,7,FALSE)),
IF(AG12="IEE",N(HLOOKUP($F12,Partenaires!$B$11:$H$24,8,FALSE)),
IF(AG12="AFR",N(HLOOKUP($F12,Partenaires!$B$11:$H$24,9,FALSE)),
IF(AG12="PME",N(HLOOKUP($F12,Partenaires!$B$11:$H$24,10,FALSE)),
IF(AG12="PE",N(HLOOKUP($F12,Partenaires!$B$11:$H$24,11,FALSE)),0)))))))</f>
        <v>0</v>
      </c>
      <c r="AJ12" s="101">
        <f t="shared" ref="AJ12:AJ75" si="23">IF(AG12="RI",AF12-V12,0)</f>
        <v>0</v>
      </c>
      <c r="AK12" s="101">
        <f t="shared" ref="AK12:AK75" si="24">IF(AG12="DE",AF12-V12,0)</f>
        <v>0</v>
      </c>
      <c r="AL12" s="101">
        <f t="shared" ref="AL12:AL75" si="25">IF(AG12="IEE",AF12-V12,0)</f>
        <v>0</v>
      </c>
      <c r="AM12" s="101">
        <f t="shared" ref="AM12:AM75" si="26">IF(AG12="AFR",AF12-V12,0)</f>
        <v>0</v>
      </c>
      <c r="AN12" s="101">
        <f t="shared" ref="AN12:AN75" si="27">IF(AG12="PME",AF12-V12,0)</f>
        <v>0</v>
      </c>
      <c r="AO12" s="101">
        <f t="shared" ref="AO12:AO75" si="28">IF(AG12="PE",AF12-V12,0)</f>
        <v>0</v>
      </c>
      <c r="AP12" s="101">
        <f>IF(AG12="PE",AO12-(AO12*N(HLOOKUP($F12,Partenaires!$B$11:$H$24,12,FALSE))/N(HLOOKUP($F12,Partenaires!$B$11:$H$24,13,FALSE))),0)</f>
        <v>0</v>
      </c>
      <c r="AQ12" s="101">
        <f t="shared" ref="AQ12:AQ75" si="29">IF(AG12="AFR",IF(SUM($AD$11:$AD$2000)&gt;SUM($W$11:$W$2000),AD12,W12),0)</f>
        <v>0</v>
      </c>
      <c r="AR12" s="101">
        <f t="shared" ref="AR12:AR75" si="30">IF(AG12="PME",IF(SUM($AD$11:$AD$2000)&gt;SUM($W$11:$W$2000),AD12,W12),0)</f>
        <v>0</v>
      </c>
      <c r="AS12" s="101">
        <f t="shared" ref="AS12:AS75" si="31">(AJ12+AK12+AL12+AR12+AP12+AQ12)*AH12</f>
        <v>0</v>
      </c>
      <c r="AT12" s="101">
        <f t="shared" ref="AT12:AT75" si="32">IF(AG12="HP",0,AF12-AS12)</f>
        <v>0</v>
      </c>
      <c r="AU12" s="101">
        <f t="shared" ref="AU12:AU75" si="33">IF(AG12="HP",AF12,0)</f>
        <v>0</v>
      </c>
      <c r="AV12" s="101">
        <f t="shared" ref="AV12:AV75" si="34">IF(AG12="PE",AO12-AP12,0)</f>
        <v>0</v>
      </c>
      <c r="AW12" s="101">
        <f t="shared" ref="AW12:AW75" si="35">IF(AG12="AFR",AM12-AQ12,0)</f>
        <v>0</v>
      </c>
      <c r="AX12" s="101">
        <f t="shared" ref="AX12:AX75" si="36">IF(AG12="PME",AN12-AR12,0)</f>
        <v>0</v>
      </c>
      <c r="AY12" s="101">
        <f t="shared" ref="AY12:AY75" si="37">AT12+AU12+AV12+AW12+AX12</f>
        <v>0</v>
      </c>
      <c r="AZ12" s="101">
        <f t="shared" ref="AZ12:AZ75" si="38">BB12-BA12</f>
        <v>0</v>
      </c>
      <c r="BA12" s="101">
        <f>IF(F12="",0,$BB12*N(HLOOKUP($F12,Partenaires!$B$11:$H$24,5,FALSE)))</f>
        <v>0</v>
      </c>
      <c r="BB12" s="101">
        <f t="shared" ref="BB12:BB75" si="39">AS12*AI12</f>
        <v>0</v>
      </c>
    </row>
    <row r="13" spans="1:54" ht="18" customHeight="1" x14ac:dyDescent="0.25">
      <c r="A13" s="25"/>
      <c r="B13" s="25"/>
      <c r="C13" s="25"/>
      <c r="D13" s="43" t="str">
        <f t="shared" si="18"/>
        <v/>
      </c>
      <c r="E13" s="44">
        <f>IFERROR(VLOOKUP(CONCATENATE(A13,B13,C13),'Structure projet '!D:E,2,FALSE),"")</f>
        <v>0</v>
      </c>
      <c r="F13" s="25"/>
      <c r="G13" s="25"/>
      <c r="H13" s="26"/>
      <c r="I13" s="26"/>
      <c r="J13" s="272"/>
      <c r="K13" s="272"/>
      <c r="L13" s="272"/>
      <c r="M13" s="272"/>
      <c r="N13" s="272"/>
      <c r="O13" s="98">
        <f t="shared" si="19"/>
        <v>0</v>
      </c>
      <c r="P13" s="33"/>
      <c r="Q13" s="33"/>
      <c r="R13" s="33"/>
      <c r="S13" s="33"/>
      <c r="T13" s="33"/>
      <c r="U13" s="99">
        <f t="shared" si="20"/>
        <v>0</v>
      </c>
      <c r="V13" s="34"/>
      <c r="W13" s="99">
        <f t="shared" si="21"/>
        <v>0</v>
      </c>
      <c r="X13" s="99">
        <f t="shared" si="22"/>
        <v>0</v>
      </c>
      <c r="Y13" s="33" t="str">
        <f>_xlfn.IFNA(IF(VLOOKUP(CONCATENATE($D13,$F13,$G13,Y$3),'Description des coûts'!$D$8:$M$1048576,5,FALSE)=Y$3,VLOOKUP(CONCATENATE($D13,$F13,$G13,Y$3),'Description des coûts'!$D$8:$M$1048576,9,FALSE),0),"")</f>
        <v/>
      </c>
      <c r="Z13" s="33">
        <f>IFERROR(VLOOKUP(D13,Amortissements!$D$8:$O$1048576,8,FALSE)*VLOOKUP(D13,Amortissements!$D$8:$O$1048576,10,FALSE),0)</f>
        <v>0</v>
      </c>
      <c r="AA13" s="33" t="str">
        <f>_xlfn.IFNA(IF(VLOOKUP(CONCATENATE($D13,$F13,$G13,AA$3),'Description des coûts'!$D$8:$M$1048576,5,FALSE)=AA$3,VLOOKUP(CONCATENATE($D13,$F13,$G13,AA$3),'Description des coûts'!$D$8:$M$1048576,9,FALSE),0),"")</f>
        <v/>
      </c>
      <c r="AB13" s="33" t="str">
        <f>_xlfn.IFNA(IF(VLOOKUP(CONCATENATE($D13,$F13,$G13,AB$3),'Description des coûts'!$D$8:$M$1048576,5,FALSE)=AB$3,VLOOKUP(CONCATENATE($D13,$F13,$G13,AB$3),'Description des coûts'!$D$8:$M$1048576,9,FALSE),0),"")</f>
        <v/>
      </c>
      <c r="AC13" s="33" t="str">
        <f>_xlfn.IFNA(IF(VLOOKUP(CONCATENATE($D13,$F13,$G13,AC$3),'Description des coûts'!$D$8:$M$1048576,5,FALSE)=AC$3,VLOOKUP(CONCATENATE($D13,$F13,$G13,AC$3),'Description des coûts'!$D$8:$M$1048576,9,FALSE),0),"")</f>
        <v/>
      </c>
      <c r="AD13" s="33" t="str">
        <f>_xlfn.IFNA(IF(VLOOKUP(CONCATENATE($D13,$F13,$G13,AD$3),'Description des coûts'!$D$8:$M$1048576,5,FALSE)=AD$3,VLOOKUP(CONCATENATE($D13,$F13,$G13,AD$3),'Description des coûts'!$D$8:$M$1048576,9,FALSE),0),"")</f>
        <v/>
      </c>
      <c r="AE13" s="34"/>
      <c r="AF13" s="99">
        <f t="shared" ref="AF13:AF75" si="40">U13+SUM(X13:AD13)</f>
        <v>0</v>
      </c>
      <c r="AG13" s="25"/>
      <c r="AH13" s="302"/>
      <c r="AI13" s="100">
        <f>IF(F13="",0,
IF(AG13="RI",N(HLOOKUP($F13,Partenaires!$B$11:$H$24,6,FALSE)),
IF(AG13="DE",N(HLOOKUP($F13,Partenaires!$B$11:$H$24,7,FALSE)),
IF(AG13="IEE",N(HLOOKUP($F13,Partenaires!$B$11:$H$24,8,FALSE)),
IF(AG13="AFR",N(HLOOKUP($F13,Partenaires!$B$11:$H$24,9,FALSE)),
IF(AG13="PME",N(HLOOKUP($F13,Partenaires!$B$11:$H$24,10,FALSE)),
IF(AG13="PE",N(HLOOKUP($F13,Partenaires!$B$11:$H$24,11,FALSE)),0)))))))</f>
        <v>0</v>
      </c>
      <c r="AJ13" s="101">
        <f t="shared" si="23"/>
        <v>0</v>
      </c>
      <c r="AK13" s="101">
        <f t="shared" si="24"/>
        <v>0</v>
      </c>
      <c r="AL13" s="101">
        <f t="shared" si="25"/>
        <v>0</v>
      </c>
      <c r="AM13" s="101">
        <f t="shared" si="26"/>
        <v>0</v>
      </c>
      <c r="AN13" s="101">
        <f t="shared" si="27"/>
        <v>0</v>
      </c>
      <c r="AO13" s="101">
        <f t="shared" si="28"/>
        <v>0</v>
      </c>
      <c r="AP13" s="101">
        <f>IF(AG13="PE",AO13-(AO13*N(HLOOKUP($F13,Partenaires!$B$11:$H$24,12,FALSE))/N(HLOOKUP($F13,Partenaires!$B$11:$H$24,13,FALSE))),0)</f>
        <v>0</v>
      </c>
      <c r="AQ13" s="101">
        <f t="shared" si="29"/>
        <v>0</v>
      </c>
      <c r="AR13" s="101">
        <f t="shared" si="30"/>
        <v>0</v>
      </c>
      <c r="AS13" s="101">
        <f t="shared" si="31"/>
        <v>0</v>
      </c>
      <c r="AT13" s="101">
        <f t="shared" si="32"/>
        <v>0</v>
      </c>
      <c r="AU13" s="101">
        <f t="shared" si="33"/>
        <v>0</v>
      </c>
      <c r="AV13" s="101">
        <f t="shared" si="34"/>
        <v>0</v>
      </c>
      <c r="AW13" s="101">
        <f t="shared" si="35"/>
        <v>0</v>
      </c>
      <c r="AX13" s="101">
        <f t="shared" si="36"/>
        <v>0</v>
      </c>
      <c r="AY13" s="101">
        <f t="shared" si="37"/>
        <v>0</v>
      </c>
      <c r="AZ13" s="101">
        <f t="shared" si="38"/>
        <v>0</v>
      </c>
      <c r="BA13" s="101">
        <f>IF(F13="",0,$BB13*N(HLOOKUP($F13,Partenaires!$B$11:$H$24,5,FALSE)))</f>
        <v>0</v>
      </c>
      <c r="BB13" s="101">
        <f t="shared" si="39"/>
        <v>0</v>
      </c>
    </row>
    <row r="14" spans="1:54" ht="18" customHeight="1" x14ac:dyDescent="0.25">
      <c r="A14" s="25"/>
      <c r="B14" s="25"/>
      <c r="C14" s="25"/>
      <c r="D14" s="43" t="str">
        <f t="shared" si="18"/>
        <v/>
      </c>
      <c r="E14" s="44">
        <f>IFERROR(VLOOKUP(CONCATENATE(A14,B14,C14),'Structure projet '!D:E,2,FALSE),"")</f>
        <v>0</v>
      </c>
      <c r="F14" s="25"/>
      <c r="G14" s="25"/>
      <c r="H14" s="26"/>
      <c r="I14" s="26"/>
      <c r="J14" s="272"/>
      <c r="K14" s="272"/>
      <c r="L14" s="272"/>
      <c r="M14" s="272"/>
      <c r="N14" s="272"/>
      <c r="O14" s="98">
        <f t="shared" si="19"/>
        <v>0</v>
      </c>
      <c r="P14" s="33"/>
      <c r="Q14" s="33"/>
      <c r="R14" s="33"/>
      <c r="S14" s="33"/>
      <c r="T14" s="33"/>
      <c r="U14" s="99">
        <f t="shared" si="20"/>
        <v>0</v>
      </c>
      <c r="V14" s="34"/>
      <c r="W14" s="99">
        <f t="shared" si="21"/>
        <v>0</v>
      </c>
      <c r="X14" s="99">
        <f t="shared" si="22"/>
        <v>0</v>
      </c>
      <c r="Y14" s="33" t="str">
        <f>_xlfn.IFNA(IF(VLOOKUP(CONCATENATE($D14,$F14,$G14,Y$3),'Description des coûts'!$D$8:$M$1048576,5,FALSE)=Y$3,VLOOKUP(CONCATENATE($D14,$F14,$G14,Y$3),'Description des coûts'!$D$8:$M$1048576,9,FALSE),0),"")</f>
        <v/>
      </c>
      <c r="Z14" s="33">
        <f>IFERROR(VLOOKUP(D14,Amortissements!$D$8:$O$1048576,8,FALSE)*VLOOKUP(D14,Amortissements!$D$8:$O$1048576,10,FALSE),0)</f>
        <v>0</v>
      </c>
      <c r="AA14" s="33" t="str">
        <f>_xlfn.IFNA(IF(VLOOKUP(CONCATENATE($D14,$F14,$G14,AA$3),'Description des coûts'!$D$8:$M$1048576,5,FALSE)=AA$3,VLOOKUP(CONCATENATE($D14,$F14,$G14,AA$3),'Description des coûts'!$D$8:$M$1048576,9,FALSE),0),"")</f>
        <v/>
      </c>
      <c r="AB14" s="33" t="str">
        <f>_xlfn.IFNA(IF(VLOOKUP(CONCATENATE($D14,$F14,$G14,AB$3),'Description des coûts'!$D$8:$M$1048576,5,FALSE)=AB$3,VLOOKUP(CONCATENATE($D14,$F14,$G14,AB$3),'Description des coûts'!$D$8:$M$1048576,9,FALSE),0),"")</f>
        <v/>
      </c>
      <c r="AC14" s="33" t="str">
        <f>_xlfn.IFNA(IF(VLOOKUP(CONCATENATE($D14,$F14,$G14,AC$3),'Description des coûts'!$D$8:$M$1048576,5,FALSE)=AC$3,VLOOKUP(CONCATENATE($D14,$F14,$G14,AC$3),'Description des coûts'!$D$8:$M$1048576,9,FALSE),0),"")</f>
        <v/>
      </c>
      <c r="AD14" s="33" t="str">
        <f>_xlfn.IFNA(IF(VLOOKUP(CONCATENATE($D14,$F14,$G14,AD$3),'Description des coûts'!$D$8:$M$1048576,5,FALSE)=AD$3,VLOOKUP(CONCATENATE($D14,$F14,$G14,AD$3),'Description des coûts'!$D$8:$M$1048576,9,FALSE),0),"")</f>
        <v/>
      </c>
      <c r="AE14" s="34"/>
      <c r="AF14" s="99">
        <f t="shared" si="40"/>
        <v>0</v>
      </c>
      <c r="AG14" s="25"/>
      <c r="AH14" s="302"/>
      <c r="AI14" s="100">
        <f>IF(F14="",0,
IF(AG14="RI",N(HLOOKUP($F14,Partenaires!$B$11:$H$24,6,FALSE)),
IF(AG14="DE",N(HLOOKUP($F14,Partenaires!$B$11:$H$24,7,FALSE)),
IF(AG14="IEE",N(HLOOKUP($F14,Partenaires!$B$11:$H$24,8,FALSE)),
IF(AG14="AFR",N(HLOOKUP($F14,Partenaires!$B$11:$H$24,9,FALSE)),
IF(AG14="PME",N(HLOOKUP($F14,Partenaires!$B$11:$H$24,10,FALSE)),
IF(AG14="PE",N(HLOOKUP($F14,Partenaires!$B$11:$H$24,11,FALSE)),0)))))))</f>
        <v>0</v>
      </c>
      <c r="AJ14" s="101">
        <f t="shared" si="23"/>
        <v>0</v>
      </c>
      <c r="AK14" s="101">
        <f t="shared" si="24"/>
        <v>0</v>
      </c>
      <c r="AL14" s="101">
        <f t="shared" si="25"/>
        <v>0</v>
      </c>
      <c r="AM14" s="101">
        <f t="shared" si="26"/>
        <v>0</v>
      </c>
      <c r="AN14" s="101">
        <f t="shared" si="27"/>
        <v>0</v>
      </c>
      <c r="AO14" s="101">
        <f t="shared" si="28"/>
        <v>0</v>
      </c>
      <c r="AP14" s="101">
        <f>IF(AG14="PE",AO14-(AO14*N(HLOOKUP($F14,Partenaires!$B$11:$H$24,12,FALSE))/N(HLOOKUP($F14,Partenaires!$B$11:$H$24,13,FALSE))),0)</f>
        <v>0</v>
      </c>
      <c r="AQ14" s="101">
        <f t="shared" si="29"/>
        <v>0</v>
      </c>
      <c r="AR14" s="101">
        <f t="shared" si="30"/>
        <v>0</v>
      </c>
      <c r="AS14" s="101">
        <f t="shared" si="31"/>
        <v>0</v>
      </c>
      <c r="AT14" s="101">
        <f t="shared" si="32"/>
        <v>0</v>
      </c>
      <c r="AU14" s="101">
        <f t="shared" si="33"/>
        <v>0</v>
      </c>
      <c r="AV14" s="101">
        <f t="shared" si="34"/>
        <v>0</v>
      </c>
      <c r="AW14" s="101">
        <f t="shared" si="35"/>
        <v>0</v>
      </c>
      <c r="AX14" s="101">
        <f t="shared" si="36"/>
        <v>0</v>
      </c>
      <c r="AY14" s="101">
        <f t="shared" si="37"/>
        <v>0</v>
      </c>
      <c r="AZ14" s="101">
        <f t="shared" si="38"/>
        <v>0</v>
      </c>
      <c r="BA14" s="101">
        <f>IF(F14="",0,$BB14*N(HLOOKUP($F14,Partenaires!$B$11:$H$24,5,FALSE)))</f>
        <v>0</v>
      </c>
      <c r="BB14" s="101">
        <f t="shared" si="39"/>
        <v>0</v>
      </c>
    </row>
    <row r="15" spans="1:54" ht="18" customHeight="1" x14ac:dyDescent="0.25">
      <c r="A15" s="25"/>
      <c r="B15" s="25"/>
      <c r="C15" s="25"/>
      <c r="D15" s="43" t="str">
        <f t="shared" si="18"/>
        <v/>
      </c>
      <c r="E15" s="44">
        <f>IFERROR(VLOOKUP(CONCATENATE(A15,B15,C15),'Structure projet '!D:E,2,FALSE),"")</f>
        <v>0</v>
      </c>
      <c r="F15" s="25"/>
      <c r="G15" s="25"/>
      <c r="H15" s="26"/>
      <c r="I15" s="26"/>
      <c r="J15" s="272"/>
      <c r="K15" s="272"/>
      <c r="L15" s="272"/>
      <c r="M15" s="272"/>
      <c r="N15" s="272"/>
      <c r="O15" s="98">
        <f t="shared" si="19"/>
        <v>0</v>
      </c>
      <c r="P15" s="33"/>
      <c r="Q15" s="33"/>
      <c r="R15" s="33"/>
      <c r="S15" s="33"/>
      <c r="T15" s="33"/>
      <c r="U15" s="99">
        <f t="shared" si="20"/>
        <v>0</v>
      </c>
      <c r="V15" s="34"/>
      <c r="W15" s="99">
        <f t="shared" si="21"/>
        <v>0</v>
      </c>
      <c r="X15" s="99">
        <f t="shared" si="22"/>
        <v>0</v>
      </c>
      <c r="Y15" s="33" t="str">
        <f>_xlfn.IFNA(IF(VLOOKUP(CONCATENATE($D15,$F15,$G15,Y$3),'Description des coûts'!$D$8:$M$1048576,5,FALSE)=Y$3,VLOOKUP(CONCATENATE($D15,$F15,$G15,Y$3),'Description des coûts'!$D$8:$M$1048576,9,FALSE),0),"")</f>
        <v/>
      </c>
      <c r="Z15" s="33">
        <f>IFERROR(VLOOKUP(D15,Amortissements!$D$8:$O$1048576,8,FALSE)*VLOOKUP(D15,Amortissements!$D$8:$O$1048576,10,FALSE),0)</f>
        <v>0</v>
      </c>
      <c r="AA15" s="33" t="str">
        <f>_xlfn.IFNA(IF(VLOOKUP(CONCATENATE($D15,$F15,$G15,AA$3),'Description des coûts'!$D$8:$M$1048576,5,FALSE)=AA$3,VLOOKUP(CONCATENATE($D15,$F15,$G15,AA$3),'Description des coûts'!$D$8:$M$1048576,9,FALSE),0),"")</f>
        <v/>
      </c>
      <c r="AB15" s="33" t="str">
        <f>_xlfn.IFNA(IF(VLOOKUP(CONCATENATE($D15,$F15,$G15,AB$3),'Description des coûts'!$D$8:$M$1048576,5,FALSE)=AB$3,VLOOKUP(CONCATENATE($D15,$F15,$G15,AB$3),'Description des coûts'!$D$8:$M$1048576,9,FALSE),0),"")</f>
        <v/>
      </c>
      <c r="AC15" s="33" t="str">
        <f>_xlfn.IFNA(IF(VLOOKUP(CONCATENATE($D15,$F15,$G15,AC$3),'Description des coûts'!$D$8:$M$1048576,5,FALSE)=AC$3,VLOOKUP(CONCATENATE($D15,$F15,$G15,AC$3),'Description des coûts'!$D$8:$M$1048576,9,FALSE),0),"")</f>
        <v/>
      </c>
      <c r="AD15" s="33" t="str">
        <f>_xlfn.IFNA(IF(VLOOKUP(CONCATENATE($D15,$F15,$G15,AD$3),'Description des coûts'!$D$8:$M$1048576,5,FALSE)=AD$3,VLOOKUP(CONCATENATE($D15,$F15,$G15,AD$3),'Description des coûts'!$D$8:$M$1048576,9,FALSE),0),"")</f>
        <v/>
      </c>
      <c r="AE15" s="34"/>
      <c r="AF15" s="99">
        <f t="shared" si="40"/>
        <v>0</v>
      </c>
      <c r="AG15" s="25"/>
      <c r="AH15" s="302"/>
      <c r="AI15" s="100">
        <f>IF(F15="",0,
IF(AG15="RI",N(HLOOKUP($F15,Partenaires!$B$11:$H$24,6,FALSE)),
IF(AG15="DE",N(HLOOKUP($F15,Partenaires!$B$11:$H$24,7,FALSE)),
IF(AG15="IEE",N(HLOOKUP($F15,Partenaires!$B$11:$H$24,8,FALSE)),
IF(AG15="AFR",N(HLOOKUP($F15,Partenaires!$B$11:$H$24,9,FALSE)),
IF(AG15="PME",N(HLOOKUP($F15,Partenaires!$B$11:$H$24,10,FALSE)),
IF(AG15="PE",N(HLOOKUP($F15,Partenaires!$B$11:$H$24,11,FALSE)),0)))))))</f>
        <v>0</v>
      </c>
      <c r="AJ15" s="101">
        <f t="shared" si="23"/>
        <v>0</v>
      </c>
      <c r="AK15" s="101">
        <f t="shared" si="24"/>
        <v>0</v>
      </c>
      <c r="AL15" s="101">
        <f t="shared" si="25"/>
        <v>0</v>
      </c>
      <c r="AM15" s="101">
        <f t="shared" si="26"/>
        <v>0</v>
      </c>
      <c r="AN15" s="101">
        <f t="shared" si="27"/>
        <v>0</v>
      </c>
      <c r="AO15" s="101">
        <f t="shared" si="28"/>
        <v>0</v>
      </c>
      <c r="AP15" s="101">
        <f>IF(AG15="PE",AO15-(AO15*N(HLOOKUP($F15,Partenaires!$B$11:$H$24,12,FALSE))/N(HLOOKUP($F15,Partenaires!$B$11:$H$24,13,FALSE))),0)</f>
        <v>0</v>
      </c>
      <c r="AQ15" s="101">
        <f t="shared" si="29"/>
        <v>0</v>
      </c>
      <c r="AR15" s="101">
        <f t="shared" si="30"/>
        <v>0</v>
      </c>
      <c r="AS15" s="101">
        <f t="shared" si="31"/>
        <v>0</v>
      </c>
      <c r="AT15" s="101">
        <f t="shared" si="32"/>
        <v>0</v>
      </c>
      <c r="AU15" s="101">
        <f t="shared" si="33"/>
        <v>0</v>
      </c>
      <c r="AV15" s="101">
        <f t="shared" si="34"/>
        <v>0</v>
      </c>
      <c r="AW15" s="101">
        <f t="shared" si="35"/>
        <v>0</v>
      </c>
      <c r="AX15" s="101">
        <f t="shared" si="36"/>
        <v>0</v>
      </c>
      <c r="AY15" s="101">
        <f t="shared" si="37"/>
        <v>0</v>
      </c>
      <c r="AZ15" s="101">
        <f t="shared" si="38"/>
        <v>0</v>
      </c>
      <c r="BA15" s="101">
        <f>IF(F15="",0,$BB15*N(HLOOKUP($F15,Partenaires!$B$11:$H$24,5,FALSE)))</f>
        <v>0</v>
      </c>
      <c r="BB15" s="101">
        <f t="shared" si="39"/>
        <v>0</v>
      </c>
    </row>
    <row r="16" spans="1:54" ht="18" customHeight="1" x14ac:dyDescent="0.25">
      <c r="A16" s="25"/>
      <c r="B16" s="25"/>
      <c r="C16" s="25"/>
      <c r="D16" s="43" t="str">
        <f t="shared" si="18"/>
        <v/>
      </c>
      <c r="E16" s="44">
        <f>IFERROR(VLOOKUP(CONCATENATE(A16,B16,C16),'Structure projet '!D:E,2,FALSE),"")</f>
        <v>0</v>
      </c>
      <c r="F16" s="25"/>
      <c r="G16" s="25"/>
      <c r="H16" s="26"/>
      <c r="I16" s="26"/>
      <c r="J16" s="272"/>
      <c r="K16" s="272"/>
      <c r="L16" s="272"/>
      <c r="M16" s="272"/>
      <c r="N16" s="272"/>
      <c r="O16" s="98">
        <f t="shared" si="19"/>
        <v>0</v>
      </c>
      <c r="P16" s="33"/>
      <c r="Q16" s="33"/>
      <c r="R16" s="33"/>
      <c r="S16" s="33"/>
      <c r="T16" s="33"/>
      <c r="U16" s="99">
        <f t="shared" si="20"/>
        <v>0</v>
      </c>
      <c r="V16" s="34"/>
      <c r="W16" s="99">
        <f t="shared" si="21"/>
        <v>0</v>
      </c>
      <c r="X16" s="99">
        <f t="shared" si="22"/>
        <v>0</v>
      </c>
      <c r="Y16" s="33" t="str">
        <f>_xlfn.IFNA(IF(VLOOKUP(CONCATENATE($D16,$F16,$G16,Y$3),'Description des coûts'!$D$8:$M$1048576,5,FALSE)=Y$3,VLOOKUP(CONCATENATE($D16,$F16,$G16,Y$3),'Description des coûts'!$D$8:$M$1048576,9,FALSE),0),"")</f>
        <v/>
      </c>
      <c r="Z16" s="33">
        <f>IFERROR(VLOOKUP(D16,Amortissements!$D$8:$O$1048576,8,FALSE)*VLOOKUP(D16,Amortissements!$D$8:$O$1048576,10,FALSE),0)</f>
        <v>0</v>
      </c>
      <c r="AA16" s="33" t="str">
        <f>_xlfn.IFNA(IF(VLOOKUP(CONCATENATE($D16,$F16,$G16,AA$3),'Description des coûts'!$D$8:$M$1048576,5,FALSE)=AA$3,VLOOKUP(CONCATENATE($D16,$F16,$G16,AA$3),'Description des coûts'!$D$8:$M$1048576,9,FALSE),0),"")</f>
        <v/>
      </c>
      <c r="AB16" s="33" t="str">
        <f>_xlfn.IFNA(IF(VLOOKUP(CONCATENATE($D16,$F16,$G16,AB$3),'Description des coûts'!$D$8:$M$1048576,5,FALSE)=AB$3,VLOOKUP(CONCATENATE($D16,$F16,$G16,AB$3),'Description des coûts'!$D$8:$M$1048576,9,FALSE),0),"")</f>
        <v/>
      </c>
      <c r="AC16" s="33" t="str">
        <f>_xlfn.IFNA(IF(VLOOKUP(CONCATENATE($D16,$F16,$G16,AC$3),'Description des coûts'!$D$8:$M$1048576,5,FALSE)=AC$3,VLOOKUP(CONCATENATE($D16,$F16,$G16,AC$3),'Description des coûts'!$D$8:$M$1048576,9,FALSE),0),"")</f>
        <v/>
      </c>
      <c r="AD16" s="33" t="str">
        <f>_xlfn.IFNA(IF(VLOOKUP(CONCATENATE($D16,$F16,$G16,AD$3),'Description des coûts'!$D$8:$M$1048576,5,FALSE)=AD$3,VLOOKUP(CONCATENATE($D16,$F16,$G16,AD$3),'Description des coûts'!$D$8:$M$1048576,9,FALSE),0),"")</f>
        <v/>
      </c>
      <c r="AE16" s="34"/>
      <c r="AF16" s="99">
        <f t="shared" si="40"/>
        <v>0</v>
      </c>
      <c r="AG16" s="25"/>
      <c r="AH16" s="302"/>
      <c r="AI16" s="100">
        <f>IF(F16="",0,
IF(AG16="RI",N(HLOOKUP($F16,Partenaires!$B$11:$H$24,6,FALSE)),
IF(AG16="DE",N(HLOOKUP($F16,Partenaires!$B$11:$H$24,7,FALSE)),
IF(AG16="IEE",N(HLOOKUP($F16,Partenaires!$B$11:$H$24,8,FALSE)),
IF(AG16="AFR",N(HLOOKUP($F16,Partenaires!$B$11:$H$24,9,FALSE)),
IF(AG16="PME",N(HLOOKUP($F16,Partenaires!$B$11:$H$24,10,FALSE)),
IF(AG16="PE",N(HLOOKUP($F16,Partenaires!$B$11:$H$24,11,FALSE)),0)))))))</f>
        <v>0</v>
      </c>
      <c r="AJ16" s="101">
        <f t="shared" si="23"/>
        <v>0</v>
      </c>
      <c r="AK16" s="101">
        <f t="shared" si="24"/>
        <v>0</v>
      </c>
      <c r="AL16" s="101">
        <f t="shared" si="25"/>
        <v>0</v>
      </c>
      <c r="AM16" s="101">
        <f t="shared" si="26"/>
        <v>0</v>
      </c>
      <c r="AN16" s="101">
        <f t="shared" si="27"/>
        <v>0</v>
      </c>
      <c r="AO16" s="101">
        <f t="shared" si="28"/>
        <v>0</v>
      </c>
      <c r="AP16" s="101">
        <f>IF(AG16="PE",AO16-(AO16*N(HLOOKUP($F16,Partenaires!$B$11:$H$24,12,FALSE))/N(HLOOKUP($F16,Partenaires!$B$11:$H$24,13,FALSE))),0)</f>
        <v>0</v>
      </c>
      <c r="AQ16" s="101">
        <f t="shared" si="29"/>
        <v>0</v>
      </c>
      <c r="AR16" s="101">
        <f t="shared" si="30"/>
        <v>0</v>
      </c>
      <c r="AS16" s="101">
        <f t="shared" si="31"/>
        <v>0</v>
      </c>
      <c r="AT16" s="101">
        <f t="shared" si="32"/>
        <v>0</v>
      </c>
      <c r="AU16" s="101">
        <f t="shared" si="33"/>
        <v>0</v>
      </c>
      <c r="AV16" s="101">
        <f t="shared" si="34"/>
        <v>0</v>
      </c>
      <c r="AW16" s="101">
        <f t="shared" si="35"/>
        <v>0</v>
      </c>
      <c r="AX16" s="101">
        <f t="shared" si="36"/>
        <v>0</v>
      </c>
      <c r="AY16" s="101">
        <f t="shared" si="37"/>
        <v>0</v>
      </c>
      <c r="AZ16" s="101">
        <f t="shared" si="38"/>
        <v>0</v>
      </c>
      <c r="BA16" s="101">
        <f>IF(F16="",0,$BB16*N(HLOOKUP($F16,Partenaires!$B$11:$H$24,5,FALSE)))</f>
        <v>0</v>
      </c>
      <c r="BB16" s="101">
        <f t="shared" si="39"/>
        <v>0</v>
      </c>
    </row>
    <row r="17" spans="1:54" ht="18" customHeight="1" x14ac:dyDescent="0.25">
      <c r="A17" s="25"/>
      <c r="B17" s="25"/>
      <c r="C17" s="25"/>
      <c r="D17" s="43" t="str">
        <f t="shared" si="18"/>
        <v/>
      </c>
      <c r="E17" s="44">
        <f>IFERROR(VLOOKUP(CONCATENATE(A17,B17,C17),'Structure projet '!D:E,2,FALSE),"")</f>
        <v>0</v>
      </c>
      <c r="F17" s="25"/>
      <c r="G17" s="25"/>
      <c r="H17" s="26"/>
      <c r="I17" s="26"/>
      <c r="J17" s="272"/>
      <c r="K17" s="272"/>
      <c r="L17" s="272"/>
      <c r="M17" s="272"/>
      <c r="N17" s="272"/>
      <c r="O17" s="98">
        <f t="shared" si="19"/>
        <v>0</v>
      </c>
      <c r="P17" s="33"/>
      <c r="Q17" s="33"/>
      <c r="R17" s="33"/>
      <c r="S17" s="33"/>
      <c r="T17" s="33"/>
      <c r="U17" s="99">
        <f t="shared" si="20"/>
        <v>0</v>
      </c>
      <c r="V17" s="34"/>
      <c r="W17" s="99">
        <f t="shared" si="21"/>
        <v>0</v>
      </c>
      <c r="X17" s="99">
        <f t="shared" si="22"/>
        <v>0</v>
      </c>
      <c r="Y17" s="33" t="str">
        <f>_xlfn.IFNA(IF(VLOOKUP(CONCATENATE($D17,$F17,$G17,Y$3),'Description des coûts'!$D$8:$M$1048576,5,FALSE)=Y$3,VLOOKUP(CONCATENATE($D17,$F17,$G17,Y$3),'Description des coûts'!$D$8:$M$1048576,9,FALSE),0),"")</f>
        <v/>
      </c>
      <c r="Z17" s="33">
        <f>IFERROR(VLOOKUP(D17,Amortissements!$D$8:$O$1048576,8,FALSE)*VLOOKUP(D17,Amortissements!$D$8:$O$1048576,10,FALSE),0)</f>
        <v>0</v>
      </c>
      <c r="AA17" s="33" t="str">
        <f>_xlfn.IFNA(IF(VLOOKUP(CONCATENATE($D17,$F17,$G17,AA$3),'Description des coûts'!$D$8:$M$1048576,5,FALSE)=AA$3,VLOOKUP(CONCATENATE($D17,$F17,$G17,AA$3),'Description des coûts'!$D$8:$M$1048576,9,FALSE),0),"")</f>
        <v/>
      </c>
      <c r="AB17" s="33" t="str">
        <f>_xlfn.IFNA(IF(VLOOKUP(CONCATENATE($D17,$F17,$G17,AB$3),'Description des coûts'!$D$8:$M$1048576,5,FALSE)=AB$3,VLOOKUP(CONCATENATE($D17,$F17,$G17,AB$3),'Description des coûts'!$D$8:$M$1048576,9,FALSE),0),"")</f>
        <v/>
      </c>
      <c r="AC17" s="33" t="str">
        <f>_xlfn.IFNA(IF(VLOOKUP(CONCATENATE($D17,$F17,$G17,AC$3),'Description des coûts'!$D$8:$M$1048576,5,FALSE)=AC$3,VLOOKUP(CONCATENATE($D17,$F17,$G17,AC$3),'Description des coûts'!$D$8:$M$1048576,9,FALSE),0),"")</f>
        <v/>
      </c>
      <c r="AD17" s="33" t="str">
        <f>_xlfn.IFNA(IF(VLOOKUP(CONCATENATE($D17,$F17,$G17,AD$3),'Description des coûts'!$D$8:$M$1048576,5,FALSE)=AD$3,VLOOKUP(CONCATENATE($D17,$F17,$G17,AD$3),'Description des coûts'!$D$8:$M$1048576,9,FALSE),0),"")</f>
        <v/>
      </c>
      <c r="AE17" s="34"/>
      <c r="AF17" s="99">
        <f t="shared" si="40"/>
        <v>0</v>
      </c>
      <c r="AG17" s="25"/>
      <c r="AH17" s="302"/>
      <c r="AI17" s="100">
        <f>IF(F17="",0,
IF(AG17="RI",N(HLOOKUP($F17,Partenaires!$B$11:$H$24,6,FALSE)),
IF(AG17="DE",N(HLOOKUP($F17,Partenaires!$B$11:$H$24,7,FALSE)),
IF(AG17="IEE",N(HLOOKUP($F17,Partenaires!$B$11:$H$24,8,FALSE)),
IF(AG17="AFR",N(HLOOKUP($F17,Partenaires!$B$11:$H$24,9,FALSE)),
IF(AG17="PME",N(HLOOKUP($F17,Partenaires!$B$11:$H$24,10,FALSE)),
IF(AG17="PE",N(HLOOKUP($F17,Partenaires!$B$11:$H$24,11,FALSE)),0)))))))</f>
        <v>0</v>
      </c>
      <c r="AJ17" s="101">
        <f t="shared" si="23"/>
        <v>0</v>
      </c>
      <c r="AK17" s="101">
        <f t="shared" si="24"/>
        <v>0</v>
      </c>
      <c r="AL17" s="101">
        <f t="shared" si="25"/>
        <v>0</v>
      </c>
      <c r="AM17" s="101">
        <f t="shared" si="26"/>
        <v>0</v>
      </c>
      <c r="AN17" s="101">
        <f t="shared" si="27"/>
        <v>0</v>
      </c>
      <c r="AO17" s="101">
        <f t="shared" si="28"/>
        <v>0</v>
      </c>
      <c r="AP17" s="101">
        <f>IF(AG17="PE",AO17-(AO17*N(HLOOKUP($F17,Partenaires!$B$11:$H$24,12,FALSE))/N(HLOOKUP($F17,Partenaires!$B$11:$H$24,13,FALSE))),0)</f>
        <v>0</v>
      </c>
      <c r="AQ17" s="101">
        <f t="shared" si="29"/>
        <v>0</v>
      </c>
      <c r="AR17" s="101">
        <f t="shared" si="30"/>
        <v>0</v>
      </c>
      <c r="AS17" s="101">
        <f t="shared" si="31"/>
        <v>0</v>
      </c>
      <c r="AT17" s="101">
        <f t="shared" si="32"/>
        <v>0</v>
      </c>
      <c r="AU17" s="101">
        <f t="shared" si="33"/>
        <v>0</v>
      </c>
      <c r="AV17" s="101">
        <f t="shared" si="34"/>
        <v>0</v>
      </c>
      <c r="AW17" s="101">
        <f t="shared" si="35"/>
        <v>0</v>
      </c>
      <c r="AX17" s="101">
        <f t="shared" si="36"/>
        <v>0</v>
      </c>
      <c r="AY17" s="101">
        <f t="shared" si="37"/>
        <v>0</v>
      </c>
      <c r="AZ17" s="101">
        <f t="shared" si="38"/>
        <v>0</v>
      </c>
      <c r="BA17" s="101">
        <f>IF(F17="",0,$BB17*N(HLOOKUP($F17,Partenaires!$B$11:$H$24,5,FALSE)))</f>
        <v>0</v>
      </c>
      <c r="BB17" s="101">
        <f t="shared" si="39"/>
        <v>0</v>
      </c>
    </row>
    <row r="18" spans="1:54" ht="18" customHeight="1" x14ac:dyDescent="0.25">
      <c r="A18" s="25"/>
      <c r="B18" s="25"/>
      <c r="C18" s="25"/>
      <c r="D18" s="43" t="str">
        <f t="shared" si="18"/>
        <v/>
      </c>
      <c r="E18" s="44">
        <f>IFERROR(VLOOKUP(CONCATENATE(A18,B18,C18),'Structure projet '!D:E,2,FALSE),"")</f>
        <v>0</v>
      </c>
      <c r="F18" s="25"/>
      <c r="G18" s="25"/>
      <c r="H18" s="26"/>
      <c r="I18" s="26"/>
      <c r="J18" s="272"/>
      <c r="K18" s="272"/>
      <c r="L18" s="272"/>
      <c r="M18" s="272"/>
      <c r="N18" s="272"/>
      <c r="O18" s="98">
        <f t="shared" si="19"/>
        <v>0</v>
      </c>
      <c r="P18" s="33"/>
      <c r="Q18" s="33"/>
      <c r="R18" s="33"/>
      <c r="S18" s="33"/>
      <c r="T18" s="33"/>
      <c r="U18" s="99">
        <f t="shared" si="20"/>
        <v>0</v>
      </c>
      <c r="V18" s="34"/>
      <c r="W18" s="99">
        <f t="shared" si="21"/>
        <v>0</v>
      </c>
      <c r="X18" s="99">
        <f t="shared" si="22"/>
        <v>0</v>
      </c>
      <c r="Y18" s="33" t="str">
        <f>_xlfn.IFNA(IF(VLOOKUP(CONCATENATE($D18,$F18,$G18,Y$3),'Description des coûts'!$D$8:$M$1048576,5,FALSE)=Y$3,VLOOKUP(CONCATENATE($D18,$F18,$G18,Y$3),'Description des coûts'!$D$8:$M$1048576,9,FALSE),0),"")</f>
        <v/>
      </c>
      <c r="Z18" s="33">
        <f>IFERROR(VLOOKUP(D18,Amortissements!$D$8:$O$1048576,8,FALSE)*VLOOKUP(D18,Amortissements!$D$8:$O$1048576,10,FALSE),0)</f>
        <v>0</v>
      </c>
      <c r="AA18" s="33" t="str">
        <f>_xlfn.IFNA(IF(VLOOKUP(CONCATENATE($D18,$F18,$G18,AA$3),'Description des coûts'!$D$8:$M$1048576,5,FALSE)=AA$3,VLOOKUP(CONCATENATE($D18,$F18,$G18,AA$3),'Description des coûts'!$D$8:$M$1048576,9,FALSE),0),"")</f>
        <v/>
      </c>
      <c r="AB18" s="33" t="str">
        <f>_xlfn.IFNA(IF(VLOOKUP(CONCATENATE($D18,$F18,$G18,AB$3),'Description des coûts'!$D$8:$M$1048576,5,FALSE)=AB$3,VLOOKUP(CONCATENATE($D18,$F18,$G18,AB$3),'Description des coûts'!$D$8:$M$1048576,9,FALSE),0),"")</f>
        <v/>
      </c>
      <c r="AC18" s="33" t="str">
        <f>_xlfn.IFNA(IF(VLOOKUP(CONCATENATE($D18,$F18,$G18,AC$3),'Description des coûts'!$D$8:$M$1048576,5,FALSE)=AC$3,VLOOKUP(CONCATENATE($D18,$F18,$G18,AC$3),'Description des coûts'!$D$8:$M$1048576,9,FALSE),0),"")</f>
        <v/>
      </c>
      <c r="AD18" s="33" t="str">
        <f>_xlfn.IFNA(IF(VLOOKUP(CONCATENATE($D18,$F18,$G18,AD$3),'Description des coûts'!$D$8:$M$1048576,5,FALSE)=AD$3,VLOOKUP(CONCATENATE($D18,$F18,$G18,AD$3),'Description des coûts'!$D$8:$M$1048576,9,FALSE),0),"")</f>
        <v/>
      </c>
      <c r="AE18" s="34"/>
      <c r="AF18" s="99">
        <f t="shared" si="40"/>
        <v>0</v>
      </c>
      <c r="AG18" s="25"/>
      <c r="AH18" s="302"/>
      <c r="AI18" s="100">
        <f>IF(F18="",0,
IF(AG18="RI",N(HLOOKUP($F18,Partenaires!$B$11:$H$24,6,FALSE)),
IF(AG18="DE",N(HLOOKUP($F18,Partenaires!$B$11:$H$24,7,FALSE)),
IF(AG18="IEE",N(HLOOKUP($F18,Partenaires!$B$11:$H$24,8,FALSE)),
IF(AG18="AFR",N(HLOOKUP($F18,Partenaires!$B$11:$H$24,9,FALSE)),
IF(AG18="PME",N(HLOOKUP($F18,Partenaires!$B$11:$H$24,10,FALSE)),
IF(AG18="PE",N(HLOOKUP($F18,Partenaires!$B$11:$H$24,11,FALSE)),0)))))))</f>
        <v>0</v>
      </c>
      <c r="AJ18" s="101">
        <f t="shared" si="23"/>
        <v>0</v>
      </c>
      <c r="AK18" s="101">
        <f t="shared" si="24"/>
        <v>0</v>
      </c>
      <c r="AL18" s="101">
        <f t="shared" si="25"/>
        <v>0</v>
      </c>
      <c r="AM18" s="101">
        <f t="shared" si="26"/>
        <v>0</v>
      </c>
      <c r="AN18" s="101">
        <f t="shared" si="27"/>
        <v>0</v>
      </c>
      <c r="AO18" s="101">
        <f t="shared" si="28"/>
        <v>0</v>
      </c>
      <c r="AP18" s="101">
        <f>IF(AG18="PE",AO18-(AO18*N(HLOOKUP($F18,Partenaires!$B$11:$H$24,12,FALSE))/N(HLOOKUP($F18,Partenaires!$B$11:$H$24,13,FALSE))),0)</f>
        <v>0</v>
      </c>
      <c r="AQ18" s="101">
        <f t="shared" si="29"/>
        <v>0</v>
      </c>
      <c r="AR18" s="101">
        <f t="shared" si="30"/>
        <v>0</v>
      </c>
      <c r="AS18" s="101">
        <f t="shared" si="31"/>
        <v>0</v>
      </c>
      <c r="AT18" s="101">
        <f t="shared" si="32"/>
        <v>0</v>
      </c>
      <c r="AU18" s="101">
        <f t="shared" si="33"/>
        <v>0</v>
      </c>
      <c r="AV18" s="101">
        <f t="shared" si="34"/>
        <v>0</v>
      </c>
      <c r="AW18" s="101">
        <f t="shared" si="35"/>
        <v>0</v>
      </c>
      <c r="AX18" s="101">
        <f t="shared" si="36"/>
        <v>0</v>
      </c>
      <c r="AY18" s="101">
        <f t="shared" si="37"/>
        <v>0</v>
      </c>
      <c r="AZ18" s="101">
        <f t="shared" si="38"/>
        <v>0</v>
      </c>
      <c r="BA18" s="101">
        <f>IF(F18="",0,$BB18*N(HLOOKUP($F18,Partenaires!$B$11:$H$24,5,FALSE)))</f>
        <v>0</v>
      </c>
      <c r="BB18" s="101">
        <f t="shared" si="39"/>
        <v>0</v>
      </c>
    </row>
    <row r="19" spans="1:54" ht="18" customHeight="1" x14ac:dyDescent="0.25">
      <c r="A19" s="25"/>
      <c r="B19" s="25"/>
      <c r="C19" s="25"/>
      <c r="D19" s="43" t="str">
        <f t="shared" si="18"/>
        <v/>
      </c>
      <c r="E19" s="44">
        <f>IFERROR(VLOOKUP(CONCATENATE(A19,B19,C19),'Structure projet '!D:E,2,FALSE),"")</f>
        <v>0</v>
      </c>
      <c r="F19" s="25"/>
      <c r="G19" s="25"/>
      <c r="H19" s="26"/>
      <c r="I19" s="26"/>
      <c r="J19" s="272"/>
      <c r="K19" s="272"/>
      <c r="L19" s="272"/>
      <c r="M19" s="272"/>
      <c r="N19" s="272"/>
      <c r="O19" s="98">
        <f t="shared" si="19"/>
        <v>0</v>
      </c>
      <c r="P19" s="33"/>
      <c r="Q19" s="33"/>
      <c r="R19" s="33"/>
      <c r="S19" s="33"/>
      <c r="T19" s="33"/>
      <c r="U19" s="99">
        <f t="shared" si="20"/>
        <v>0</v>
      </c>
      <c r="V19" s="34"/>
      <c r="W19" s="99">
        <f t="shared" si="21"/>
        <v>0</v>
      </c>
      <c r="X19" s="99">
        <f t="shared" si="22"/>
        <v>0</v>
      </c>
      <c r="Y19" s="33" t="str">
        <f>_xlfn.IFNA(IF(VLOOKUP(CONCATENATE($D19,$F19,$G19,Y$3),'Description des coûts'!$D$8:$M$1048576,5,FALSE)=Y$3,VLOOKUP(CONCATENATE($D19,$F19,$G19,Y$3),'Description des coûts'!$D$8:$M$1048576,9,FALSE),0),"")</f>
        <v/>
      </c>
      <c r="Z19" s="33">
        <f>IFERROR(VLOOKUP(D19,Amortissements!$D$8:$O$1048576,8,FALSE)*VLOOKUP(D19,Amortissements!$D$8:$O$1048576,10,FALSE),0)</f>
        <v>0</v>
      </c>
      <c r="AA19" s="33" t="str">
        <f>_xlfn.IFNA(IF(VLOOKUP(CONCATENATE($D19,$F19,$G19,AA$3),'Description des coûts'!$D$8:$M$1048576,5,FALSE)=AA$3,VLOOKUP(CONCATENATE($D19,$F19,$G19,AA$3),'Description des coûts'!$D$8:$M$1048576,9,FALSE),0),"")</f>
        <v/>
      </c>
      <c r="AB19" s="33" t="str">
        <f>_xlfn.IFNA(IF(VLOOKUP(CONCATENATE($D19,$F19,$G19,AB$3),'Description des coûts'!$D$8:$M$1048576,5,FALSE)=AB$3,VLOOKUP(CONCATENATE($D19,$F19,$G19,AB$3),'Description des coûts'!$D$8:$M$1048576,9,FALSE),0),"")</f>
        <v/>
      </c>
      <c r="AC19" s="33" t="str">
        <f>_xlfn.IFNA(IF(VLOOKUP(CONCATENATE($D19,$F19,$G19,AC$3),'Description des coûts'!$D$8:$M$1048576,5,FALSE)=AC$3,VLOOKUP(CONCATENATE($D19,$F19,$G19,AC$3),'Description des coûts'!$D$8:$M$1048576,9,FALSE),0),"")</f>
        <v/>
      </c>
      <c r="AD19" s="33" t="str">
        <f>_xlfn.IFNA(IF(VLOOKUP(CONCATENATE($D19,$F19,$G19,AD$3),'Description des coûts'!$D$8:$M$1048576,5,FALSE)=AD$3,VLOOKUP(CONCATENATE($D19,$F19,$G19,AD$3),'Description des coûts'!$D$8:$M$1048576,9,FALSE),0),"")</f>
        <v/>
      </c>
      <c r="AE19" s="34"/>
      <c r="AF19" s="99">
        <f t="shared" si="40"/>
        <v>0</v>
      </c>
      <c r="AG19" s="25"/>
      <c r="AH19" s="302"/>
      <c r="AI19" s="100">
        <f>IF(F19="",0,
IF(AG19="RI",N(HLOOKUP($F19,Partenaires!$B$11:$H$24,6,FALSE)),
IF(AG19="DE",N(HLOOKUP($F19,Partenaires!$B$11:$H$24,7,FALSE)),
IF(AG19="IEE",N(HLOOKUP($F19,Partenaires!$B$11:$H$24,8,FALSE)),
IF(AG19="AFR",N(HLOOKUP($F19,Partenaires!$B$11:$H$24,9,FALSE)),
IF(AG19="PME",N(HLOOKUP($F19,Partenaires!$B$11:$H$24,10,FALSE)),
IF(AG19="PE",N(HLOOKUP($F19,Partenaires!$B$11:$H$24,11,FALSE)),0)))))))</f>
        <v>0</v>
      </c>
      <c r="AJ19" s="101">
        <f t="shared" si="23"/>
        <v>0</v>
      </c>
      <c r="AK19" s="101">
        <f t="shared" si="24"/>
        <v>0</v>
      </c>
      <c r="AL19" s="101">
        <f t="shared" si="25"/>
        <v>0</v>
      </c>
      <c r="AM19" s="101">
        <f t="shared" si="26"/>
        <v>0</v>
      </c>
      <c r="AN19" s="101">
        <f t="shared" si="27"/>
        <v>0</v>
      </c>
      <c r="AO19" s="101">
        <f t="shared" si="28"/>
        <v>0</v>
      </c>
      <c r="AP19" s="101">
        <f>IF(AG19="PE",AO19-(AO19*N(HLOOKUP($F19,Partenaires!$B$11:$H$24,12,FALSE))/N(HLOOKUP($F19,Partenaires!$B$11:$H$24,13,FALSE))),0)</f>
        <v>0</v>
      </c>
      <c r="AQ19" s="101">
        <f t="shared" si="29"/>
        <v>0</v>
      </c>
      <c r="AR19" s="101">
        <f t="shared" si="30"/>
        <v>0</v>
      </c>
      <c r="AS19" s="101">
        <f t="shared" si="31"/>
        <v>0</v>
      </c>
      <c r="AT19" s="101">
        <f t="shared" si="32"/>
        <v>0</v>
      </c>
      <c r="AU19" s="101">
        <f t="shared" si="33"/>
        <v>0</v>
      </c>
      <c r="AV19" s="101">
        <f t="shared" si="34"/>
        <v>0</v>
      </c>
      <c r="AW19" s="101">
        <f t="shared" si="35"/>
        <v>0</v>
      </c>
      <c r="AX19" s="101">
        <f t="shared" si="36"/>
        <v>0</v>
      </c>
      <c r="AY19" s="101">
        <f t="shared" si="37"/>
        <v>0</v>
      </c>
      <c r="AZ19" s="101">
        <f t="shared" si="38"/>
        <v>0</v>
      </c>
      <c r="BA19" s="101">
        <f>IF(F19="",0,$BB19*N(HLOOKUP($F19,Partenaires!$B$11:$H$24,5,FALSE)))</f>
        <v>0</v>
      </c>
      <c r="BB19" s="101">
        <f t="shared" si="39"/>
        <v>0</v>
      </c>
    </row>
    <row r="20" spans="1:54" ht="18" customHeight="1" x14ac:dyDescent="0.25">
      <c r="A20" s="25"/>
      <c r="B20" s="25"/>
      <c r="C20" s="25"/>
      <c r="D20" s="43" t="str">
        <f t="shared" si="18"/>
        <v/>
      </c>
      <c r="E20" s="44">
        <f>IFERROR(VLOOKUP(CONCATENATE(A20,B20,C20),'Structure projet '!D:E,2,FALSE),"")</f>
        <v>0</v>
      </c>
      <c r="F20" s="25"/>
      <c r="G20" s="25"/>
      <c r="H20" s="26"/>
      <c r="I20" s="26"/>
      <c r="J20" s="272"/>
      <c r="K20" s="272"/>
      <c r="L20" s="272"/>
      <c r="M20" s="272"/>
      <c r="N20" s="272"/>
      <c r="O20" s="98">
        <f t="shared" si="19"/>
        <v>0</v>
      </c>
      <c r="P20" s="33"/>
      <c r="Q20" s="33"/>
      <c r="R20" s="33"/>
      <c r="S20" s="33"/>
      <c r="T20" s="33"/>
      <c r="U20" s="99">
        <f t="shared" si="20"/>
        <v>0</v>
      </c>
      <c r="V20" s="34"/>
      <c r="W20" s="99">
        <f t="shared" si="21"/>
        <v>0</v>
      </c>
      <c r="X20" s="99">
        <f t="shared" si="22"/>
        <v>0</v>
      </c>
      <c r="Y20" s="33" t="str">
        <f>_xlfn.IFNA(IF(VLOOKUP(CONCATENATE($D20,$F20,$G20,Y$3),'Description des coûts'!$D$8:$M$1048576,5,FALSE)=Y$3,VLOOKUP(CONCATENATE($D20,$F20,$G20,Y$3),'Description des coûts'!$D$8:$M$1048576,9,FALSE),0),"")</f>
        <v/>
      </c>
      <c r="Z20" s="33">
        <f>IFERROR(VLOOKUP(D20,Amortissements!$D$8:$O$1048576,8,FALSE)*VLOOKUP(D20,Amortissements!$D$8:$O$1048576,10,FALSE),0)</f>
        <v>0</v>
      </c>
      <c r="AA20" s="33" t="str">
        <f>_xlfn.IFNA(IF(VLOOKUP(CONCATENATE($D20,$F20,$G20,AA$3),'Description des coûts'!$D$8:$M$1048576,5,FALSE)=AA$3,VLOOKUP(CONCATENATE($D20,$F20,$G20,AA$3),'Description des coûts'!$D$8:$M$1048576,9,FALSE),0),"")</f>
        <v/>
      </c>
      <c r="AB20" s="33" t="str">
        <f>_xlfn.IFNA(IF(VLOOKUP(CONCATENATE($D20,$F20,$G20,AB$3),'Description des coûts'!$D$8:$M$1048576,5,FALSE)=AB$3,VLOOKUP(CONCATENATE($D20,$F20,$G20,AB$3),'Description des coûts'!$D$8:$M$1048576,9,FALSE),0),"")</f>
        <v/>
      </c>
      <c r="AC20" s="33" t="str">
        <f>_xlfn.IFNA(IF(VLOOKUP(CONCATENATE($D20,$F20,$G20,AC$3),'Description des coûts'!$D$8:$M$1048576,5,FALSE)=AC$3,VLOOKUP(CONCATENATE($D20,$F20,$G20,AC$3),'Description des coûts'!$D$8:$M$1048576,9,FALSE),0),"")</f>
        <v/>
      </c>
      <c r="AD20" s="33" t="str">
        <f>_xlfn.IFNA(IF(VLOOKUP(CONCATENATE($D20,$F20,$G20,AD$3),'Description des coûts'!$D$8:$M$1048576,5,FALSE)=AD$3,VLOOKUP(CONCATENATE($D20,$F20,$G20,AD$3),'Description des coûts'!$D$8:$M$1048576,9,FALSE),0),"")</f>
        <v/>
      </c>
      <c r="AE20" s="34"/>
      <c r="AF20" s="99">
        <f t="shared" si="40"/>
        <v>0</v>
      </c>
      <c r="AG20" s="25"/>
      <c r="AH20" s="302"/>
      <c r="AI20" s="100">
        <f>IF(F20="",0,
IF(AG20="RI",N(HLOOKUP($F20,Partenaires!$B$11:$H$24,6,FALSE)),
IF(AG20="DE",N(HLOOKUP($F20,Partenaires!$B$11:$H$24,7,FALSE)),
IF(AG20="IEE",N(HLOOKUP($F20,Partenaires!$B$11:$H$24,8,FALSE)),
IF(AG20="AFR",N(HLOOKUP($F20,Partenaires!$B$11:$H$24,9,FALSE)),
IF(AG20="PME",N(HLOOKUP($F20,Partenaires!$B$11:$H$24,10,FALSE)),
IF(AG20="PE",N(HLOOKUP($F20,Partenaires!$B$11:$H$24,11,FALSE)),0)))))))</f>
        <v>0</v>
      </c>
      <c r="AJ20" s="101">
        <f t="shared" si="23"/>
        <v>0</v>
      </c>
      <c r="AK20" s="101">
        <f t="shared" si="24"/>
        <v>0</v>
      </c>
      <c r="AL20" s="101">
        <f t="shared" si="25"/>
        <v>0</v>
      </c>
      <c r="AM20" s="101">
        <f t="shared" si="26"/>
        <v>0</v>
      </c>
      <c r="AN20" s="101">
        <f t="shared" si="27"/>
        <v>0</v>
      </c>
      <c r="AO20" s="101">
        <f t="shared" si="28"/>
        <v>0</v>
      </c>
      <c r="AP20" s="101">
        <f>IF(AG20="PE",AO20-(AO20*N(HLOOKUP($F20,Partenaires!$B$11:$H$24,12,FALSE))/N(HLOOKUP($F20,Partenaires!$B$11:$H$24,13,FALSE))),0)</f>
        <v>0</v>
      </c>
      <c r="AQ20" s="101">
        <f t="shared" si="29"/>
        <v>0</v>
      </c>
      <c r="AR20" s="101">
        <f t="shared" si="30"/>
        <v>0</v>
      </c>
      <c r="AS20" s="101">
        <f t="shared" si="31"/>
        <v>0</v>
      </c>
      <c r="AT20" s="101">
        <f t="shared" si="32"/>
        <v>0</v>
      </c>
      <c r="AU20" s="101">
        <f t="shared" si="33"/>
        <v>0</v>
      </c>
      <c r="AV20" s="101">
        <f t="shared" si="34"/>
        <v>0</v>
      </c>
      <c r="AW20" s="101">
        <f t="shared" si="35"/>
        <v>0</v>
      </c>
      <c r="AX20" s="101">
        <f t="shared" si="36"/>
        <v>0</v>
      </c>
      <c r="AY20" s="101">
        <f t="shared" si="37"/>
        <v>0</v>
      </c>
      <c r="AZ20" s="101">
        <f t="shared" si="38"/>
        <v>0</v>
      </c>
      <c r="BA20" s="101">
        <f>IF(F20="",0,$BB20*N(HLOOKUP($F20,Partenaires!$B$11:$H$24,5,FALSE)))</f>
        <v>0</v>
      </c>
      <c r="BB20" s="101">
        <f t="shared" si="39"/>
        <v>0</v>
      </c>
    </row>
    <row r="21" spans="1:54" ht="18" customHeight="1" x14ac:dyDescent="0.25">
      <c r="A21" s="25"/>
      <c r="B21" s="25"/>
      <c r="C21" s="25"/>
      <c r="D21" s="43" t="str">
        <f t="shared" si="18"/>
        <v/>
      </c>
      <c r="E21" s="44">
        <f>IFERROR(VLOOKUP(CONCATENATE(A21,B21,C21),'Structure projet '!D:E,2,FALSE),"")</f>
        <v>0</v>
      </c>
      <c r="F21" s="25"/>
      <c r="G21" s="25"/>
      <c r="H21" s="26"/>
      <c r="I21" s="26"/>
      <c r="J21" s="272"/>
      <c r="K21" s="272"/>
      <c r="L21" s="272"/>
      <c r="M21" s="272"/>
      <c r="N21" s="272"/>
      <c r="O21" s="98">
        <f t="shared" si="19"/>
        <v>0</v>
      </c>
      <c r="P21" s="33"/>
      <c r="Q21" s="33"/>
      <c r="R21" s="33"/>
      <c r="S21" s="33"/>
      <c r="T21" s="33"/>
      <c r="U21" s="99">
        <f t="shared" si="20"/>
        <v>0</v>
      </c>
      <c r="V21" s="34"/>
      <c r="W21" s="99">
        <f t="shared" si="21"/>
        <v>0</v>
      </c>
      <c r="X21" s="99">
        <f t="shared" si="22"/>
        <v>0</v>
      </c>
      <c r="Y21" s="33" t="str">
        <f>_xlfn.IFNA(IF(VLOOKUP(CONCATENATE($D21,$F21,$G21,Y$3),'Description des coûts'!$D$8:$M$1048576,5,FALSE)=Y$3,VLOOKUP(CONCATENATE($D21,$F21,$G21,Y$3),'Description des coûts'!$D$8:$M$1048576,9,FALSE),0),"")</f>
        <v/>
      </c>
      <c r="Z21" s="33">
        <f>IFERROR(VLOOKUP(D21,Amortissements!$D$8:$O$1048576,8,FALSE)*VLOOKUP(D21,Amortissements!$D$8:$O$1048576,10,FALSE),0)</f>
        <v>0</v>
      </c>
      <c r="AA21" s="33" t="str">
        <f>_xlfn.IFNA(IF(VLOOKUP(CONCATENATE($D21,$F21,$G21,AA$3),'Description des coûts'!$D$8:$M$1048576,5,FALSE)=AA$3,VLOOKUP(CONCATENATE($D21,$F21,$G21,AA$3),'Description des coûts'!$D$8:$M$1048576,9,FALSE),0),"")</f>
        <v/>
      </c>
      <c r="AB21" s="33" t="str">
        <f>_xlfn.IFNA(IF(VLOOKUP(CONCATENATE($D21,$F21,$G21,AB$3),'Description des coûts'!$D$8:$M$1048576,5,FALSE)=AB$3,VLOOKUP(CONCATENATE($D21,$F21,$G21,AB$3),'Description des coûts'!$D$8:$M$1048576,9,FALSE),0),"")</f>
        <v/>
      </c>
      <c r="AC21" s="33" t="str">
        <f>_xlfn.IFNA(IF(VLOOKUP(CONCATENATE($D21,$F21,$G21,AC$3),'Description des coûts'!$D$8:$M$1048576,5,FALSE)=AC$3,VLOOKUP(CONCATENATE($D21,$F21,$G21,AC$3),'Description des coûts'!$D$8:$M$1048576,9,FALSE),0),"")</f>
        <v/>
      </c>
      <c r="AD21" s="33" t="str">
        <f>_xlfn.IFNA(IF(VLOOKUP(CONCATENATE($D21,$F21,$G21,AD$3),'Description des coûts'!$D$8:$M$1048576,5,FALSE)=AD$3,VLOOKUP(CONCATENATE($D21,$F21,$G21,AD$3),'Description des coûts'!$D$8:$M$1048576,9,FALSE),0),"")</f>
        <v/>
      </c>
      <c r="AE21" s="34"/>
      <c r="AF21" s="99">
        <f t="shared" si="40"/>
        <v>0</v>
      </c>
      <c r="AG21" s="25"/>
      <c r="AH21" s="302"/>
      <c r="AI21" s="100">
        <f>IF(F21="",0,
IF(AG21="RI",N(HLOOKUP($F21,Partenaires!$B$11:$H$24,6,FALSE)),
IF(AG21="DE",N(HLOOKUP($F21,Partenaires!$B$11:$H$24,7,FALSE)),
IF(AG21="IEE",N(HLOOKUP($F21,Partenaires!$B$11:$H$24,8,FALSE)),
IF(AG21="AFR",N(HLOOKUP($F21,Partenaires!$B$11:$H$24,9,FALSE)),
IF(AG21="PME",N(HLOOKUP($F21,Partenaires!$B$11:$H$24,10,FALSE)),
IF(AG21="PE",N(HLOOKUP($F21,Partenaires!$B$11:$H$24,11,FALSE)),0)))))))</f>
        <v>0</v>
      </c>
      <c r="AJ21" s="101">
        <f t="shared" si="23"/>
        <v>0</v>
      </c>
      <c r="AK21" s="101">
        <f t="shared" si="24"/>
        <v>0</v>
      </c>
      <c r="AL21" s="101">
        <f t="shared" si="25"/>
        <v>0</v>
      </c>
      <c r="AM21" s="101">
        <f t="shared" si="26"/>
        <v>0</v>
      </c>
      <c r="AN21" s="101">
        <f t="shared" si="27"/>
        <v>0</v>
      </c>
      <c r="AO21" s="101">
        <f t="shared" si="28"/>
        <v>0</v>
      </c>
      <c r="AP21" s="101">
        <f>IF(AG21="PE",AO21-(AO21*N(HLOOKUP($F21,Partenaires!$B$11:$H$24,12,FALSE))/N(HLOOKUP($F21,Partenaires!$B$11:$H$24,13,FALSE))),0)</f>
        <v>0</v>
      </c>
      <c r="AQ21" s="101">
        <f t="shared" si="29"/>
        <v>0</v>
      </c>
      <c r="AR21" s="101">
        <f t="shared" si="30"/>
        <v>0</v>
      </c>
      <c r="AS21" s="101">
        <f t="shared" si="31"/>
        <v>0</v>
      </c>
      <c r="AT21" s="101">
        <f t="shared" si="32"/>
        <v>0</v>
      </c>
      <c r="AU21" s="101">
        <f t="shared" si="33"/>
        <v>0</v>
      </c>
      <c r="AV21" s="101">
        <f t="shared" si="34"/>
        <v>0</v>
      </c>
      <c r="AW21" s="101">
        <f t="shared" si="35"/>
        <v>0</v>
      </c>
      <c r="AX21" s="101">
        <f t="shared" si="36"/>
        <v>0</v>
      </c>
      <c r="AY21" s="101">
        <f t="shared" si="37"/>
        <v>0</v>
      </c>
      <c r="AZ21" s="101">
        <f t="shared" si="38"/>
        <v>0</v>
      </c>
      <c r="BA21" s="101">
        <f>IF(F21="",0,$BB21*N(HLOOKUP($F21,Partenaires!$B$11:$H$24,5,FALSE)))</f>
        <v>0</v>
      </c>
      <c r="BB21" s="101">
        <f t="shared" si="39"/>
        <v>0</v>
      </c>
    </row>
    <row r="22" spans="1:54" ht="18" customHeight="1" x14ac:dyDescent="0.25">
      <c r="A22" s="25"/>
      <c r="B22" s="25"/>
      <c r="C22" s="25"/>
      <c r="D22" s="43" t="str">
        <f t="shared" si="18"/>
        <v/>
      </c>
      <c r="E22" s="44">
        <f>IFERROR(VLOOKUP(CONCATENATE(A22,B22,C22),'Structure projet '!D:E,2,FALSE),"")</f>
        <v>0</v>
      </c>
      <c r="F22" s="25"/>
      <c r="G22" s="25"/>
      <c r="H22" s="26"/>
      <c r="I22" s="26"/>
      <c r="J22" s="272"/>
      <c r="K22" s="272"/>
      <c r="L22" s="272"/>
      <c r="M22" s="272"/>
      <c r="N22" s="272"/>
      <c r="O22" s="98">
        <f t="shared" si="19"/>
        <v>0</v>
      </c>
      <c r="P22" s="33"/>
      <c r="Q22" s="33"/>
      <c r="R22" s="33"/>
      <c r="S22" s="33"/>
      <c r="T22" s="33"/>
      <c r="U22" s="99">
        <f t="shared" si="20"/>
        <v>0</v>
      </c>
      <c r="V22" s="34"/>
      <c r="W22" s="99">
        <f t="shared" si="21"/>
        <v>0</v>
      </c>
      <c r="X22" s="99">
        <f t="shared" si="22"/>
        <v>0</v>
      </c>
      <c r="Y22" s="33" t="str">
        <f>_xlfn.IFNA(IF(VLOOKUP(CONCATENATE($D22,$F22,$G22,Y$3),'Description des coûts'!$D$8:$M$1048576,5,FALSE)=Y$3,VLOOKUP(CONCATENATE($D22,$F22,$G22,Y$3),'Description des coûts'!$D$8:$M$1048576,9,FALSE),0),"")</f>
        <v/>
      </c>
      <c r="Z22" s="33">
        <f>IFERROR(VLOOKUP(D22,Amortissements!$D$8:$O$1048576,8,FALSE)*VLOOKUP(D22,Amortissements!$D$8:$O$1048576,10,FALSE),0)</f>
        <v>0</v>
      </c>
      <c r="AA22" s="33" t="str">
        <f>_xlfn.IFNA(IF(VLOOKUP(CONCATENATE($D22,$F22,$G22,AA$3),'Description des coûts'!$D$8:$M$1048576,5,FALSE)=AA$3,VLOOKUP(CONCATENATE($D22,$F22,$G22,AA$3),'Description des coûts'!$D$8:$M$1048576,9,FALSE),0),"")</f>
        <v/>
      </c>
      <c r="AB22" s="33" t="str">
        <f>_xlfn.IFNA(IF(VLOOKUP(CONCATENATE($D22,$F22,$G22,AB$3),'Description des coûts'!$D$8:$M$1048576,5,FALSE)=AB$3,VLOOKUP(CONCATENATE($D22,$F22,$G22,AB$3),'Description des coûts'!$D$8:$M$1048576,9,FALSE),0),"")</f>
        <v/>
      </c>
      <c r="AC22" s="33" t="str">
        <f>_xlfn.IFNA(IF(VLOOKUP(CONCATENATE($D22,$F22,$G22,AC$3),'Description des coûts'!$D$8:$M$1048576,5,FALSE)=AC$3,VLOOKUP(CONCATENATE($D22,$F22,$G22,AC$3),'Description des coûts'!$D$8:$M$1048576,9,FALSE),0),"")</f>
        <v/>
      </c>
      <c r="AD22" s="33" t="str">
        <f>_xlfn.IFNA(IF(VLOOKUP(CONCATENATE($D22,$F22,$G22,AD$3),'Description des coûts'!$D$8:$M$1048576,5,FALSE)=AD$3,VLOOKUP(CONCATENATE($D22,$F22,$G22,AD$3),'Description des coûts'!$D$8:$M$1048576,9,FALSE),0),"")</f>
        <v/>
      </c>
      <c r="AE22" s="34"/>
      <c r="AF22" s="99">
        <f t="shared" si="40"/>
        <v>0</v>
      </c>
      <c r="AG22" s="25"/>
      <c r="AH22" s="302"/>
      <c r="AI22" s="100">
        <f>IF(F22="",0,
IF(AG22="RI",N(HLOOKUP($F22,Partenaires!$B$11:$H$24,6,FALSE)),
IF(AG22="DE",N(HLOOKUP($F22,Partenaires!$B$11:$H$24,7,FALSE)),
IF(AG22="IEE",N(HLOOKUP($F22,Partenaires!$B$11:$H$24,8,FALSE)),
IF(AG22="AFR",N(HLOOKUP($F22,Partenaires!$B$11:$H$24,9,FALSE)),
IF(AG22="PME",N(HLOOKUP($F22,Partenaires!$B$11:$H$24,10,FALSE)),
IF(AG22="PE",N(HLOOKUP($F22,Partenaires!$B$11:$H$24,11,FALSE)),0)))))))</f>
        <v>0</v>
      </c>
      <c r="AJ22" s="101">
        <f t="shared" si="23"/>
        <v>0</v>
      </c>
      <c r="AK22" s="101">
        <f t="shared" si="24"/>
        <v>0</v>
      </c>
      <c r="AL22" s="101">
        <f t="shared" si="25"/>
        <v>0</v>
      </c>
      <c r="AM22" s="101">
        <f t="shared" si="26"/>
        <v>0</v>
      </c>
      <c r="AN22" s="101">
        <f t="shared" si="27"/>
        <v>0</v>
      </c>
      <c r="AO22" s="101">
        <f t="shared" si="28"/>
        <v>0</v>
      </c>
      <c r="AP22" s="101">
        <f>IF(AG22="PE",AO22-(AO22*N(HLOOKUP($F22,Partenaires!$B$11:$H$24,12,FALSE))/N(HLOOKUP($F22,Partenaires!$B$11:$H$24,13,FALSE))),0)</f>
        <v>0</v>
      </c>
      <c r="AQ22" s="101">
        <f t="shared" si="29"/>
        <v>0</v>
      </c>
      <c r="AR22" s="101">
        <f t="shared" si="30"/>
        <v>0</v>
      </c>
      <c r="AS22" s="101">
        <f t="shared" si="31"/>
        <v>0</v>
      </c>
      <c r="AT22" s="101">
        <f t="shared" si="32"/>
        <v>0</v>
      </c>
      <c r="AU22" s="101">
        <f t="shared" si="33"/>
        <v>0</v>
      </c>
      <c r="AV22" s="101">
        <f t="shared" si="34"/>
        <v>0</v>
      </c>
      <c r="AW22" s="101">
        <f t="shared" si="35"/>
        <v>0</v>
      </c>
      <c r="AX22" s="101">
        <f t="shared" si="36"/>
        <v>0</v>
      </c>
      <c r="AY22" s="101">
        <f t="shared" si="37"/>
        <v>0</v>
      </c>
      <c r="AZ22" s="101">
        <f t="shared" si="38"/>
        <v>0</v>
      </c>
      <c r="BA22" s="101">
        <f>IF(F22="",0,$BB22*N(HLOOKUP($F22,Partenaires!$B$11:$H$24,5,FALSE)))</f>
        <v>0</v>
      </c>
      <c r="BB22" s="101">
        <f t="shared" si="39"/>
        <v>0</v>
      </c>
    </row>
    <row r="23" spans="1:54" ht="18" customHeight="1" x14ac:dyDescent="0.25">
      <c r="A23" s="25"/>
      <c r="B23" s="25"/>
      <c r="C23" s="25"/>
      <c r="D23" s="43" t="str">
        <f t="shared" si="18"/>
        <v/>
      </c>
      <c r="E23" s="44">
        <f>IFERROR(VLOOKUP(CONCATENATE(A23,B23,C23),'Structure projet '!D:E,2,FALSE),"")</f>
        <v>0</v>
      </c>
      <c r="F23" s="25"/>
      <c r="G23" s="25"/>
      <c r="H23" s="26"/>
      <c r="I23" s="26"/>
      <c r="J23" s="272"/>
      <c r="K23" s="272"/>
      <c r="L23" s="272"/>
      <c r="M23" s="272"/>
      <c r="N23" s="272"/>
      <c r="O23" s="98">
        <f t="shared" si="19"/>
        <v>0</v>
      </c>
      <c r="P23" s="33"/>
      <c r="Q23" s="33"/>
      <c r="R23" s="33"/>
      <c r="S23" s="33"/>
      <c r="T23" s="33"/>
      <c r="U23" s="99">
        <f t="shared" si="20"/>
        <v>0</v>
      </c>
      <c r="V23" s="34"/>
      <c r="W23" s="99">
        <f t="shared" si="21"/>
        <v>0</v>
      </c>
      <c r="X23" s="99">
        <f t="shared" si="22"/>
        <v>0</v>
      </c>
      <c r="Y23" s="33" t="str">
        <f>_xlfn.IFNA(IF(VLOOKUP(CONCATENATE($D23,$F23,$G23,Y$3),'Description des coûts'!$D$8:$M$1048576,5,FALSE)=Y$3,VLOOKUP(CONCATENATE($D23,$F23,$G23,Y$3),'Description des coûts'!$D$8:$M$1048576,9,FALSE),0),"")</f>
        <v/>
      </c>
      <c r="Z23" s="33">
        <f>IFERROR(VLOOKUP(D23,Amortissements!$D$8:$O$1048576,8,FALSE)*VLOOKUP(D23,Amortissements!$D$8:$O$1048576,10,FALSE),0)</f>
        <v>0</v>
      </c>
      <c r="AA23" s="33" t="str">
        <f>_xlfn.IFNA(IF(VLOOKUP(CONCATENATE($D23,$F23,$G23,AA$3),'Description des coûts'!$D$8:$M$1048576,5,FALSE)=AA$3,VLOOKUP(CONCATENATE($D23,$F23,$G23,AA$3),'Description des coûts'!$D$8:$M$1048576,9,FALSE),0),"")</f>
        <v/>
      </c>
      <c r="AB23" s="33" t="str">
        <f>_xlfn.IFNA(IF(VLOOKUP(CONCATENATE($D23,$F23,$G23,AB$3),'Description des coûts'!$D$8:$M$1048576,5,FALSE)=AB$3,VLOOKUP(CONCATENATE($D23,$F23,$G23,AB$3),'Description des coûts'!$D$8:$M$1048576,9,FALSE),0),"")</f>
        <v/>
      </c>
      <c r="AC23" s="33" t="str">
        <f>_xlfn.IFNA(IF(VLOOKUP(CONCATENATE($D23,$F23,$G23,AC$3),'Description des coûts'!$D$8:$M$1048576,5,FALSE)=AC$3,VLOOKUP(CONCATENATE($D23,$F23,$G23,AC$3),'Description des coûts'!$D$8:$M$1048576,9,FALSE),0),"")</f>
        <v/>
      </c>
      <c r="AD23" s="33" t="str">
        <f>_xlfn.IFNA(IF(VLOOKUP(CONCATENATE($D23,$F23,$G23,AD$3),'Description des coûts'!$D$8:$M$1048576,5,FALSE)=AD$3,VLOOKUP(CONCATENATE($D23,$F23,$G23,AD$3),'Description des coûts'!$D$8:$M$1048576,9,FALSE),0),"")</f>
        <v/>
      </c>
      <c r="AE23" s="34"/>
      <c r="AF23" s="99">
        <f t="shared" si="40"/>
        <v>0</v>
      </c>
      <c r="AG23" s="25"/>
      <c r="AH23" s="302"/>
      <c r="AI23" s="100">
        <f>IF(F23="",0,
IF(AG23="RI",N(HLOOKUP($F23,Partenaires!$B$11:$H$24,6,FALSE)),
IF(AG23="DE",N(HLOOKUP($F23,Partenaires!$B$11:$H$24,7,FALSE)),
IF(AG23="IEE",N(HLOOKUP($F23,Partenaires!$B$11:$H$24,8,FALSE)),
IF(AG23="AFR",N(HLOOKUP($F23,Partenaires!$B$11:$H$24,9,FALSE)),
IF(AG23="PME",N(HLOOKUP($F23,Partenaires!$B$11:$H$24,10,FALSE)),
IF(AG23="PE",N(HLOOKUP($F23,Partenaires!$B$11:$H$24,11,FALSE)),0)))))))</f>
        <v>0</v>
      </c>
      <c r="AJ23" s="101">
        <f t="shared" si="23"/>
        <v>0</v>
      </c>
      <c r="AK23" s="101">
        <f t="shared" si="24"/>
        <v>0</v>
      </c>
      <c r="AL23" s="101">
        <f t="shared" si="25"/>
        <v>0</v>
      </c>
      <c r="AM23" s="101">
        <f t="shared" si="26"/>
        <v>0</v>
      </c>
      <c r="AN23" s="101">
        <f t="shared" si="27"/>
        <v>0</v>
      </c>
      <c r="AO23" s="101">
        <f t="shared" si="28"/>
        <v>0</v>
      </c>
      <c r="AP23" s="101">
        <f>IF(AG23="PE",AO23-(AO23*N(HLOOKUP($F23,Partenaires!$B$11:$H$24,12,FALSE))/N(HLOOKUP($F23,Partenaires!$B$11:$H$24,13,FALSE))),0)</f>
        <v>0</v>
      </c>
      <c r="AQ23" s="101">
        <f t="shared" si="29"/>
        <v>0</v>
      </c>
      <c r="AR23" s="101">
        <f t="shared" si="30"/>
        <v>0</v>
      </c>
      <c r="AS23" s="101">
        <f t="shared" si="31"/>
        <v>0</v>
      </c>
      <c r="AT23" s="101">
        <f t="shared" si="32"/>
        <v>0</v>
      </c>
      <c r="AU23" s="101">
        <f t="shared" si="33"/>
        <v>0</v>
      </c>
      <c r="AV23" s="101">
        <f t="shared" si="34"/>
        <v>0</v>
      </c>
      <c r="AW23" s="101">
        <f t="shared" si="35"/>
        <v>0</v>
      </c>
      <c r="AX23" s="101">
        <f t="shared" si="36"/>
        <v>0</v>
      </c>
      <c r="AY23" s="101">
        <f t="shared" si="37"/>
        <v>0</v>
      </c>
      <c r="AZ23" s="101">
        <f t="shared" si="38"/>
        <v>0</v>
      </c>
      <c r="BA23" s="101">
        <f>IF(F23="",0,$BB23*N(HLOOKUP($F23,Partenaires!$B$11:$H$24,5,FALSE)))</f>
        <v>0</v>
      </c>
      <c r="BB23" s="101">
        <f t="shared" si="39"/>
        <v>0</v>
      </c>
    </row>
    <row r="24" spans="1:54" ht="18" customHeight="1" x14ac:dyDescent="0.25">
      <c r="A24" s="25"/>
      <c r="B24" s="25"/>
      <c r="C24" s="25"/>
      <c r="D24" s="43" t="str">
        <f t="shared" si="18"/>
        <v/>
      </c>
      <c r="E24" s="44">
        <f>IFERROR(VLOOKUP(CONCATENATE(A24,B24,C24),'Structure projet '!D:E,2,FALSE),"")</f>
        <v>0</v>
      </c>
      <c r="F24" s="25"/>
      <c r="G24" s="25"/>
      <c r="H24" s="26"/>
      <c r="I24" s="26"/>
      <c r="J24" s="272"/>
      <c r="K24" s="272"/>
      <c r="L24" s="272"/>
      <c r="M24" s="272"/>
      <c r="N24" s="272"/>
      <c r="O24" s="98">
        <f t="shared" si="19"/>
        <v>0</v>
      </c>
      <c r="P24" s="33"/>
      <c r="Q24" s="33"/>
      <c r="R24" s="33"/>
      <c r="S24" s="33"/>
      <c r="T24" s="33"/>
      <c r="U24" s="99">
        <f t="shared" si="20"/>
        <v>0</v>
      </c>
      <c r="V24" s="34"/>
      <c r="W24" s="99">
        <f t="shared" si="21"/>
        <v>0</v>
      </c>
      <c r="X24" s="99">
        <f t="shared" si="22"/>
        <v>0</v>
      </c>
      <c r="Y24" s="33" t="str">
        <f>_xlfn.IFNA(IF(VLOOKUP(CONCATENATE($D24,$F24,$G24,Y$3),'Description des coûts'!$D$8:$M$1048576,5,FALSE)=Y$3,VLOOKUP(CONCATENATE($D24,$F24,$G24,Y$3),'Description des coûts'!$D$8:$M$1048576,9,FALSE),0),"")</f>
        <v/>
      </c>
      <c r="Z24" s="33">
        <f>IFERROR(VLOOKUP(D24,Amortissements!$D$8:$O$1048576,8,FALSE)*VLOOKUP(D24,Amortissements!$D$8:$O$1048576,10,FALSE),0)</f>
        <v>0</v>
      </c>
      <c r="AA24" s="33" t="str">
        <f>_xlfn.IFNA(IF(VLOOKUP(CONCATENATE($D24,$F24,$G24,AA$3),'Description des coûts'!$D$8:$M$1048576,5,FALSE)=AA$3,VLOOKUP(CONCATENATE($D24,$F24,$G24,AA$3),'Description des coûts'!$D$8:$M$1048576,9,FALSE),0),"")</f>
        <v/>
      </c>
      <c r="AB24" s="33" t="str">
        <f>_xlfn.IFNA(IF(VLOOKUP(CONCATENATE($D24,$F24,$G24,AB$3),'Description des coûts'!$D$8:$M$1048576,5,FALSE)=AB$3,VLOOKUP(CONCATENATE($D24,$F24,$G24,AB$3),'Description des coûts'!$D$8:$M$1048576,9,FALSE),0),"")</f>
        <v/>
      </c>
      <c r="AC24" s="33" t="str">
        <f>_xlfn.IFNA(IF(VLOOKUP(CONCATENATE($D24,$F24,$G24,AC$3),'Description des coûts'!$D$8:$M$1048576,5,FALSE)=AC$3,VLOOKUP(CONCATENATE($D24,$F24,$G24,AC$3),'Description des coûts'!$D$8:$M$1048576,9,FALSE),0),"")</f>
        <v/>
      </c>
      <c r="AD24" s="33" t="str">
        <f>_xlfn.IFNA(IF(VLOOKUP(CONCATENATE($D24,$F24,$G24,AD$3),'Description des coûts'!$D$8:$M$1048576,5,FALSE)=AD$3,VLOOKUP(CONCATENATE($D24,$F24,$G24,AD$3),'Description des coûts'!$D$8:$M$1048576,9,FALSE),0),"")</f>
        <v/>
      </c>
      <c r="AE24" s="34"/>
      <c r="AF24" s="99">
        <f t="shared" si="40"/>
        <v>0</v>
      </c>
      <c r="AG24" s="25"/>
      <c r="AH24" s="302"/>
      <c r="AI24" s="100">
        <f>IF(F24="",0,
IF(AG24="RI",N(HLOOKUP($F24,Partenaires!$B$11:$H$24,6,FALSE)),
IF(AG24="DE",N(HLOOKUP($F24,Partenaires!$B$11:$H$24,7,FALSE)),
IF(AG24="IEE",N(HLOOKUP($F24,Partenaires!$B$11:$H$24,8,FALSE)),
IF(AG24="AFR",N(HLOOKUP($F24,Partenaires!$B$11:$H$24,9,FALSE)),
IF(AG24="PME",N(HLOOKUP($F24,Partenaires!$B$11:$H$24,10,FALSE)),
IF(AG24="PE",N(HLOOKUP($F24,Partenaires!$B$11:$H$24,11,FALSE)),0)))))))</f>
        <v>0</v>
      </c>
      <c r="AJ24" s="101">
        <f t="shared" si="23"/>
        <v>0</v>
      </c>
      <c r="AK24" s="101">
        <f t="shared" si="24"/>
        <v>0</v>
      </c>
      <c r="AL24" s="101">
        <f t="shared" si="25"/>
        <v>0</v>
      </c>
      <c r="AM24" s="101">
        <f t="shared" si="26"/>
        <v>0</v>
      </c>
      <c r="AN24" s="101">
        <f t="shared" si="27"/>
        <v>0</v>
      </c>
      <c r="AO24" s="101">
        <f t="shared" si="28"/>
        <v>0</v>
      </c>
      <c r="AP24" s="101">
        <f>IF(AG24="PE",AO24-(AO24*N(HLOOKUP($F24,Partenaires!$B$11:$H$24,12,FALSE))/N(HLOOKUP($F24,Partenaires!$B$11:$H$24,13,FALSE))),0)</f>
        <v>0</v>
      </c>
      <c r="AQ24" s="101">
        <f t="shared" si="29"/>
        <v>0</v>
      </c>
      <c r="AR24" s="101">
        <f t="shared" si="30"/>
        <v>0</v>
      </c>
      <c r="AS24" s="101">
        <f t="shared" si="31"/>
        <v>0</v>
      </c>
      <c r="AT24" s="101">
        <f t="shared" si="32"/>
        <v>0</v>
      </c>
      <c r="AU24" s="101">
        <f t="shared" si="33"/>
        <v>0</v>
      </c>
      <c r="AV24" s="101">
        <f t="shared" si="34"/>
        <v>0</v>
      </c>
      <c r="AW24" s="101">
        <f t="shared" si="35"/>
        <v>0</v>
      </c>
      <c r="AX24" s="101">
        <f t="shared" si="36"/>
        <v>0</v>
      </c>
      <c r="AY24" s="101">
        <f t="shared" si="37"/>
        <v>0</v>
      </c>
      <c r="AZ24" s="101">
        <f t="shared" si="38"/>
        <v>0</v>
      </c>
      <c r="BA24" s="101">
        <f>IF(F24="",0,$BB24*N(HLOOKUP($F24,Partenaires!$B$11:$H$24,5,FALSE)))</f>
        <v>0</v>
      </c>
      <c r="BB24" s="101">
        <f t="shared" si="39"/>
        <v>0</v>
      </c>
    </row>
    <row r="25" spans="1:54" ht="18" customHeight="1" x14ac:dyDescent="0.25">
      <c r="A25" s="25"/>
      <c r="B25" s="25"/>
      <c r="C25" s="25"/>
      <c r="D25" s="43" t="str">
        <f t="shared" si="18"/>
        <v/>
      </c>
      <c r="E25" s="44">
        <f>IFERROR(VLOOKUP(CONCATENATE(A25,B25,C25),'Structure projet '!D:E,2,FALSE),"")</f>
        <v>0</v>
      </c>
      <c r="F25" s="25"/>
      <c r="G25" s="25"/>
      <c r="H25" s="26"/>
      <c r="I25" s="26"/>
      <c r="J25" s="272"/>
      <c r="K25" s="272"/>
      <c r="L25" s="272"/>
      <c r="M25" s="272"/>
      <c r="N25" s="272"/>
      <c r="O25" s="98">
        <f t="shared" si="19"/>
        <v>0</v>
      </c>
      <c r="P25" s="33"/>
      <c r="Q25" s="33"/>
      <c r="R25" s="33"/>
      <c r="S25" s="33"/>
      <c r="T25" s="33"/>
      <c r="U25" s="99">
        <f t="shared" si="20"/>
        <v>0</v>
      </c>
      <c r="V25" s="34"/>
      <c r="W25" s="99">
        <f t="shared" si="21"/>
        <v>0</v>
      </c>
      <c r="X25" s="99">
        <f t="shared" si="22"/>
        <v>0</v>
      </c>
      <c r="Y25" s="33" t="str">
        <f>_xlfn.IFNA(IF(VLOOKUP(CONCATENATE($D25,$F25,$G25,Y$3),'Description des coûts'!$D$8:$M$1048576,5,FALSE)=Y$3,VLOOKUP(CONCATENATE($D25,$F25,$G25,Y$3),'Description des coûts'!$D$8:$M$1048576,9,FALSE),0),"")</f>
        <v/>
      </c>
      <c r="Z25" s="33">
        <f>IFERROR(VLOOKUP(D25,Amortissements!$D$8:$O$1048576,8,FALSE)*VLOOKUP(D25,Amortissements!$D$8:$O$1048576,10,FALSE),0)</f>
        <v>0</v>
      </c>
      <c r="AA25" s="33" t="str">
        <f>_xlfn.IFNA(IF(VLOOKUP(CONCATENATE($D25,$F25,$G25,AA$3),'Description des coûts'!$D$8:$M$1048576,5,FALSE)=AA$3,VLOOKUP(CONCATENATE($D25,$F25,$G25,AA$3),'Description des coûts'!$D$8:$M$1048576,9,FALSE),0),"")</f>
        <v/>
      </c>
      <c r="AB25" s="33" t="str">
        <f>_xlfn.IFNA(IF(VLOOKUP(CONCATENATE($D25,$F25,$G25,AB$3),'Description des coûts'!$D$8:$M$1048576,5,FALSE)=AB$3,VLOOKUP(CONCATENATE($D25,$F25,$G25,AB$3),'Description des coûts'!$D$8:$M$1048576,9,FALSE),0),"")</f>
        <v/>
      </c>
      <c r="AC25" s="33" t="str">
        <f>_xlfn.IFNA(IF(VLOOKUP(CONCATENATE($D25,$F25,$G25,AC$3),'Description des coûts'!$D$8:$M$1048576,5,FALSE)=AC$3,VLOOKUP(CONCATENATE($D25,$F25,$G25,AC$3),'Description des coûts'!$D$8:$M$1048576,9,FALSE),0),"")</f>
        <v/>
      </c>
      <c r="AD25" s="33" t="str">
        <f>_xlfn.IFNA(IF(VLOOKUP(CONCATENATE($D25,$F25,$G25,AD$3),'Description des coûts'!$D$8:$M$1048576,5,FALSE)=AD$3,VLOOKUP(CONCATENATE($D25,$F25,$G25,AD$3),'Description des coûts'!$D$8:$M$1048576,9,FALSE),0),"")</f>
        <v/>
      </c>
      <c r="AE25" s="34"/>
      <c r="AF25" s="99">
        <f t="shared" si="40"/>
        <v>0</v>
      </c>
      <c r="AG25" s="25"/>
      <c r="AH25" s="302"/>
      <c r="AI25" s="100">
        <f>IF(F25="",0,
IF(AG25="RI",N(HLOOKUP($F25,Partenaires!$B$11:$H$24,6,FALSE)),
IF(AG25="DE",N(HLOOKUP($F25,Partenaires!$B$11:$H$24,7,FALSE)),
IF(AG25="IEE",N(HLOOKUP($F25,Partenaires!$B$11:$H$24,8,FALSE)),
IF(AG25="AFR",N(HLOOKUP($F25,Partenaires!$B$11:$H$24,9,FALSE)),
IF(AG25="PME",N(HLOOKUP($F25,Partenaires!$B$11:$H$24,10,FALSE)),
IF(AG25="PE",N(HLOOKUP($F25,Partenaires!$B$11:$H$24,11,FALSE)),0)))))))</f>
        <v>0</v>
      </c>
      <c r="AJ25" s="101">
        <f t="shared" si="23"/>
        <v>0</v>
      </c>
      <c r="AK25" s="101">
        <f t="shared" si="24"/>
        <v>0</v>
      </c>
      <c r="AL25" s="101">
        <f t="shared" si="25"/>
        <v>0</v>
      </c>
      <c r="AM25" s="101">
        <f t="shared" si="26"/>
        <v>0</v>
      </c>
      <c r="AN25" s="101">
        <f t="shared" si="27"/>
        <v>0</v>
      </c>
      <c r="AO25" s="101">
        <f t="shared" si="28"/>
        <v>0</v>
      </c>
      <c r="AP25" s="101">
        <f>IF(AG25="PE",AO25-(AO25*N(HLOOKUP($F25,Partenaires!$B$11:$H$24,12,FALSE))/N(HLOOKUP($F25,Partenaires!$B$11:$H$24,13,FALSE))),0)</f>
        <v>0</v>
      </c>
      <c r="AQ25" s="101">
        <f t="shared" si="29"/>
        <v>0</v>
      </c>
      <c r="AR25" s="101">
        <f t="shared" si="30"/>
        <v>0</v>
      </c>
      <c r="AS25" s="101">
        <f t="shared" si="31"/>
        <v>0</v>
      </c>
      <c r="AT25" s="101">
        <f t="shared" si="32"/>
        <v>0</v>
      </c>
      <c r="AU25" s="101">
        <f t="shared" si="33"/>
        <v>0</v>
      </c>
      <c r="AV25" s="101">
        <f t="shared" si="34"/>
        <v>0</v>
      </c>
      <c r="AW25" s="101">
        <f t="shared" si="35"/>
        <v>0</v>
      </c>
      <c r="AX25" s="101">
        <f t="shared" si="36"/>
        <v>0</v>
      </c>
      <c r="AY25" s="101">
        <f t="shared" si="37"/>
        <v>0</v>
      </c>
      <c r="AZ25" s="101">
        <f t="shared" si="38"/>
        <v>0</v>
      </c>
      <c r="BA25" s="101">
        <f>IF(F25="",0,$BB25*N(HLOOKUP($F25,Partenaires!$B$11:$H$24,5,FALSE)))</f>
        <v>0</v>
      </c>
      <c r="BB25" s="101">
        <f t="shared" si="39"/>
        <v>0</v>
      </c>
    </row>
    <row r="26" spans="1:54" ht="18" customHeight="1" x14ac:dyDescent="0.25">
      <c r="A26" s="25"/>
      <c r="B26" s="25"/>
      <c r="C26" s="25"/>
      <c r="D26" s="43" t="str">
        <f t="shared" si="18"/>
        <v/>
      </c>
      <c r="E26" s="44">
        <f>IFERROR(VLOOKUP(CONCATENATE(A26,B26,C26),'Structure projet '!D:E,2,FALSE),"")</f>
        <v>0</v>
      </c>
      <c r="F26" s="25"/>
      <c r="G26" s="25"/>
      <c r="H26" s="26"/>
      <c r="I26" s="26"/>
      <c r="J26" s="272"/>
      <c r="K26" s="272"/>
      <c r="L26" s="272"/>
      <c r="M26" s="272"/>
      <c r="N26" s="272"/>
      <c r="O26" s="98">
        <f t="shared" si="19"/>
        <v>0</v>
      </c>
      <c r="P26" s="33"/>
      <c r="Q26" s="33"/>
      <c r="R26" s="33"/>
      <c r="S26" s="33"/>
      <c r="T26" s="33"/>
      <c r="U26" s="99">
        <f t="shared" si="20"/>
        <v>0</v>
      </c>
      <c r="V26" s="34"/>
      <c r="W26" s="99">
        <f t="shared" si="21"/>
        <v>0</v>
      </c>
      <c r="X26" s="99">
        <f t="shared" si="22"/>
        <v>0</v>
      </c>
      <c r="Y26" s="33" t="str">
        <f>_xlfn.IFNA(IF(VLOOKUP(CONCATENATE($D26,$F26,$G26,Y$3),'Description des coûts'!$D$8:$M$1048576,5,FALSE)=Y$3,VLOOKUP(CONCATENATE($D26,$F26,$G26,Y$3),'Description des coûts'!$D$8:$M$1048576,9,FALSE),0),"")</f>
        <v/>
      </c>
      <c r="Z26" s="33">
        <f>IFERROR(VLOOKUP(D26,Amortissements!$D$8:$O$1048576,8,FALSE)*VLOOKUP(D26,Amortissements!$D$8:$O$1048576,10,FALSE),0)</f>
        <v>0</v>
      </c>
      <c r="AA26" s="33" t="str">
        <f>_xlfn.IFNA(IF(VLOOKUP(CONCATENATE($D26,$F26,$G26,AA$3),'Description des coûts'!$D$8:$M$1048576,5,FALSE)=AA$3,VLOOKUP(CONCATENATE($D26,$F26,$G26,AA$3),'Description des coûts'!$D$8:$M$1048576,9,FALSE),0),"")</f>
        <v/>
      </c>
      <c r="AB26" s="33" t="str">
        <f>_xlfn.IFNA(IF(VLOOKUP(CONCATENATE($D26,$F26,$G26,AB$3),'Description des coûts'!$D$8:$M$1048576,5,FALSE)=AB$3,VLOOKUP(CONCATENATE($D26,$F26,$G26,AB$3),'Description des coûts'!$D$8:$M$1048576,9,FALSE),0),"")</f>
        <v/>
      </c>
      <c r="AC26" s="33" t="str">
        <f>_xlfn.IFNA(IF(VLOOKUP(CONCATENATE($D26,$F26,$G26,AC$3),'Description des coûts'!$D$8:$M$1048576,5,FALSE)=AC$3,VLOOKUP(CONCATENATE($D26,$F26,$G26,AC$3),'Description des coûts'!$D$8:$M$1048576,9,FALSE),0),"")</f>
        <v/>
      </c>
      <c r="AD26" s="33" t="str">
        <f>_xlfn.IFNA(IF(VLOOKUP(CONCATENATE($D26,$F26,$G26,AD$3),'Description des coûts'!$D$8:$M$1048576,5,FALSE)=AD$3,VLOOKUP(CONCATENATE($D26,$F26,$G26,AD$3),'Description des coûts'!$D$8:$M$1048576,9,FALSE),0),"")</f>
        <v/>
      </c>
      <c r="AE26" s="34"/>
      <c r="AF26" s="99">
        <f t="shared" si="40"/>
        <v>0</v>
      </c>
      <c r="AG26" s="25"/>
      <c r="AH26" s="302"/>
      <c r="AI26" s="100">
        <f>IF(F26="",0,
IF(AG26="RI",N(HLOOKUP($F26,Partenaires!$B$11:$H$24,6,FALSE)),
IF(AG26="DE",N(HLOOKUP($F26,Partenaires!$B$11:$H$24,7,FALSE)),
IF(AG26="IEE",N(HLOOKUP($F26,Partenaires!$B$11:$H$24,8,FALSE)),
IF(AG26="AFR",N(HLOOKUP($F26,Partenaires!$B$11:$H$24,9,FALSE)),
IF(AG26="PME",N(HLOOKUP($F26,Partenaires!$B$11:$H$24,10,FALSE)),
IF(AG26="PE",N(HLOOKUP($F26,Partenaires!$B$11:$H$24,11,FALSE)),0)))))))</f>
        <v>0</v>
      </c>
      <c r="AJ26" s="101">
        <f t="shared" si="23"/>
        <v>0</v>
      </c>
      <c r="AK26" s="101">
        <f t="shared" si="24"/>
        <v>0</v>
      </c>
      <c r="AL26" s="101">
        <f t="shared" si="25"/>
        <v>0</v>
      </c>
      <c r="AM26" s="101">
        <f t="shared" si="26"/>
        <v>0</v>
      </c>
      <c r="AN26" s="101">
        <f t="shared" si="27"/>
        <v>0</v>
      </c>
      <c r="AO26" s="101">
        <f t="shared" si="28"/>
        <v>0</v>
      </c>
      <c r="AP26" s="101">
        <f>IF(AG26="PE",AO26-(AO26*N(HLOOKUP($F26,Partenaires!$B$11:$H$24,12,FALSE))/N(HLOOKUP($F26,Partenaires!$B$11:$H$24,13,FALSE))),0)</f>
        <v>0</v>
      </c>
      <c r="AQ26" s="101">
        <f t="shared" si="29"/>
        <v>0</v>
      </c>
      <c r="AR26" s="101">
        <f t="shared" si="30"/>
        <v>0</v>
      </c>
      <c r="AS26" s="101">
        <f t="shared" si="31"/>
        <v>0</v>
      </c>
      <c r="AT26" s="101">
        <f t="shared" si="32"/>
        <v>0</v>
      </c>
      <c r="AU26" s="101">
        <f t="shared" si="33"/>
        <v>0</v>
      </c>
      <c r="AV26" s="101">
        <f t="shared" si="34"/>
        <v>0</v>
      </c>
      <c r="AW26" s="101">
        <f t="shared" si="35"/>
        <v>0</v>
      </c>
      <c r="AX26" s="101">
        <f t="shared" si="36"/>
        <v>0</v>
      </c>
      <c r="AY26" s="101">
        <f t="shared" si="37"/>
        <v>0</v>
      </c>
      <c r="AZ26" s="101">
        <f t="shared" si="38"/>
        <v>0</v>
      </c>
      <c r="BA26" s="101">
        <f>IF(F26="",0,$BB26*N(HLOOKUP($F26,Partenaires!$B$11:$H$24,5,FALSE)))</f>
        <v>0</v>
      </c>
      <c r="BB26" s="101">
        <f t="shared" si="39"/>
        <v>0</v>
      </c>
    </row>
    <row r="27" spans="1:54" ht="18" customHeight="1" x14ac:dyDescent="0.25">
      <c r="A27" s="25"/>
      <c r="B27" s="25"/>
      <c r="C27" s="25"/>
      <c r="D27" s="43" t="str">
        <f t="shared" si="18"/>
        <v/>
      </c>
      <c r="E27" s="44">
        <f>IFERROR(VLOOKUP(CONCATENATE(A27,B27,C27),'Structure projet '!D:E,2,FALSE),"")</f>
        <v>0</v>
      </c>
      <c r="F27" s="25"/>
      <c r="G27" s="25"/>
      <c r="H27" s="26"/>
      <c r="I27" s="26"/>
      <c r="J27" s="272"/>
      <c r="K27" s="272"/>
      <c r="L27" s="272"/>
      <c r="M27" s="272"/>
      <c r="N27" s="272"/>
      <c r="O27" s="98">
        <f t="shared" si="19"/>
        <v>0</v>
      </c>
      <c r="P27" s="33"/>
      <c r="Q27" s="33"/>
      <c r="R27" s="33"/>
      <c r="S27" s="33"/>
      <c r="T27" s="33"/>
      <c r="U27" s="99">
        <f t="shared" si="20"/>
        <v>0</v>
      </c>
      <c r="V27" s="34"/>
      <c r="W27" s="99">
        <f t="shared" si="21"/>
        <v>0</v>
      </c>
      <c r="X27" s="99">
        <f t="shared" si="22"/>
        <v>0</v>
      </c>
      <c r="Y27" s="33" t="str">
        <f>_xlfn.IFNA(IF(VLOOKUP(CONCATENATE($D27,$F27,$G27,Y$3),'Description des coûts'!$D$8:$M$1048576,5,FALSE)=Y$3,VLOOKUP(CONCATENATE($D27,$F27,$G27,Y$3),'Description des coûts'!$D$8:$M$1048576,9,FALSE),0),"")</f>
        <v/>
      </c>
      <c r="Z27" s="33">
        <f>IFERROR(VLOOKUP(D27,Amortissements!$D$8:$O$1048576,8,FALSE)*VLOOKUP(D27,Amortissements!$D$8:$O$1048576,10,FALSE),0)</f>
        <v>0</v>
      </c>
      <c r="AA27" s="33" t="str">
        <f>_xlfn.IFNA(IF(VLOOKUP(CONCATENATE($D27,$F27,$G27,AA$3),'Description des coûts'!$D$8:$M$1048576,5,FALSE)=AA$3,VLOOKUP(CONCATENATE($D27,$F27,$G27,AA$3),'Description des coûts'!$D$8:$M$1048576,9,FALSE),0),"")</f>
        <v/>
      </c>
      <c r="AB27" s="33" t="str">
        <f>_xlfn.IFNA(IF(VLOOKUP(CONCATENATE($D27,$F27,$G27,AB$3),'Description des coûts'!$D$8:$M$1048576,5,FALSE)=AB$3,VLOOKUP(CONCATENATE($D27,$F27,$G27,AB$3),'Description des coûts'!$D$8:$M$1048576,9,FALSE),0),"")</f>
        <v/>
      </c>
      <c r="AC27" s="33" t="str">
        <f>_xlfn.IFNA(IF(VLOOKUP(CONCATENATE($D27,$F27,$G27,AC$3),'Description des coûts'!$D$8:$M$1048576,5,FALSE)=AC$3,VLOOKUP(CONCATENATE($D27,$F27,$G27,AC$3),'Description des coûts'!$D$8:$M$1048576,9,FALSE),0),"")</f>
        <v/>
      </c>
      <c r="AD27" s="33" t="str">
        <f>_xlfn.IFNA(IF(VLOOKUP(CONCATENATE($D27,$F27,$G27,AD$3),'Description des coûts'!$D$8:$M$1048576,5,FALSE)=AD$3,VLOOKUP(CONCATENATE($D27,$F27,$G27,AD$3),'Description des coûts'!$D$8:$M$1048576,9,FALSE),0),"")</f>
        <v/>
      </c>
      <c r="AE27" s="34"/>
      <c r="AF27" s="99">
        <f t="shared" si="40"/>
        <v>0</v>
      </c>
      <c r="AG27" s="25"/>
      <c r="AH27" s="302"/>
      <c r="AI27" s="100">
        <f>IF(F27="",0,
IF(AG27="RI",N(HLOOKUP($F27,Partenaires!$B$11:$H$24,6,FALSE)),
IF(AG27="DE",N(HLOOKUP($F27,Partenaires!$B$11:$H$24,7,FALSE)),
IF(AG27="IEE",N(HLOOKUP($F27,Partenaires!$B$11:$H$24,8,FALSE)),
IF(AG27="AFR",N(HLOOKUP($F27,Partenaires!$B$11:$H$24,9,FALSE)),
IF(AG27="PME",N(HLOOKUP($F27,Partenaires!$B$11:$H$24,10,FALSE)),
IF(AG27="PE",N(HLOOKUP($F27,Partenaires!$B$11:$H$24,11,FALSE)),0)))))))</f>
        <v>0</v>
      </c>
      <c r="AJ27" s="101">
        <f t="shared" si="23"/>
        <v>0</v>
      </c>
      <c r="AK27" s="101">
        <f t="shared" si="24"/>
        <v>0</v>
      </c>
      <c r="AL27" s="101">
        <f t="shared" si="25"/>
        <v>0</v>
      </c>
      <c r="AM27" s="101">
        <f t="shared" si="26"/>
        <v>0</v>
      </c>
      <c r="AN27" s="101">
        <f t="shared" si="27"/>
        <v>0</v>
      </c>
      <c r="AO27" s="101">
        <f t="shared" si="28"/>
        <v>0</v>
      </c>
      <c r="AP27" s="101">
        <f>IF(AG27="PE",AO27-(AO27*N(HLOOKUP($F27,Partenaires!$B$11:$H$24,12,FALSE))/N(HLOOKUP($F27,Partenaires!$B$11:$H$24,13,FALSE))),0)</f>
        <v>0</v>
      </c>
      <c r="AQ27" s="101">
        <f t="shared" si="29"/>
        <v>0</v>
      </c>
      <c r="AR27" s="101">
        <f t="shared" si="30"/>
        <v>0</v>
      </c>
      <c r="AS27" s="101">
        <f t="shared" si="31"/>
        <v>0</v>
      </c>
      <c r="AT27" s="101">
        <f t="shared" si="32"/>
        <v>0</v>
      </c>
      <c r="AU27" s="101">
        <f t="shared" si="33"/>
        <v>0</v>
      </c>
      <c r="AV27" s="101">
        <f t="shared" si="34"/>
        <v>0</v>
      </c>
      <c r="AW27" s="101">
        <f t="shared" si="35"/>
        <v>0</v>
      </c>
      <c r="AX27" s="101">
        <f t="shared" si="36"/>
        <v>0</v>
      </c>
      <c r="AY27" s="101">
        <f t="shared" si="37"/>
        <v>0</v>
      </c>
      <c r="AZ27" s="101">
        <f t="shared" si="38"/>
        <v>0</v>
      </c>
      <c r="BA27" s="101">
        <f>IF(F27="",0,$BB27*N(HLOOKUP($F27,Partenaires!$B$11:$H$24,5,FALSE)))</f>
        <v>0</v>
      </c>
      <c r="BB27" s="101">
        <f t="shared" si="39"/>
        <v>0</v>
      </c>
    </row>
    <row r="28" spans="1:54" ht="18" customHeight="1" x14ac:dyDescent="0.25">
      <c r="A28" s="25"/>
      <c r="B28" s="25"/>
      <c r="C28" s="25"/>
      <c r="D28" s="43" t="str">
        <f t="shared" si="18"/>
        <v/>
      </c>
      <c r="E28" s="44">
        <f>IFERROR(VLOOKUP(CONCATENATE(A28,B28,C28),'Structure projet '!D:E,2,FALSE),"")</f>
        <v>0</v>
      </c>
      <c r="F28" s="25"/>
      <c r="G28" s="25"/>
      <c r="H28" s="26"/>
      <c r="I28" s="26"/>
      <c r="J28" s="272"/>
      <c r="K28" s="272"/>
      <c r="L28" s="272"/>
      <c r="M28" s="272"/>
      <c r="N28" s="272"/>
      <c r="O28" s="98">
        <f t="shared" si="19"/>
        <v>0</v>
      </c>
      <c r="P28" s="33"/>
      <c r="Q28" s="33"/>
      <c r="R28" s="33"/>
      <c r="S28" s="33"/>
      <c r="T28" s="33"/>
      <c r="U28" s="99">
        <f t="shared" si="20"/>
        <v>0</v>
      </c>
      <c r="V28" s="34"/>
      <c r="W28" s="99">
        <f t="shared" si="21"/>
        <v>0</v>
      </c>
      <c r="X28" s="99">
        <f t="shared" si="22"/>
        <v>0</v>
      </c>
      <c r="Y28" s="33" t="str">
        <f>_xlfn.IFNA(IF(VLOOKUP(CONCATENATE($D28,$F28,$G28,Y$3),'Description des coûts'!$D$8:$M$1048576,5,FALSE)=Y$3,VLOOKUP(CONCATENATE($D28,$F28,$G28,Y$3),'Description des coûts'!$D$8:$M$1048576,9,FALSE),0),"")</f>
        <v/>
      </c>
      <c r="Z28" s="33">
        <f>IFERROR(VLOOKUP(D28,Amortissements!$D$8:$O$1048576,8,FALSE)*VLOOKUP(D28,Amortissements!$D$8:$O$1048576,10,FALSE),0)</f>
        <v>0</v>
      </c>
      <c r="AA28" s="33" t="str">
        <f>_xlfn.IFNA(IF(VLOOKUP(CONCATENATE($D28,$F28,$G28,AA$3),'Description des coûts'!$D$8:$M$1048576,5,FALSE)=AA$3,VLOOKUP(CONCATENATE($D28,$F28,$G28,AA$3),'Description des coûts'!$D$8:$M$1048576,9,FALSE),0),"")</f>
        <v/>
      </c>
      <c r="AB28" s="33" t="str">
        <f>_xlfn.IFNA(IF(VLOOKUP(CONCATENATE($D28,$F28,$G28,AB$3),'Description des coûts'!$D$8:$M$1048576,5,FALSE)=AB$3,VLOOKUP(CONCATENATE($D28,$F28,$G28,AB$3),'Description des coûts'!$D$8:$M$1048576,9,FALSE),0),"")</f>
        <v/>
      </c>
      <c r="AC28" s="33" t="str">
        <f>_xlfn.IFNA(IF(VLOOKUP(CONCATENATE($D28,$F28,$G28,AC$3),'Description des coûts'!$D$8:$M$1048576,5,FALSE)=AC$3,VLOOKUP(CONCATENATE($D28,$F28,$G28,AC$3),'Description des coûts'!$D$8:$M$1048576,9,FALSE),0),"")</f>
        <v/>
      </c>
      <c r="AD28" s="33" t="str">
        <f>_xlfn.IFNA(IF(VLOOKUP(CONCATENATE($D28,$F28,$G28,AD$3),'Description des coûts'!$D$8:$M$1048576,5,FALSE)=AD$3,VLOOKUP(CONCATENATE($D28,$F28,$G28,AD$3),'Description des coûts'!$D$8:$M$1048576,9,FALSE),0),"")</f>
        <v/>
      </c>
      <c r="AE28" s="34"/>
      <c r="AF28" s="99">
        <f t="shared" si="40"/>
        <v>0</v>
      </c>
      <c r="AG28" s="25"/>
      <c r="AH28" s="302"/>
      <c r="AI28" s="100">
        <f>IF(F28="",0,
IF(AG28="RI",N(HLOOKUP($F28,Partenaires!$B$11:$H$24,6,FALSE)),
IF(AG28="DE",N(HLOOKUP($F28,Partenaires!$B$11:$H$24,7,FALSE)),
IF(AG28="IEE",N(HLOOKUP($F28,Partenaires!$B$11:$H$24,8,FALSE)),
IF(AG28="AFR",N(HLOOKUP($F28,Partenaires!$B$11:$H$24,9,FALSE)),
IF(AG28="PME",N(HLOOKUP($F28,Partenaires!$B$11:$H$24,10,FALSE)),
IF(AG28="PE",N(HLOOKUP($F28,Partenaires!$B$11:$H$24,11,FALSE)),0)))))))</f>
        <v>0</v>
      </c>
      <c r="AJ28" s="101">
        <f t="shared" si="23"/>
        <v>0</v>
      </c>
      <c r="AK28" s="101">
        <f t="shared" si="24"/>
        <v>0</v>
      </c>
      <c r="AL28" s="101">
        <f t="shared" si="25"/>
        <v>0</v>
      </c>
      <c r="AM28" s="101">
        <f t="shared" si="26"/>
        <v>0</v>
      </c>
      <c r="AN28" s="101">
        <f t="shared" si="27"/>
        <v>0</v>
      </c>
      <c r="AO28" s="101">
        <f t="shared" si="28"/>
        <v>0</v>
      </c>
      <c r="AP28" s="101">
        <f>IF(AG28="PE",AO28-(AO28*N(HLOOKUP($F28,Partenaires!$B$11:$H$24,12,FALSE))/N(HLOOKUP($F28,Partenaires!$B$11:$H$24,13,FALSE))),0)</f>
        <v>0</v>
      </c>
      <c r="AQ28" s="101">
        <f t="shared" si="29"/>
        <v>0</v>
      </c>
      <c r="AR28" s="101">
        <f t="shared" si="30"/>
        <v>0</v>
      </c>
      <c r="AS28" s="101">
        <f t="shared" si="31"/>
        <v>0</v>
      </c>
      <c r="AT28" s="101">
        <f t="shared" si="32"/>
        <v>0</v>
      </c>
      <c r="AU28" s="101">
        <f t="shared" si="33"/>
        <v>0</v>
      </c>
      <c r="AV28" s="101">
        <f t="shared" si="34"/>
        <v>0</v>
      </c>
      <c r="AW28" s="101">
        <f t="shared" si="35"/>
        <v>0</v>
      </c>
      <c r="AX28" s="101">
        <f t="shared" si="36"/>
        <v>0</v>
      </c>
      <c r="AY28" s="101">
        <f t="shared" si="37"/>
        <v>0</v>
      </c>
      <c r="AZ28" s="101">
        <f t="shared" si="38"/>
        <v>0</v>
      </c>
      <c r="BA28" s="101">
        <f>IF(F28="",0,$BB28*N(HLOOKUP($F28,Partenaires!$B$11:$H$24,5,FALSE)))</f>
        <v>0</v>
      </c>
      <c r="BB28" s="101">
        <f t="shared" si="39"/>
        <v>0</v>
      </c>
    </row>
    <row r="29" spans="1:54" ht="18" customHeight="1" x14ac:dyDescent="0.25">
      <c r="A29" s="25"/>
      <c r="B29" s="25"/>
      <c r="C29" s="25"/>
      <c r="D29" s="43" t="str">
        <f t="shared" si="18"/>
        <v/>
      </c>
      <c r="E29" s="44">
        <f>IFERROR(VLOOKUP(CONCATENATE(A29,B29,C29),'Structure projet '!D:E,2,FALSE),"")</f>
        <v>0</v>
      </c>
      <c r="F29" s="25"/>
      <c r="G29" s="25"/>
      <c r="H29" s="26"/>
      <c r="I29" s="26"/>
      <c r="J29" s="272"/>
      <c r="K29" s="272"/>
      <c r="L29" s="272"/>
      <c r="M29" s="272"/>
      <c r="N29" s="272"/>
      <c r="O29" s="98">
        <f t="shared" si="19"/>
        <v>0</v>
      </c>
      <c r="P29" s="33"/>
      <c r="Q29" s="33"/>
      <c r="R29" s="33"/>
      <c r="S29" s="33"/>
      <c r="T29" s="33"/>
      <c r="U29" s="99">
        <f t="shared" si="20"/>
        <v>0</v>
      </c>
      <c r="V29" s="34"/>
      <c r="W29" s="99">
        <f t="shared" si="21"/>
        <v>0</v>
      </c>
      <c r="X29" s="99">
        <f t="shared" si="22"/>
        <v>0</v>
      </c>
      <c r="Y29" s="33" t="str">
        <f>_xlfn.IFNA(IF(VLOOKUP(CONCATENATE($D29,$F29,$G29,Y$3),'Description des coûts'!$D$8:$M$1048576,5,FALSE)=Y$3,VLOOKUP(CONCATENATE($D29,$F29,$G29,Y$3),'Description des coûts'!$D$8:$M$1048576,9,FALSE),0),"")</f>
        <v/>
      </c>
      <c r="Z29" s="33">
        <f>IFERROR(VLOOKUP(D29,Amortissements!$D$8:$O$1048576,8,FALSE)*VLOOKUP(D29,Amortissements!$D$8:$O$1048576,10,FALSE),0)</f>
        <v>0</v>
      </c>
      <c r="AA29" s="33" t="str">
        <f>_xlfn.IFNA(IF(VLOOKUP(CONCATENATE($D29,$F29,$G29,AA$3),'Description des coûts'!$D$8:$M$1048576,5,FALSE)=AA$3,VLOOKUP(CONCATENATE($D29,$F29,$G29,AA$3),'Description des coûts'!$D$8:$M$1048576,9,FALSE),0),"")</f>
        <v/>
      </c>
      <c r="AB29" s="33" t="str">
        <f>_xlfn.IFNA(IF(VLOOKUP(CONCATENATE($D29,$F29,$G29,AB$3),'Description des coûts'!$D$8:$M$1048576,5,FALSE)=AB$3,VLOOKUP(CONCATENATE($D29,$F29,$G29,AB$3),'Description des coûts'!$D$8:$M$1048576,9,FALSE),0),"")</f>
        <v/>
      </c>
      <c r="AC29" s="33" t="str">
        <f>_xlfn.IFNA(IF(VLOOKUP(CONCATENATE($D29,$F29,$G29,AC$3),'Description des coûts'!$D$8:$M$1048576,5,FALSE)=AC$3,VLOOKUP(CONCATENATE($D29,$F29,$G29,AC$3),'Description des coûts'!$D$8:$M$1048576,9,FALSE),0),"")</f>
        <v/>
      </c>
      <c r="AD29" s="33" t="str">
        <f>_xlfn.IFNA(IF(VLOOKUP(CONCATENATE($D29,$F29,$G29,AD$3),'Description des coûts'!$D$8:$M$1048576,5,FALSE)=AD$3,VLOOKUP(CONCATENATE($D29,$F29,$G29,AD$3),'Description des coûts'!$D$8:$M$1048576,9,FALSE),0),"")</f>
        <v/>
      </c>
      <c r="AE29" s="34"/>
      <c r="AF29" s="99">
        <f t="shared" si="40"/>
        <v>0</v>
      </c>
      <c r="AG29" s="25"/>
      <c r="AH29" s="302"/>
      <c r="AI29" s="100">
        <f>IF(F29="",0,
IF(AG29="RI",N(HLOOKUP($F29,Partenaires!$B$11:$H$24,6,FALSE)),
IF(AG29="DE",N(HLOOKUP($F29,Partenaires!$B$11:$H$24,7,FALSE)),
IF(AG29="IEE",N(HLOOKUP($F29,Partenaires!$B$11:$H$24,8,FALSE)),
IF(AG29="AFR",N(HLOOKUP($F29,Partenaires!$B$11:$H$24,9,FALSE)),
IF(AG29="PME",N(HLOOKUP($F29,Partenaires!$B$11:$H$24,10,FALSE)),
IF(AG29="PE",N(HLOOKUP($F29,Partenaires!$B$11:$H$24,11,FALSE)),0)))))))</f>
        <v>0</v>
      </c>
      <c r="AJ29" s="101">
        <f t="shared" si="23"/>
        <v>0</v>
      </c>
      <c r="AK29" s="101">
        <f t="shared" si="24"/>
        <v>0</v>
      </c>
      <c r="AL29" s="101">
        <f t="shared" si="25"/>
        <v>0</v>
      </c>
      <c r="AM29" s="101">
        <f t="shared" si="26"/>
        <v>0</v>
      </c>
      <c r="AN29" s="101">
        <f t="shared" si="27"/>
        <v>0</v>
      </c>
      <c r="AO29" s="101">
        <f t="shared" si="28"/>
        <v>0</v>
      </c>
      <c r="AP29" s="101">
        <f>IF(AG29="PE",AO29-(AO29*N(HLOOKUP($F29,Partenaires!$B$11:$H$24,12,FALSE))/N(HLOOKUP($F29,Partenaires!$B$11:$H$24,13,FALSE))),0)</f>
        <v>0</v>
      </c>
      <c r="AQ29" s="101">
        <f t="shared" si="29"/>
        <v>0</v>
      </c>
      <c r="AR29" s="101">
        <f t="shared" si="30"/>
        <v>0</v>
      </c>
      <c r="AS29" s="101">
        <f t="shared" si="31"/>
        <v>0</v>
      </c>
      <c r="AT29" s="101">
        <f t="shared" si="32"/>
        <v>0</v>
      </c>
      <c r="AU29" s="101">
        <f t="shared" si="33"/>
        <v>0</v>
      </c>
      <c r="AV29" s="101">
        <f t="shared" si="34"/>
        <v>0</v>
      </c>
      <c r="AW29" s="101">
        <f t="shared" si="35"/>
        <v>0</v>
      </c>
      <c r="AX29" s="101">
        <f t="shared" si="36"/>
        <v>0</v>
      </c>
      <c r="AY29" s="101">
        <f t="shared" si="37"/>
        <v>0</v>
      </c>
      <c r="AZ29" s="101">
        <f t="shared" si="38"/>
        <v>0</v>
      </c>
      <c r="BA29" s="101">
        <f>IF(F29="",0,$BB29*N(HLOOKUP($F29,Partenaires!$B$11:$H$24,5,FALSE)))</f>
        <v>0</v>
      </c>
      <c r="BB29" s="101">
        <f t="shared" si="39"/>
        <v>0</v>
      </c>
    </row>
    <row r="30" spans="1:54" ht="18" customHeight="1" x14ac:dyDescent="0.25">
      <c r="A30" s="25"/>
      <c r="B30" s="25"/>
      <c r="C30" s="25"/>
      <c r="D30" s="43" t="str">
        <f t="shared" si="18"/>
        <v/>
      </c>
      <c r="E30" s="44">
        <f>IFERROR(VLOOKUP(CONCATENATE(A30,B30,C30),'Structure projet '!D:E,2,FALSE),"")</f>
        <v>0</v>
      </c>
      <c r="F30" s="25"/>
      <c r="G30" s="25"/>
      <c r="H30" s="26"/>
      <c r="I30" s="26"/>
      <c r="J30" s="272"/>
      <c r="K30" s="272"/>
      <c r="L30" s="272"/>
      <c r="M30" s="272"/>
      <c r="N30" s="272"/>
      <c r="O30" s="98">
        <f t="shared" si="19"/>
        <v>0</v>
      </c>
      <c r="P30" s="33"/>
      <c r="Q30" s="33"/>
      <c r="R30" s="33"/>
      <c r="S30" s="33"/>
      <c r="T30" s="33"/>
      <c r="U30" s="99">
        <f t="shared" si="20"/>
        <v>0</v>
      </c>
      <c r="V30" s="34"/>
      <c r="W30" s="99">
        <f t="shared" si="21"/>
        <v>0</v>
      </c>
      <c r="X30" s="99">
        <f t="shared" si="22"/>
        <v>0</v>
      </c>
      <c r="Y30" s="33" t="str">
        <f>_xlfn.IFNA(IF(VLOOKUP(CONCATENATE($D30,$F30,$G30,Y$3),'Description des coûts'!$D$8:$M$1048576,5,FALSE)=Y$3,VLOOKUP(CONCATENATE($D30,$F30,$G30,Y$3),'Description des coûts'!$D$8:$M$1048576,9,FALSE),0),"")</f>
        <v/>
      </c>
      <c r="Z30" s="33">
        <f>IFERROR(VLOOKUP(D30,Amortissements!$D$8:$O$1048576,8,FALSE)*VLOOKUP(D30,Amortissements!$D$8:$O$1048576,10,FALSE),0)</f>
        <v>0</v>
      </c>
      <c r="AA30" s="33" t="str">
        <f>_xlfn.IFNA(IF(VLOOKUP(CONCATENATE($D30,$F30,$G30,AA$3),'Description des coûts'!$D$8:$M$1048576,5,FALSE)=AA$3,VLOOKUP(CONCATENATE($D30,$F30,$G30,AA$3),'Description des coûts'!$D$8:$M$1048576,9,FALSE),0),"")</f>
        <v/>
      </c>
      <c r="AB30" s="33" t="str">
        <f>_xlfn.IFNA(IF(VLOOKUP(CONCATENATE($D30,$F30,$G30,AB$3),'Description des coûts'!$D$8:$M$1048576,5,FALSE)=AB$3,VLOOKUP(CONCATENATE($D30,$F30,$G30,AB$3),'Description des coûts'!$D$8:$M$1048576,9,FALSE),0),"")</f>
        <v/>
      </c>
      <c r="AC30" s="33" t="str">
        <f>_xlfn.IFNA(IF(VLOOKUP(CONCATENATE($D30,$F30,$G30,AC$3),'Description des coûts'!$D$8:$M$1048576,5,FALSE)=AC$3,VLOOKUP(CONCATENATE($D30,$F30,$G30,AC$3),'Description des coûts'!$D$8:$M$1048576,9,FALSE),0),"")</f>
        <v/>
      </c>
      <c r="AD30" s="33" t="str">
        <f>_xlfn.IFNA(IF(VLOOKUP(CONCATENATE($D30,$F30,$G30,AD$3),'Description des coûts'!$D$8:$M$1048576,5,FALSE)=AD$3,VLOOKUP(CONCATENATE($D30,$F30,$G30,AD$3),'Description des coûts'!$D$8:$M$1048576,9,FALSE),0),"")</f>
        <v/>
      </c>
      <c r="AE30" s="34"/>
      <c r="AF30" s="99">
        <f t="shared" si="40"/>
        <v>0</v>
      </c>
      <c r="AG30" s="25"/>
      <c r="AH30" s="302"/>
      <c r="AI30" s="100">
        <f>IF(F30="",0,
IF(AG30="RI",N(HLOOKUP($F30,Partenaires!$B$11:$H$24,6,FALSE)),
IF(AG30="DE",N(HLOOKUP($F30,Partenaires!$B$11:$H$24,7,FALSE)),
IF(AG30="IEE",N(HLOOKUP($F30,Partenaires!$B$11:$H$24,8,FALSE)),
IF(AG30="AFR",N(HLOOKUP($F30,Partenaires!$B$11:$H$24,9,FALSE)),
IF(AG30="PME",N(HLOOKUP($F30,Partenaires!$B$11:$H$24,10,FALSE)),
IF(AG30="PE",N(HLOOKUP($F30,Partenaires!$B$11:$H$24,11,FALSE)),0)))))))</f>
        <v>0</v>
      </c>
      <c r="AJ30" s="101">
        <f t="shared" si="23"/>
        <v>0</v>
      </c>
      <c r="AK30" s="101">
        <f t="shared" si="24"/>
        <v>0</v>
      </c>
      <c r="AL30" s="101">
        <f t="shared" si="25"/>
        <v>0</v>
      </c>
      <c r="AM30" s="101">
        <f t="shared" si="26"/>
        <v>0</v>
      </c>
      <c r="AN30" s="101">
        <f t="shared" si="27"/>
        <v>0</v>
      </c>
      <c r="AO30" s="101">
        <f t="shared" si="28"/>
        <v>0</v>
      </c>
      <c r="AP30" s="101">
        <f>IF(AG30="PE",AO30-(AO30*N(HLOOKUP($F30,Partenaires!$B$11:$H$24,12,FALSE))/N(HLOOKUP($F30,Partenaires!$B$11:$H$24,13,FALSE))),0)</f>
        <v>0</v>
      </c>
      <c r="AQ30" s="101">
        <f t="shared" si="29"/>
        <v>0</v>
      </c>
      <c r="AR30" s="101">
        <f t="shared" si="30"/>
        <v>0</v>
      </c>
      <c r="AS30" s="101">
        <f t="shared" si="31"/>
        <v>0</v>
      </c>
      <c r="AT30" s="101">
        <f t="shared" si="32"/>
        <v>0</v>
      </c>
      <c r="AU30" s="101">
        <f t="shared" si="33"/>
        <v>0</v>
      </c>
      <c r="AV30" s="101">
        <f t="shared" si="34"/>
        <v>0</v>
      </c>
      <c r="AW30" s="101">
        <f t="shared" si="35"/>
        <v>0</v>
      </c>
      <c r="AX30" s="101">
        <f t="shared" si="36"/>
        <v>0</v>
      </c>
      <c r="AY30" s="101">
        <f t="shared" si="37"/>
        <v>0</v>
      </c>
      <c r="AZ30" s="101">
        <f t="shared" si="38"/>
        <v>0</v>
      </c>
      <c r="BA30" s="101">
        <f>IF(F30="",0,$BB30*N(HLOOKUP($F30,Partenaires!$B$11:$H$24,5,FALSE)))</f>
        <v>0</v>
      </c>
      <c r="BB30" s="101">
        <f t="shared" si="39"/>
        <v>0</v>
      </c>
    </row>
    <row r="31" spans="1:54" ht="18" customHeight="1" x14ac:dyDescent="0.25">
      <c r="A31" s="25"/>
      <c r="B31" s="25"/>
      <c r="C31" s="25"/>
      <c r="D31" s="43" t="str">
        <f t="shared" si="18"/>
        <v/>
      </c>
      <c r="E31" s="44">
        <f>IFERROR(VLOOKUP(CONCATENATE(A31,B31,C31),'Structure projet '!D:E,2,FALSE),"")</f>
        <v>0</v>
      </c>
      <c r="F31" s="25"/>
      <c r="G31" s="25"/>
      <c r="H31" s="26"/>
      <c r="I31" s="26"/>
      <c r="J31" s="272"/>
      <c r="K31" s="272"/>
      <c r="L31" s="272"/>
      <c r="M31" s="272"/>
      <c r="N31" s="272"/>
      <c r="O31" s="98">
        <f t="shared" si="19"/>
        <v>0</v>
      </c>
      <c r="P31" s="33"/>
      <c r="Q31" s="33"/>
      <c r="R31" s="33"/>
      <c r="S31" s="33"/>
      <c r="T31" s="33"/>
      <c r="U31" s="99">
        <f t="shared" si="20"/>
        <v>0</v>
      </c>
      <c r="V31" s="34"/>
      <c r="W31" s="99">
        <f t="shared" si="21"/>
        <v>0</v>
      </c>
      <c r="X31" s="99">
        <f t="shared" si="22"/>
        <v>0</v>
      </c>
      <c r="Y31" s="33" t="str">
        <f>_xlfn.IFNA(IF(VLOOKUP(CONCATENATE($D31,$F31,$G31,Y$3),'Description des coûts'!$D$8:$M$1048576,5,FALSE)=Y$3,VLOOKUP(CONCATENATE($D31,$F31,$G31,Y$3),'Description des coûts'!$D$8:$M$1048576,9,FALSE),0),"")</f>
        <v/>
      </c>
      <c r="Z31" s="33">
        <f>IFERROR(VLOOKUP(D31,Amortissements!$D$8:$O$1048576,8,FALSE)*VLOOKUP(D31,Amortissements!$D$8:$O$1048576,10,FALSE),0)</f>
        <v>0</v>
      </c>
      <c r="AA31" s="33" t="str">
        <f>_xlfn.IFNA(IF(VLOOKUP(CONCATENATE($D31,$F31,$G31,AA$3),'Description des coûts'!$D$8:$M$1048576,5,FALSE)=AA$3,VLOOKUP(CONCATENATE($D31,$F31,$G31,AA$3),'Description des coûts'!$D$8:$M$1048576,9,FALSE),0),"")</f>
        <v/>
      </c>
      <c r="AB31" s="33" t="str">
        <f>_xlfn.IFNA(IF(VLOOKUP(CONCATENATE($D31,$F31,$G31,AB$3),'Description des coûts'!$D$8:$M$1048576,5,FALSE)=AB$3,VLOOKUP(CONCATENATE($D31,$F31,$G31,AB$3),'Description des coûts'!$D$8:$M$1048576,9,FALSE),0),"")</f>
        <v/>
      </c>
      <c r="AC31" s="33" t="str">
        <f>_xlfn.IFNA(IF(VLOOKUP(CONCATENATE($D31,$F31,$G31,AC$3),'Description des coûts'!$D$8:$M$1048576,5,FALSE)=AC$3,VLOOKUP(CONCATENATE($D31,$F31,$G31,AC$3),'Description des coûts'!$D$8:$M$1048576,9,FALSE),0),"")</f>
        <v/>
      </c>
      <c r="AD31" s="33" t="str">
        <f>_xlfn.IFNA(IF(VLOOKUP(CONCATENATE($D31,$F31,$G31,AD$3),'Description des coûts'!$D$8:$M$1048576,5,FALSE)=AD$3,VLOOKUP(CONCATENATE($D31,$F31,$G31,AD$3),'Description des coûts'!$D$8:$M$1048576,9,FALSE),0),"")</f>
        <v/>
      </c>
      <c r="AE31" s="34"/>
      <c r="AF31" s="99">
        <f t="shared" si="40"/>
        <v>0</v>
      </c>
      <c r="AG31" s="25"/>
      <c r="AH31" s="302"/>
      <c r="AI31" s="100">
        <f>IF(F31="",0,
IF(AG31="RI",N(HLOOKUP($F31,Partenaires!$B$11:$H$24,6,FALSE)),
IF(AG31="DE",N(HLOOKUP($F31,Partenaires!$B$11:$H$24,7,FALSE)),
IF(AG31="IEE",N(HLOOKUP($F31,Partenaires!$B$11:$H$24,8,FALSE)),
IF(AG31="AFR",N(HLOOKUP($F31,Partenaires!$B$11:$H$24,9,FALSE)),
IF(AG31="PME",N(HLOOKUP($F31,Partenaires!$B$11:$H$24,10,FALSE)),
IF(AG31="PE",N(HLOOKUP($F31,Partenaires!$B$11:$H$24,11,FALSE)),0)))))))</f>
        <v>0</v>
      </c>
      <c r="AJ31" s="101">
        <f t="shared" si="23"/>
        <v>0</v>
      </c>
      <c r="AK31" s="101">
        <f t="shared" si="24"/>
        <v>0</v>
      </c>
      <c r="AL31" s="101">
        <f t="shared" si="25"/>
        <v>0</v>
      </c>
      <c r="AM31" s="101">
        <f t="shared" si="26"/>
        <v>0</v>
      </c>
      <c r="AN31" s="101">
        <f t="shared" si="27"/>
        <v>0</v>
      </c>
      <c r="AO31" s="101">
        <f t="shared" si="28"/>
        <v>0</v>
      </c>
      <c r="AP31" s="101">
        <f>IF(AG31="PE",AO31-(AO31*N(HLOOKUP($F31,Partenaires!$B$11:$H$24,12,FALSE))/N(HLOOKUP($F31,Partenaires!$B$11:$H$24,13,FALSE))),0)</f>
        <v>0</v>
      </c>
      <c r="AQ31" s="101">
        <f t="shared" si="29"/>
        <v>0</v>
      </c>
      <c r="AR31" s="101">
        <f t="shared" si="30"/>
        <v>0</v>
      </c>
      <c r="AS31" s="101">
        <f t="shared" si="31"/>
        <v>0</v>
      </c>
      <c r="AT31" s="101">
        <f t="shared" si="32"/>
        <v>0</v>
      </c>
      <c r="AU31" s="101">
        <f t="shared" si="33"/>
        <v>0</v>
      </c>
      <c r="AV31" s="101">
        <f t="shared" si="34"/>
        <v>0</v>
      </c>
      <c r="AW31" s="101">
        <f t="shared" si="35"/>
        <v>0</v>
      </c>
      <c r="AX31" s="101">
        <f t="shared" si="36"/>
        <v>0</v>
      </c>
      <c r="AY31" s="101">
        <f t="shared" si="37"/>
        <v>0</v>
      </c>
      <c r="AZ31" s="101">
        <f t="shared" si="38"/>
        <v>0</v>
      </c>
      <c r="BA31" s="101">
        <f>IF(F31="",0,$BB31*N(HLOOKUP($F31,Partenaires!$B$11:$H$24,5,FALSE)))</f>
        <v>0</v>
      </c>
      <c r="BB31" s="101">
        <f t="shared" si="39"/>
        <v>0</v>
      </c>
    </row>
    <row r="32" spans="1:54" ht="18" customHeight="1" x14ac:dyDescent="0.25">
      <c r="A32" s="25"/>
      <c r="B32" s="25"/>
      <c r="C32" s="25"/>
      <c r="D32" s="43" t="str">
        <f t="shared" si="18"/>
        <v/>
      </c>
      <c r="E32" s="44">
        <f>IFERROR(VLOOKUP(CONCATENATE(A32,B32,C32),'Structure projet '!D:E,2,FALSE),"")</f>
        <v>0</v>
      </c>
      <c r="F32" s="25"/>
      <c r="G32" s="25"/>
      <c r="H32" s="26"/>
      <c r="I32" s="26"/>
      <c r="J32" s="272"/>
      <c r="K32" s="272"/>
      <c r="L32" s="272"/>
      <c r="M32" s="272"/>
      <c r="N32" s="272"/>
      <c r="O32" s="98">
        <f t="shared" si="19"/>
        <v>0</v>
      </c>
      <c r="P32" s="33"/>
      <c r="Q32" s="33"/>
      <c r="R32" s="33"/>
      <c r="S32" s="33"/>
      <c r="T32" s="33"/>
      <c r="U32" s="99">
        <f t="shared" si="20"/>
        <v>0</v>
      </c>
      <c r="V32" s="34"/>
      <c r="W32" s="99">
        <f t="shared" si="21"/>
        <v>0</v>
      </c>
      <c r="X32" s="99">
        <f t="shared" si="22"/>
        <v>0</v>
      </c>
      <c r="Y32" s="33" t="str">
        <f>_xlfn.IFNA(IF(VLOOKUP(CONCATENATE($D32,$F32,$G32,Y$3),'Description des coûts'!$D$8:$M$1048576,5,FALSE)=Y$3,VLOOKUP(CONCATENATE($D32,$F32,$G32,Y$3),'Description des coûts'!$D$8:$M$1048576,9,FALSE),0),"")</f>
        <v/>
      </c>
      <c r="Z32" s="33">
        <f>IFERROR(VLOOKUP(D32,Amortissements!$D$8:$O$1048576,8,FALSE)*VLOOKUP(D32,Amortissements!$D$8:$O$1048576,10,FALSE),0)</f>
        <v>0</v>
      </c>
      <c r="AA32" s="33" t="str">
        <f>_xlfn.IFNA(IF(VLOOKUP(CONCATENATE($D32,$F32,$G32,AA$3),'Description des coûts'!$D$8:$M$1048576,5,FALSE)=AA$3,VLOOKUP(CONCATENATE($D32,$F32,$G32,AA$3),'Description des coûts'!$D$8:$M$1048576,9,FALSE),0),"")</f>
        <v/>
      </c>
      <c r="AB32" s="33" t="str">
        <f>_xlfn.IFNA(IF(VLOOKUP(CONCATENATE($D32,$F32,$G32,AB$3),'Description des coûts'!$D$8:$M$1048576,5,FALSE)=AB$3,VLOOKUP(CONCATENATE($D32,$F32,$G32,AB$3),'Description des coûts'!$D$8:$M$1048576,9,FALSE),0),"")</f>
        <v/>
      </c>
      <c r="AC32" s="33" t="str">
        <f>_xlfn.IFNA(IF(VLOOKUP(CONCATENATE($D32,$F32,$G32,AC$3),'Description des coûts'!$D$8:$M$1048576,5,FALSE)=AC$3,VLOOKUP(CONCATENATE($D32,$F32,$G32,AC$3),'Description des coûts'!$D$8:$M$1048576,9,FALSE),0),"")</f>
        <v/>
      </c>
      <c r="AD32" s="33" t="str">
        <f>_xlfn.IFNA(IF(VLOOKUP(CONCATENATE($D32,$F32,$G32,AD$3),'Description des coûts'!$D$8:$M$1048576,5,FALSE)=AD$3,VLOOKUP(CONCATENATE($D32,$F32,$G32,AD$3),'Description des coûts'!$D$8:$M$1048576,9,FALSE),0),"")</f>
        <v/>
      </c>
      <c r="AE32" s="34"/>
      <c r="AF32" s="99">
        <f t="shared" si="40"/>
        <v>0</v>
      </c>
      <c r="AG32" s="25"/>
      <c r="AH32" s="302"/>
      <c r="AI32" s="100">
        <f>IF(F32="",0,
IF(AG32="RI",N(HLOOKUP($F32,Partenaires!$B$11:$H$24,6,FALSE)),
IF(AG32="DE",N(HLOOKUP($F32,Partenaires!$B$11:$H$24,7,FALSE)),
IF(AG32="IEE",N(HLOOKUP($F32,Partenaires!$B$11:$H$24,8,FALSE)),
IF(AG32="AFR",N(HLOOKUP($F32,Partenaires!$B$11:$H$24,9,FALSE)),
IF(AG32="PME",N(HLOOKUP($F32,Partenaires!$B$11:$H$24,10,FALSE)),
IF(AG32="PE",N(HLOOKUP($F32,Partenaires!$B$11:$H$24,11,FALSE)),0)))))))</f>
        <v>0</v>
      </c>
      <c r="AJ32" s="101">
        <f t="shared" si="23"/>
        <v>0</v>
      </c>
      <c r="AK32" s="101">
        <f t="shared" si="24"/>
        <v>0</v>
      </c>
      <c r="AL32" s="101">
        <f t="shared" si="25"/>
        <v>0</v>
      </c>
      <c r="AM32" s="101">
        <f t="shared" si="26"/>
        <v>0</v>
      </c>
      <c r="AN32" s="101">
        <f t="shared" si="27"/>
        <v>0</v>
      </c>
      <c r="AO32" s="101">
        <f t="shared" si="28"/>
        <v>0</v>
      </c>
      <c r="AP32" s="101">
        <f>IF(AG32="PE",AO32-(AO32*N(HLOOKUP($F32,Partenaires!$B$11:$H$24,12,FALSE))/N(HLOOKUP($F32,Partenaires!$B$11:$H$24,13,FALSE))),0)</f>
        <v>0</v>
      </c>
      <c r="AQ32" s="101">
        <f t="shared" si="29"/>
        <v>0</v>
      </c>
      <c r="AR32" s="101">
        <f t="shared" si="30"/>
        <v>0</v>
      </c>
      <c r="AS32" s="101">
        <f t="shared" si="31"/>
        <v>0</v>
      </c>
      <c r="AT32" s="101">
        <f t="shared" si="32"/>
        <v>0</v>
      </c>
      <c r="AU32" s="101">
        <f t="shared" si="33"/>
        <v>0</v>
      </c>
      <c r="AV32" s="101">
        <f t="shared" si="34"/>
        <v>0</v>
      </c>
      <c r="AW32" s="101">
        <f t="shared" si="35"/>
        <v>0</v>
      </c>
      <c r="AX32" s="101">
        <f t="shared" si="36"/>
        <v>0</v>
      </c>
      <c r="AY32" s="101">
        <f t="shared" si="37"/>
        <v>0</v>
      </c>
      <c r="AZ32" s="101">
        <f t="shared" si="38"/>
        <v>0</v>
      </c>
      <c r="BA32" s="101">
        <f>IF(F32="",0,$BB32*N(HLOOKUP($F32,Partenaires!$B$11:$H$24,5,FALSE)))</f>
        <v>0</v>
      </c>
      <c r="BB32" s="101">
        <f t="shared" si="39"/>
        <v>0</v>
      </c>
    </row>
    <row r="33" spans="1:54" ht="18" customHeight="1" x14ac:dyDescent="0.25">
      <c r="A33" s="25"/>
      <c r="B33" s="25"/>
      <c r="C33" s="25"/>
      <c r="D33" s="43" t="str">
        <f t="shared" si="18"/>
        <v/>
      </c>
      <c r="E33" s="44">
        <f>IFERROR(VLOOKUP(CONCATENATE(A33,B33,C33),'Structure projet '!D:E,2,FALSE),"")</f>
        <v>0</v>
      </c>
      <c r="F33" s="25"/>
      <c r="G33" s="25"/>
      <c r="H33" s="26"/>
      <c r="I33" s="26"/>
      <c r="J33" s="272"/>
      <c r="K33" s="272"/>
      <c r="L33" s="272"/>
      <c r="M33" s="272"/>
      <c r="N33" s="272"/>
      <c r="O33" s="98">
        <f t="shared" si="19"/>
        <v>0</v>
      </c>
      <c r="P33" s="33"/>
      <c r="Q33" s="33"/>
      <c r="R33" s="33"/>
      <c r="S33" s="33"/>
      <c r="T33" s="33"/>
      <c r="U33" s="99">
        <f t="shared" si="20"/>
        <v>0</v>
      </c>
      <c r="V33" s="34"/>
      <c r="W33" s="99">
        <f t="shared" si="21"/>
        <v>0</v>
      </c>
      <c r="X33" s="99">
        <f t="shared" si="22"/>
        <v>0</v>
      </c>
      <c r="Y33" s="33" t="str">
        <f>_xlfn.IFNA(IF(VLOOKUP(CONCATENATE($D33,$F33,$G33,Y$3),'Description des coûts'!$D$8:$M$1048576,5,FALSE)=Y$3,VLOOKUP(CONCATENATE($D33,$F33,$G33,Y$3),'Description des coûts'!$D$8:$M$1048576,9,FALSE),0),"")</f>
        <v/>
      </c>
      <c r="Z33" s="33">
        <f>IFERROR(VLOOKUP(D33,Amortissements!$D$8:$O$1048576,8,FALSE)*VLOOKUP(D33,Amortissements!$D$8:$O$1048576,10,FALSE),0)</f>
        <v>0</v>
      </c>
      <c r="AA33" s="33" t="str">
        <f>_xlfn.IFNA(IF(VLOOKUP(CONCATENATE($D33,$F33,$G33,AA$3),'Description des coûts'!$D$8:$M$1048576,5,FALSE)=AA$3,VLOOKUP(CONCATENATE($D33,$F33,$G33,AA$3),'Description des coûts'!$D$8:$M$1048576,9,FALSE),0),"")</f>
        <v/>
      </c>
      <c r="AB33" s="33" t="str">
        <f>_xlfn.IFNA(IF(VLOOKUP(CONCATENATE($D33,$F33,$G33,AB$3),'Description des coûts'!$D$8:$M$1048576,5,FALSE)=AB$3,VLOOKUP(CONCATENATE($D33,$F33,$G33,AB$3),'Description des coûts'!$D$8:$M$1048576,9,FALSE),0),"")</f>
        <v/>
      </c>
      <c r="AC33" s="33" t="str">
        <f>_xlfn.IFNA(IF(VLOOKUP(CONCATENATE($D33,$F33,$G33,AC$3),'Description des coûts'!$D$8:$M$1048576,5,FALSE)=AC$3,VLOOKUP(CONCATENATE($D33,$F33,$G33,AC$3),'Description des coûts'!$D$8:$M$1048576,9,FALSE),0),"")</f>
        <v/>
      </c>
      <c r="AD33" s="33" t="str">
        <f>_xlfn.IFNA(IF(VLOOKUP(CONCATENATE($D33,$F33,$G33,AD$3),'Description des coûts'!$D$8:$M$1048576,5,FALSE)=AD$3,VLOOKUP(CONCATENATE($D33,$F33,$G33,AD$3),'Description des coûts'!$D$8:$M$1048576,9,FALSE),0),"")</f>
        <v/>
      </c>
      <c r="AE33" s="34"/>
      <c r="AF33" s="99">
        <f t="shared" si="40"/>
        <v>0</v>
      </c>
      <c r="AG33" s="25"/>
      <c r="AH33" s="302"/>
      <c r="AI33" s="100">
        <f>IF(F33="",0,
IF(AG33="RI",N(HLOOKUP($F33,Partenaires!$B$11:$H$24,6,FALSE)),
IF(AG33="DE",N(HLOOKUP($F33,Partenaires!$B$11:$H$24,7,FALSE)),
IF(AG33="IEE",N(HLOOKUP($F33,Partenaires!$B$11:$H$24,8,FALSE)),
IF(AG33="AFR",N(HLOOKUP($F33,Partenaires!$B$11:$H$24,9,FALSE)),
IF(AG33="PME",N(HLOOKUP($F33,Partenaires!$B$11:$H$24,10,FALSE)),
IF(AG33="PE",N(HLOOKUP($F33,Partenaires!$B$11:$H$24,11,FALSE)),0)))))))</f>
        <v>0</v>
      </c>
      <c r="AJ33" s="101">
        <f t="shared" si="23"/>
        <v>0</v>
      </c>
      <c r="AK33" s="101">
        <f t="shared" si="24"/>
        <v>0</v>
      </c>
      <c r="AL33" s="101">
        <f t="shared" si="25"/>
        <v>0</v>
      </c>
      <c r="AM33" s="101">
        <f t="shared" si="26"/>
        <v>0</v>
      </c>
      <c r="AN33" s="101">
        <f t="shared" si="27"/>
        <v>0</v>
      </c>
      <c r="AO33" s="101">
        <f t="shared" si="28"/>
        <v>0</v>
      </c>
      <c r="AP33" s="101">
        <f>IF(AG33="PE",AO33-(AO33*N(HLOOKUP($F33,Partenaires!$B$11:$H$24,12,FALSE))/N(HLOOKUP($F33,Partenaires!$B$11:$H$24,13,FALSE))),0)</f>
        <v>0</v>
      </c>
      <c r="AQ33" s="101">
        <f t="shared" si="29"/>
        <v>0</v>
      </c>
      <c r="AR33" s="101">
        <f t="shared" si="30"/>
        <v>0</v>
      </c>
      <c r="AS33" s="101">
        <f t="shared" si="31"/>
        <v>0</v>
      </c>
      <c r="AT33" s="101">
        <f t="shared" si="32"/>
        <v>0</v>
      </c>
      <c r="AU33" s="101">
        <f t="shared" si="33"/>
        <v>0</v>
      </c>
      <c r="AV33" s="101">
        <f t="shared" si="34"/>
        <v>0</v>
      </c>
      <c r="AW33" s="101">
        <f t="shared" si="35"/>
        <v>0</v>
      </c>
      <c r="AX33" s="101">
        <f t="shared" si="36"/>
        <v>0</v>
      </c>
      <c r="AY33" s="101">
        <f t="shared" si="37"/>
        <v>0</v>
      </c>
      <c r="AZ33" s="101">
        <f t="shared" si="38"/>
        <v>0</v>
      </c>
      <c r="BA33" s="101">
        <f>IF(F33="",0,$BB33*N(HLOOKUP($F33,Partenaires!$B$11:$H$24,5,FALSE)))</f>
        <v>0</v>
      </c>
      <c r="BB33" s="101">
        <f t="shared" si="39"/>
        <v>0</v>
      </c>
    </row>
    <row r="34" spans="1:54" ht="18" customHeight="1" x14ac:dyDescent="0.25">
      <c r="A34" s="25"/>
      <c r="B34" s="25"/>
      <c r="C34" s="25"/>
      <c r="D34" s="43" t="str">
        <f t="shared" si="18"/>
        <v/>
      </c>
      <c r="E34" s="44">
        <f>IFERROR(VLOOKUP(CONCATENATE(A34,B34,C34),'Structure projet '!D:E,2,FALSE),"")</f>
        <v>0</v>
      </c>
      <c r="F34" s="25"/>
      <c r="G34" s="25"/>
      <c r="H34" s="26"/>
      <c r="I34" s="26"/>
      <c r="J34" s="272"/>
      <c r="K34" s="272"/>
      <c r="L34" s="272"/>
      <c r="M34" s="272"/>
      <c r="N34" s="272"/>
      <c r="O34" s="98">
        <f t="shared" si="19"/>
        <v>0</v>
      </c>
      <c r="P34" s="33"/>
      <c r="Q34" s="33"/>
      <c r="R34" s="33"/>
      <c r="S34" s="33"/>
      <c r="T34" s="33"/>
      <c r="U34" s="99">
        <f t="shared" si="20"/>
        <v>0</v>
      </c>
      <c r="V34" s="34"/>
      <c r="W34" s="99">
        <f t="shared" si="21"/>
        <v>0</v>
      </c>
      <c r="X34" s="99">
        <f t="shared" si="22"/>
        <v>0</v>
      </c>
      <c r="Y34" s="33" t="str">
        <f>_xlfn.IFNA(IF(VLOOKUP(CONCATENATE($D34,$F34,$G34,Y$3),'Description des coûts'!$D$8:$M$1048576,5,FALSE)=Y$3,VLOOKUP(CONCATENATE($D34,$F34,$G34,Y$3),'Description des coûts'!$D$8:$M$1048576,9,FALSE),0),"")</f>
        <v/>
      </c>
      <c r="Z34" s="33">
        <f>IFERROR(VLOOKUP(D34,Amortissements!$D$8:$O$1048576,8,FALSE)*VLOOKUP(D34,Amortissements!$D$8:$O$1048576,10,FALSE),0)</f>
        <v>0</v>
      </c>
      <c r="AA34" s="33" t="str">
        <f>_xlfn.IFNA(IF(VLOOKUP(CONCATENATE($D34,$F34,$G34,AA$3),'Description des coûts'!$D$8:$M$1048576,5,FALSE)=AA$3,VLOOKUP(CONCATENATE($D34,$F34,$G34,AA$3),'Description des coûts'!$D$8:$M$1048576,9,FALSE),0),"")</f>
        <v/>
      </c>
      <c r="AB34" s="33" t="str">
        <f>_xlfn.IFNA(IF(VLOOKUP(CONCATENATE($D34,$F34,$G34,AB$3),'Description des coûts'!$D$8:$M$1048576,5,FALSE)=AB$3,VLOOKUP(CONCATENATE($D34,$F34,$G34,AB$3),'Description des coûts'!$D$8:$M$1048576,9,FALSE),0),"")</f>
        <v/>
      </c>
      <c r="AC34" s="33" t="str">
        <f>_xlfn.IFNA(IF(VLOOKUP(CONCATENATE($D34,$F34,$G34,AC$3),'Description des coûts'!$D$8:$M$1048576,5,FALSE)=AC$3,VLOOKUP(CONCATENATE($D34,$F34,$G34,AC$3),'Description des coûts'!$D$8:$M$1048576,9,FALSE),0),"")</f>
        <v/>
      </c>
      <c r="AD34" s="33" t="str">
        <f>_xlfn.IFNA(IF(VLOOKUP(CONCATENATE($D34,$F34,$G34,AD$3),'Description des coûts'!$D$8:$M$1048576,5,FALSE)=AD$3,VLOOKUP(CONCATENATE($D34,$F34,$G34,AD$3),'Description des coûts'!$D$8:$M$1048576,9,FALSE),0),"")</f>
        <v/>
      </c>
      <c r="AE34" s="34"/>
      <c r="AF34" s="99">
        <f t="shared" si="40"/>
        <v>0</v>
      </c>
      <c r="AG34" s="25"/>
      <c r="AH34" s="302"/>
      <c r="AI34" s="100">
        <f>IF(F34="",0,
IF(AG34="RI",N(HLOOKUP($F34,Partenaires!$B$11:$H$24,6,FALSE)),
IF(AG34="DE",N(HLOOKUP($F34,Partenaires!$B$11:$H$24,7,FALSE)),
IF(AG34="IEE",N(HLOOKUP($F34,Partenaires!$B$11:$H$24,8,FALSE)),
IF(AG34="AFR",N(HLOOKUP($F34,Partenaires!$B$11:$H$24,9,FALSE)),
IF(AG34="PME",N(HLOOKUP($F34,Partenaires!$B$11:$H$24,10,FALSE)),
IF(AG34="PE",N(HLOOKUP($F34,Partenaires!$B$11:$H$24,11,FALSE)),0)))))))</f>
        <v>0</v>
      </c>
      <c r="AJ34" s="101">
        <f t="shared" si="23"/>
        <v>0</v>
      </c>
      <c r="AK34" s="101">
        <f t="shared" si="24"/>
        <v>0</v>
      </c>
      <c r="AL34" s="101">
        <f t="shared" si="25"/>
        <v>0</v>
      </c>
      <c r="AM34" s="101">
        <f t="shared" si="26"/>
        <v>0</v>
      </c>
      <c r="AN34" s="101">
        <f t="shared" si="27"/>
        <v>0</v>
      </c>
      <c r="AO34" s="101">
        <f t="shared" si="28"/>
        <v>0</v>
      </c>
      <c r="AP34" s="101">
        <f>IF(AG34="PE",AO34-(AO34*N(HLOOKUP($F34,Partenaires!$B$11:$H$24,12,FALSE))/N(HLOOKUP($F34,Partenaires!$B$11:$H$24,13,FALSE))),0)</f>
        <v>0</v>
      </c>
      <c r="AQ34" s="101">
        <f t="shared" si="29"/>
        <v>0</v>
      </c>
      <c r="AR34" s="101">
        <f t="shared" si="30"/>
        <v>0</v>
      </c>
      <c r="AS34" s="101">
        <f t="shared" si="31"/>
        <v>0</v>
      </c>
      <c r="AT34" s="101">
        <f t="shared" si="32"/>
        <v>0</v>
      </c>
      <c r="AU34" s="101">
        <f t="shared" si="33"/>
        <v>0</v>
      </c>
      <c r="AV34" s="101">
        <f t="shared" si="34"/>
        <v>0</v>
      </c>
      <c r="AW34" s="101">
        <f t="shared" si="35"/>
        <v>0</v>
      </c>
      <c r="AX34" s="101">
        <f t="shared" si="36"/>
        <v>0</v>
      </c>
      <c r="AY34" s="101">
        <f t="shared" si="37"/>
        <v>0</v>
      </c>
      <c r="AZ34" s="101">
        <f t="shared" si="38"/>
        <v>0</v>
      </c>
      <c r="BA34" s="101">
        <f>IF(F34="",0,$BB34*N(HLOOKUP($F34,Partenaires!$B$11:$H$24,5,FALSE)))</f>
        <v>0</v>
      </c>
      <c r="BB34" s="101">
        <f t="shared" si="39"/>
        <v>0</v>
      </c>
    </row>
    <row r="35" spans="1:54" ht="18" customHeight="1" x14ac:dyDescent="0.25">
      <c r="A35" s="25"/>
      <c r="B35" s="25"/>
      <c r="C35" s="25"/>
      <c r="D35" s="43" t="str">
        <f t="shared" si="18"/>
        <v/>
      </c>
      <c r="E35" s="44">
        <f>IFERROR(VLOOKUP(CONCATENATE(A35,B35,C35),'Structure projet '!D:E,2,FALSE),"")</f>
        <v>0</v>
      </c>
      <c r="F35" s="25"/>
      <c r="G35" s="25"/>
      <c r="H35" s="26"/>
      <c r="I35" s="26"/>
      <c r="J35" s="272"/>
      <c r="K35" s="272"/>
      <c r="L35" s="272"/>
      <c r="M35" s="272"/>
      <c r="N35" s="272"/>
      <c r="O35" s="98">
        <f t="shared" si="19"/>
        <v>0</v>
      </c>
      <c r="P35" s="33"/>
      <c r="Q35" s="33"/>
      <c r="R35" s="33"/>
      <c r="S35" s="33"/>
      <c r="T35" s="33"/>
      <c r="U35" s="99">
        <f t="shared" si="20"/>
        <v>0</v>
      </c>
      <c r="V35" s="34"/>
      <c r="W35" s="99">
        <f t="shared" si="21"/>
        <v>0</v>
      </c>
      <c r="X35" s="99">
        <f t="shared" si="22"/>
        <v>0</v>
      </c>
      <c r="Y35" s="33" t="str">
        <f>_xlfn.IFNA(IF(VLOOKUP(CONCATENATE($D35,$F35,$G35,Y$3),'Description des coûts'!$D$8:$M$1048576,5,FALSE)=Y$3,VLOOKUP(CONCATENATE($D35,$F35,$G35,Y$3),'Description des coûts'!$D$8:$M$1048576,9,FALSE),0),"")</f>
        <v/>
      </c>
      <c r="Z35" s="33">
        <f>IFERROR(VLOOKUP(D35,Amortissements!$D$8:$O$1048576,8,FALSE)*VLOOKUP(D35,Amortissements!$D$8:$O$1048576,10,FALSE),0)</f>
        <v>0</v>
      </c>
      <c r="AA35" s="33" t="str">
        <f>_xlfn.IFNA(IF(VLOOKUP(CONCATENATE($D35,$F35,$G35,AA$3),'Description des coûts'!$D$8:$M$1048576,5,FALSE)=AA$3,VLOOKUP(CONCATENATE($D35,$F35,$G35,AA$3),'Description des coûts'!$D$8:$M$1048576,9,FALSE),0),"")</f>
        <v/>
      </c>
      <c r="AB35" s="33" t="str">
        <f>_xlfn.IFNA(IF(VLOOKUP(CONCATENATE($D35,$F35,$G35,AB$3),'Description des coûts'!$D$8:$M$1048576,5,FALSE)=AB$3,VLOOKUP(CONCATENATE($D35,$F35,$G35,AB$3),'Description des coûts'!$D$8:$M$1048576,9,FALSE),0),"")</f>
        <v/>
      </c>
      <c r="AC35" s="33" t="str">
        <f>_xlfn.IFNA(IF(VLOOKUP(CONCATENATE($D35,$F35,$G35,AC$3),'Description des coûts'!$D$8:$M$1048576,5,FALSE)=AC$3,VLOOKUP(CONCATENATE($D35,$F35,$G35,AC$3),'Description des coûts'!$D$8:$M$1048576,9,FALSE),0),"")</f>
        <v/>
      </c>
      <c r="AD35" s="33" t="str">
        <f>_xlfn.IFNA(IF(VLOOKUP(CONCATENATE($D35,$F35,$G35,AD$3),'Description des coûts'!$D$8:$M$1048576,5,FALSE)=AD$3,VLOOKUP(CONCATENATE($D35,$F35,$G35,AD$3),'Description des coûts'!$D$8:$M$1048576,9,FALSE),0),"")</f>
        <v/>
      </c>
      <c r="AE35" s="34"/>
      <c r="AF35" s="99">
        <f t="shared" si="40"/>
        <v>0</v>
      </c>
      <c r="AG35" s="25"/>
      <c r="AH35" s="302"/>
      <c r="AI35" s="100">
        <f>IF(F35="",0,
IF(AG35="RI",N(HLOOKUP($F35,Partenaires!$B$11:$H$24,6,FALSE)),
IF(AG35="DE",N(HLOOKUP($F35,Partenaires!$B$11:$H$24,7,FALSE)),
IF(AG35="IEE",N(HLOOKUP($F35,Partenaires!$B$11:$H$24,8,FALSE)),
IF(AG35="AFR",N(HLOOKUP($F35,Partenaires!$B$11:$H$24,9,FALSE)),
IF(AG35="PME",N(HLOOKUP($F35,Partenaires!$B$11:$H$24,10,FALSE)),
IF(AG35="PE",N(HLOOKUP($F35,Partenaires!$B$11:$H$24,11,FALSE)),0)))))))</f>
        <v>0</v>
      </c>
      <c r="AJ35" s="101">
        <f t="shared" si="23"/>
        <v>0</v>
      </c>
      <c r="AK35" s="101">
        <f t="shared" si="24"/>
        <v>0</v>
      </c>
      <c r="AL35" s="101">
        <f t="shared" si="25"/>
        <v>0</v>
      </c>
      <c r="AM35" s="101">
        <f t="shared" si="26"/>
        <v>0</v>
      </c>
      <c r="AN35" s="101">
        <f t="shared" si="27"/>
        <v>0</v>
      </c>
      <c r="AO35" s="101">
        <f t="shared" si="28"/>
        <v>0</v>
      </c>
      <c r="AP35" s="101">
        <f>IF(AG35="PE",AO35-(AO35*N(HLOOKUP($F35,Partenaires!$B$11:$H$24,12,FALSE))/N(HLOOKUP($F35,Partenaires!$B$11:$H$24,13,FALSE))),0)</f>
        <v>0</v>
      </c>
      <c r="AQ35" s="101">
        <f t="shared" si="29"/>
        <v>0</v>
      </c>
      <c r="AR35" s="101">
        <f t="shared" si="30"/>
        <v>0</v>
      </c>
      <c r="AS35" s="101">
        <f t="shared" si="31"/>
        <v>0</v>
      </c>
      <c r="AT35" s="101">
        <f t="shared" si="32"/>
        <v>0</v>
      </c>
      <c r="AU35" s="101">
        <f t="shared" si="33"/>
        <v>0</v>
      </c>
      <c r="AV35" s="101">
        <f t="shared" si="34"/>
        <v>0</v>
      </c>
      <c r="AW35" s="101">
        <f t="shared" si="35"/>
        <v>0</v>
      </c>
      <c r="AX35" s="101">
        <f t="shared" si="36"/>
        <v>0</v>
      </c>
      <c r="AY35" s="101">
        <f t="shared" si="37"/>
        <v>0</v>
      </c>
      <c r="AZ35" s="101">
        <f t="shared" si="38"/>
        <v>0</v>
      </c>
      <c r="BA35" s="101">
        <f>IF(F35="",0,$BB35*N(HLOOKUP($F35,Partenaires!$B$11:$H$24,5,FALSE)))</f>
        <v>0</v>
      </c>
      <c r="BB35" s="101">
        <f t="shared" si="39"/>
        <v>0</v>
      </c>
    </row>
    <row r="36" spans="1:54" ht="18" customHeight="1" x14ac:dyDescent="0.25">
      <c r="A36" s="25"/>
      <c r="B36" s="25"/>
      <c r="C36" s="25"/>
      <c r="D36" s="43" t="str">
        <f t="shared" si="18"/>
        <v/>
      </c>
      <c r="E36" s="44">
        <f>IFERROR(VLOOKUP(CONCATENATE(A36,B36,C36),'Structure projet '!D:E,2,FALSE),"")</f>
        <v>0</v>
      </c>
      <c r="F36" s="25"/>
      <c r="G36" s="25"/>
      <c r="H36" s="26"/>
      <c r="I36" s="26"/>
      <c r="J36" s="272"/>
      <c r="K36" s="272"/>
      <c r="L36" s="272"/>
      <c r="M36" s="272"/>
      <c r="N36" s="272"/>
      <c r="O36" s="98">
        <f t="shared" si="19"/>
        <v>0</v>
      </c>
      <c r="P36" s="33"/>
      <c r="Q36" s="33"/>
      <c r="R36" s="33"/>
      <c r="S36" s="33"/>
      <c r="T36" s="33"/>
      <c r="U36" s="99">
        <f t="shared" si="20"/>
        <v>0</v>
      </c>
      <c r="V36" s="34"/>
      <c r="W36" s="99">
        <f t="shared" si="21"/>
        <v>0</v>
      </c>
      <c r="X36" s="99">
        <f t="shared" si="22"/>
        <v>0</v>
      </c>
      <c r="Y36" s="33" t="str">
        <f>_xlfn.IFNA(IF(VLOOKUP(CONCATENATE($D36,$F36,$G36,Y$3),'Description des coûts'!$D$8:$M$1048576,5,FALSE)=Y$3,VLOOKUP(CONCATENATE($D36,$F36,$G36,Y$3),'Description des coûts'!$D$8:$M$1048576,9,FALSE),0),"")</f>
        <v/>
      </c>
      <c r="Z36" s="33">
        <f>IFERROR(VLOOKUP(D36,Amortissements!$D$8:$O$1048576,8,FALSE)*VLOOKUP(D36,Amortissements!$D$8:$O$1048576,10,FALSE),0)</f>
        <v>0</v>
      </c>
      <c r="AA36" s="33" t="str">
        <f>_xlfn.IFNA(IF(VLOOKUP(CONCATENATE($D36,$F36,$G36,AA$3),'Description des coûts'!$D$8:$M$1048576,5,FALSE)=AA$3,VLOOKUP(CONCATENATE($D36,$F36,$G36,AA$3),'Description des coûts'!$D$8:$M$1048576,9,FALSE),0),"")</f>
        <v/>
      </c>
      <c r="AB36" s="33" t="str">
        <f>_xlfn.IFNA(IF(VLOOKUP(CONCATENATE($D36,$F36,$G36,AB$3),'Description des coûts'!$D$8:$M$1048576,5,FALSE)=AB$3,VLOOKUP(CONCATENATE($D36,$F36,$G36,AB$3),'Description des coûts'!$D$8:$M$1048576,9,FALSE),0),"")</f>
        <v/>
      </c>
      <c r="AC36" s="33" t="str">
        <f>_xlfn.IFNA(IF(VLOOKUP(CONCATENATE($D36,$F36,$G36,AC$3),'Description des coûts'!$D$8:$M$1048576,5,FALSE)=AC$3,VLOOKUP(CONCATENATE($D36,$F36,$G36,AC$3),'Description des coûts'!$D$8:$M$1048576,9,FALSE),0),"")</f>
        <v/>
      </c>
      <c r="AD36" s="33" t="str">
        <f>_xlfn.IFNA(IF(VLOOKUP(CONCATENATE($D36,$F36,$G36,AD$3),'Description des coûts'!$D$8:$M$1048576,5,FALSE)=AD$3,VLOOKUP(CONCATENATE($D36,$F36,$G36,AD$3),'Description des coûts'!$D$8:$M$1048576,9,FALSE),0),"")</f>
        <v/>
      </c>
      <c r="AE36" s="34"/>
      <c r="AF36" s="99">
        <f t="shared" si="40"/>
        <v>0</v>
      </c>
      <c r="AG36" s="25"/>
      <c r="AH36" s="302"/>
      <c r="AI36" s="100">
        <f>IF(F36="",0,
IF(AG36="RI",N(HLOOKUP($F36,Partenaires!$B$11:$H$24,6,FALSE)),
IF(AG36="DE",N(HLOOKUP($F36,Partenaires!$B$11:$H$24,7,FALSE)),
IF(AG36="IEE",N(HLOOKUP($F36,Partenaires!$B$11:$H$24,8,FALSE)),
IF(AG36="AFR",N(HLOOKUP($F36,Partenaires!$B$11:$H$24,9,FALSE)),
IF(AG36="PME",N(HLOOKUP($F36,Partenaires!$B$11:$H$24,10,FALSE)),
IF(AG36="PE",N(HLOOKUP($F36,Partenaires!$B$11:$H$24,11,FALSE)),0)))))))</f>
        <v>0</v>
      </c>
      <c r="AJ36" s="101">
        <f t="shared" si="23"/>
        <v>0</v>
      </c>
      <c r="AK36" s="101">
        <f t="shared" si="24"/>
        <v>0</v>
      </c>
      <c r="AL36" s="101">
        <f t="shared" si="25"/>
        <v>0</v>
      </c>
      <c r="AM36" s="101">
        <f t="shared" si="26"/>
        <v>0</v>
      </c>
      <c r="AN36" s="101">
        <f t="shared" si="27"/>
        <v>0</v>
      </c>
      <c r="AO36" s="101">
        <f t="shared" si="28"/>
        <v>0</v>
      </c>
      <c r="AP36" s="101">
        <f>IF(AG36="PE",AO36-(AO36*N(HLOOKUP($F36,Partenaires!$B$11:$H$24,12,FALSE))/N(HLOOKUP($F36,Partenaires!$B$11:$H$24,13,FALSE))),0)</f>
        <v>0</v>
      </c>
      <c r="AQ36" s="101">
        <f t="shared" si="29"/>
        <v>0</v>
      </c>
      <c r="AR36" s="101">
        <f t="shared" si="30"/>
        <v>0</v>
      </c>
      <c r="AS36" s="101">
        <f t="shared" si="31"/>
        <v>0</v>
      </c>
      <c r="AT36" s="101">
        <f t="shared" si="32"/>
        <v>0</v>
      </c>
      <c r="AU36" s="101">
        <f t="shared" si="33"/>
        <v>0</v>
      </c>
      <c r="AV36" s="101">
        <f t="shared" si="34"/>
        <v>0</v>
      </c>
      <c r="AW36" s="101">
        <f t="shared" si="35"/>
        <v>0</v>
      </c>
      <c r="AX36" s="101">
        <f t="shared" si="36"/>
        <v>0</v>
      </c>
      <c r="AY36" s="101">
        <f t="shared" si="37"/>
        <v>0</v>
      </c>
      <c r="AZ36" s="101">
        <f t="shared" si="38"/>
        <v>0</v>
      </c>
      <c r="BA36" s="101">
        <f>IF(F36="",0,$BB36*N(HLOOKUP($F36,Partenaires!$B$11:$H$24,5,FALSE)))</f>
        <v>0</v>
      </c>
      <c r="BB36" s="101">
        <f t="shared" si="39"/>
        <v>0</v>
      </c>
    </row>
    <row r="37" spans="1:54" ht="18" customHeight="1" x14ac:dyDescent="0.25">
      <c r="A37" s="25"/>
      <c r="B37" s="25"/>
      <c r="C37" s="25"/>
      <c r="D37" s="43" t="str">
        <f t="shared" si="18"/>
        <v/>
      </c>
      <c r="E37" s="44">
        <f>IFERROR(VLOOKUP(CONCATENATE(A37,B37,C37),'Structure projet '!D:E,2,FALSE),"")</f>
        <v>0</v>
      </c>
      <c r="F37" s="25"/>
      <c r="G37" s="25"/>
      <c r="H37" s="26"/>
      <c r="I37" s="26"/>
      <c r="J37" s="272"/>
      <c r="K37" s="272"/>
      <c r="L37" s="272"/>
      <c r="M37" s="272"/>
      <c r="N37" s="272"/>
      <c r="O37" s="98">
        <f t="shared" si="19"/>
        <v>0</v>
      </c>
      <c r="P37" s="33"/>
      <c r="Q37" s="33"/>
      <c r="R37" s="33"/>
      <c r="S37" s="33"/>
      <c r="T37" s="33"/>
      <c r="U37" s="99">
        <f t="shared" si="20"/>
        <v>0</v>
      </c>
      <c r="V37" s="34"/>
      <c r="W37" s="99">
        <f t="shared" si="21"/>
        <v>0</v>
      </c>
      <c r="X37" s="99">
        <f t="shared" si="22"/>
        <v>0</v>
      </c>
      <c r="Y37" s="33" t="str">
        <f>_xlfn.IFNA(IF(VLOOKUP(CONCATENATE($D37,$F37,$G37,Y$3),'Description des coûts'!$D$8:$M$1048576,5,FALSE)=Y$3,VLOOKUP(CONCATENATE($D37,$F37,$G37,Y$3),'Description des coûts'!$D$8:$M$1048576,9,FALSE),0),"")</f>
        <v/>
      </c>
      <c r="Z37" s="33">
        <f>IFERROR(VLOOKUP(D37,Amortissements!$D$8:$O$1048576,8,FALSE)*VLOOKUP(D37,Amortissements!$D$8:$O$1048576,10,FALSE),0)</f>
        <v>0</v>
      </c>
      <c r="AA37" s="33" t="str">
        <f>_xlfn.IFNA(IF(VLOOKUP(CONCATENATE($D37,$F37,$G37,AA$3),'Description des coûts'!$D$8:$M$1048576,5,FALSE)=AA$3,VLOOKUP(CONCATENATE($D37,$F37,$G37,AA$3),'Description des coûts'!$D$8:$M$1048576,9,FALSE),0),"")</f>
        <v/>
      </c>
      <c r="AB37" s="33" t="str">
        <f>_xlfn.IFNA(IF(VLOOKUP(CONCATENATE($D37,$F37,$G37,AB$3),'Description des coûts'!$D$8:$M$1048576,5,FALSE)=AB$3,VLOOKUP(CONCATENATE($D37,$F37,$G37,AB$3),'Description des coûts'!$D$8:$M$1048576,9,FALSE),0),"")</f>
        <v/>
      </c>
      <c r="AC37" s="33" t="str">
        <f>_xlfn.IFNA(IF(VLOOKUP(CONCATENATE($D37,$F37,$G37,AC$3),'Description des coûts'!$D$8:$M$1048576,5,FALSE)=AC$3,VLOOKUP(CONCATENATE($D37,$F37,$G37,AC$3),'Description des coûts'!$D$8:$M$1048576,9,FALSE),0),"")</f>
        <v/>
      </c>
      <c r="AD37" s="33" t="str">
        <f>_xlfn.IFNA(IF(VLOOKUP(CONCATENATE($D37,$F37,$G37,AD$3),'Description des coûts'!$D$8:$M$1048576,5,FALSE)=AD$3,VLOOKUP(CONCATENATE($D37,$F37,$G37,AD$3),'Description des coûts'!$D$8:$M$1048576,9,FALSE),0),"")</f>
        <v/>
      </c>
      <c r="AE37" s="34"/>
      <c r="AF37" s="99">
        <f t="shared" si="40"/>
        <v>0</v>
      </c>
      <c r="AG37" s="25"/>
      <c r="AH37" s="302"/>
      <c r="AI37" s="100">
        <f>IF(F37="",0,
IF(AG37="RI",N(HLOOKUP($F37,Partenaires!$B$11:$H$24,6,FALSE)),
IF(AG37="DE",N(HLOOKUP($F37,Partenaires!$B$11:$H$24,7,FALSE)),
IF(AG37="IEE",N(HLOOKUP($F37,Partenaires!$B$11:$H$24,8,FALSE)),
IF(AG37="AFR",N(HLOOKUP($F37,Partenaires!$B$11:$H$24,9,FALSE)),
IF(AG37="PME",N(HLOOKUP($F37,Partenaires!$B$11:$H$24,10,FALSE)),
IF(AG37="PE",N(HLOOKUP($F37,Partenaires!$B$11:$H$24,11,FALSE)),0)))))))</f>
        <v>0</v>
      </c>
      <c r="AJ37" s="101">
        <f t="shared" si="23"/>
        <v>0</v>
      </c>
      <c r="AK37" s="101">
        <f t="shared" si="24"/>
        <v>0</v>
      </c>
      <c r="AL37" s="101">
        <f t="shared" si="25"/>
        <v>0</v>
      </c>
      <c r="AM37" s="101">
        <f t="shared" si="26"/>
        <v>0</v>
      </c>
      <c r="AN37" s="101">
        <f t="shared" si="27"/>
        <v>0</v>
      </c>
      <c r="AO37" s="101">
        <f t="shared" si="28"/>
        <v>0</v>
      </c>
      <c r="AP37" s="101">
        <f>IF(AG37="PE",AO37-(AO37*N(HLOOKUP($F37,Partenaires!$B$11:$H$24,12,FALSE))/N(HLOOKUP($F37,Partenaires!$B$11:$H$24,13,FALSE))),0)</f>
        <v>0</v>
      </c>
      <c r="AQ37" s="101">
        <f t="shared" si="29"/>
        <v>0</v>
      </c>
      <c r="AR37" s="101">
        <f t="shared" si="30"/>
        <v>0</v>
      </c>
      <c r="AS37" s="101">
        <f t="shared" si="31"/>
        <v>0</v>
      </c>
      <c r="AT37" s="101">
        <f t="shared" si="32"/>
        <v>0</v>
      </c>
      <c r="AU37" s="101">
        <f t="shared" si="33"/>
        <v>0</v>
      </c>
      <c r="AV37" s="101">
        <f t="shared" si="34"/>
        <v>0</v>
      </c>
      <c r="AW37" s="101">
        <f t="shared" si="35"/>
        <v>0</v>
      </c>
      <c r="AX37" s="101">
        <f t="shared" si="36"/>
        <v>0</v>
      </c>
      <c r="AY37" s="101">
        <f t="shared" si="37"/>
        <v>0</v>
      </c>
      <c r="AZ37" s="101">
        <f t="shared" si="38"/>
        <v>0</v>
      </c>
      <c r="BA37" s="101">
        <f>IF(F37="",0,$BB37*N(HLOOKUP($F37,Partenaires!$B$11:$H$24,5,FALSE)))</f>
        <v>0</v>
      </c>
      <c r="BB37" s="101">
        <f t="shared" si="39"/>
        <v>0</v>
      </c>
    </row>
    <row r="38" spans="1:54" ht="18" customHeight="1" x14ac:dyDescent="0.25">
      <c r="A38" s="25"/>
      <c r="B38" s="25"/>
      <c r="C38" s="25"/>
      <c r="D38" s="43" t="str">
        <f t="shared" si="18"/>
        <v/>
      </c>
      <c r="E38" s="44">
        <f>IFERROR(VLOOKUP(CONCATENATE(A38,B38,C38),'Structure projet '!D:E,2,FALSE),"")</f>
        <v>0</v>
      </c>
      <c r="F38" s="25"/>
      <c r="G38" s="25"/>
      <c r="H38" s="26"/>
      <c r="I38" s="26"/>
      <c r="J38" s="272"/>
      <c r="K38" s="272"/>
      <c r="L38" s="272"/>
      <c r="M38" s="272"/>
      <c r="N38" s="272"/>
      <c r="O38" s="98">
        <f t="shared" si="19"/>
        <v>0</v>
      </c>
      <c r="P38" s="33"/>
      <c r="Q38" s="33"/>
      <c r="R38" s="33"/>
      <c r="S38" s="33"/>
      <c r="T38" s="33"/>
      <c r="U38" s="99">
        <f t="shared" si="20"/>
        <v>0</v>
      </c>
      <c r="V38" s="34"/>
      <c r="W38" s="99">
        <f t="shared" si="21"/>
        <v>0</v>
      </c>
      <c r="X38" s="99">
        <f t="shared" si="22"/>
        <v>0</v>
      </c>
      <c r="Y38" s="33" t="str">
        <f>_xlfn.IFNA(IF(VLOOKUP(CONCATENATE($D38,$F38,$G38,Y$3),'Description des coûts'!$D$8:$M$1048576,5,FALSE)=Y$3,VLOOKUP(CONCATENATE($D38,$F38,$G38,Y$3),'Description des coûts'!$D$8:$M$1048576,9,FALSE),0),"")</f>
        <v/>
      </c>
      <c r="Z38" s="33">
        <f>IFERROR(VLOOKUP(D38,Amortissements!$D$8:$O$1048576,8,FALSE)*VLOOKUP(D38,Amortissements!$D$8:$O$1048576,10,FALSE),0)</f>
        <v>0</v>
      </c>
      <c r="AA38" s="33" t="str">
        <f>_xlfn.IFNA(IF(VLOOKUP(CONCATENATE($D38,$F38,$G38,AA$3),'Description des coûts'!$D$8:$M$1048576,5,FALSE)=AA$3,VLOOKUP(CONCATENATE($D38,$F38,$G38,AA$3),'Description des coûts'!$D$8:$M$1048576,9,FALSE),0),"")</f>
        <v/>
      </c>
      <c r="AB38" s="33" t="str">
        <f>_xlfn.IFNA(IF(VLOOKUP(CONCATENATE($D38,$F38,$G38,AB$3),'Description des coûts'!$D$8:$M$1048576,5,FALSE)=AB$3,VLOOKUP(CONCATENATE($D38,$F38,$G38,AB$3),'Description des coûts'!$D$8:$M$1048576,9,FALSE),0),"")</f>
        <v/>
      </c>
      <c r="AC38" s="33" t="str">
        <f>_xlfn.IFNA(IF(VLOOKUP(CONCATENATE($D38,$F38,$G38,AC$3),'Description des coûts'!$D$8:$M$1048576,5,FALSE)=AC$3,VLOOKUP(CONCATENATE($D38,$F38,$G38,AC$3),'Description des coûts'!$D$8:$M$1048576,9,FALSE),0),"")</f>
        <v/>
      </c>
      <c r="AD38" s="33" t="str">
        <f>_xlfn.IFNA(IF(VLOOKUP(CONCATENATE($D38,$F38,$G38,AD$3),'Description des coûts'!$D$8:$M$1048576,5,FALSE)=AD$3,VLOOKUP(CONCATENATE($D38,$F38,$G38,AD$3),'Description des coûts'!$D$8:$M$1048576,9,FALSE),0),"")</f>
        <v/>
      </c>
      <c r="AE38" s="34"/>
      <c r="AF38" s="99">
        <f t="shared" si="40"/>
        <v>0</v>
      </c>
      <c r="AG38" s="25"/>
      <c r="AH38" s="302"/>
      <c r="AI38" s="100">
        <f>IF(F38="",0,
IF(AG38="RI",N(HLOOKUP($F38,Partenaires!$B$11:$H$24,6,FALSE)),
IF(AG38="DE",N(HLOOKUP($F38,Partenaires!$B$11:$H$24,7,FALSE)),
IF(AG38="IEE",N(HLOOKUP($F38,Partenaires!$B$11:$H$24,8,FALSE)),
IF(AG38="AFR",N(HLOOKUP($F38,Partenaires!$B$11:$H$24,9,FALSE)),
IF(AG38="PME",N(HLOOKUP($F38,Partenaires!$B$11:$H$24,10,FALSE)),
IF(AG38="PE",N(HLOOKUP($F38,Partenaires!$B$11:$H$24,11,FALSE)),0)))))))</f>
        <v>0</v>
      </c>
      <c r="AJ38" s="101">
        <f t="shared" si="23"/>
        <v>0</v>
      </c>
      <c r="AK38" s="101">
        <f t="shared" si="24"/>
        <v>0</v>
      </c>
      <c r="AL38" s="101">
        <f t="shared" si="25"/>
        <v>0</v>
      </c>
      <c r="AM38" s="101">
        <f t="shared" si="26"/>
        <v>0</v>
      </c>
      <c r="AN38" s="101">
        <f t="shared" si="27"/>
        <v>0</v>
      </c>
      <c r="AO38" s="101">
        <f t="shared" si="28"/>
        <v>0</v>
      </c>
      <c r="AP38" s="101">
        <f>IF(AG38="PE",AO38-(AO38*N(HLOOKUP($F38,Partenaires!$B$11:$H$24,12,FALSE))/N(HLOOKUP($F38,Partenaires!$B$11:$H$24,13,FALSE))),0)</f>
        <v>0</v>
      </c>
      <c r="AQ38" s="101">
        <f t="shared" si="29"/>
        <v>0</v>
      </c>
      <c r="AR38" s="101">
        <f t="shared" si="30"/>
        <v>0</v>
      </c>
      <c r="AS38" s="101">
        <f t="shared" si="31"/>
        <v>0</v>
      </c>
      <c r="AT38" s="101">
        <f t="shared" si="32"/>
        <v>0</v>
      </c>
      <c r="AU38" s="101">
        <f t="shared" si="33"/>
        <v>0</v>
      </c>
      <c r="AV38" s="101">
        <f t="shared" si="34"/>
        <v>0</v>
      </c>
      <c r="AW38" s="101">
        <f t="shared" si="35"/>
        <v>0</v>
      </c>
      <c r="AX38" s="101">
        <f t="shared" si="36"/>
        <v>0</v>
      </c>
      <c r="AY38" s="101">
        <f t="shared" si="37"/>
        <v>0</v>
      </c>
      <c r="AZ38" s="101">
        <f t="shared" si="38"/>
        <v>0</v>
      </c>
      <c r="BA38" s="101">
        <f>IF(F38="",0,$BB38*N(HLOOKUP($F38,Partenaires!$B$11:$H$24,5,FALSE)))</f>
        <v>0</v>
      </c>
      <c r="BB38" s="101">
        <f t="shared" si="39"/>
        <v>0</v>
      </c>
    </row>
    <row r="39" spans="1:54" ht="18" customHeight="1" x14ac:dyDescent="0.25">
      <c r="A39" s="25"/>
      <c r="B39" s="25"/>
      <c r="C39" s="25"/>
      <c r="D39" s="43" t="str">
        <f t="shared" si="18"/>
        <v/>
      </c>
      <c r="E39" s="44">
        <f>IFERROR(VLOOKUP(CONCATENATE(A39,B39,C39),'Structure projet '!D:E,2,FALSE),"")</f>
        <v>0</v>
      </c>
      <c r="F39" s="25"/>
      <c r="G39" s="25"/>
      <c r="H39" s="26"/>
      <c r="I39" s="26"/>
      <c r="J39" s="272"/>
      <c r="K39" s="272"/>
      <c r="L39" s="272"/>
      <c r="M39" s="272"/>
      <c r="N39" s="272"/>
      <c r="O39" s="98">
        <f t="shared" si="19"/>
        <v>0</v>
      </c>
      <c r="P39" s="33"/>
      <c r="Q39" s="33"/>
      <c r="R39" s="33"/>
      <c r="S39" s="33"/>
      <c r="T39" s="33"/>
      <c r="U39" s="99">
        <f t="shared" si="20"/>
        <v>0</v>
      </c>
      <c r="V39" s="34"/>
      <c r="W39" s="99">
        <f t="shared" si="21"/>
        <v>0</v>
      </c>
      <c r="X39" s="99">
        <f t="shared" si="22"/>
        <v>0</v>
      </c>
      <c r="Y39" s="33" t="str">
        <f>_xlfn.IFNA(IF(VLOOKUP(CONCATENATE($D39,$F39,$G39,Y$3),'Description des coûts'!$D$8:$M$1048576,5,FALSE)=Y$3,VLOOKUP(CONCATENATE($D39,$F39,$G39,Y$3),'Description des coûts'!$D$8:$M$1048576,9,FALSE),0),"")</f>
        <v/>
      </c>
      <c r="Z39" s="33">
        <f>IFERROR(VLOOKUP(D39,Amortissements!$D$8:$O$1048576,8,FALSE)*VLOOKUP(D39,Amortissements!$D$8:$O$1048576,10,FALSE),0)</f>
        <v>0</v>
      </c>
      <c r="AA39" s="33" t="str">
        <f>_xlfn.IFNA(IF(VLOOKUP(CONCATENATE($D39,$F39,$G39,AA$3),'Description des coûts'!$D$8:$M$1048576,5,FALSE)=AA$3,VLOOKUP(CONCATENATE($D39,$F39,$G39,AA$3),'Description des coûts'!$D$8:$M$1048576,9,FALSE),0),"")</f>
        <v/>
      </c>
      <c r="AB39" s="33" t="str">
        <f>_xlfn.IFNA(IF(VLOOKUP(CONCATENATE($D39,$F39,$G39,AB$3),'Description des coûts'!$D$8:$M$1048576,5,FALSE)=AB$3,VLOOKUP(CONCATENATE($D39,$F39,$G39,AB$3),'Description des coûts'!$D$8:$M$1048576,9,FALSE),0),"")</f>
        <v/>
      </c>
      <c r="AC39" s="33" t="str">
        <f>_xlfn.IFNA(IF(VLOOKUP(CONCATENATE($D39,$F39,$G39,AC$3),'Description des coûts'!$D$8:$M$1048576,5,FALSE)=AC$3,VLOOKUP(CONCATENATE($D39,$F39,$G39,AC$3),'Description des coûts'!$D$8:$M$1048576,9,FALSE),0),"")</f>
        <v/>
      </c>
      <c r="AD39" s="33" t="str">
        <f>_xlfn.IFNA(IF(VLOOKUP(CONCATENATE($D39,$F39,$G39,AD$3),'Description des coûts'!$D$8:$M$1048576,5,FALSE)=AD$3,VLOOKUP(CONCATENATE($D39,$F39,$G39,AD$3),'Description des coûts'!$D$8:$M$1048576,9,FALSE),0),"")</f>
        <v/>
      </c>
      <c r="AE39" s="34"/>
      <c r="AF39" s="99">
        <f t="shared" si="40"/>
        <v>0</v>
      </c>
      <c r="AG39" s="25"/>
      <c r="AH39" s="302"/>
      <c r="AI39" s="100">
        <f>IF(F39="",0,
IF(AG39="RI",N(HLOOKUP($F39,Partenaires!$B$11:$H$24,6,FALSE)),
IF(AG39="DE",N(HLOOKUP($F39,Partenaires!$B$11:$H$24,7,FALSE)),
IF(AG39="IEE",N(HLOOKUP($F39,Partenaires!$B$11:$H$24,8,FALSE)),
IF(AG39="AFR",N(HLOOKUP($F39,Partenaires!$B$11:$H$24,9,FALSE)),
IF(AG39="PME",N(HLOOKUP($F39,Partenaires!$B$11:$H$24,10,FALSE)),
IF(AG39="PE",N(HLOOKUP($F39,Partenaires!$B$11:$H$24,11,FALSE)),0)))))))</f>
        <v>0</v>
      </c>
      <c r="AJ39" s="101">
        <f t="shared" si="23"/>
        <v>0</v>
      </c>
      <c r="AK39" s="101">
        <f t="shared" si="24"/>
        <v>0</v>
      </c>
      <c r="AL39" s="101">
        <f t="shared" si="25"/>
        <v>0</v>
      </c>
      <c r="AM39" s="101">
        <f t="shared" si="26"/>
        <v>0</v>
      </c>
      <c r="AN39" s="101">
        <f t="shared" si="27"/>
        <v>0</v>
      </c>
      <c r="AO39" s="101">
        <f t="shared" si="28"/>
        <v>0</v>
      </c>
      <c r="AP39" s="101">
        <f>IF(AG39="PE",AO39-(AO39*N(HLOOKUP($F39,Partenaires!$B$11:$H$24,12,FALSE))/N(HLOOKUP($F39,Partenaires!$B$11:$H$24,13,FALSE))),0)</f>
        <v>0</v>
      </c>
      <c r="AQ39" s="101">
        <f t="shared" si="29"/>
        <v>0</v>
      </c>
      <c r="AR39" s="101">
        <f t="shared" si="30"/>
        <v>0</v>
      </c>
      <c r="AS39" s="101">
        <f t="shared" si="31"/>
        <v>0</v>
      </c>
      <c r="AT39" s="101">
        <f t="shared" si="32"/>
        <v>0</v>
      </c>
      <c r="AU39" s="101">
        <f t="shared" si="33"/>
        <v>0</v>
      </c>
      <c r="AV39" s="101">
        <f t="shared" si="34"/>
        <v>0</v>
      </c>
      <c r="AW39" s="101">
        <f t="shared" si="35"/>
        <v>0</v>
      </c>
      <c r="AX39" s="101">
        <f t="shared" si="36"/>
        <v>0</v>
      </c>
      <c r="AY39" s="101">
        <f t="shared" si="37"/>
        <v>0</v>
      </c>
      <c r="AZ39" s="101">
        <f t="shared" si="38"/>
        <v>0</v>
      </c>
      <c r="BA39" s="101">
        <f>IF(F39="",0,$BB39*N(HLOOKUP($F39,Partenaires!$B$11:$H$24,5,FALSE)))</f>
        <v>0</v>
      </c>
      <c r="BB39" s="101">
        <f t="shared" si="39"/>
        <v>0</v>
      </c>
    </row>
    <row r="40" spans="1:54" ht="18" customHeight="1" x14ac:dyDescent="0.25">
      <c r="A40" s="25"/>
      <c r="B40" s="25"/>
      <c r="C40" s="25"/>
      <c r="D40" s="43" t="str">
        <f t="shared" si="18"/>
        <v/>
      </c>
      <c r="E40" s="44">
        <f>IFERROR(VLOOKUP(CONCATENATE(A40,B40,C40),'Structure projet '!D:E,2,FALSE),"")</f>
        <v>0</v>
      </c>
      <c r="F40" s="25"/>
      <c r="G40" s="25"/>
      <c r="H40" s="26"/>
      <c r="I40" s="26"/>
      <c r="J40" s="272"/>
      <c r="K40" s="272"/>
      <c r="L40" s="272"/>
      <c r="M40" s="272"/>
      <c r="N40" s="272"/>
      <c r="O40" s="98">
        <f t="shared" si="19"/>
        <v>0</v>
      </c>
      <c r="P40" s="33"/>
      <c r="Q40" s="33"/>
      <c r="R40" s="33"/>
      <c r="S40" s="33"/>
      <c r="T40" s="33"/>
      <c r="U40" s="99">
        <f t="shared" si="20"/>
        <v>0</v>
      </c>
      <c r="V40" s="34"/>
      <c r="W40" s="99">
        <f t="shared" si="21"/>
        <v>0</v>
      </c>
      <c r="X40" s="99">
        <f t="shared" si="22"/>
        <v>0</v>
      </c>
      <c r="Y40" s="33" t="str">
        <f>_xlfn.IFNA(IF(VLOOKUP(CONCATENATE($D40,$F40,$G40,Y$3),'Description des coûts'!$D$8:$M$1048576,5,FALSE)=Y$3,VLOOKUP(CONCATENATE($D40,$F40,$G40,Y$3),'Description des coûts'!$D$8:$M$1048576,9,FALSE),0),"")</f>
        <v/>
      </c>
      <c r="Z40" s="33">
        <f>IFERROR(VLOOKUP(D40,Amortissements!$D$8:$O$1048576,8,FALSE)*VLOOKUP(D40,Amortissements!$D$8:$O$1048576,10,FALSE),0)</f>
        <v>0</v>
      </c>
      <c r="AA40" s="33" t="str">
        <f>_xlfn.IFNA(IF(VLOOKUP(CONCATENATE($D40,$F40,$G40,AA$3),'Description des coûts'!$D$8:$M$1048576,5,FALSE)=AA$3,VLOOKUP(CONCATENATE($D40,$F40,$G40,AA$3),'Description des coûts'!$D$8:$M$1048576,9,FALSE),0),"")</f>
        <v/>
      </c>
      <c r="AB40" s="33" t="str">
        <f>_xlfn.IFNA(IF(VLOOKUP(CONCATENATE($D40,$F40,$G40,AB$3),'Description des coûts'!$D$8:$M$1048576,5,FALSE)=AB$3,VLOOKUP(CONCATENATE($D40,$F40,$G40,AB$3),'Description des coûts'!$D$8:$M$1048576,9,FALSE),0),"")</f>
        <v/>
      </c>
      <c r="AC40" s="33" t="str">
        <f>_xlfn.IFNA(IF(VLOOKUP(CONCATENATE($D40,$F40,$G40,AC$3),'Description des coûts'!$D$8:$M$1048576,5,FALSE)=AC$3,VLOOKUP(CONCATENATE($D40,$F40,$G40,AC$3),'Description des coûts'!$D$8:$M$1048576,9,FALSE),0),"")</f>
        <v/>
      </c>
      <c r="AD40" s="33" t="str">
        <f>_xlfn.IFNA(IF(VLOOKUP(CONCATENATE($D40,$F40,$G40,AD$3),'Description des coûts'!$D$8:$M$1048576,5,FALSE)=AD$3,VLOOKUP(CONCATENATE($D40,$F40,$G40,AD$3),'Description des coûts'!$D$8:$M$1048576,9,FALSE),0),"")</f>
        <v/>
      </c>
      <c r="AE40" s="34"/>
      <c r="AF40" s="99">
        <f t="shared" si="40"/>
        <v>0</v>
      </c>
      <c r="AG40" s="25"/>
      <c r="AH40" s="302"/>
      <c r="AI40" s="100">
        <f>IF(F40="",0,
IF(AG40="RI",N(HLOOKUP($F40,Partenaires!$B$11:$H$24,6,FALSE)),
IF(AG40="DE",N(HLOOKUP($F40,Partenaires!$B$11:$H$24,7,FALSE)),
IF(AG40="IEE",N(HLOOKUP($F40,Partenaires!$B$11:$H$24,8,FALSE)),
IF(AG40="AFR",N(HLOOKUP($F40,Partenaires!$B$11:$H$24,9,FALSE)),
IF(AG40="PME",N(HLOOKUP($F40,Partenaires!$B$11:$H$24,10,FALSE)),
IF(AG40="PE",N(HLOOKUP($F40,Partenaires!$B$11:$H$24,11,FALSE)),0)))))))</f>
        <v>0</v>
      </c>
      <c r="AJ40" s="101">
        <f t="shared" si="23"/>
        <v>0</v>
      </c>
      <c r="AK40" s="101">
        <f t="shared" si="24"/>
        <v>0</v>
      </c>
      <c r="AL40" s="101">
        <f t="shared" si="25"/>
        <v>0</v>
      </c>
      <c r="AM40" s="101">
        <f t="shared" si="26"/>
        <v>0</v>
      </c>
      <c r="AN40" s="101">
        <f t="shared" si="27"/>
        <v>0</v>
      </c>
      <c r="AO40" s="101">
        <f t="shared" si="28"/>
        <v>0</v>
      </c>
      <c r="AP40" s="101">
        <f>IF(AG40="PE",AO40-(AO40*N(HLOOKUP($F40,Partenaires!$B$11:$H$24,12,FALSE))/N(HLOOKUP($F40,Partenaires!$B$11:$H$24,13,FALSE))),0)</f>
        <v>0</v>
      </c>
      <c r="AQ40" s="101">
        <f t="shared" si="29"/>
        <v>0</v>
      </c>
      <c r="AR40" s="101">
        <f t="shared" si="30"/>
        <v>0</v>
      </c>
      <c r="AS40" s="101">
        <f t="shared" si="31"/>
        <v>0</v>
      </c>
      <c r="AT40" s="101">
        <f t="shared" si="32"/>
        <v>0</v>
      </c>
      <c r="AU40" s="101">
        <f t="shared" si="33"/>
        <v>0</v>
      </c>
      <c r="AV40" s="101">
        <f t="shared" si="34"/>
        <v>0</v>
      </c>
      <c r="AW40" s="101">
        <f t="shared" si="35"/>
        <v>0</v>
      </c>
      <c r="AX40" s="101">
        <f t="shared" si="36"/>
        <v>0</v>
      </c>
      <c r="AY40" s="101">
        <f t="shared" si="37"/>
        <v>0</v>
      </c>
      <c r="AZ40" s="101">
        <f t="shared" si="38"/>
        <v>0</v>
      </c>
      <c r="BA40" s="101">
        <f>IF(F40="",0,$BB40*N(HLOOKUP($F40,Partenaires!$B$11:$H$24,5,FALSE)))</f>
        <v>0</v>
      </c>
      <c r="BB40" s="101">
        <f t="shared" si="39"/>
        <v>0</v>
      </c>
    </row>
    <row r="41" spans="1:54" ht="18" customHeight="1" x14ac:dyDescent="0.25">
      <c r="A41" s="25"/>
      <c r="B41" s="25"/>
      <c r="C41" s="25"/>
      <c r="D41" s="43" t="str">
        <f t="shared" si="18"/>
        <v/>
      </c>
      <c r="E41" s="44">
        <f>IFERROR(VLOOKUP(CONCATENATE(A41,B41,C41),'Structure projet '!D:E,2,FALSE),"")</f>
        <v>0</v>
      </c>
      <c r="F41" s="25"/>
      <c r="G41" s="25"/>
      <c r="H41" s="26"/>
      <c r="I41" s="26"/>
      <c r="J41" s="272"/>
      <c r="K41" s="272"/>
      <c r="L41" s="272"/>
      <c r="M41" s="272"/>
      <c r="N41" s="272"/>
      <c r="O41" s="98">
        <f t="shared" si="19"/>
        <v>0</v>
      </c>
      <c r="P41" s="33"/>
      <c r="Q41" s="33"/>
      <c r="R41" s="33"/>
      <c r="S41" s="33"/>
      <c r="T41" s="33"/>
      <c r="U41" s="99">
        <f t="shared" si="20"/>
        <v>0</v>
      </c>
      <c r="V41" s="34"/>
      <c r="W41" s="99">
        <f t="shared" si="21"/>
        <v>0</v>
      </c>
      <c r="X41" s="99">
        <f t="shared" si="22"/>
        <v>0</v>
      </c>
      <c r="Y41" s="33" t="str">
        <f>_xlfn.IFNA(IF(VLOOKUP(CONCATENATE($D41,$F41,$G41,Y$3),'Description des coûts'!$D$8:$M$1048576,5,FALSE)=Y$3,VLOOKUP(CONCATENATE($D41,$F41,$G41,Y$3),'Description des coûts'!$D$8:$M$1048576,9,FALSE),0),"")</f>
        <v/>
      </c>
      <c r="Z41" s="33">
        <f>IFERROR(VLOOKUP(D41,Amortissements!$D$8:$O$1048576,8,FALSE)*VLOOKUP(D41,Amortissements!$D$8:$O$1048576,10,FALSE),0)</f>
        <v>0</v>
      </c>
      <c r="AA41" s="33" t="str">
        <f>_xlfn.IFNA(IF(VLOOKUP(CONCATENATE($D41,$F41,$G41,AA$3),'Description des coûts'!$D$8:$M$1048576,5,FALSE)=AA$3,VLOOKUP(CONCATENATE($D41,$F41,$G41,AA$3),'Description des coûts'!$D$8:$M$1048576,9,FALSE),0),"")</f>
        <v/>
      </c>
      <c r="AB41" s="33" t="str">
        <f>_xlfn.IFNA(IF(VLOOKUP(CONCATENATE($D41,$F41,$G41,AB$3),'Description des coûts'!$D$8:$M$1048576,5,FALSE)=AB$3,VLOOKUP(CONCATENATE($D41,$F41,$G41,AB$3),'Description des coûts'!$D$8:$M$1048576,9,FALSE),0),"")</f>
        <v/>
      </c>
      <c r="AC41" s="33" t="str">
        <f>_xlfn.IFNA(IF(VLOOKUP(CONCATENATE($D41,$F41,$G41,AC$3),'Description des coûts'!$D$8:$M$1048576,5,FALSE)=AC$3,VLOOKUP(CONCATENATE($D41,$F41,$G41,AC$3),'Description des coûts'!$D$8:$M$1048576,9,FALSE),0),"")</f>
        <v/>
      </c>
      <c r="AD41" s="33" t="str">
        <f>_xlfn.IFNA(IF(VLOOKUP(CONCATENATE($D41,$F41,$G41,AD$3),'Description des coûts'!$D$8:$M$1048576,5,FALSE)=AD$3,VLOOKUP(CONCATENATE($D41,$F41,$G41,AD$3),'Description des coûts'!$D$8:$M$1048576,9,FALSE),0),"")</f>
        <v/>
      </c>
      <c r="AE41" s="34"/>
      <c r="AF41" s="99">
        <f t="shared" si="40"/>
        <v>0</v>
      </c>
      <c r="AG41" s="25"/>
      <c r="AH41" s="302"/>
      <c r="AI41" s="100">
        <f>IF(F41="",0,
IF(AG41="RI",N(HLOOKUP($F41,Partenaires!$B$11:$H$24,6,FALSE)),
IF(AG41="DE",N(HLOOKUP($F41,Partenaires!$B$11:$H$24,7,FALSE)),
IF(AG41="IEE",N(HLOOKUP($F41,Partenaires!$B$11:$H$24,8,FALSE)),
IF(AG41="AFR",N(HLOOKUP($F41,Partenaires!$B$11:$H$24,9,FALSE)),
IF(AG41="PME",N(HLOOKUP($F41,Partenaires!$B$11:$H$24,10,FALSE)),
IF(AG41="PE",N(HLOOKUP($F41,Partenaires!$B$11:$H$24,11,FALSE)),0)))))))</f>
        <v>0</v>
      </c>
      <c r="AJ41" s="101">
        <f t="shared" si="23"/>
        <v>0</v>
      </c>
      <c r="AK41" s="101">
        <f t="shared" si="24"/>
        <v>0</v>
      </c>
      <c r="AL41" s="101">
        <f t="shared" si="25"/>
        <v>0</v>
      </c>
      <c r="AM41" s="101">
        <f t="shared" si="26"/>
        <v>0</v>
      </c>
      <c r="AN41" s="101">
        <f t="shared" si="27"/>
        <v>0</v>
      </c>
      <c r="AO41" s="101">
        <f t="shared" si="28"/>
        <v>0</v>
      </c>
      <c r="AP41" s="101">
        <f>IF(AG41="PE",AO41-(AO41*N(HLOOKUP($F41,Partenaires!$B$11:$H$24,12,FALSE))/N(HLOOKUP($F41,Partenaires!$B$11:$H$24,13,FALSE))),0)</f>
        <v>0</v>
      </c>
      <c r="AQ41" s="101">
        <f t="shared" si="29"/>
        <v>0</v>
      </c>
      <c r="AR41" s="101">
        <f t="shared" si="30"/>
        <v>0</v>
      </c>
      <c r="AS41" s="101">
        <f t="shared" si="31"/>
        <v>0</v>
      </c>
      <c r="AT41" s="101">
        <f t="shared" si="32"/>
        <v>0</v>
      </c>
      <c r="AU41" s="101">
        <f t="shared" si="33"/>
        <v>0</v>
      </c>
      <c r="AV41" s="101">
        <f t="shared" si="34"/>
        <v>0</v>
      </c>
      <c r="AW41" s="101">
        <f t="shared" si="35"/>
        <v>0</v>
      </c>
      <c r="AX41" s="101">
        <f t="shared" si="36"/>
        <v>0</v>
      </c>
      <c r="AY41" s="101">
        <f t="shared" si="37"/>
        <v>0</v>
      </c>
      <c r="AZ41" s="101">
        <f t="shared" si="38"/>
        <v>0</v>
      </c>
      <c r="BA41" s="101">
        <f>IF(F41="",0,$BB41*N(HLOOKUP($F41,Partenaires!$B$11:$H$24,5,FALSE)))</f>
        <v>0</v>
      </c>
      <c r="BB41" s="101">
        <f t="shared" si="39"/>
        <v>0</v>
      </c>
    </row>
    <row r="42" spans="1:54" ht="18" customHeight="1" x14ac:dyDescent="0.25">
      <c r="A42" s="25"/>
      <c r="B42" s="25"/>
      <c r="C42" s="25"/>
      <c r="D42" s="43" t="str">
        <f t="shared" si="18"/>
        <v/>
      </c>
      <c r="E42" s="44">
        <f>IFERROR(VLOOKUP(CONCATENATE(A42,B42,C42),'Structure projet '!D:E,2,FALSE),"")</f>
        <v>0</v>
      </c>
      <c r="F42" s="25"/>
      <c r="G42" s="25"/>
      <c r="H42" s="26"/>
      <c r="I42" s="26"/>
      <c r="J42" s="272"/>
      <c r="K42" s="272"/>
      <c r="L42" s="272"/>
      <c r="M42" s="272"/>
      <c r="N42" s="272"/>
      <c r="O42" s="98">
        <f t="shared" si="19"/>
        <v>0</v>
      </c>
      <c r="P42" s="33"/>
      <c r="Q42" s="33"/>
      <c r="R42" s="33"/>
      <c r="S42" s="33"/>
      <c r="T42" s="33"/>
      <c r="U42" s="99">
        <f t="shared" si="20"/>
        <v>0</v>
      </c>
      <c r="V42" s="34"/>
      <c r="W42" s="99">
        <f t="shared" si="21"/>
        <v>0</v>
      </c>
      <c r="X42" s="99">
        <f t="shared" si="22"/>
        <v>0</v>
      </c>
      <c r="Y42" s="33" t="str">
        <f>_xlfn.IFNA(IF(VLOOKUP(CONCATENATE($D42,$F42,$G42,Y$3),'Description des coûts'!$D$8:$M$1048576,5,FALSE)=Y$3,VLOOKUP(CONCATENATE($D42,$F42,$G42,Y$3),'Description des coûts'!$D$8:$M$1048576,9,FALSE),0),"")</f>
        <v/>
      </c>
      <c r="Z42" s="33">
        <f>IFERROR(VLOOKUP(D42,Amortissements!$D$8:$O$1048576,8,FALSE)*VLOOKUP(D42,Amortissements!$D$8:$O$1048576,10,FALSE),0)</f>
        <v>0</v>
      </c>
      <c r="AA42" s="33" t="str">
        <f>_xlfn.IFNA(IF(VLOOKUP(CONCATENATE($D42,$F42,$G42,AA$3),'Description des coûts'!$D$8:$M$1048576,5,FALSE)=AA$3,VLOOKUP(CONCATENATE($D42,$F42,$G42,AA$3),'Description des coûts'!$D$8:$M$1048576,9,FALSE),0),"")</f>
        <v/>
      </c>
      <c r="AB42" s="33" t="str">
        <f>_xlfn.IFNA(IF(VLOOKUP(CONCATENATE($D42,$F42,$G42,AB$3),'Description des coûts'!$D$8:$M$1048576,5,FALSE)=AB$3,VLOOKUP(CONCATENATE($D42,$F42,$G42,AB$3),'Description des coûts'!$D$8:$M$1048576,9,FALSE),0),"")</f>
        <v/>
      </c>
      <c r="AC42" s="33" t="str">
        <f>_xlfn.IFNA(IF(VLOOKUP(CONCATENATE($D42,$F42,$G42,AC$3),'Description des coûts'!$D$8:$M$1048576,5,FALSE)=AC$3,VLOOKUP(CONCATENATE($D42,$F42,$G42,AC$3),'Description des coûts'!$D$8:$M$1048576,9,FALSE),0),"")</f>
        <v/>
      </c>
      <c r="AD42" s="33" t="str">
        <f>_xlfn.IFNA(IF(VLOOKUP(CONCATENATE($D42,$F42,$G42,AD$3),'Description des coûts'!$D$8:$M$1048576,5,FALSE)=AD$3,VLOOKUP(CONCATENATE($D42,$F42,$G42,AD$3),'Description des coûts'!$D$8:$M$1048576,9,FALSE),0),"")</f>
        <v/>
      </c>
      <c r="AE42" s="34"/>
      <c r="AF42" s="99">
        <f t="shared" si="40"/>
        <v>0</v>
      </c>
      <c r="AG42" s="25"/>
      <c r="AH42" s="302"/>
      <c r="AI42" s="100">
        <f>IF(F42="",0,
IF(AG42="RI",N(HLOOKUP($F42,Partenaires!$B$11:$H$24,6,FALSE)),
IF(AG42="DE",N(HLOOKUP($F42,Partenaires!$B$11:$H$24,7,FALSE)),
IF(AG42="IEE",N(HLOOKUP($F42,Partenaires!$B$11:$H$24,8,FALSE)),
IF(AG42="AFR",N(HLOOKUP($F42,Partenaires!$B$11:$H$24,9,FALSE)),
IF(AG42="PME",N(HLOOKUP($F42,Partenaires!$B$11:$H$24,10,FALSE)),
IF(AG42="PE",N(HLOOKUP($F42,Partenaires!$B$11:$H$24,11,FALSE)),0)))))))</f>
        <v>0</v>
      </c>
      <c r="AJ42" s="101">
        <f t="shared" si="23"/>
        <v>0</v>
      </c>
      <c r="AK42" s="101">
        <f t="shared" si="24"/>
        <v>0</v>
      </c>
      <c r="AL42" s="101">
        <f t="shared" si="25"/>
        <v>0</v>
      </c>
      <c r="AM42" s="101">
        <f t="shared" si="26"/>
        <v>0</v>
      </c>
      <c r="AN42" s="101">
        <f t="shared" si="27"/>
        <v>0</v>
      </c>
      <c r="AO42" s="101">
        <f t="shared" si="28"/>
        <v>0</v>
      </c>
      <c r="AP42" s="101">
        <f>IF(AG42="PE",AO42-(AO42*N(HLOOKUP($F42,Partenaires!$B$11:$H$24,12,FALSE))/N(HLOOKUP($F42,Partenaires!$B$11:$H$24,13,FALSE))),0)</f>
        <v>0</v>
      </c>
      <c r="AQ42" s="101">
        <f t="shared" si="29"/>
        <v>0</v>
      </c>
      <c r="AR42" s="101">
        <f t="shared" si="30"/>
        <v>0</v>
      </c>
      <c r="AS42" s="101">
        <f t="shared" si="31"/>
        <v>0</v>
      </c>
      <c r="AT42" s="101">
        <f t="shared" si="32"/>
        <v>0</v>
      </c>
      <c r="AU42" s="101">
        <f t="shared" si="33"/>
        <v>0</v>
      </c>
      <c r="AV42" s="101">
        <f t="shared" si="34"/>
        <v>0</v>
      </c>
      <c r="AW42" s="101">
        <f t="shared" si="35"/>
        <v>0</v>
      </c>
      <c r="AX42" s="101">
        <f t="shared" si="36"/>
        <v>0</v>
      </c>
      <c r="AY42" s="101">
        <f t="shared" si="37"/>
        <v>0</v>
      </c>
      <c r="AZ42" s="101">
        <f t="shared" si="38"/>
        <v>0</v>
      </c>
      <c r="BA42" s="101">
        <f>IF(F42="",0,$BB42*N(HLOOKUP($F42,Partenaires!$B$11:$H$24,5,FALSE)))</f>
        <v>0</v>
      </c>
      <c r="BB42" s="101">
        <f t="shared" si="39"/>
        <v>0</v>
      </c>
    </row>
    <row r="43" spans="1:54" ht="18" customHeight="1" x14ac:dyDescent="0.25">
      <c r="A43" s="25"/>
      <c r="B43" s="25"/>
      <c r="C43" s="25"/>
      <c r="D43" s="43" t="str">
        <f t="shared" si="18"/>
        <v/>
      </c>
      <c r="E43" s="44">
        <f>IFERROR(VLOOKUP(CONCATENATE(A43,B43,C43),'Structure projet '!D:E,2,FALSE),"")</f>
        <v>0</v>
      </c>
      <c r="F43" s="25"/>
      <c r="G43" s="25"/>
      <c r="H43" s="26"/>
      <c r="I43" s="26"/>
      <c r="J43" s="272"/>
      <c r="K43" s="272"/>
      <c r="L43" s="272"/>
      <c r="M43" s="272"/>
      <c r="N43" s="272"/>
      <c r="O43" s="98">
        <f t="shared" si="19"/>
        <v>0</v>
      </c>
      <c r="P43" s="33"/>
      <c r="Q43" s="33"/>
      <c r="R43" s="33"/>
      <c r="S43" s="33"/>
      <c r="T43" s="33"/>
      <c r="U43" s="99">
        <f t="shared" si="20"/>
        <v>0</v>
      </c>
      <c r="V43" s="34"/>
      <c r="W43" s="99">
        <f t="shared" si="21"/>
        <v>0</v>
      </c>
      <c r="X43" s="99">
        <f t="shared" si="22"/>
        <v>0</v>
      </c>
      <c r="Y43" s="33" t="str">
        <f>_xlfn.IFNA(IF(VLOOKUP(CONCATENATE($D43,$F43,$G43,Y$3),'Description des coûts'!$D$8:$M$1048576,5,FALSE)=Y$3,VLOOKUP(CONCATENATE($D43,$F43,$G43,Y$3),'Description des coûts'!$D$8:$M$1048576,9,FALSE),0),"")</f>
        <v/>
      </c>
      <c r="Z43" s="33">
        <f>IFERROR(VLOOKUP(D43,Amortissements!$D$8:$O$1048576,8,FALSE)*VLOOKUP(D43,Amortissements!$D$8:$O$1048576,10,FALSE),0)</f>
        <v>0</v>
      </c>
      <c r="AA43" s="33" t="str">
        <f>_xlfn.IFNA(IF(VLOOKUP(CONCATENATE($D43,$F43,$G43,AA$3),'Description des coûts'!$D$8:$M$1048576,5,FALSE)=AA$3,VLOOKUP(CONCATENATE($D43,$F43,$G43,AA$3),'Description des coûts'!$D$8:$M$1048576,9,FALSE),0),"")</f>
        <v/>
      </c>
      <c r="AB43" s="33" t="str">
        <f>_xlfn.IFNA(IF(VLOOKUP(CONCATENATE($D43,$F43,$G43,AB$3),'Description des coûts'!$D$8:$M$1048576,5,FALSE)=AB$3,VLOOKUP(CONCATENATE($D43,$F43,$G43,AB$3),'Description des coûts'!$D$8:$M$1048576,9,FALSE),0),"")</f>
        <v/>
      </c>
      <c r="AC43" s="33" t="str">
        <f>_xlfn.IFNA(IF(VLOOKUP(CONCATENATE($D43,$F43,$G43,AC$3),'Description des coûts'!$D$8:$M$1048576,5,FALSE)=AC$3,VLOOKUP(CONCATENATE($D43,$F43,$G43,AC$3),'Description des coûts'!$D$8:$M$1048576,9,FALSE),0),"")</f>
        <v/>
      </c>
      <c r="AD43" s="33" t="str">
        <f>_xlfn.IFNA(IF(VLOOKUP(CONCATENATE($D43,$F43,$G43,AD$3),'Description des coûts'!$D$8:$M$1048576,5,FALSE)=AD$3,VLOOKUP(CONCATENATE($D43,$F43,$G43,AD$3),'Description des coûts'!$D$8:$M$1048576,9,FALSE),0),"")</f>
        <v/>
      </c>
      <c r="AE43" s="34"/>
      <c r="AF43" s="99">
        <f t="shared" si="40"/>
        <v>0</v>
      </c>
      <c r="AG43" s="25"/>
      <c r="AH43" s="302"/>
      <c r="AI43" s="100">
        <f>IF(F43="",0,
IF(AG43="RI",N(HLOOKUP($F43,Partenaires!$B$11:$H$24,6,FALSE)),
IF(AG43="DE",N(HLOOKUP($F43,Partenaires!$B$11:$H$24,7,FALSE)),
IF(AG43="IEE",N(HLOOKUP($F43,Partenaires!$B$11:$H$24,8,FALSE)),
IF(AG43="AFR",N(HLOOKUP($F43,Partenaires!$B$11:$H$24,9,FALSE)),
IF(AG43="PME",N(HLOOKUP($F43,Partenaires!$B$11:$H$24,10,FALSE)),
IF(AG43="PE",N(HLOOKUP($F43,Partenaires!$B$11:$H$24,11,FALSE)),0)))))))</f>
        <v>0</v>
      </c>
      <c r="AJ43" s="101">
        <f t="shared" si="23"/>
        <v>0</v>
      </c>
      <c r="AK43" s="101">
        <f t="shared" si="24"/>
        <v>0</v>
      </c>
      <c r="AL43" s="101">
        <f t="shared" si="25"/>
        <v>0</v>
      </c>
      <c r="AM43" s="101">
        <f t="shared" si="26"/>
        <v>0</v>
      </c>
      <c r="AN43" s="101">
        <f t="shared" si="27"/>
        <v>0</v>
      </c>
      <c r="AO43" s="101">
        <f t="shared" si="28"/>
        <v>0</v>
      </c>
      <c r="AP43" s="101">
        <f>IF(AG43="PE",AO43-(AO43*N(HLOOKUP($F43,Partenaires!$B$11:$H$24,12,FALSE))/N(HLOOKUP($F43,Partenaires!$B$11:$H$24,13,FALSE))),0)</f>
        <v>0</v>
      </c>
      <c r="AQ43" s="101">
        <f t="shared" si="29"/>
        <v>0</v>
      </c>
      <c r="AR43" s="101">
        <f t="shared" si="30"/>
        <v>0</v>
      </c>
      <c r="AS43" s="101">
        <f t="shared" si="31"/>
        <v>0</v>
      </c>
      <c r="AT43" s="101">
        <f t="shared" si="32"/>
        <v>0</v>
      </c>
      <c r="AU43" s="101">
        <f t="shared" si="33"/>
        <v>0</v>
      </c>
      <c r="AV43" s="101">
        <f t="shared" si="34"/>
        <v>0</v>
      </c>
      <c r="AW43" s="101">
        <f t="shared" si="35"/>
        <v>0</v>
      </c>
      <c r="AX43" s="101">
        <f t="shared" si="36"/>
        <v>0</v>
      </c>
      <c r="AY43" s="101">
        <f t="shared" si="37"/>
        <v>0</v>
      </c>
      <c r="AZ43" s="101">
        <f t="shared" si="38"/>
        <v>0</v>
      </c>
      <c r="BA43" s="101">
        <f>IF(F43="",0,$BB43*N(HLOOKUP($F43,Partenaires!$B$11:$H$24,5,FALSE)))</f>
        <v>0</v>
      </c>
      <c r="BB43" s="101">
        <f t="shared" si="39"/>
        <v>0</v>
      </c>
    </row>
    <row r="44" spans="1:54" ht="18" customHeight="1" x14ac:dyDescent="0.25">
      <c r="A44" s="25"/>
      <c r="B44" s="25"/>
      <c r="C44" s="25"/>
      <c r="D44" s="43" t="str">
        <f t="shared" si="18"/>
        <v/>
      </c>
      <c r="E44" s="44">
        <f>IFERROR(VLOOKUP(CONCATENATE(A44,B44,C44),'Structure projet '!D:E,2,FALSE),"")</f>
        <v>0</v>
      </c>
      <c r="F44" s="25"/>
      <c r="G44" s="25"/>
      <c r="H44" s="26"/>
      <c r="I44" s="26"/>
      <c r="J44" s="272"/>
      <c r="K44" s="272"/>
      <c r="L44" s="272"/>
      <c r="M44" s="272"/>
      <c r="N44" s="272"/>
      <c r="O44" s="98">
        <f t="shared" si="19"/>
        <v>0</v>
      </c>
      <c r="P44" s="33"/>
      <c r="Q44" s="33"/>
      <c r="R44" s="33"/>
      <c r="S44" s="33"/>
      <c r="T44" s="33"/>
      <c r="U44" s="99">
        <f t="shared" si="20"/>
        <v>0</v>
      </c>
      <c r="V44" s="34"/>
      <c r="W44" s="99">
        <f t="shared" si="21"/>
        <v>0</v>
      </c>
      <c r="X44" s="99">
        <f t="shared" si="22"/>
        <v>0</v>
      </c>
      <c r="Y44" s="33" t="str">
        <f>_xlfn.IFNA(IF(VLOOKUP(CONCATENATE($D44,$F44,$G44,Y$3),'Description des coûts'!$D$8:$M$1048576,5,FALSE)=Y$3,VLOOKUP(CONCATENATE($D44,$F44,$G44,Y$3),'Description des coûts'!$D$8:$M$1048576,9,FALSE),0),"")</f>
        <v/>
      </c>
      <c r="Z44" s="33">
        <f>IFERROR(VLOOKUP(D44,Amortissements!$D$8:$O$1048576,8,FALSE)*VLOOKUP(D44,Amortissements!$D$8:$O$1048576,10,FALSE),0)</f>
        <v>0</v>
      </c>
      <c r="AA44" s="33" t="str">
        <f>_xlfn.IFNA(IF(VLOOKUP(CONCATENATE($D44,$F44,$G44,AA$3),'Description des coûts'!$D$8:$M$1048576,5,FALSE)=AA$3,VLOOKUP(CONCATENATE($D44,$F44,$G44,AA$3),'Description des coûts'!$D$8:$M$1048576,9,FALSE),0),"")</f>
        <v/>
      </c>
      <c r="AB44" s="33" t="str">
        <f>_xlfn.IFNA(IF(VLOOKUP(CONCATENATE($D44,$F44,$G44,AB$3),'Description des coûts'!$D$8:$M$1048576,5,FALSE)=AB$3,VLOOKUP(CONCATENATE($D44,$F44,$G44,AB$3),'Description des coûts'!$D$8:$M$1048576,9,FALSE),0),"")</f>
        <v/>
      </c>
      <c r="AC44" s="33" t="str">
        <f>_xlfn.IFNA(IF(VLOOKUP(CONCATENATE($D44,$F44,$G44,AC$3),'Description des coûts'!$D$8:$M$1048576,5,FALSE)=AC$3,VLOOKUP(CONCATENATE($D44,$F44,$G44,AC$3),'Description des coûts'!$D$8:$M$1048576,9,FALSE),0),"")</f>
        <v/>
      </c>
      <c r="AD44" s="33" t="str">
        <f>_xlfn.IFNA(IF(VLOOKUP(CONCATENATE($D44,$F44,$G44,AD$3),'Description des coûts'!$D$8:$M$1048576,5,FALSE)=AD$3,VLOOKUP(CONCATENATE($D44,$F44,$G44,AD$3),'Description des coûts'!$D$8:$M$1048576,9,FALSE),0),"")</f>
        <v/>
      </c>
      <c r="AE44" s="34"/>
      <c r="AF44" s="99">
        <f t="shared" si="40"/>
        <v>0</v>
      </c>
      <c r="AG44" s="25"/>
      <c r="AH44" s="302"/>
      <c r="AI44" s="100">
        <f>IF(F44="",0,
IF(AG44="RI",N(HLOOKUP($F44,Partenaires!$B$11:$H$24,6,FALSE)),
IF(AG44="DE",N(HLOOKUP($F44,Partenaires!$B$11:$H$24,7,FALSE)),
IF(AG44="IEE",N(HLOOKUP($F44,Partenaires!$B$11:$H$24,8,FALSE)),
IF(AG44="AFR",N(HLOOKUP($F44,Partenaires!$B$11:$H$24,9,FALSE)),
IF(AG44="PME",N(HLOOKUP($F44,Partenaires!$B$11:$H$24,10,FALSE)),
IF(AG44="PE",N(HLOOKUP($F44,Partenaires!$B$11:$H$24,11,FALSE)),0)))))))</f>
        <v>0</v>
      </c>
      <c r="AJ44" s="101">
        <f t="shared" si="23"/>
        <v>0</v>
      </c>
      <c r="AK44" s="101">
        <f t="shared" si="24"/>
        <v>0</v>
      </c>
      <c r="AL44" s="101">
        <f t="shared" si="25"/>
        <v>0</v>
      </c>
      <c r="AM44" s="101">
        <f t="shared" si="26"/>
        <v>0</v>
      </c>
      <c r="AN44" s="101">
        <f t="shared" si="27"/>
        <v>0</v>
      </c>
      <c r="AO44" s="101">
        <f t="shared" si="28"/>
        <v>0</v>
      </c>
      <c r="AP44" s="101">
        <f>IF(AG44="PE",AO44-(AO44*N(HLOOKUP($F44,Partenaires!$B$11:$H$24,12,FALSE))/N(HLOOKUP($F44,Partenaires!$B$11:$H$24,13,FALSE))),0)</f>
        <v>0</v>
      </c>
      <c r="AQ44" s="101">
        <f t="shared" si="29"/>
        <v>0</v>
      </c>
      <c r="AR44" s="101">
        <f t="shared" si="30"/>
        <v>0</v>
      </c>
      <c r="AS44" s="101">
        <f t="shared" si="31"/>
        <v>0</v>
      </c>
      <c r="AT44" s="101">
        <f t="shared" si="32"/>
        <v>0</v>
      </c>
      <c r="AU44" s="101">
        <f t="shared" si="33"/>
        <v>0</v>
      </c>
      <c r="AV44" s="101">
        <f t="shared" si="34"/>
        <v>0</v>
      </c>
      <c r="AW44" s="101">
        <f t="shared" si="35"/>
        <v>0</v>
      </c>
      <c r="AX44" s="101">
        <f t="shared" si="36"/>
        <v>0</v>
      </c>
      <c r="AY44" s="101">
        <f t="shared" si="37"/>
        <v>0</v>
      </c>
      <c r="AZ44" s="101">
        <f t="shared" si="38"/>
        <v>0</v>
      </c>
      <c r="BA44" s="101">
        <f>IF(F44="",0,$BB44*N(HLOOKUP($F44,Partenaires!$B$11:$H$24,5,FALSE)))</f>
        <v>0</v>
      </c>
      <c r="BB44" s="101">
        <f t="shared" si="39"/>
        <v>0</v>
      </c>
    </row>
    <row r="45" spans="1:54" ht="18" customHeight="1" x14ac:dyDescent="0.25">
      <c r="A45" s="25"/>
      <c r="B45" s="25"/>
      <c r="C45" s="25"/>
      <c r="D45" s="43" t="str">
        <f t="shared" si="18"/>
        <v/>
      </c>
      <c r="E45" s="44">
        <f>IFERROR(VLOOKUP(CONCATENATE(A45,B45,C45),'Structure projet '!D:E,2,FALSE),"")</f>
        <v>0</v>
      </c>
      <c r="F45" s="25"/>
      <c r="G45" s="25"/>
      <c r="H45" s="26"/>
      <c r="I45" s="26"/>
      <c r="J45" s="272"/>
      <c r="K45" s="272"/>
      <c r="L45" s="272"/>
      <c r="M45" s="272"/>
      <c r="N45" s="272"/>
      <c r="O45" s="98">
        <f t="shared" si="19"/>
        <v>0</v>
      </c>
      <c r="P45" s="33"/>
      <c r="Q45" s="33"/>
      <c r="R45" s="33"/>
      <c r="S45" s="33"/>
      <c r="T45" s="33"/>
      <c r="U45" s="99">
        <f t="shared" si="20"/>
        <v>0</v>
      </c>
      <c r="V45" s="34"/>
      <c r="W45" s="99">
        <f t="shared" si="21"/>
        <v>0</v>
      </c>
      <c r="X45" s="99">
        <f t="shared" si="22"/>
        <v>0</v>
      </c>
      <c r="Y45" s="33" t="str">
        <f>_xlfn.IFNA(IF(VLOOKUP(CONCATENATE($D45,$F45,$G45,Y$3),'Description des coûts'!$D$8:$M$1048576,5,FALSE)=Y$3,VLOOKUP(CONCATENATE($D45,$F45,$G45,Y$3),'Description des coûts'!$D$8:$M$1048576,9,FALSE),0),"")</f>
        <v/>
      </c>
      <c r="Z45" s="33">
        <f>IFERROR(VLOOKUP(D45,Amortissements!$D$8:$O$1048576,8,FALSE)*VLOOKUP(D45,Amortissements!$D$8:$O$1048576,10,FALSE),0)</f>
        <v>0</v>
      </c>
      <c r="AA45" s="33" t="str">
        <f>_xlfn.IFNA(IF(VLOOKUP(CONCATENATE($D45,$F45,$G45,AA$3),'Description des coûts'!$D$8:$M$1048576,5,FALSE)=AA$3,VLOOKUP(CONCATENATE($D45,$F45,$G45,AA$3),'Description des coûts'!$D$8:$M$1048576,9,FALSE),0),"")</f>
        <v/>
      </c>
      <c r="AB45" s="33" t="str">
        <f>_xlfn.IFNA(IF(VLOOKUP(CONCATENATE($D45,$F45,$G45,AB$3),'Description des coûts'!$D$8:$M$1048576,5,FALSE)=AB$3,VLOOKUP(CONCATENATE($D45,$F45,$G45,AB$3),'Description des coûts'!$D$8:$M$1048576,9,FALSE),0),"")</f>
        <v/>
      </c>
      <c r="AC45" s="33" t="str">
        <f>_xlfn.IFNA(IF(VLOOKUP(CONCATENATE($D45,$F45,$G45,AC$3),'Description des coûts'!$D$8:$M$1048576,5,FALSE)=AC$3,VLOOKUP(CONCATENATE($D45,$F45,$G45,AC$3),'Description des coûts'!$D$8:$M$1048576,9,FALSE),0),"")</f>
        <v/>
      </c>
      <c r="AD45" s="33" t="str">
        <f>_xlfn.IFNA(IF(VLOOKUP(CONCATENATE($D45,$F45,$G45,AD$3),'Description des coûts'!$D$8:$M$1048576,5,FALSE)=AD$3,VLOOKUP(CONCATENATE($D45,$F45,$G45,AD$3),'Description des coûts'!$D$8:$M$1048576,9,FALSE),0),"")</f>
        <v/>
      </c>
      <c r="AE45" s="34"/>
      <c r="AF45" s="99">
        <f t="shared" si="40"/>
        <v>0</v>
      </c>
      <c r="AG45" s="25"/>
      <c r="AH45" s="302"/>
      <c r="AI45" s="100">
        <f>IF(F45="",0,
IF(AG45="RI",N(HLOOKUP($F45,Partenaires!$B$11:$H$24,6,FALSE)),
IF(AG45="DE",N(HLOOKUP($F45,Partenaires!$B$11:$H$24,7,FALSE)),
IF(AG45="IEE",N(HLOOKUP($F45,Partenaires!$B$11:$H$24,8,FALSE)),
IF(AG45="AFR",N(HLOOKUP($F45,Partenaires!$B$11:$H$24,9,FALSE)),
IF(AG45="PME",N(HLOOKUP($F45,Partenaires!$B$11:$H$24,10,FALSE)),
IF(AG45="PE",N(HLOOKUP($F45,Partenaires!$B$11:$H$24,11,FALSE)),0)))))))</f>
        <v>0</v>
      </c>
      <c r="AJ45" s="101">
        <f t="shared" si="23"/>
        <v>0</v>
      </c>
      <c r="AK45" s="101">
        <f t="shared" si="24"/>
        <v>0</v>
      </c>
      <c r="AL45" s="101">
        <f t="shared" si="25"/>
        <v>0</v>
      </c>
      <c r="AM45" s="101">
        <f t="shared" si="26"/>
        <v>0</v>
      </c>
      <c r="AN45" s="101">
        <f t="shared" si="27"/>
        <v>0</v>
      </c>
      <c r="AO45" s="101">
        <f t="shared" si="28"/>
        <v>0</v>
      </c>
      <c r="AP45" s="101">
        <f>IF(AG45="PE",AO45-(AO45*N(HLOOKUP($F45,Partenaires!$B$11:$H$24,12,FALSE))/N(HLOOKUP($F45,Partenaires!$B$11:$H$24,13,FALSE))),0)</f>
        <v>0</v>
      </c>
      <c r="AQ45" s="101">
        <f t="shared" si="29"/>
        <v>0</v>
      </c>
      <c r="AR45" s="101">
        <f t="shared" si="30"/>
        <v>0</v>
      </c>
      <c r="AS45" s="101">
        <f t="shared" si="31"/>
        <v>0</v>
      </c>
      <c r="AT45" s="101">
        <f t="shared" si="32"/>
        <v>0</v>
      </c>
      <c r="AU45" s="101">
        <f t="shared" si="33"/>
        <v>0</v>
      </c>
      <c r="AV45" s="101">
        <f t="shared" si="34"/>
        <v>0</v>
      </c>
      <c r="AW45" s="101">
        <f t="shared" si="35"/>
        <v>0</v>
      </c>
      <c r="AX45" s="101">
        <f t="shared" si="36"/>
        <v>0</v>
      </c>
      <c r="AY45" s="101">
        <f t="shared" si="37"/>
        <v>0</v>
      </c>
      <c r="AZ45" s="101">
        <f t="shared" si="38"/>
        <v>0</v>
      </c>
      <c r="BA45" s="101">
        <f>IF(F45="",0,$BB45*N(HLOOKUP($F45,Partenaires!$B$11:$H$24,5,FALSE)))</f>
        <v>0</v>
      </c>
      <c r="BB45" s="101">
        <f t="shared" si="39"/>
        <v>0</v>
      </c>
    </row>
    <row r="46" spans="1:54" ht="18" customHeight="1" x14ac:dyDescent="0.25">
      <c r="A46" s="25"/>
      <c r="B46" s="25"/>
      <c r="C46" s="25"/>
      <c r="D46" s="43" t="str">
        <f t="shared" si="18"/>
        <v/>
      </c>
      <c r="E46" s="44">
        <f>IFERROR(VLOOKUP(CONCATENATE(A46,B46,C46),'Structure projet '!D:E,2,FALSE),"")</f>
        <v>0</v>
      </c>
      <c r="F46" s="25"/>
      <c r="G46" s="25"/>
      <c r="H46" s="26"/>
      <c r="I46" s="26"/>
      <c r="J46" s="272"/>
      <c r="K46" s="272"/>
      <c r="L46" s="272"/>
      <c r="M46" s="272"/>
      <c r="N46" s="272"/>
      <c r="O46" s="98">
        <f t="shared" si="19"/>
        <v>0</v>
      </c>
      <c r="P46" s="33"/>
      <c r="Q46" s="33"/>
      <c r="R46" s="33"/>
      <c r="S46" s="33"/>
      <c r="T46" s="33"/>
      <c r="U46" s="99">
        <f t="shared" si="20"/>
        <v>0</v>
      </c>
      <c r="V46" s="34"/>
      <c r="W46" s="99">
        <f t="shared" si="21"/>
        <v>0</v>
      </c>
      <c r="X46" s="99">
        <f t="shared" si="22"/>
        <v>0</v>
      </c>
      <c r="Y46" s="33" t="str">
        <f>_xlfn.IFNA(IF(VLOOKUP(CONCATENATE($D46,$F46,$G46,Y$3),'Description des coûts'!$D$8:$M$1048576,5,FALSE)=Y$3,VLOOKUP(CONCATENATE($D46,$F46,$G46,Y$3),'Description des coûts'!$D$8:$M$1048576,9,FALSE),0),"")</f>
        <v/>
      </c>
      <c r="Z46" s="33">
        <f>IFERROR(VLOOKUP(D46,Amortissements!$D$8:$O$1048576,8,FALSE)*VLOOKUP(D46,Amortissements!$D$8:$O$1048576,10,FALSE),0)</f>
        <v>0</v>
      </c>
      <c r="AA46" s="33" t="str">
        <f>_xlfn.IFNA(IF(VLOOKUP(CONCATENATE($D46,$F46,$G46,AA$3),'Description des coûts'!$D$8:$M$1048576,5,FALSE)=AA$3,VLOOKUP(CONCATENATE($D46,$F46,$G46,AA$3),'Description des coûts'!$D$8:$M$1048576,9,FALSE),0),"")</f>
        <v/>
      </c>
      <c r="AB46" s="33" t="str">
        <f>_xlfn.IFNA(IF(VLOOKUP(CONCATENATE($D46,$F46,$G46,AB$3),'Description des coûts'!$D$8:$M$1048576,5,FALSE)=AB$3,VLOOKUP(CONCATENATE($D46,$F46,$G46,AB$3),'Description des coûts'!$D$8:$M$1048576,9,FALSE),0),"")</f>
        <v/>
      </c>
      <c r="AC46" s="33" t="str">
        <f>_xlfn.IFNA(IF(VLOOKUP(CONCATENATE($D46,$F46,$G46,AC$3),'Description des coûts'!$D$8:$M$1048576,5,FALSE)=AC$3,VLOOKUP(CONCATENATE($D46,$F46,$G46,AC$3),'Description des coûts'!$D$8:$M$1048576,9,FALSE),0),"")</f>
        <v/>
      </c>
      <c r="AD46" s="33" t="str">
        <f>_xlfn.IFNA(IF(VLOOKUP(CONCATENATE($D46,$F46,$G46,AD$3),'Description des coûts'!$D$8:$M$1048576,5,FALSE)=AD$3,VLOOKUP(CONCATENATE($D46,$F46,$G46,AD$3),'Description des coûts'!$D$8:$M$1048576,9,FALSE),0),"")</f>
        <v/>
      </c>
      <c r="AE46" s="34"/>
      <c r="AF46" s="99">
        <f t="shared" si="40"/>
        <v>0</v>
      </c>
      <c r="AG46" s="25"/>
      <c r="AH46" s="302"/>
      <c r="AI46" s="100">
        <f>IF(F46="",0,
IF(AG46="RI",N(HLOOKUP($F46,Partenaires!$B$11:$H$24,6,FALSE)),
IF(AG46="DE",N(HLOOKUP($F46,Partenaires!$B$11:$H$24,7,FALSE)),
IF(AG46="IEE",N(HLOOKUP($F46,Partenaires!$B$11:$H$24,8,FALSE)),
IF(AG46="AFR",N(HLOOKUP($F46,Partenaires!$B$11:$H$24,9,FALSE)),
IF(AG46="PME",N(HLOOKUP($F46,Partenaires!$B$11:$H$24,10,FALSE)),
IF(AG46="PE",N(HLOOKUP($F46,Partenaires!$B$11:$H$24,11,FALSE)),0)))))))</f>
        <v>0</v>
      </c>
      <c r="AJ46" s="101">
        <f t="shared" si="23"/>
        <v>0</v>
      </c>
      <c r="AK46" s="101">
        <f t="shared" si="24"/>
        <v>0</v>
      </c>
      <c r="AL46" s="101">
        <f t="shared" si="25"/>
        <v>0</v>
      </c>
      <c r="AM46" s="101">
        <f t="shared" si="26"/>
        <v>0</v>
      </c>
      <c r="AN46" s="101">
        <f t="shared" si="27"/>
        <v>0</v>
      </c>
      <c r="AO46" s="101">
        <f t="shared" si="28"/>
        <v>0</v>
      </c>
      <c r="AP46" s="101">
        <f>IF(AG46="PE",AO46-(AO46*N(HLOOKUP($F46,Partenaires!$B$11:$H$24,12,FALSE))/N(HLOOKUP($F46,Partenaires!$B$11:$H$24,13,FALSE))),0)</f>
        <v>0</v>
      </c>
      <c r="AQ46" s="101">
        <f t="shared" si="29"/>
        <v>0</v>
      </c>
      <c r="AR46" s="101">
        <f t="shared" si="30"/>
        <v>0</v>
      </c>
      <c r="AS46" s="101">
        <f t="shared" si="31"/>
        <v>0</v>
      </c>
      <c r="AT46" s="101">
        <f t="shared" si="32"/>
        <v>0</v>
      </c>
      <c r="AU46" s="101">
        <f t="shared" si="33"/>
        <v>0</v>
      </c>
      <c r="AV46" s="101">
        <f t="shared" si="34"/>
        <v>0</v>
      </c>
      <c r="AW46" s="101">
        <f t="shared" si="35"/>
        <v>0</v>
      </c>
      <c r="AX46" s="101">
        <f t="shared" si="36"/>
        <v>0</v>
      </c>
      <c r="AY46" s="101">
        <f t="shared" si="37"/>
        <v>0</v>
      </c>
      <c r="AZ46" s="101">
        <f t="shared" si="38"/>
        <v>0</v>
      </c>
      <c r="BA46" s="101">
        <f>IF(F46="",0,$BB46*N(HLOOKUP($F46,Partenaires!$B$11:$H$24,5,FALSE)))</f>
        <v>0</v>
      </c>
      <c r="BB46" s="101">
        <f t="shared" si="39"/>
        <v>0</v>
      </c>
    </row>
    <row r="47" spans="1:54" ht="18" customHeight="1" x14ac:dyDescent="0.25">
      <c r="A47" s="25"/>
      <c r="B47" s="25"/>
      <c r="C47" s="25"/>
      <c r="D47" s="43" t="str">
        <f t="shared" si="18"/>
        <v/>
      </c>
      <c r="E47" s="44">
        <f>IFERROR(VLOOKUP(CONCATENATE(A47,B47,C47),'Structure projet '!D:E,2,FALSE),"")</f>
        <v>0</v>
      </c>
      <c r="F47" s="25"/>
      <c r="G47" s="25"/>
      <c r="H47" s="26"/>
      <c r="I47" s="26"/>
      <c r="J47" s="272"/>
      <c r="K47" s="272"/>
      <c r="L47" s="272"/>
      <c r="M47" s="272"/>
      <c r="N47" s="272"/>
      <c r="O47" s="98">
        <f t="shared" si="19"/>
        <v>0</v>
      </c>
      <c r="P47" s="33"/>
      <c r="Q47" s="33"/>
      <c r="R47" s="33"/>
      <c r="S47" s="33"/>
      <c r="T47" s="33"/>
      <c r="U47" s="99">
        <f t="shared" si="20"/>
        <v>0</v>
      </c>
      <c r="V47" s="34"/>
      <c r="W47" s="99">
        <f t="shared" si="21"/>
        <v>0</v>
      </c>
      <c r="X47" s="99">
        <f t="shared" si="22"/>
        <v>0</v>
      </c>
      <c r="Y47" s="33" t="str">
        <f>_xlfn.IFNA(IF(VLOOKUP(CONCATENATE($D47,$F47,$G47,Y$3),'Description des coûts'!$D$8:$M$1048576,5,FALSE)=Y$3,VLOOKUP(CONCATENATE($D47,$F47,$G47,Y$3),'Description des coûts'!$D$8:$M$1048576,9,FALSE),0),"")</f>
        <v/>
      </c>
      <c r="Z47" s="33">
        <f>IFERROR(VLOOKUP(D47,Amortissements!$D$8:$O$1048576,8,FALSE)*VLOOKUP(D47,Amortissements!$D$8:$O$1048576,10,FALSE),0)</f>
        <v>0</v>
      </c>
      <c r="AA47" s="33" t="str">
        <f>_xlfn.IFNA(IF(VLOOKUP(CONCATENATE($D47,$F47,$G47,AA$3),'Description des coûts'!$D$8:$M$1048576,5,FALSE)=AA$3,VLOOKUP(CONCATENATE($D47,$F47,$G47,AA$3),'Description des coûts'!$D$8:$M$1048576,9,FALSE),0),"")</f>
        <v/>
      </c>
      <c r="AB47" s="33" t="str">
        <f>_xlfn.IFNA(IF(VLOOKUP(CONCATENATE($D47,$F47,$G47,AB$3),'Description des coûts'!$D$8:$M$1048576,5,FALSE)=AB$3,VLOOKUP(CONCATENATE($D47,$F47,$G47,AB$3),'Description des coûts'!$D$8:$M$1048576,9,FALSE),0),"")</f>
        <v/>
      </c>
      <c r="AC47" s="33" t="str">
        <f>_xlfn.IFNA(IF(VLOOKUP(CONCATENATE($D47,$F47,$G47,AC$3),'Description des coûts'!$D$8:$M$1048576,5,FALSE)=AC$3,VLOOKUP(CONCATENATE($D47,$F47,$G47,AC$3),'Description des coûts'!$D$8:$M$1048576,9,FALSE),0),"")</f>
        <v/>
      </c>
      <c r="AD47" s="33" t="str">
        <f>_xlfn.IFNA(IF(VLOOKUP(CONCATENATE($D47,$F47,$G47,AD$3),'Description des coûts'!$D$8:$M$1048576,5,FALSE)=AD$3,VLOOKUP(CONCATENATE($D47,$F47,$G47,AD$3),'Description des coûts'!$D$8:$M$1048576,9,FALSE),0),"")</f>
        <v/>
      </c>
      <c r="AE47" s="34"/>
      <c r="AF47" s="99">
        <f t="shared" si="40"/>
        <v>0</v>
      </c>
      <c r="AG47" s="25"/>
      <c r="AH47" s="302"/>
      <c r="AI47" s="100">
        <f>IF(F47="",0,
IF(AG47="RI",N(HLOOKUP($F47,Partenaires!$B$11:$H$24,6,FALSE)),
IF(AG47="DE",N(HLOOKUP($F47,Partenaires!$B$11:$H$24,7,FALSE)),
IF(AG47="IEE",N(HLOOKUP($F47,Partenaires!$B$11:$H$24,8,FALSE)),
IF(AG47="AFR",N(HLOOKUP($F47,Partenaires!$B$11:$H$24,9,FALSE)),
IF(AG47="PME",N(HLOOKUP($F47,Partenaires!$B$11:$H$24,10,FALSE)),
IF(AG47="PE",N(HLOOKUP($F47,Partenaires!$B$11:$H$24,11,FALSE)),0)))))))</f>
        <v>0</v>
      </c>
      <c r="AJ47" s="101">
        <f t="shared" si="23"/>
        <v>0</v>
      </c>
      <c r="AK47" s="101">
        <f t="shared" si="24"/>
        <v>0</v>
      </c>
      <c r="AL47" s="101">
        <f t="shared" si="25"/>
        <v>0</v>
      </c>
      <c r="AM47" s="101">
        <f t="shared" si="26"/>
        <v>0</v>
      </c>
      <c r="AN47" s="101">
        <f t="shared" si="27"/>
        <v>0</v>
      </c>
      <c r="AO47" s="101">
        <f t="shared" si="28"/>
        <v>0</v>
      </c>
      <c r="AP47" s="101">
        <f>IF(AG47="PE",AO47-(AO47*N(HLOOKUP($F47,Partenaires!$B$11:$H$24,12,FALSE))/N(HLOOKUP($F47,Partenaires!$B$11:$H$24,13,FALSE))),0)</f>
        <v>0</v>
      </c>
      <c r="AQ47" s="101">
        <f t="shared" si="29"/>
        <v>0</v>
      </c>
      <c r="AR47" s="101">
        <f t="shared" si="30"/>
        <v>0</v>
      </c>
      <c r="AS47" s="101">
        <f t="shared" si="31"/>
        <v>0</v>
      </c>
      <c r="AT47" s="101">
        <f t="shared" si="32"/>
        <v>0</v>
      </c>
      <c r="AU47" s="101">
        <f t="shared" si="33"/>
        <v>0</v>
      </c>
      <c r="AV47" s="101">
        <f t="shared" si="34"/>
        <v>0</v>
      </c>
      <c r="AW47" s="101">
        <f t="shared" si="35"/>
        <v>0</v>
      </c>
      <c r="AX47" s="101">
        <f t="shared" si="36"/>
        <v>0</v>
      </c>
      <c r="AY47" s="101">
        <f t="shared" si="37"/>
        <v>0</v>
      </c>
      <c r="AZ47" s="101">
        <f t="shared" si="38"/>
        <v>0</v>
      </c>
      <c r="BA47" s="101">
        <f>IF(F47="",0,$BB47*N(HLOOKUP($F47,Partenaires!$B$11:$H$24,5,FALSE)))</f>
        <v>0</v>
      </c>
      <c r="BB47" s="101">
        <f t="shared" si="39"/>
        <v>0</v>
      </c>
    </row>
    <row r="48" spans="1:54" ht="18" customHeight="1" x14ac:dyDescent="0.25">
      <c r="A48" s="25"/>
      <c r="B48" s="25"/>
      <c r="C48" s="25"/>
      <c r="D48" s="43" t="str">
        <f t="shared" si="18"/>
        <v/>
      </c>
      <c r="E48" s="44">
        <f>IFERROR(VLOOKUP(CONCATENATE(A48,B48,C48),'Structure projet '!D:E,2,FALSE),"")</f>
        <v>0</v>
      </c>
      <c r="F48" s="25"/>
      <c r="G48" s="25"/>
      <c r="H48" s="26"/>
      <c r="I48" s="26"/>
      <c r="J48" s="272"/>
      <c r="K48" s="272"/>
      <c r="L48" s="272"/>
      <c r="M48" s="272"/>
      <c r="N48" s="272"/>
      <c r="O48" s="98">
        <f t="shared" si="19"/>
        <v>0</v>
      </c>
      <c r="P48" s="33"/>
      <c r="Q48" s="33"/>
      <c r="R48" s="33"/>
      <c r="S48" s="33"/>
      <c r="T48" s="33"/>
      <c r="U48" s="99">
        <f t="shared" si="20"/>
        <v>0</v>
      </c>
      <c r="V48" s="34"/>
      <c r="W48" s="99">
        <f t="shared" si="21"/>
        <v>0</v>
      </c>
      <c r="X48" s="99">
        <f t="shared" si="22"/>
        <v>0</v>
      </c>
      <c r="Y48" s="33" t="str">
        <f>_xlfn.IFNA(IF(VLOOKUP(CONCATENATE($D48,$F48,$G48,Y$3),'Description des coûts'!$D$8:$M$1048576,5,FALSE)=Y$3,VLOOKUP(CONCATENATE($D48,$F48,$G48,Y$3),'Description des coûts'!$D$8:$M$1048576,9,FALSE),0),"")</f>
        <v/>
      </c>
      <c r="Z48" s="33">
        <f>IFERROR(VLOOKUP(D48,Amortissements!$D$8:$O$1048576,8,FALSE)*VLOOKUP(D48,Amortissements!$D$8:$O$1048576,10,FALSE),0)</f>
        <v>0</v>
      </c>
      <c r="AA48" s="33" t="str">
        <f>_xlfn.IFNA(IF(VLOOKUP(CONCATENATE($D48,$F48,$G48,AA$3),'Description des coûts'!$D$8:$M$1048576,5,FALSE)=AA$3,VLOOKUP(CONCATENATE($D48,$F48,$G48,AA$3),'Description des coûts'!$D$8:$M$1048576,9,FALSE),0),"")</f>
        <v/>
      </c>
      <c r="AB48" s="33" t="str">
        <f>_xlfn.IFNA(IF(VLOOKUP(CONCATENATE($D48,$F48,$G48,AB$3),'Description des coûts'!$D$8:$M$1048576,5,FALSE)=AB$3,VLOOKUP(CONCATENATE($D48,$F48,$G48,AB$3),'Description des coûts'!$D$8:$M$1048576,9,FALSE),0),"")</f>
        <v/>
      </c>
      <c r="AC48" s="33" t="str">
        <f>_xlfn.IFNA(IF(VLOOKUP(CONCATENATE($D48,$F48,$G48,AC$3),'Description des coûts'!$D$8:$M$1048576,5,FALSE)=AC$3,VLOOKUP(CONCATENATE($D48,$F48,$G48,AC$3),'Description des coûts'!$D$8:$M$1048576,9,FALSE),0),"")</f>
        <v/>
      </c>
      <c r="AD48" s="33" t="str">
        <f>_xlfn.IFNA(IF(VLOOKUP(CONCATENATE($D48,$F48,$G48,AD$3),'Description des coûts'!$D$8:$M$1048576,5,FALSE)=AD$3,VLOOKUP(CONCATENATE($D48,$F48,$G48,AD$3),'Description des coûts'!$D$8:$M$1048576,9,FALSE),0),"")</f>
        <v/>
      </c>
      <c r="AE48" s="34"/>
      <c r="AF48" s="99">
        <f t="shared" si="40"/>
        <v>0</v>
      </c>
      <c r="AG48" s="25"/>
      <c r="AH48" s="302"/>
      <c r="AI48" s="100">
        <f>IF(F48="",0,
IF(AG48="RI",N(HLOOKUP($F48,Partenaires!$B$11:$H$24,6,FALSE)),
IF(AG48="DE",N(HLOOKUP($F48,Partenaires!$B$11:$H$24,7,FALSE)),
IF(AG48="IEE",N(HLOOKUP($F48,Partenaires!$B$11:$H$24,8,FALSE)),
IF(AG48="AFR",N(HLOOKUP($F48,Partenaires!$B$11:$H$24,9,FALSE)),
IF(AG48="PME",N(HLOOKUP($F48,Partenaires!$B$11:$H$24,10,FALSE)),
IF(AG48="PE",N(HLOOKUP($F48,Partenaires!$B$11:$H$24,11,FALSE)),0)))))))</f>
        <v>0</v>
      </c>
      <c r="AJ48" s="101">
        <f t="shared" si="23"/>
        <v>0</v>
      </c>
      <c r="AK48" s="101">
        <f t="shared" si="24"/>
        <v>0</v>
      </c>
      <c r="AL48" s="101">
        <f t="shared" si="25"/>
        <v>0</v>
      </c>
      <c r="AM48" s="101">
        <f t="shared" si="26"/>
        <v>0</v>
      </c>
      <c r="AN48" s="101">
        <f t="shared" si="27"/>
        <v>0</v>
      </c>
      <c r="AO48" s="101">
        <f t="shared" si="28"/>
        <v>0</v>
      </c>
      <c r="AP48" s="101">
        <f>IF(AG48="PE",AO48-(AO48*N(HLOOKUP($F48,Partenaires!$B$11:$H$24,12,FALSE))/N(HLOOKUP($F48,Partenaires!$B$11:$H$24,13,FALSE))),0)</f>
        <v>0</v>
      </c>
      <c r="AQ48" s="101">
        <f t="shared" si="29"/>
        <v>0</v>
      </c>
      <c r="AR48" s="101">
        <f t="shared" si="30"/>
        <v>0</v>
      </c>
      <c r="AS48" s="101">
        <f t="shared" si="31"/>
        <v>0</v>
      </c>
      <c r="AT48" s="101">
        <f t="shared" si="32"/>
        <v>0</v>
      </c>
      <c r="AU48" s="101">
        <f t="shared" si="33"/>
        <v>0</v>
      </c>
      <c r="AV48" s="101">
        <f t="shared" si="34"/>
        <v>0</v>
      </c>
      <c r="AW48" s="101">
        <f t="shared" si="35"/>
        <v>0</v>
      </c>
      <c r="AX48" s="101">
        <f t="shared" si="36"/>
        <v>0</v>
      </c>
      <c r="AY48" s="101">
        <f t="shared" si="37"/>
        <v>0</v>
      </c>
      <c r="AZ48" s="101">
        <f t="shared" si="38"/>
        <v>0</v>
      </c>
      <c r="BA48" s="101">
        <f>IF(F48="",0,$BB48*N(HLOOKUP($F48,Partenaires!$B$11:$H$24,5,FALSE)))</f>
        <v>0</v>
      </c>
      <c r="BB48" s="101">
        <f t="shared" si="39"/>
        <v>0</v>
      </c>
    </row>
    <row r="49" spans="1:54" ht="18" customHeight="1" x14ac:dyDescent="0.25">
      <c r="A49" s="25"/>
      <c r="B49" s="25"/>
      <c r="C49" s="25"/>
      <c r="D49" s="43" t="str">
        <f t="shared" si="18"/>
        <v/>
      </c>
      <c r="E49" s="44">
        <f>IFERROR(VLOOKUP(CONCATENATE(A49,B49,C49),'Structure projet '!D:E,2,FALSE),"")</f>
        <v>0</v>
      </c>
      <c r="F49" s="25"/>
      <c r="G49" s="25"/>
      <c r="H49" s="26"/>
      <c r="I49" s="26"/>
      <c r="J49" s="272"/>
      <c r="K49" s="272"/>
      <c r="L49" s="272"/>
      <c r="M49" s="272"/>
      <c r="N49" s="272"/>
      <c r="O49" s="98">
        <f t="shared" si="19"/>
        <v>0</v>
      </c>
      <c r="P49" s="33"/>
      <c r="Q49" s="33"/>
      <c r="R49" s="33"/>
      <c r="S49" s="33"/>
      <c r="T49" s="33"/>
      <c r="U49" s="99">
        <f t="shared" si="20"/>
        <v>0</v>
      </c>
      <c r="V49" s="34"/>
      <c r="W49" s="99">
        <f t="shared" si="21"/>
        <v>0</v>
      </c>
      <c r="X49" s="99">
        <f t="shared" si="22"/>
        <v>0</v>
      </c>
      <c r="Y49" s="33" t="str">
        <f>_xlfn.IFNA(IF(VLOOKUP(CONCATENATE($D49,$F49,$G49,Y$3),'Description des coûts'!$D$8:$M$1048576,5,FALSE)=Y$3,VLOOKUP(CONCATENATE($D49,$F49,$G49,Y$3),'Description des coûts'!$D$8:$M$1048576,9,FALSE),0),"")</f>
        <v/>
      </c>
      <c r="Z49" s="33">
        <f>IFERROR(VLOOKUP(D49,Amortissements!$D$8:$O$1048576,8,FALSE)*VLOOKUP(D49,Amortissements!$D$8:$O$1048576,10,FALSE),0)</f>
        <v>0</v>
      </c>
      <c r="AA49" s="33" t="str">
        <f>_xlfn.IFNA(IF(VLOOKUP(CONCATENATE($D49,$F49,$G49,AA$3),'Description des coûts'!$D$8:$M$1048576,5,FALSE)=AA$3,VLOOKUP(CONCATENATE($D49,$F49,$G49,AA$3),'Description des coûts'!$D$8:$M$1048576,9,FALSE),0),"")</f>
        <v/>
      </c>
      <c r="AB49" s="33" t="str">
        <f>_xlfn.IFNA(IF(VLOOKUP(CONCATENATE($D49,$F49,$G49,AB$3),'Description des coûts'!$D$8:$M$1048576,5,FALSE)=AB$3,VLOOKUP(CONCATENATE($D49,$F49,$G49,AB$3),'Description des coûts'!$D$8:$M$1048576,9,FALSE),0),"")</f>
        <v/>
      </c>
      <c r="AC49" s="33" t="str">
        <f>_xlfn.IFNA(IF(VLOOKUP(CONCATENATE($D49,$F49,$G49,AC$3),'Description des coûts'!$D$8:$M$1048576,5,FALSE)=AC$3,VLOOKUP(CONCATENATE($D49,$F49,$G49,AC$3),'Description des coûts'!$D$8:$M$1048576,9,FALSE),0),"")</f>
        <v/>
      </c>
      <c r="AD49" s="33" t="str">
        <f>_xlfn.IFNA(IF(VLOOKUP(CONCATENATE($D49,$F49,$G49,AD$3),'Description des coûts'!$D$8:$M$1048576,5,FALSE)=AD$3,VLOOKUP(CONCATENATE($D49,$F49,$G49,AD$3),'Description des coûts'!$D$8:$M$1048576,9,FALSE),0),"")</f>
        <v/>
      </c>
      <c r="AE49" s="34"/>
      <c r="AF49" s="99">
        <f t="shared" si="40"/>
        <v>0</v>
      </c>
      <c r="AG49" s="25"/>
      <c r="AH49" s="302"/>
      <c r="AI49" s="100">
        <f>IF(F49="",0,
IF(AG49="RI",N(HLOOKUP($F49,Partenaires!$B$11:$H$24,6,FALSE)),
IF(AG49="DE",N(HLOOKUP($F49,Partenaires!$B$11:$H$24,7,FALSE)),
IF(AG49="IEE",N(HLOOKUP($F49,Partenaires!$B$11:$H$24,8,FALSE)),
IF(AG49="AFR",N(HLOOKUP($F49,Partenaires!$B$11:$H$24,9,FALSE)),
IF(AG49="PME",N(HLOOKUP($F49,Partenaires!$B$11:$H$24,10,FALSE)),
IF(AG49="PE",N(HLOOKUP($F49,Partenaires!$B$11:$H$24,11,FALSE)),0)))))))</f>
        <v>0</v>
      </c>
      <c r="AJ49" s="101">
        <f t="shared" si="23"/>
        <v>0</v>
      </c>
      <c r="AK49" s="101">
        <f t="shared" si="24"/>
        <v>0</v>
      </c>
      <c r="AL49" s="101">
        <f t="shared" si="25"/>
        <v>0</v>
      </c>
      <c r="AM49" s="101">
        <f t="shared" si="26"/>
        <v>0</v>
      </c>
      <c r="AN49" s="101">
        <f t="shared" si="27"/>
        <v>0</v>
      </c>
      <c r="AO49" s="101">
        <f t="shared" si="28"/>
        <v>0</v>
      </c>
      <c r="AP49" s="101">
        <f>IF(AG49="PE",AO49-(AO49*N(HLOOKUP($F49,Partenaires!$B$11:$H$24,12,FALSE))/N(HLOOKUP($F49,Partenaires!$B$11:$H$24,13,FALSE))),0)</f>
        <v>0</v>
      </c>
      <c r="AQ49" s="101">
        <f t="shared" si="29"/>
        <v>0</v>
      </c>
      <c r="AR49" s="101">
        <f t="shared" si="30"/>
        <v>0</v>
      </c>
      <c r="AS49" s="101">
        <f t="shared" si="31"/>
        <v>0</v>
      </c>
      <c r="AT49" s="101">
        <f t="shared" si="32"/>
        <v>0</v>
      </c>
      <c r="AU49" s="101">
        <f t="shared" si="33"/>
        <v>0</v>
      </c>
      <c r="AV49" s="101">
        <f t="shared" si="34"/>
        <v>0</v>
      </c>
      <c r="AW49" s="101">
        <f t="shared" si="35"/>
        <v>0</v>
      </c>
      <c r="AX49" s="101">
        <f t="shared" si="36"/>
        <v>0</v>
      </c>
      <c r="AY49" s="101">
        <f t="shared" si="37"/>
        <v>0</v>
      </c>
      <c r="AZ49" s="101">
        <f t="shared" si="38"/>
        <v>0</v>
      </c>
      <c r="BA49" s="101">
        <f>IF(F49="",0,$BB49*N(HLOOKUP($F49,Partenaires!$B$11:$H$24,5,FALSE)))</f>
        <v>0</v>
      </c>
      <c r="BB49" s="101">
        <f t="shared" si="39"/>
        <v>0</v>
      </c>
    </row>
    <row r="50" spans="1:54" ht="18" customHeight="1" x14ac:dyDescent="0.25">
      <c r="A50" s="25"/>
      <c r="B50" s="25"/>
      <c r="C50" s="25"/>
      <c r="D50" s="43" t="str">
        <f t="shared" si="18"/>
        <v/>
      </c>
      <c r="E50" s="44">
        <f>IFERROR(VLOOKUP(CONCATENATE(A50,B50,C50),'Structure projet '!D:E,2,FALSE),"")</f>
        <v>0</v>
      </c>
      <c r="F50" s="25"/>
      <c r="G50" s="25"/>
      <c r="H50" s="26"/>
      <c r="I50" s="26"/>
      <c r="J50" s="272"/>
      <c r="K50" s="272"/>
      <c r="L50" s="272"/>
      <c r="M50" s="272"/>
      <c r="N50" s="272"/>
      <c r="O50" s="98">
        <f t="shared" si="19"/>
        <v>0</v>
      </c>
      <c r="P50" s="33"/>
      <c r="Q50" s="33"/>
      <c r="R50" s="33"/>
      <c r="S50" s="33"/>
      <c r="T50" s="33"/>
      <c r="U50" s="99">
        <f t="shared" si="20"/>
        <v>0</v>
      </c>
      <c r="V50" s="34"/>
      <c r="W50" s="99">
        <f t="shared" si="21"/>
        <v>0</v>
      </c>
      <c r="X50" s="99">
        <f t="shared" si="22"/>
        <v>0</v>
      </c>
      <c r="Y50" s="33" t="str">
        <f>_xlfn.IFNA(IF(VLOOKUP(CONCATENATE($D50,$F50,$G50,Y$3),'Description des coûts'!$D$8:$M$1048576,5,FALSE)=Y$3,VLOOKUP(CONCATENATE($D50,$F50,$G50,Y$3),'Description des coûts'!$D$8:$M$1048576,9,FALSE),0),"")</f>
        <v/>
      </c>
      <c r="Z50" s="33">
        <f>IFERROR(VLOOKUP(D50,Amortissements!$D$8:$O$1048576,8,FALSE)*VLOOKUP(D50,Amortissements!$D$8:$O$1048576,10,FALSE),0)</f>
        <v>0</v>
      </c>
      <c r="AA50" s="33" t="str">
        <f>_xlfn.IFNA(IF(VLOOKUP(CONCATENATE($D50,$F50,$G50,AA$3),'Description des coûts'!$D$8:$M$1048576,5,FALSE)=AA$3,VLOOKUP(CONCATENATE($D50,$F50,$G50,AA$3),'Description des coûts'!$D$8:$M$1048576,9,FALSE),0),"")</f>
        <v/>
      </c>
      <c r="AB50" s="33" t="str">
        <f>_xlfn.IFNA(IF(VLOOKUP(CONCATENATE($D50,$F50,$G50,AB$3),'Description des coûts'!$D$8:$M$1048576,5,FALSE)=AB$3,VLOOKUP(CONCATENATE($D50,$F50,$G50,AB$3),'Description des coûts'!$D$8:$M$1048576,9,FALSE),0),"")</f>
        <v/>
      </c>
      <c r="AC50" s="33" t="str">
        <f>_xlfn.IFNA(IF(VLOOKUP(CONCATENATE($D50,$F50,$G50,AC$3),'Description des coûts'!$D$8:$M$1048576,5,FALSE)=AC$3,VLOOKUP(CONCATENATE($D50,$F50,$G50,AC$3),'Description des coûts'!$D$8:$M$1048576,9,FALSE),0),"")</f>
        <v/>
      </c>
      <c r="AD50" s="33" t="str">
        <f>_xlfn.IFNA(IF(VLOOKUP(CONCATENATE($D50,$F50,$G50,AD$3),'Description des coûts'!$D$8:$M$1048576,5,FALSE)=AD$3,VLOOKUP(CONCATENATE($D50,$F50,$G50,AD$3),'Description des coûts'!$D$8:$M$1048576,9,FALSE),0),"")</f>
        <v/>
      </c>
      <c r="AE50" s="34"/>
      <c r="AF50" s="99">
        <f t="shared" si="40"/>
        <v>0</v>
      </c>
      <c r="AG50" s="25"/>
      <c r="AH50" s="302"/>
      <c r="AI50" s="100">
        <f>IF(F50="",0,
IF(AG50="RI",N(HLOOKUP($F50,Partenaires!$B$11:$H$24,6,FALSE)),
IF(AG50="DE",N(HLOOKUP($F50,Partenaires!$B$11:$H$24,7,FALSE)),
IF(AG50="IEE",N(HLOOKUP($F50,Partenaires!$B$11:$H$24,8,FALSE)),
IF(AG50="AFR",N(HLOOKUP($F50,Partenaires!$B$11:$H$24,9,FALSE)),
IF(AG50="PME",N(HLOOKUP($F50,Partenaires!$B$11:$H$24,10,FALSE)),
IF(AG50="PE",N(HLOOKUP($F50,Partenaires!$B$11:$H$24,11,FALSE)),0)))))))</f>
        <v>0</v>
      </c>
      <c r="AJ50" s="101">
        <f t="shared" si="23"/>
        <v>0</v>
      </c>
      <c r="AK50" s="101">
        <f t="shared" si="24"/>
        <v>0</v>
      </c>
      <c r="AL50" s="101">
        <f t="shared" si="25"/>
        <v>0</v>
      </c>
      <c r="AM50" s="101">
        <f t="shared" si="26"/>
        <v>0</v>
      </c>
      <c r="AN50" s="101">
        <f t="shared" si="27"/>
        <v>0</v>
      </c>
      <c r="AO50" s="101">
        <f t="shared" si="28"/>
        <v>0</v>
      </c>
      <c r="AP50" s="101">
        <f>IF(AG50="PE",AO50-(AO50*N(HLOOKUP($F50,Partenaires!$B$11:$H$24,12,FALSE))/N(HLOOKUP($F50,Partenaires!$B$11:$H$24,13,FALSE))),0)</f>
        <v>0</v>
      </c>
      <c r="AQ50" s="101">
        <f t="shared" si="29"/>
        <v>0</v>
      </c>
      <c r="AR50" s="101">
        <f t="shared" si="30"/>
        <v>0</v>
      </c>
      <c r="AS50" s="101">
        <f t="shared" si="31"/>
        <v>0</v>
      </c>
      <c r="AT50" s="101">
        <f t="shared" si="32"/>
        <v>0</v>
      </c>
      <c r="AU50" s="101">
        <f t="shared" si="33"/>
        <v>0</v>
      </c>
      <c r="AV50" s="101">
        <f t="shared" si="34"/>
        <v>0</v>
      </c>
      <c r="AW50" s="101">
        <f t="shared" si="35"/>
        <v>0</v>
      </c>
      <c r="AX50" s="101">
        <f t="shared" si="36"/>
        <v>0</v>
      </c>
      <c r="AY50" s="101">
        <f t="shared" si="37"/>
        <v>0</v>
      </c>
      <c r="AZ50" s="101">
        <f t="shared" si="38"/>
        <v>0</v>
      </c>
      <c r="BA50" s="101">
        <f>IF(F50="",0,$BB50*N(HLOOKUP($F50,Partenaires!$B$11:$H$24,5,FALSE)))</f>
        <v>0</v>
      </c>
      <c r="BB50" s="101">
        <f t="shared" si="39"/>
        <v>0</v>
      </c>
    </row>
    <row r="51" spans="1:54" ht="18" customHeight="1" x14ac:dyDescent="0.25">
      <c r="A51" s="25"/>
      <c r="B51" s="25"/>
      <c r="C51" s="25"/>
      <c r="D51" s="43" t="str">
        <f t="shared" si="18"/>
        <v/>
      </c>
      <c r="E51" s="44">
        <f>IFERROR(VLOOKUP(CONCATENATE(A51,B51,C51),'Structure projet '!D:E,2,FALSE),"")</f>
        <v>0</v>
      </c>
      <c r="F51" s="25"/>
      <c r="G51" s="25"/>
      <c r="H51" s="26"/>
      <c r="I51" s="26"/>
      <c r="J51" s="272"/>
      <c r="K51" s="272"/>
      <c r="L51" s="272"/>
      <c r="M51" s="272"/>
      <c r="N51" s="272"/>
      <c r="O51" s="98">
        <f t="shared" si="19"/>
        <v>0</v>
      </c>
      <c r="P51" s="33"/>
      <c r="Q51" s="33"/>
      <c r="R51" s="33"/>
      <c r="S51" s="33"/>
      <c r="T51" s="33"/>
      <c r="U51" s="99">
        <f t="shared" si="20"/>
        <v>0</v>
      </c>
      <c r="V51" s="34"/>
      <c r="W51" s="99">
        <f t="shared" si="21"/>
        <v>0</v>
      </c>
      <c r="X51" s="99">
        <f t="shared" si="22"/>
        <v>0</v>
      </c>
      <c r="Y51" s="33" t="str">
        <f>_xlfn.IFNA(IF(VLOOKUP(CONCATENATE($D51,$F51,$G51,Y$3),'Description des coûts'!$D$8:$M$1048576,5,FALSE)=Y$3,VLOOKUP(CONCATENATE($D51,$F51,$G51,Y$3),'Description des coûts'!$D$8:$M$1048576,9,FALSE),0),"")</f>
        <v/>
      </c>
      <c r="Z51" s="33">
        <f>IFERROR(VLOOKUP(D51,Amortissements!$D$8:$O$1048576,8,FALSE)*VLOOKUP(D51,Amortissements!$D$8:$O$1048576,10,FALSE),0)</f>
        <v>0</v>
      </c>
      <c r="AA51" s="33" t="str">
        <f>_xlfn.IFNA(IF(VLOOKUP(CONCATENATE($D51,$F51,$G51,AA$3),'Description des coûts'!$D$8:$M$1048576,5,FALSE)=AA$3,VLOOKUP(CONCATENATE($D51,$F51,$G51,AA$3),'Description des coûts'!$D$8:$M$1048576,9,FALSE),0),"")</f>
        <v/>
      </c>
      <c r="AB51" s="33" t="str">
        <f>_xlfn.IFNA(IF(VLOOKUP(CONCATENATE($D51,$F51,$G51,AB$3),'Description des coûts'!$D$8:$M$1048576,5,FALSE)=AB$3,VLOOKUP(CONCATENATE($D51,$F51,$G51,AB$3),'Description des coûts'!$D$8:$M$1048576,9,FALSE),0),"")</f>
        <v/>
      </c>
      <c r="AC51" s="33" t="str">
        <f>_xlfn.IFNA(IF(VLOOKUP(CONCATENATE($D51,$F51,$G51,AC$3),'Description des coûts'!$D$8:$M$1048576,5,FALSE)=AC$3,VLOOKUP(CONCATENATE($D51,$F51,$G51,AC$3),'Description des coûts'!$D$8:$M$1048576,9,FALSE),0),"")</f>
        <v/>
      </c>
      <c r="AD51" s="33" t="str">
        <f>_xlfn.IFNA(IF(VLOOKUP(CONCATENATE($D51,$F51,$G51,AD$3),'Description des coûts'!$D$8:$M$1048576,5,FALSE)=AD$3,VLOOKUP(CONCATENATE($D51,$F51,$G51,AD$3),'Description des coûts'!$D$8:$M$1048576,9,FALSE),0),"")</f>
        <v/>
      </c>
      <c r="AE51" s="34"/>
      <c r="AF51" s="99">
        <f t="shared" si="40"/>
        <v>0</v>
      </c>
      <c r="AG51" s="25"/>
      <c r="AH51" s="302"/>
      <c r="AI51" s="100">
        <f>IF(F51="",0,
IF(AG51="RI",N(HLOOKUP($F51,Partenaires!$B$11:$H$24,6,FALSE)),
IF(AG51="DE",N(HLOOKUP($F51,Partenaires!$B$11:$H$24,7,FALSE)),
IF(AG51="IEE",N(HLOOKUP($F51,Partenaires!$B$11:$H$24,8,FALSE)),
IF(AG51="AFR",N(HLOOKUP($F51,Partenaires!$B$11:$H$24,9,FALSE)),
IF(AG51="PME",N(HLOOKUP($F51,Partenaires!$B$11:$H$24,10,FALSE)),
IF(AG51="PE",N(HLOOKUP($F51,Partenaires!$B$11:$H$24,11,FALSE)),0)))))))</f>
        <v>0</v>
      </c>
      <c r="AJ51" s="101">
        <f t="shared" si="23"/>
        <v>0</v>
      </c>
      <c r="AK51" s="101">
        <f t="shared" si="24"/>
        <v>0</v>
      </c>
      <c r="AL51" s="101">
        <f t="shared" si="25"/>
        <v>0</v>
      </c>
      <c r="AM51" s="101">
        <f t="shared" si="26"/>
        <v>0</v>
      </c>
      <c r="AN51" s="101">
        <f t="shared" si="27"/>
        <v>0</v>
      </c>
      <c r="AO51" s="101">
        <f t="shared" si="28"/>
        <v>0</v>
      </c>
      <c r="AP51" s="101">
        <f>IF(AG51="PE",AO51-(AO51*N(HLOOKUP($F51,Partenaires!$B$11:$H$24,12,FALSE))/N(HLOOKUP($F51,Partenaires!$B$11:$H$24,13,FALSE))),0)</f>
        <v>0</v>
      </c>
      <c r="AQ51" s="101">
        <f t="shared" si="29"/>
        <v>0</v>
      </c>
      <c r="AR51" s="101">
        <f t="shared" si="30"/>
        <v>0</v>
      </c>
      <c r="AS51" s="101">
        <f t="shared" si="31"/>
        <v>0</v>
      </c>
      <c r="AT51" s="101">
        <f t="shared" si="32"/>
        <v>0</v>
      </c>
      <c r="AU51" s="101">
        <f t="shared" si="33"/>
        <v>0</v>
      </c>
      <c r="AV51" s="101">
        <f t="shared" si="34"/>
        <v>0</v>
      </c>
      <c r="AW51" s="101">
        <f t="shared" si="35"/>
        <v>0</v>
      </c>
      <c r="AX51" s="101">
        <f t="shared" si="36"/>
        <v>0</v>
      </c>
      <c r="AY51" s="101">
        <f t="shared" si="37"/>
        <v>0</v>
      </c>
      <c r="AZ51" s="101">
        <f t="shared" si="38"/>
        <v>0</v>
      </c>
      <c r="BA51" s="101">
        <f>IF(F51="",0,$BB51*N(HLOOKUP($F51,Partenaires!$B$11:$H$24,5,FALSE)))</f>
        <v>0</v>
      </c>
      <c r="BB51" s="101">
        <f t="shared" si="39"/>
        <v>0</v>
      </c>
    </row>
    <row r="52" spans="1:54" ht="18" customHeight="1" x14ac:dyDescent="0.25">
      <c r="A52" s="25"/>
      <c r="B52" s="25"/>
      <c r="C52" s="25"/>
      <c r="D52" s="43" t="str">
        <f t="shared" si="18"/>
        <v/>
      </c>
      <c r="E52" s="44">
        <f>IFERROR(VLOOKUP(CONCATENATE(A52,B52,C52),'Structure projet '!D:E,2,FALSE),"")</f>
        <v>0</v>
      </c>
      <c r="F52" s="25"/>
      <c r="G52" s="25"/>
      <c r="H52" s="26"/>
      <c r="I52" s="26"/>
      <c r="J52" s="272"/>
      <c r="K52" s="272"/>
      <c r="L52" s="272"/>
      <c r="M52" s="272"/>
      <c r="N52" s="272"/>
      <c r="O52" s="98">
        <f t="shared" si="19"/>
        <v>0</v>
      </c>
      <c r="P52" s="33"/>
      <c r="Q52" s="33"/>
      <c r="R52" s="33"/>
      <c r="S52" s="33"/>
      <c r="T52" s="33"/>
      <c r="U52" s="99">
        <f t="shared" si="20"/>
        <v>0</v>
      </c>
      <c r="V52" s="34"/>
      <c r="W52" s="99">
        <f t="shared" si="21"/>
        <v>0</v>
      </c>
      <c r="X52" s="99">
        <f t="shared" si="22"/>
        <v>0</v>
      </c>
      <c r="Y52" s="33" t="str">
        <f>_xlfn.IFNA(IF(VLOOKUP(CONCATENATE($D52,$F52,$G52,Y$3),'Description des coûts'!$D$8:$M$1048576,5,FALSE)=Y$3,VLOOKUP(CONCATENATE($D52,$F52,$G52,Y$3),'Description des coûts'!$D$8:$M$1048576,9,FALSE),0),"")</f>
        <v/>
      </c>
      <c r="Z52" s="33">
        <f>IFERROR(VLOOKUP(D52,Amortissements!$D$8:$O$1048576,8,FALSE)*VLOOKUP(D52,Amortissements!$D$8:$O$1048576,10,FALSE),0)</f>
        <v>0</v>
      </c>
      <c r="AA52" s="33" t="str">
        <f>_xlfn.IFNA(IF(VLOOKUP(CONCATENATE($D52,$F52,$G52,AA$3),'Description des coûts'!$D$8:$M$1048576,5,FALSE)=AA$3,VLOOKUP(CONCATENATE($D52,$F52,$G52,AA$3),'Description des coûts'!$D$8:$M$1048576,9,FALSE),0),"")</f>
        <v/>
      </c>
      <c r="AB52" s="33" t="str">
        <f>_xlfn.IFNA(IF(VLOOKUP(CONCATENATE($D52,$F52,$G52,AB$3),'Description des coûts'!$D$8:$M$1048576,5,FALSE)=AB$3,VLOOKUP(CONCATENATE($D52,$F52,$G52,AB$3),'Description des coûts'!$D$8:$M$1048576,9,FALSE),0),"")</f>
        <v/>
      </c>
      <c r="AC52" s="33" t="str">
        <f>_xlfn.IFNA(IF(VLOOKUP(CONCATENATE($D52,$F52,$G52,AC$3),'Description des coûts'!$D$8:$M$1048576,5,FALSE)=AC$3,VLOOKUP(CONCATENATE($D52,$F52,$G52,AC$3),'Description des coûts'!$D$8:$M$1048576,9,FALSE),0),"")</f>
        <v/>
      </c>
      <c r="AD52" s="33" t="str">
        <f>_xlfn.IFNA(IF(VLOOKUP(CONCATENATE($D52,$F52,$G52,AD$3),'Description des coûts'!$D$8:$M$1048576,5,FALSE)=AD$3,VLOOKUP(CONCATENATE($D52,$F52,$G52,AD$3),'Description des coûts'!$D$8:$M$1048576,9,FALSE),0),"")</f>
        <v/>
      </c>
      <c r="AE52" s="34"/>
      <c r="AF52" s="99">
        <f t="shared" si="40"/>
        <v>0</v>
      </c>
      <c r="AG52" s="25"/>
      <c r="AH52" s="302"/>
      <c r="AI52" s="100">
        <f>IF(F52="",0,
IF(AG52="RI",N(HLOOKUP($F52,Partenaires!$B$11:$H$24,6,FALSE)),
IF(AG52="DE",N(HLOOKUP($F52,Partenaires!$B$11:$H$24,7,FALSE)),
IF(AG52="IEE",N(HLOOKUP($F52,Partenaires!$B$11:$H$24,8,FALSE)),
IF(AG52="AFR",N(HLOOKUP($F52,Partenaires!$B$11:$H$24,9,FALSE)),
IF(AG52="PME",N(HLOOKUP($F52,Partenaires!$B$11:$H$24,10,FALSE)),
IF(AG52="PE",N(HLOOKUP($F52,Partenaires!$B$11:$H$24,11,FALSE)),0)))))))</f>
        <v>0</v>
      </c>
      <c r="AJ52" s="101">
        <f t="shared" si="23"/>
        <v>0</v>
      </c>
      <c r="AK52" s="101">
        <f t="shared" si="24"/>
        <v>0</v>
      </c>
      <c r="AL52" s="101">
        <f t="shared" si="25"/>
        <v>0</v>
      </c>
      <c r="AM52" s="101">
        <f t="shared" si="26"/>
        <v>0</v>
      </c>
      <c r="AN52" s="101">
        <f t="shared" si="27"/>
        <v>0</v>
      </c>
      <c r="AO52" s="101">
        <f t="shared" si="28"/>
        <v>0</v>
      </c>
      <c r="AP52" s="101">
        <f>IF(AG52="PE",AO52-(AO52*N(HLOOKUP($F52,Partenaires!$B$11:$H$24,12,FALSE))/N(HLOOKUP($F52,Partenaires!$B$11:$H$24,13,FALSE))),0)</f>
        <v>0</v>
      </c>
      <c r="AQ52" s="101">
        <f t="shared" si="29"/>
        <v>0</v>
      </c>
      <c r="AR52" s="101">
        <f t="shared" si="30"/>
        <v>0</v>
      </c>
      <c r="AS52" s="101">
        <f t="shared" si="31"/>
        <v>0</v>
      </c>
      <c r="AT52" s="101">
        <f t="shared" si="32"/>
        <v>0</v>
      </c>
      <c r="AU52" s="101">
        <f t="shared" si="33"/>
        <v>0</v>
      </c>
      <c r="AV52" s="101">
        <f t="shared" si="34"/>
        <v>0</v>
      </c>
      <c r="AW52" s="101">
        <f t="shared" si="35"/>
        <v>0</v>
      </c>
      <c r="AX52" s="101">
        <f t="shared" si="36"/>
        <v>0</v>
      </c>
      <c r="AY52" s="101">
        <f t="shared" si="37"/>
        <v>0</v>
      </c>
      <c r="AZ52" s="101">
        <f t="shared" si="38"/>
        <v>0</v>
      </c>
      <c r="BA52" s="101">
        <f>IF(F52="",0,$BB52*N(HLOOKUP($F52,Partenaires!$B$11:$H$24,5,FALSE)))</f>
        <v>0</v>
      </c>
      <c r="BB52" s="101">
        <f t="shared" si="39"/>
        <v>0</v>
      </c>
    </row>
    <row r="53" spans="1:54" ht="18" customHeight="1" x14ac:dyDescent="0.25">
      <c r="A53" s="25"/>
      <c r="B53" s="25"/>
      <c r="C53" s="25"/>
      <c r="D53" s="43" t="str">
        <f t="shared" si="18"/>
        <v/>
      </c>
      <c r="E53" s="44">
        <f>IFERROR(VLOOKUP(CONCATENATE(A53,B53,C53),'Structure projet '!D:E,2,FALSE),"")</f>
        <v>0</v>
      </c>
      <c r="F53" s="25"/>
      <c r="G53" s="25"/>
      <c r="H53" s="26"/>
      <c r="I53" s="26"/>
      <c r="J53" s="272"/>
      <c r="K53" s="272"/>
      <c r="L53" s="272"/>
      <c r="M53" s="272"/>
      <c r="N53" s="272"/>
      <c r="O53" s="98">
        <f t="shared" si="19"/>
        <v>0</v>
      </c>
      <c r="P53" s="33"/>
      <c r="Q53" s="33"/>
      <c r="R53" s="33"/>
      <c r="S53" s="33"/>
      <c r="T53" s="33"/>
      <c r="U53" s="99">
        <f t="shared" si="20"/>
        <v>0</v>
      </c>
      <c r="V53" s="34"/>
      <c r="W53" s="99">
        <f t="shared" si="21"/>
        <v>0</v>
      </c>
      <c r="X53" s="99">
        <f t="shared" si="22"/>
        <v>0</v>
      </c>
      <c r="Y53" s="33" t="str">
        <f>_xlfn.IFNA(IF(VLOOKUP(CONCATENATE($D53,$F53,$G53,Y$3),'Description des coûts'!$D$8:$M$1048576,5,FALSE)=Y$3,VLOOKUP(CONCATENATE($D53,$F53,$G53,Y$3),'Description des coûts'!$D$8:$M$1048576,9,FALSE),0),"")</f>
        <v/>
      </c>
      <c r="Z53" s="33">
        <f>IFERROR(VLOOKUP(D53,Amortissements!$D$8:$O$1048576,8,FALSE)*VLOOKUP(D53,Amortissements!$D$8:$O$1048576,10,FALSE),0)</f>
        <v>0</v>
      </c>
      <c r="AA53" s="33" t="str">
        <f>_xlfn.IFNA(IF(VLOOKUP(CONCATENATE($D53,$F53,$G53,AA$3),'Description des coûts'!$D$8:$M$1048576,5,FALSE)=AA$3,VLOOKUP(CONCATENATE($D53,$F53,$G53,AA$3),'Description des coûts'!$D$8:$M$1048576,9,FALSE),0),"")</f>
        <v/>
      </c>
      <c r="AB53" s="33" t="str">
        <f>_xlfn.IFNA(IF(VLOOKUP(CONCATENATE($D53,$F53,$G53,AB$3),'Description des coûts'!$D$8:$M$1048576,5,FALSE)=AB$3,VLOOKUP(CONCATENATE($D53,$F53,$G53,AB$3),'Description des coûts'!$D$8:$M$1048576,9,FALSE),0),"")</f>
        <v/>
      </c>
      <c r="AC53" s="33" t="str">
        <f>_xlfn.IFNA(IF(VLOOKUP(CONCATENATE($D53,$F53,$G53,AC$3),'Description des coûts'!$D$8:$M$1048576,5,FALSE)=AC$3,VLOOKUP(CONCATENATE($D53,$F53,$G53,AC$3),'Description des coûts'!$D$8:$M$1048576,9,FALSE),0),"")</f>
        <v/>
      </c>
      <c r="AD53" s="33" t="str">
        <f>_xlfn.IFNA(IF(VLOOKUP(CONCATENATE($D53,$F53,$G53,AD$3),'Description des coûts'!$D$8:$M$1048576,5,FALSE)=AD$3,VLOOKUP(CONCATENATE($D53,$F53,$G53,AD$3),'Description des coûts'!$D$8:$M$1048576,9,FALSE),0),"")</f>
        <v/>
      </c>
      <c r="AE53" s="34"/>
      <c r="AF53" s="99">
        <f t="shared" si="40"/>
        <v>0</v>
      </c>
      <c r="AG53" s="25"/>
      <c r="AH53" s="302"/>
      <c r="AI53" s="100">
        <f>IF(F53="",0,
IF(AG53="RI",N(HLOOKUP($F53,Partenaires!$B$11:$H$24,6,FALSE)),
IF(AG53="DE",N(HLOOKUP($F53,Partenaires!$B$11:$H$24,7,FALSE)),
IF(AG53="IEE",N(HLOOKUP($F53,Partenaires!$B$11:$H$24,8,FALSE)),
IF(AG53="AFR",N(HLOOKUP($F53,Partenaires!$B$11:$H$24,9,FALSE)),
IF(AG53="PME",N(HLOOKUP($F53,Partenaires!$B$11:$H$24,10,FALSE)),
IF(AG53="PE",N(HLOOKUP($F53,Partenaires!$B$11:$H$24,11,FALSE)),0)))))))</f>
        <v>0</v>
      </c>
      <c r="AJ53" s="101">
        <f t="shared" si="23"/>
        <v>0</v>
      </c>
      <c r="AK53" s="101">
        <f t="shared" si="24"/>
        <v>0</v>
      </c>
      <c r="AL53" s="101">
        <f t="shared" si="25"/>
        <v>0</v>
      </c>
      <c r="AM53" s="101">
        <f t="shared" si="26"/>
        <v>0</v>
      </c>
      <c r="AN53" s="101">
        <f t="shared" si="27"/>
        <v>0</v>
      </c>
      <c r="AO53" s="101">
        <f t="shared" si="28"/>
        <v>0</v>
      </c>
      <c r="AP53" s="101">
        <f>IF(AG53="PE",AO53-(AO53*N(HLOOKUP($F53,Partenaires!$B$11:$H$24,12,FALSE))/N(HLOOKUP($F53,Partenaires!$B$11:$H$24,13,FALSE))),0)</f>
        <v>0</v>
      </c>
      <c r="AQ53" s="101">
        <f t="shared" si="29"/>
        <v>0</v>
      </c>
      <c r="AR53" s="101">
        <f t="shared" si="30"/>
        <v>0</v>
      </c>
      <c r="AS53" s="101">
        <f t="shared" si="31"/>
        <v>0</v>
      </c>
      <c r="AT53" s="101">
        <f t="shared" si="32"/>
        <v>0</v>
      </c>
      <c r="AU53" s="101">
        <f t="shared" si="33"/>
        <v>0</v>
      </c>
      <c r="AV53" s="101">
        <f t="shared" si="34"/>
        <v>0</v>
      </c>
      <c r="AW53" s="101">
        <f t="shared" si="35"/>
        <v>0</v>
      </c>
      <c r="AX53" s="101">
        <f t="shared" si="36"/>
        <v>0</v>
      </c>
      <c r="AY53" s="101">
        <f t="shared" si="37"/>
        <v>0</v>
      </c>
      <c r="AZ53" s="101">
        <f t="shared" si="38"/>
        <v>0</v>
      </c>
      <c r="BA53" s="101">
        <f>IF(F53="",0,$BB53*N(HLOOKUP($F53,Partenaires!$B$11:$H$24,5,FALSE)))</f>
        <v>0</v>
      </c>
      <c r="BB53" s="101">
        <f t="shared" si="39"/>
        <v>0</v>
      </c>
    </row>
    <row r="54" spans="1:54" ht="18" customHeight="1" x14ac:dyDescent="0.25">
      <c r="A54" s="25"/>
      <c r="B54" s="25"/>
      <c r="C54" s="25"/>
      <c r="D54" s="43" t="str">
        <f t="shared" si="18"/>
        <v/>
      </c>
      <c r="E54" s="44">
        <f>IFERROR(VLOOKUP(CONCATENATE(A54,B54,C54),'Structure projet '!D:E,2,FALSE),"")</f>
        <v>0</v>
      </c>
      <c r="F54" s="25"/>
      <c r="G54" s="25"/>
      <c r="H54" s="26"/>
      <c r="I54" s="26"/>
      <c r="J54" s="272"/>
      <c r="K54" s="272"/>
      <c r="L54" s="272"/>
      <c r="M54" s="272"/>
      <c r="N54" s="272"/>
      <c r="O54" s="98">
        <f t="shared" si="19"/>
        <v>0</v>
      </c>
      <c r="P54" s="33"/>
      <c r="Q54" s="33"/>
      <c r="R54" s="33"/>
      <c r="S54" s="33"/>
      <c r="T54" s="33"/>
      <c r="U54" s="99">
        <f t="shared" si="20"/>
        <v>0</v>
      </c>
      <c r="V54" s="34"/>
      <c r="W54" s="99">
        <f t="shared" si="21"/>
        <v>0</v>
      </c>
      <c r="X54" s="99">
        <f t="shared" si="22"/>
        <v>0</v>
      </c>
      <c r="Y54" s="33" t="str">
        <f>_xlfn.IFNA(IF(VLOOKUP(CONCATENATE($D54,$F54,$G54,Y$3),'Description des coûts'!$D$8:$M$1048576,5,FALSE)=Y$3,VLOOKUP(CONCATENATE($D54,$F54,$G54,Y$3),'Description des coûts'!$D$8:$M$1048576,9,FALSE),0),"")</f>
        <v/>
      </c>
      <c r="Z54" s="33">
        <f>IFERROR(VLOOKUP(D54,Amortissements!$D$8:$O$1048576,8,FALSE)*VLOOKUP(D54,Amortissements!$D$8:$O$1048576,10,FALSE),0)</f>
        <v>0</v>
      </c>
      <c r="AA54" s="33" t="str">
        <f>_xlfn.IFNA(IF(VLOOKUP(CONCATENATE($D54,$F54,$G54,AA$3),'Description des coûts'!$D$8:$M$1048576,5,FALSE)=AA$3,VLOOKUP(CONCATENATE($D54,$F54,$G54,AA$3),'Description des coûts'!$D$8:$M$1048576,9,FALSE),0),"")</f>
        <v/>
      </c>
      <c r="AB54" s="33" t="str">
        <f>_xlfn.IFNA(IF(VLOOKUP(CONCATENATE($D54,$F54,$G54,AB$3),'Description des coûts'!$D$8:$M$1048576,5,FALSE)=AB$3,VLOOKUP(CONCATENATE($D54,$F54,$G54,AB$3),'Description des coûts'!$D$8:$M$1048576,9,FALSE),0),"")</f>
        <v/>
      </c>
      <c r="AC54" s="33" t="str">
        <f>_xlfn.IFNA(IF(VLOOKUP(CONCATENATE($D54,$F54,$G54,AC$3),'Description des coûts'!$D$8:$M$1048576,5,FALSE)=AC$3,VLOOKUP(CONCATENATE($D54,$F54,$G54,AC$3),'Description des coûts'!$D$8:$M$1048576,9,FALSE),0),"")</f>
        <v/>
      </c>
      <c r="AD54" s="33" t="str">
        <f>_xlfn.IFNA(IF(VLOOKUP(CONCATENATE($D54,$F54,$G54,AD$3),'Description des coûts'!$D$8:$M$1048576,5,FALSE)=AD$3,VLOOKUP(CONCATENATE($D54,$F54,$G54,AD$3),'Description des coûts'!$D$8:$M$1048576,9,FALSE),0),"")</f>
        <v/>
      </c>
      <c r="AE54" s="34"/>
      <c r="AF54" s="99">
        <f t="shared" si="40"/>
        <v>0</v>
      </c>
      <c r="AG54" s="25"/>
      <c r="AH54" s="302"/>
      <c r="AI54" s="100">
        <f>IF(F54="",0,
IF(AG54="RI",N(HLOOKUP($F54,Partenaires!$B$11:$H$24,6,FALSE)),
IF(AG54="DE",N(HLOOKUP($F54,Partenaires!$B$11:$H$24,7,FALSE)),
IF(AG54="IEE",N(HLOOKUP($F54,Partenaires!$B$11:$H$24,8,FALSE)),
IF(AG54="AFR",N(HLOOKUP($F54,Partenaires!$B$11:$H$24,9,FALSE)),
IF(AG54="PME",N(HLOOKUP($F54,Partenaires!$B$11:$H$24,10,FALSE)),
IF(AG54="PE",N(HLOOKUP($F54,Partenaires!$B$11:$H$24,11,FALSE)),0)))))))</f>
        <v>0</v>
      </c>
      <c r="AJ54" s="101">
        <f t="shared" si="23"/>
        <v>0</v>
      </c>
      <c r="AK54" s="101">
        <f t="shared" si="24"/>
        <v>0</v>
      </c>
      <c r="AL54" s="101">
        <f t="shared" si="25"/>
        <v>0</v>
      </c>
      <c r="AM54" s="101">
        <f t="shared" si="26"/>
        <v>0</v>
      </c>
      <c r="AN54" s="101">
        <f t="shared" si="27"/>
        <v>0</v>
      </c>
      <c r="AO54" s="101">
        <f t="shared" si="28"/>
        <v>0</v>
      </c>
      <c r="AP54" s="101">
        <f>IF(AG54="PE",AO54-(AO54*N(HLOOKUP($F54,Partenaires!$B$11:$H$24,12,FALSE))/N(HLOOKUP($F54,Partenaires!$B$11:$H$24,13,FALSE))),0)</f>
        <v>0</v>
      </c>
      <c r="AQ54" s="101">
        <f t="shared" si="29"/>
        <v>0</v>
      </c>
      <c r="AR54" s="101">
        <f t="shared" si="30"/>
        <v>0</v>
      </c>
      <c r="AS54" s="101">
        <f t="shared" si="31"/>
        <v>0</v>
      </c>
      <c r="AT54" s="101">
        <f t="shared" si="32"/>
        <v>0</v>
      </c>
      <c r="AU54" s="101">
        <f t="shared" si="33"/>
        <v>0</v>
      </c>
      <c r="AV54" s="101">
        <f t="shared" si="34"/>
        <v>0</v>
      </c>
      <c r="AW54" s="101">
        <f t="shared" si="35"/>
        <v>0</v>
      </c>
      <c r="AX54" s="101">
        <f t="shared" si="36"/>
        <v>0</v>
      </c>
      <c r="AY54" s="101">
        <f t="shared" si="37"/>
        <v>0</v>
      </c>
      <c r="AZ54" s="101">
        <f t="shared" si="38"/>
        <v>0</v>
      </c>
      <c r="BA54" s="101">
        <f>IF(F54="",0,$BB54*N(HLOOKUP($F54,Partenaires!$B$11:$H$24,5,FALSE)))</f>
        <v>0</v>
      </c>
      <c r="BB54" s="101">
        <f t="shared" si="39"/>
        <v>0</v>
      </c>
    </row>
    <row r="55" spans="1:54" ht="18" customHeight="1" x14ac:dyDescent="0.25">
      <c r="A55" s="25"/>
      <c r="B55" s="25"/>
      <c r="C55" s="25"/>
      <c r="D55" s="43" t="str">
        <f t="shared" si="18"/>
        <v/>
      </c>
      <c r="E55" s="44">
        <f>IFERROR(VLOOKUP(CONCATENATE(A55,B55,C55),'Structure projet '!D:E,2,FALSE),"")</f>
        <v>0</v>
      </c>
      <c r="F55" s="25"/>
      <c r="G55" s="25"/>
      <c r="H55" s="26"/>
      <c r="I55" s="26"/>
      <c r="J55" s="272"/>
      <c r="K55" s="272"/>
      <c r="L55" s="272"/>
      <c r="M55" s="272"/>
      <c r="N55" s="272"/>
      <c r="O55" s="98">
        <f t="shared" si="19"/>
        <v>0</v>
      </c>
      <c r="P55" s="33"/>
      <c r="Q55" s="33"/>
      <c r="R55" s="33"/>
      <c r="S55" s="33"/>
      <c r="T55" s="33"/>
      <c r="U55" s="99">
        <f t="shared" si="20"/>
        <v>0</v>
      </c>
      <c r="V55" s="34"/>
      <c r="W55" s="99">
        <f t="shared" si="21"/>
        <v>0</v>
      </c>
      <c r="X55" s="99">
        <f t="shared" si="22"/>
        <v>0</v>
      </c>
      <c r="Y55" s="33" t="str">
        <f>_xlfn.IFNA(IF(VLOOKUP(CONCATENATE($D55,$F55,$G55,Y$3),'Description des coûts'!$D$8:$M$1048576,5,FALSE)=Y$3,VLOOKUP(CONCATENATE($D55,$F55,$G55,Y$3),'Description des coûts'!$D$8:$M$1048576,9,FALSE),0),"")</f>
        <v/>
      </c>
      <c r="Z55" s="33">
        <f>IFERROR(VLOOKUP(D55,Amortissements!$D$8:$O$1048576,8,FALSE)*VLOOKUP(D55,Amortissements!$D$8:$O$1048576,10,FALSE),0)</f>
        <v>0</v>
      </c>
      <c r="AA55" s="33" t="str">
        <f>_xlfn.IFNA(IF(VLOOKUP(CONCATENATE($D55,$F55,$G55,AA$3),'Description des coûts'!$D$8:$M$1048576,5,FALSE)=AA$3,VLOOKUP(CONCATENATE($D55,$F55,$G55,AA$3),'Description des coûts'!$D$8:$M$1048576,9,FALSE),0),"")</f>
        <v/>
      </c>
      <c r="AB55" s="33" t="str">
        <f>_xlfn.IFNA(IF(VLOOKUP(CONCATENATE($D55,$F55,$G55,AB$3),'Description des coûts'!$D$8:$M$1048576,5,FALSE)=AB$3,VLOOKUP(CONCATENATE($D55,$F55,$G55,AB$3),'Description des coûts'!$D$8:$M$1048576,9,FALSE),0),"")</f>
        <v/>
      </c>
      <c r="AC55" s="33" t="str">
        <f>_xlfn.IFNA(IF(VLOOKUP(CONCATENATE($D55,$F55,$G55,AC$3),'Description des coûts'!$D$8:$M$1048576,5,FALSE)=AC$3,VLOOKUP(CONCATENATE($D55,$F55,$G55,AC$3),'Description des coûts'!$D$8:$M$1048576,9,FALSE),0),"")</f>
        <v/>
      </c>
      <c r="AD55" s="33" t="str">
        <f>_xlfn.IFNA(IF(VLOOKUP(CONCATENATE($D55,$F55,$G55,AD$3),'Description des coûts'!$D$8:$M$1048576,5,FALSE)=AD$3,VLOOKUP(CONCATENATE($D55,$F55,$G55,AD$3),'Description des coûts'!$D$8:$M$1048576,9,FALSE),0),"")</f>
        <v/>
      </c>
      <c r="AE55" s="34"/>
      <c r="AF55" s="99">
        <f t="shared" si="40"/>
        <v>0</v>
      </c>
      <c r="AG55" s="25"/>
      <c r="AH55" s="302"/>
      <c r="AI55" s="100">
        <f>IF(F55="",0,
IF(AG55="RI",N(HLOOKUP($F55,Partenaires!$B$11:$H$24,6,FALSE)),
IF(AG55="DE",N(HLOOKUP($F55,Partenaires!$B$11:$H$24,7,FALSE)),
IF(AG55="IEE",N(HLOOKUP($F55,Partenaires!$B$11:$H$24,8,FALSE)),
IF(AG55="AFR",N(HLOOKUP($F55,Partenaires!$B$11:$H$24,9,FALSE)),
IF(AG55="PME",N(HLOOKUP($F55,Partenaires!$B$11:$H$24,10,FALSE)),
IF(AG55="PE",N(HLOOKUP($F55,Partenaires!$B$11:$H$24,11,FALSE)),0)))))))</f>
        <v>0</v>
      </c>
      <c r="AJ55" s="101">
        <f t="shared" si="23"/>
        <v>0</v>
      </c>
      <c r="AK55" s="101">
        <f t="shared" si="24"/>
        <v>0</v>
      </c>
      <c r="AL55" s="101">
        <f t="shared" si="25"/>
        <v>0</v>
      </c>
      <c r="AM55" s="101">
        <f t="shared" si="26"/>
        <v>0</v>
      </c>
      <c r="AN55" s="101">
        <f t="shared" si="27"/>
        <v>0</v>
      </c>
      <c r="AO55" s="101">
        <f t="shared" si="28"/>
        <v>0</v>
      </c>
      <c r="AP55" s="101">
        <f>IF(AG55="PE",AO55-(AO55*N(HLOOKUP($F55,Partenaires!$B$11:$H$24,12,FALSE))/N(HLOOKUP($F55,Partenaires!$B$11:$H$24,13,FALSE))),0)</f>
        <v>0</v>
      </c>
      <c r="AQ55" s="101">
        <f t="shared" si="29"/>
        <v>0</v>
      </c>
      <c r="AR55" s="101">
        <f t="shared" si="30"/>
        <v>0</v>
      </c>
      <c r="AS55" s="101">
        <f t="shared" si="31"/>
        <v>0</v>
      </c>
      <c r="AT55" s="101">
        <f t="shared" si="32"/>
        <v>0</v>
      </c>
      <c r="AU55" s="101">
        <f t="shared" si="33"/>
        <v>0</v>
      </c>
      <c r="AV55" s="101">
        <f t="shared" si="34"/>
        <v>0</v>
      </c>
      <c r="AW55" s="101">
        <f t="shared" si="35"/>
        <v>0</v>
      </c>
      <c r="AX55" s="101">
        <f t="shared" si="36"/>
        <v>0</v>
      </c>
      <c r="AY55" s="101">
        <f t="shared" si="37"/>
        <v>0</v>
      </c>
      <c r="AZ55" s="101">
        <f t="shared" si="38"/>
        <v>0</v>
      </c>
      <c r="BA55" s="101">
        <f>IF(F55="",0,$BB55*N(HLOOKUP($F55,Partenaires!$B$11:$H$24,5,FALSE)))</f>
        <v>0</v>
      </c>
      <c r="BB55" s="101">
        <f t="shared" si="39"/>
        <v>0</v>
      </c>
    </row>
    <row r="56" spans="1:54" ht="18" customHeight="1" x14ac:dyDescent="0.25">
      <c r="A56" s="25"/>
      <c r="B56" s="25"/>
      <c r="C56" s="25"/>
      <c r="D56" s="43" t="str">
        <f t="shared" si="18"/>
        <v/>
      </c>
      <c r="E56" s="44">
        <f>IFERROR(VLOOKUP(CONCATENATE(A56,B56,C56),'Structure projet '!D:E,2,FALSE),"")</f>
        <v>0</v>
      </c>
      <c r="F56" s="25"/>
      <c r="G56" s="25"/>
      <c r="H56" s="26"/>
      <c r="I56" s="26"/>
      <c r="J56" s="272"/>
      <c r="K56" s="272"/>
      <c r="L56" s="272"/>
      <c r="M56" s="272"/>
      <c r="N56" s="272"/>
      <c r="O56" s="98">
        <f t="shared" si="19"/>
        <v>0</v>
      </c>
      <c r="P56" s="33"/>
      <c r="Q56" s="33"/>
      <c r="R56" s="33"/>
      <c r="S56" s="33"/>
      <c r="T56" s="33"/>
      <c r="U56" s="99">
        <f t="shared" si="20"/>
        <v>0</v>
      </c>
      <c r="V56" s="34"/>
      <c r="W56" s="99">
        <f t="shared" si="21"/>
        <v>0</v>
      </c>
      <c r="X56" s="99">
        <f t="shared" si="22"/>
        <v>0</v>
      </c>
      <c r="Y56" s="33" t="str">
        <f>_xlfn.IFNA(IF(VLOOKUP(CONCATENATE($D56,$F56,$G56,Y$3),'Description des coûts'!$D$8:$M$1048576,5,FALSE)=Y$3,VLOOKUP(CONCATENATE($D56,$F56,$G56,Y$3),'Description des coûts'!$D$8:$M$1048576,9,FALSE),0),"")</f>
        <v/>
      </c>
      <c r="Z56" s="33">
        <f>IFERROR(VLOOKUP(D56,Amortissements!$D$8:$O$1048576,8,FALSE)*VLOOKUP(D56,Amortissements!$D$8:$O$1048576,10,FALSE),0)</f>
        <v>0</v>
      </c>
      <c r="AA56" s="33" t="str">
        <f>_xlfn.IFNA(IF(VLOOKUP(CONCATENATE($D56,$F56,$G56,AA$3),'Description des coûts'!$D$8:$M$1048576,5,FALSE)=AA$3,VLOOKUP(CONCATENATE($D56,$F56,$G56,AA$3),'Description des coûts'!$D$8:$M$1048576,9,FALSE),0),"")</f>
        <v/>
      </c>
      <c r="AB56" s="33" t="str">
        <f>_xlfn.IFNA(IF(VLOOKUP(CONCATENATE($D56,$F56,$G56,AB$3),'Description des coûts'!$D$8:$M$1048576,5,FALSE)=AB$3,VLOOKUP(CONCATENATE($D56,$F56,$G56,AB$3),'Description des coûts'!$D$8:$M$1048576,9,FALSE),0),"")</f>
        <v/>
      </c>
      <c r="AC56" s="33" t="str">
        <f>_xlfn.IFNA(IF(VLOOKUP(CONCATENATE($D56,$F56,$G56,AC$3),'Description des coûts'!$D$8:$M$1048576,5,FALSE)=AC$3,VLOOKUP(CONCATENATE($D56,$F56,$G56,AC$3),'Description des coûts'!$D$8:$M$1048576,9,FALSE),0),"")</f>
        <v/>
      </c>
      <c r="AD56" s="33" t="str">
        <f>_xlfn.IFNA(IF(VLOOKUP(CONCATENATE($D56,$F56,$G56,AD$3),'Description des coûts'!$D$8:$M$1048576,5,FALSE)=AD$3,VLOOKUP(CONCATENATE($D56,$F56,$G56,AD$3),'Description des coûts'!$D$8:$M$1048576,9,FALSE),0),"")</f>
        <v/>
      </c>
      <c r="AE56" s="34"/>
      <c r="AF56" s="99">
        <f t="shared" si="40"/>
        <v>0</v>
      </c>
      <c r="AG56" s="25"/>
      <c r="AH56" s="302"/>
      <c r="AI56" s="100">
        <f>IF(F56="",0,
IF(AG56="RI",N(HLOOKUP($F56,Partenaires!$B$11:$H$24,6,FALSE)),
IF(AG56="DE",N(HLOOKUP($F56,Partenaires!$B$11:$H$24,7,FALSE)),
IF(AG56="IEE",N(HLOOKUP($F56,Partenaires!$B$11:$H$24,8,FALSE)),
IF(AG56="AFR",N(HLOOKUP($F56,Partenaires!$B$11:$H$24,9,FALSE)),
IF(AG56="PME",N(HLOOKUP($F56,Partenaires!$B$11:$H$24,10,FALSE)),
IF(AG56="PE",N(HLOOKUP($F56,Partenaires!$B$11:$H$24,11,FALSE)),0)))))))</f>
        <v>0</v>
      </c>
      <c r="AJ56" s="101">
        <f t="shared" si="23"/>
        <v>0</v>
      </c>
      <c r="AK56" s="101">
        <f t="shared" si="24"/>
        <v>0</v>
      </c>
      <c r="AL56" s="101">
        <f t="shared" si="25"/>
        <v>0</v>
      </c>
      <c r="AM56" s="101">
        <f t="shared" si="26"/>
        <v>0</v>
      </c>
      <c r="AN56" s="101">
        <f t="shared" si="27"/>
        <v>0</v>
      </c>
      <c r="AO56" s="101">
        <f t="shared" si="28"/>
        <v>0</v>
      </c>
      <c r="AP56" s="101">
        <f>IF(AG56="PE",AO56-(AO56*N(HLOOKUP($F56,Partenaires!$B$11:$H$24,12,FALSE))/N(HLOOKUP($F56,Partenaires!$B$11:$H$24,13,FALSE))),0)</f>
        <v>0</v>
      </c>
      <c r="AQ56" s="101">
        <f t="shared" si="29"/>
        <v>0</v>
      </c>
      <c r="AR56" s="101">
        <f t="shared" si="30"/>
        <v>0</v>
      </c>
      <c r="AS56" s="101">
        <f t="shared" si="31"/>
        <v>0</v>
      </c>
      <c r="AT56" s="101">
        <f t="shared" si="32"/>
        <v>0</v>
      </c>
      <c r="AU56" s="101">
        <f t="shared" si="33"/>
        <v>0</v>
      </c>
      <c r="AV56" s="101">
        <f t="shared" si="34"/>
        <v>0</v>
      </c>
      <c r="AW56" s="101">
        <f t="shared" si="35"/>
        <v>0</v>
      </c>
      <c r="AX56" s="101">
        <f t="shared" si="36"/>
        <v>0</v>
      </c>
      <c r="AY56" s="101">
        <f t="shared" si="37"/>
        <v>0</v>
      </c>
      <c r="AZ56" s="101">
        <f t="shared" si="38"/>
        <v>0</v>
      </c>
      <c r="BA56" s="101">
        <f>IF(F56="",0,$BB56*N(HLOOKUP($F56,Partenaires!$B$11:$H$24,5,FALSE)))</f>
        <v>0</v>
      </c>
      <c r="BB56" s="101">
        <f t="shared" si="39"/>
        <v>0</v>
      </c>
    </row>
    <row r="57" spans="1:54" ht="18" customHeight="1" x14ac:dyDescent="0.25">
      <c r="A57" s="25"/>
      <c r="B57" s="25"/>
      <c r="C57" s="25"/>
      <c r="D57" s="43" t="str">
        <f t="shared" si="18"/>
        <v/>
      </c>
      <c r="E57" s="44">
        <f>IFERROR(VLOOKUP(CONCATENATE(A57,B57,C57),'Structure projet '!D:E,2,FALSE),"")</f>
        <v>0</v>
      </c>
      <c r="F57" s="25"/>
      <c r="G57" s="25"/>
      <c r="H57" s="26"/>
      <c r="I57" s="26"/>
      <c r="J57" s="272"/>
      <c r="K57" s="272"/>
      <c r="L57" s="272"/>
      <c r="M57" s="272"/>
      <c r="N57" s="272"/>
      <c r="O57" s="98">
        <f t="shared" si="19"/>
        <v>0</v>
      </c>
      <c r="P57" s="33"/>
      <c r="Q57" s="33"/>
      <c r="R57" s="33"/>
      <c r="S57" s="33"/>
      <c r="T57" s="33"/>
      <c r="U57" s="99">
        <f t="shared" si="20"/>
        <v>0</v>
      </c>
      <c r="V57" s="34"/>
      <c r="W57" s="99">
        <f t="shared" si="21"/>
        <v>0</v>
      </c>
      <c r="X57" s="99">
        <f t="shared" si="22"/>
        <v>0</v>
      </c>
      <c r="Y57" s="33" t="str">
        <f>_xlfn.IFNA(IF(VLOOKUP(CONCATENATE($D57,$F57,$G57,Y$3),'Description des coûts'!$D$8:$M$1048576,5,FALSE)=Y$3,VLOOKUP(CONCATENATE($D57,$F57,$G57,Y$3),'Description des coûts'!$D$8:$M$1048576,9,FALSE),0),"")</f>
        <v/>
      </c>
      <c r="Z57" s="33">
        <f>IFERROR(VLOOKUP(D57,Amortissements!$D$8:$O$1048576,8,FALSE)*VLOOKUP(D57,Amortissements!$D$8:$O$1048576,10,FALSE),0)</f>
        <v>0</v>
      </c>
      <c r="AA57" s="33" t="str">
        <f>_xlfn.IFNA(IF(VLOOKUP(CONCATENATE($D57,$F57,$G57,AA$3),'Description des coûts'!$D$8:$M$1048576,5,FALSE)=AA$3,VLOOKUP(CONCATENATE($D57,$F57,$G57,AA$3),'Description des coûts'!$D$8:$M$1048576,9,FALSE),0),"")</f>
        <v/>
      </c>
      <c r="AB57" s="33" t="str">
        <f>_xlfn.IFNA(IF(VLOOKUP(CONCATENATE($D57,$F57,$G57,AB$3),'Description des coûts'!$D$8:$M$1048576,5,FALSE)=AB$3,VLOOKUP(CONCATENATE($D57,$F57,$G57,AB$3),'Description des coûts'!$D$8:$M$1048576,9,FALSE),0),"")</f>
        <v/>
      </c>
      <c r="AC57" s="33" t="str">
        <f>_xlfn.IFNA(IF(VLOOKUP(CONCATENATE($D57,$F57,$G57,AC$3),'Description des coûts'!$D$8:$M$1048576,5,FALSE)=AC$3,VLOOKUP(CONCATENATE($D57,$F57,$G57,AC$3),'Description des coûts'!$D$8:$M$1048576,9,FALSE),0),"")</f>
        <v/>
      </c>
      <c r="AD57" s="33" t="str">
        <f>_xlfn.IFNA(IF(VLOOKUP(CONCATENATE($D57,$F57,$G57,AD$3),'Description des coûts'!$D$8:$M$1048576,5,FALSE)=AD$3,VLOOKUP(CONCATENATE($D57,$F57,$G57,AD$3),'Description des coûts'!$D$8:$M$1048576,9,FALSE),0),"")</f>
        <v/>
      </c>
      <c r="AE57" s="34"/>
      <c r="AF57" s="99">
        <f t="shared" si="40"/>
        <v>0</v>
      </c>
      <c r="AG57" s="25"/>
      <c r="AH57" s="302"/>
      <c r="AI57" s="100">
        <f>IF(F57="",0,
IF(AG57="RI",N(HLOOKUP($F57,Partenaires!$B$11:$H$24,6,FALSE)),
IF(AG57="DE",N(HLOOKUP($F57,Partenaires!$B$11:$H$24,7,FALSE)),
IF(AG57="IEE",N(HLOOKUP($F57,Partenaires!$B$11:$H$24,8,FALSE)),
IF(AG57="AFR",N(HLOOKUP($F57,Partenaires!$B$11:$H$24,9,FALSE)),
IF(AG57="PME",N(HLOOKUP($F57,Partenaires!$B$11:$H$24,10,FALSE)),
IF(AG57="PE",N(HLOOKUP($F57,Partenaires!$B$11:$H$24,11,FALSE)),0)))))))</f>
        <v>0</v>
      </c>
      <c r="AJ57" s="101">
        <f t="shared" si="23"/>
        <v>0</v>
      </c>
      <c r="AK57" s="101">
        <f t="shared" si="24"/>
        <v>0</v>
      </c>
      <c r="AL57" s="101">
        <f t="shared" si="25"/>
        <v>0</v>
      </c>
      <c r="AM57" s="101">
        <f t="shared" si="26"/>
        <v>0</v>
      </c>
      <c r="AN57" s="101">
        <f t="shared" si="27"/>
        <v>0</v>
      </c>
      <c r="AO57" s="101">
        <f t="shared" si="28"/>
        <v>0</v>
      </c>
      <c r="AP57" s="101">
        <f>IF(AG57="PE",AO57-(AO57*N(HLOOKUP($F57,Partenaires!$B$11:$H$24,12,FALSE))/N(HLOOKUP($F57,Partenaires!$B$11:$H$24,13,FALSE))),0)</f>
        <v>0</v>
      </c>
      <c r="AQ57" s="101">
        <f t="shared" si="29"/>
        <v>0</v>
      </c>
      <c r="AR57" s="101">
        <f t="shared" si="30"/>
        <v>0</v>
      </c>
      <c r="AS57" s="101">
        <f t="shared" si="31"/>
        <v>0</v>
      </c>
      <c r="AT57" s="101">
        <f t="shared" si="32"/>
        <v>0</v>
      </c>
      <c r="AU57" s="101">
        <f t="shared" si="33"/>
        <v>0</v>
      </c>
      <c r="AV57" s="101">
        <f t="shared" si="34"/>
        <v>0</v>
      </c>
      <c r="AW57" s="101">
        <f t="shared" si="35"/>
        <v>0</v>
      </c>
      <c r="AX57" s="101">
        <f t="shared" si="36"/>
        <v>0</v>
      </c>
      <c r="AY57" s="101">
        <f t="shared" si="37"/>
        <v>0</v>
      </c>
      <c r="AZ57" s="101">
        <f t="shared" si="38"/>
        <v>0</v>
      </c>
      <c r="BA57" s="101">
        <f>IF(F57="",0,$BB57*N(HLOOKUP($F57,Partenaires!$B$11:$H$24,5,FALSE)))</f>
        <v>0</v>
      </c>
      <c r="BB57" s="101">
        <f t="shared" si="39"/>
        <v>0</v>
      </c>
    </row>
    <row r="58" spans="1:54" ht="18" customHeight="1" x14ac:dyDescent="0.25">
      <c r="A58" s="25"/>
      <c r="B58" s="25"/>
      <c r="C58" s="25"/>
      <c r="D58" s="43" t="str">
        <f t="shared" si="18"/>
        <v/>
      </c>
      <c r="E58" s="44">
        <f>IFERROR(VLOOKUP(CONCATENATE(A58,B58,C58),'Structure projet '!D:E,2,FALSE),"")</f>
        <v>0</v>
      </c>
      <c r="F58" s="25"/>
      <c r="G58" s="25"/>
      <c r="H58" s="26"/>
      <c r="I58" s="26"/>
      <c r="J58" s="272"/>
      <c r="K58" s="272"/>
      <c r="L58" s="272"/>
      <c r="M58" s="272"/>
      <c r="N58" s="272"/>
      <c r="O58" s="98">
        <f t="shared" si="19"/>
        <v>0</v>
      </c>
      <c r="P58" s="33"/>
      <c r="Q58" s="33"/>
      <c r="R58" s="33"/>
      <c r="S58" s="33"/>
      <c r="T58" s="33"/>
      <c r="U58" s="99">
        <f t="shared" si="20"/>
        <v>0</v>
      </c>
      <c r="V58" s="34"/>
      <c r="W58" s="99">
        <f t="shared" si="21"/>
        <v>0</v>
      </c>
      <c r="X58" s="99">
        <f t="shared" si="22"/>
        <v>0</v>
      </c>
      <c r="Y58" s="33" t="str">
        <f>_xlfn.IFNA(IF(VLOOKUP(CONCATENATE($D58,$F58,$G58,Y$3),'Description des coûts'!$D$8:$M$1048576,5,FALSE)=Y$3,VLOOKUP(CONCATENATE($D58,$F58,$G58,Y$3),'Description des coûts'!$D$8:$M$1048576,9,FALSE),0),"")</f>
        <v/>
      </c>
      <c r="Z58" s="33">
        <f>IFERROR(VLOOKUP(D58,Amortissements!$D$8:$O$1048576,8,FALSE)*VLOOKUP(D58,Amortissements!$D$8:$O$1048576,10,FALSE),0)</f>
        <v>0</v>
      </c>
      <c r="AA58" s="33" t="str">
        <f>_xlfn.IFNA(IF(VLOOKUP(CONCATENATE($D58,$F58,$G58,AA$3),'Description des coûts'!$D$8:$M$1048576,5,FALSE)=AA$3,VLOOKUP(CONCATENATE($D58,$F58,$G58,AA$3),'Description des coûts'!$D$8:$M$1048576,9,FALSE),0),"")</f>
        <v/>
      </c>
      <c r="AB58" s="33" t="str">
        <f>_xlfn.IFNA(IF(VLOOKUP(CONCATENATE($D58,$F58,$G58,AB$3),'Description des coûts'!$D$8:$M$1048576,5,FALSE)=AB$3,VLOOKUP(CONCATENATE($D58,$F58,$G58,AB$3),'Description des coûts'!$D$8:$M$1048576,9,FALSE),0),"")</f>
        <v/>
      </c>
      <c r="AC58" s="33" t="str">
        <f>_xlfn.IFNA(IF(VLOOKUP(CONCATENATE($D58,$F58,$G58,AC$3),'Description des coûts'!$D$8:$M$1048576,5,FALSE)=AC$3,VLOOKUP(CONCATENATE($D58,$F58,$G58,AC$3),'Description des coûts'!$D$8:$M$1048576,9,FALSE),0),"")</f>
        <v/>
      </c>
      <c r="AD58" s="33" t="str">
        <f>_xlfn.IFNA(IF(VLOOKUP(CONCATENATE($D58,$F58,$G58,AD$3),'Description des coûts'!$D$8:$M$1048576,5,FALSE)=AD$3,VLOOKUP(CONCATENATE($D58,$F58,$G58,AD$3),'Description des coûts'!$D$8:$M$1048576,9,FALSE),0),"")</f>
        <v/>
      </c>
      <c r="AE58" s="34"/>
      <c r="AF58" s="99">
        <f t="shared" si="40"/>
        <v>0</v>
      </c>
      <c r="AG58" s="25"/>
      <c r="AH58" s="302"/>
      <c r="AI58" s="100">
        <f>IF(F58="",0,
IF(AG58="RI",N(HLOOKUP($F58,Partenaires!$B$11:$H$24,6,FALSE)),
IF(AG58="DE",N(HLOOKUP($F58,Partenaires!$B$11:$H$24,7,FALSE)),
IF(AG58="IEE",N(HLOOKUP($F58,Partenaires!$B$11:$H$24,8,FALSE)),
IF(AG58="AFR",N(HLOOKUP($F58,Partenaires!$B$11:$H$24,9,FALSE)),
IF(AG58="PME",N(HLOOKUP($F58,Partenaires!$B$11:$H$24,10,FALSE)),
IF(AG58="PE",N(HLOOKUP($F58,Partenaires!$B$11:$H$24,11,FALSE)),0)))))))</f>
        <v>0</v>
      </c>
      <c r="AJ58" s="101">
        <f t="shared" si="23"/>
        <v>0</v>
      </c>
      <c r="AK58" s="101">
        <f t="shared" si="24"/>
        <v>0</v>
      </c>
      <c r="AL58" s="101">
        <f t="shared" si="25"/>
        <v>0</v>
      </c>
      <c r="AM58" s="101">
        <f t="shared" si="26"/>
        <v>0</v>
      </c>
      <c r="AN58" s="101">
        <f t="shared" si="27"/>
        <v>0</v>
      </c>
      <c r="AO58" s="101">
        <f t="shared" si="28"/>
        <v>0</v>
      </c>
      <c r="AP58" s="101">
        <f>IF(AG58="PE",AO58-(AO58*N(HLOOKUP($F58,Partenaires!$B$11:$H$24,12,FALSE))/N(HLOOKUP($F58,Partenaires!$B$11:$H$24,13,FALSE))),0)</f>
        <v>0</v>
      </c>
      <c r="AQ58" s="101">
        <f t="shared" si="29"/>
        <v>0</v>
      </c>
      <c r="AR58" s="101">
        <f t="shared" si="30"/>
        <v>0</v>
      </c>
      <c r="AS58" s="101">
        <f t="shared" si="31"/>
        <v>0</v>
      </c>
      <c r="AT58" s="101">
        <f t="shared" si="32"/>
        <v>0</v>
      </c>
      <c r="AU58" s="101">
        <f t="shared" si="33"/>
        <v>0</v>
      </c>
      <c r="AV58" s="101">
        <f t="shared" si="34"/>
        <v>0</v>
      </c>
      <c r="AW58" s="101">
        <f t="shared" si="35"/>
        <v>0</v>
      </c>
      <c r="AX58" s="101">
        <f t="shared" si="36"/>
        <v>0</v>
      </c>
      <c r="AY58" s="101">
        <f t="shared" si="37"/>
        <v>0</v>
      </c>
      <c r="AZ58" s="101">
        <f t="shared" si="38"/>
        <v>0</v>
      </c>
      <c r="BA58" s="101">
        <f>IF(F58="",0,$BB58*N(HLOOKUP($F58,Partenaires!$B$11:$H$24,5,FALSE)))</f>
        <v>0</v>
      </c>
      <c r="BB58" s="101">
        <f t="shared" si="39"/>
        <v>0</v>
      </c>
    </row>
    <row r="59" spans="1:54" ht="18" customHeight="1" x14ac:dyDescent="0.25">
      <c r="A59" s="25"/>
      <c r="B59" s="25"/>
      <c r="C59" s="25"/>
      <c r="D59" s="43" t="str">
        <f t="shared" si="18"/>
        <v/>
      </c>
      <c r="E59" s="44">
        <f>IFERROR(VLOOKUP(CONCATENATE(A59,B59,C59),'Structure projet '!D:E,2,FALSE),"")</f>
        <v>0</v>
      </c>
      <c r="F59" s="25"/>
      <c r="G59" s="25"/>
      <c r="H59" s="26"/>
      <c r="I59" s="26"/>
      <c r="J59" s="272"/>
      <c r="K59" s="272"/>
      <c r="L59" s="272"/>
      <c r="M59" s="272"/>
      <c r="N59" s="272"/>
      <c r="O59" s="98">
        <f t="shared" si="19"/>
        <v>0</v>
      </c>
      <c r="P59" s="33"/>
      <c r="Q59" s="33"/>
      <c r="R59" s="33"/>
      <c r="S59" s="33"/>
      <c r="T59" s="33"/>
      <c r="U59" s="99">
        <f t="shared" si="20"/>
        <v>0</v>
      </c>
      <c r="V59" s="34"/>
      <c r="W59" s="99">
        <f t="shared" si="21"/>
        <v>0</v>
      </c>
      <c r="X59" s="99">
        <f t="shared" si="22"/>
        <v>0</v>
      </c>
      <c r="Y59" s="33" t="str">
        <f>_xlfn.IFNA(IF(VLOOKUP(CONCATENATE($D59,$F59,$G59,Y$3),'Description des coûts'!$D$8:$M$1048576,5,FALSE)=Y$3,VLOOKUP(CONCATENATE($D59,$F59,$G59,Y$3),'Description des coûts'!$D$8:$M$1048576,9,FALSE),0),"")</f>
        <v/>
      </c>
      <c r="Z59" s="33">
        <f>IFERROR(VLOOKUP(D59,Amortissements!$D$8:$O$1048576,8,FALSE)*VLOOKUP(D59,Amortissements!$D$8:$O$1048576,10,FALSE),0)</f>
        <v>0</v>
      </c>
      <c r="AA59" s="33" t="str">
        <f>_xlfn.IFNA(IF(VLOOKUP(CONCATENATE($D59,$F59,$G59,AA$3),'Description des coûts'!$D$8:$M$1048576,5,FALSE)=AA$3,VLOOKUP(CONCATENATE($D59,$F59,$G59,AA$3),'Description des coûts'!$D$8:$M$1048576,9,FALSE),0),"")</f>
        <v/>
      </c>
      <c r="AB59" s="33" t="str">
        <f>_xlfn.IFNA(IF(VLOOKUP(CONCATENATE($D59,$F59,$G59,AB$3),'Description des coûts'!$D$8:$M$1048576,5,FALSE)=AB$3,VLOOKUP(CONCATENATE($D59,$F59,$G59,AB$3),'Description des coûts'!$D$8:$M$1048576,9,FALSE),0),"")</f>
        <v/>
      </c>
      <c r="AC59" s="33" t="str">
        <f>_xlfn.IFNA(IF(VLOOKUP(CONCATENATE($D59,$F59,$G59,AC$3),'Description des coûts'!$D$8:$M$1048576,5,FALSE)=AC$3,VLOOKUP(CONCATENATE($D59,$F59,$G59,AC$3),'Description des coûts'!$D$8:$M$1048576,9,FALSE),0),"")</f>
        <v/>
      </c>
      <c r="AD59" s="33" t="str">
        <f>_xlfn.IFNA(IF(VLOOKUP(CONCATENATE($D59,$F59,$G59,AD$3),'Description des coûts'!$D$8:$M$1048576,5,FALSE)=AD$3,VLOOKUP(CONCATENATE($D59,$F59,$G59,AD$3),'Description des coûts'!$D$8:$M$1048576,9,FALSE),0),"")</f>
        <v/>
      </c>
      <c r="AE59" s="34"/>
      <c r="AF59" s="99">
        <f t="shared" si="40"/>
        <v>0</v>
      </c>
      <c r="AG59" s="25"/>
      <c r="AH59" s="302"/>
      <c r="AI59" s="100">
        <f>IF(F59="",0,
IF(AG59="RI",N(HLOOKUP($F59,Partenaires!$B$11:$H$24,6,FALSE)),
IF(AG59="DE",N(HLOOKUP($F59,Partenaires!$B$11:$H$24,7,FALSE)),
IF(AG59="IEE",N(HLOOKUP($F59,Partenaires!$B$11:$H$24,8,FALSE)),
IF(AG59="AFR",N(HLOOKUP($F59,Partenaires!$B$11:$H$24,9,FALSE)),
IF(AG59="PME",N(HLOOKUP($F59,Partenaires!$B$11:$H$24,10,FALSE)),
IF(AG59="PE",N(HLOOKUP($F59,Partenaires!$B$11:$H$24,11,FALSE)),0)))))))</f>
        <v>0</v>
      </c>
      <c r="AJ59" s="101">
        <f t="shared" si="23"/>
        <v>0</v>
      </c>
      <c r="AK59" s="101">
        <f t="shared" si="24"/>
        <v>0</v>
      </c>
      <c r="AL59" s="101">
        <f t="shared" si="25"/>
        <v>0</v>
      </c>
      <c r="AM59" s="101">
        <f t="shared" si="26"/>
        <v>0</v>
      </c>
      <c r="AN59" s="101">
        <f t="shared" si="27"/>
        <v>0</v>
      </c>
      <c r="AO59" s="101">
        <f t="shared" si="28"/>
        <v>0</v>
      </c>
      <c r="AP59" s="101">
        <f>IF(AG59="PE",AO59-(AO59*N(HLOOKUP($F59,Partenaires!$B$11:$H$24,12,FALSE))/N(HLOOKUP($F59,Partenaires!$B$11:$H$24,13,FALSE))),0)</f>
        <v>0</v>
      </c>
      <c r="AQ59" s="101">
        <f t="shared" si="29"/>
        <v>0</v>
      </c>
      <c r="AR59" s="101">
        <f t="shared" si="30"/>
        <v>0</v>
      </c>
      <c r="AS59" s="101">
        <f t="shared" si="31"/>
        <v>0</v>
      </c>
      <c r="AT59" s="101">
        <f t="shared" si="32"/>
        <v>0</v>
      </c>
      <c r="AU59" s="101">
        <f t="shared" si="33"/>
        <v>0</v>
      </c>
      <c r="AV59" s="101">
        <f t="shared" si="34"/>
        <v>0</v>
      </c>
      <c r="AW59" s="101">
        <f t="shared" si="35"/>
        <v>0</v>
      </c>
      <c r="AX59" s="101">
        <f t="shared" si="36"/>
        <v>0</v>
      </c>
      <c r="AY59" s="101">
        <f t="shared" si="37"/>
        <v>0</v>
      </c>
      <c r="AZ59" s="101">
        <f t="shared" si="38"/>
        <v>0</v>
      </c>
      <c r="BA59" s="101">
        <f>IF(F59="",0,$BB59*N(HLOOKUP($F59,Partenaires!$B$11:$H$24,5,FALSE)))</f>
        <v>0</v>
      </c>
      <c r="BB59" s="101">
        <f t="shared" si="39"/>
        <v>0</v>
      </c>
    </row>
    <row r="60" spans="1:54" ht="18" customHeight="1" x14ac:dyDescent="0.25">
      <c r="A60" s="25"/>
      <c r="B60" s="25"/>
      <c r="C60" s="25"/>
      <c r="D60" s="43" t="str">
        <f t="shared" si="18"/>
        <v/>
      </c>
      <c r="E60" s="44">
        <f>IFERROR(VLOOKUP(CONCATENATE(A60,B60,C60),'Structure projet '!D:E,2,FALSE),"")</f>
        <v>0</v>
      </c>
      <c r="F60" s="25"/>
      <c r="G60" s="25"/>
      <c r="H60" s="26"/>
      <c r="I60" s="26"/>
      <c r="J60" s="272"/>
      <c r="K60" s="272"/>
      <c r="L60" s="272"/>
      <c r="M60" s="272"/>
      <c r="N60" s="272"/>
      <c r="O60" s="98">
        <f t="shared" si="19"/>
        <v>0</v>
      </c>
      <c r="P60" s="33"/>
      <c r="Q60" s="33"/>
      <c r="R60" s="33"/>
      <c r="S60" s="33"/>
      <c r="T60" s="33"/>
      <c r="U60" s="99">
        <f t="shared" si="20"/>
        <v>0</v>
      </c>
      <c r="V60" s="34"/>
      <c r="W60" s="99">
        <f t="shared" si="21"/>
        <v>0</v>
      </c>
      <c r="X60" s="99">
        <f t="shared" si="22"/>
        <v>0</v>
      </c>
      <c r="Y60" s="33" t="str">
        <f>_xlfn.IFNA(IF(VLOOKUP(CONCATENATE($D60,$F60,$G60,Y$3),'Description des coûts'!$D$8:$M$1048576,5,FALSE)=Y$3,VLOOKUP(CONCATENATE($D60,$F60,$G60,Y$3),'Description des coûts'!$D$8:$M$1048576,9,FALSE),0),"")</f>
        <v/>
      </c>
      <c r="Z60" s="33">
        <f>IFERROR(VLOOKUP(D60,Amortissements!$D$8:$O$1048576,8,FALSE)*VLOOKUP(D60,Amortissements!$D$8:$O$1048576,10,FALSE),0)</f>
        <v>0</v>
      </c>
      <c r="AA60" s="33" t="str">
        <f>_xlfn.IFNA(IF(VLOOKUP(CONCATENATE($D60,$F60,$G60,AA$3),'Description des coûts'!$D$8:$M$1048576,5,FALSE)=AA$3,VLOOKUP(CONCATENATE($D60,$F60,$G60,AA$3),'Description des coûts'!$D$8:$M$1048576,9,FALSE),0),"")</f>
        <v/>
      </c>
      <c r="AB60" s="33" t="str">
        <f>_xlfn.IFNA(IF(VLOOKUP(CONCATENATE($D60,$F60,$G60,AB$3),'Description des coûts'!$D$8:$M$1048576,5,FALSE)=AB$3,VLOOKUP(CONCATENATE($D60,$F60,$G60,AB$3),'Description des coûts'!$D$8:$M$1048576,9,FALSE),0),"")</f>
        <v/>
      </c>
      <c r="AC60" s="33" t="str">
        <f>_xlfn.IFNA(IF(VLOOKUP(CONCATENATE($D60,$F60,$G60,AC$3),'Description des coûts'!$D$8:$M$1048576,5,FALSE)=AC$3,VLOOKUP(CONCATENATE($D60,$F60,$G60,AC$3),'Description des coûts'!$D$8:$M$1048576,9,FALSE),0),"")</f>
        <v/>
      </c>
      <c r="AD60" s="33" t="str">
        <f>_xlfn.IFNA(IF(VLOOKUP(CONCATENATE($D60,$F60,$G60,AD$3),'Description des coûts'!$D$8:$M$1048576,5,FALSE)=AD$3,VLOOKUP(CONCATENATE($D60,$F60,$G60,AD$3),'Description des coûts'!$D$8:$M$1048576,9,FALSE),0),"")</f>
        <v/>
      </c>
      <c r="AE60" s="34"/>
      <c r="AF60" s="99">
        <f t="shared" si="40"/>
        <v>0</v>
      </c>
      <c r="AG60" s="25"/>
      <c r="AH60" s="302"/>
      <c r="AI60" s="100">
        <f>IF(F60="",0,
IF(AG60="RI",N(HLOOKUP($F60,Partenaires!$B$11:$H$24,6,FALSE)),
IF(AG60="DE",N(HLOOKUP($F60,Partenaires!$B$11:$H$24,7,FALSE)),
IF(AG60="IEE",N(HLOOKUP($F60,Partenaires!$B$11:$H$24,8,FALSE)),
IF(AG60="AFR",N(HLOOKUP($F60,Partenaires!$B$11:$H$24,9,FALSE)),
IF(AG60="PME",N(HLOOKUP($F60,Partenaires!$B$11:$H$24,10,FALSE)),
IF(AG60="PE",N(HLOOKUP($F60,Partenaires!$B$11:$H$24,11,FALSE)),0)))))))</f>
        <v>0</v>
      </c>
      <c r="AJ60" s="101">
        <f t="shared" si="23"/>
        <v>0</v>
      </c>
      <c r="AK60" s="101">
        <f t="shared" si="24"/>
        <v>0</v>
      </c>
      <c r="AL60" s="101">
        <f t="shared" si="25"/>
        <v>0</v>
      </c>
      <c r="AM60" s="101">
        <f t="shared" si="26"/>
        <v>0</v>
      </c>
      <c r="AN60" s="101">
        <f t="shared" si="27"/>
        <v>0</v>
      </c>
      <c r="AO60" s="101">
        <f t="shared" si="28"/>
        <v>0</v>
      </c>
      <c r="AP60" s="101">
        <f>IF(AG60="PE",AO60-(AO60*N(HLOOKUP($F60,Partenaires!$B$11:$H$24,12,FALSE))/N(HLOOKUP($F60,Partenaires!$B$11:$H$24,13,FALSE))),0)</f>
        <v>0</v>
      </c>
      <c r="AQ60" s="101">
        <f t="shared" si="29"/>
        <v>0</v>
      </c>
      <c r="AR60" s="101">
        <f t="shared" si="30"/>
        <v>0</v>
      </c>
      <c r="AS60" s="101">
        <f t="shared" si="31"/>
        <v>0</v>
      </c>
      <c r="AT60" s="101">
        <f t="shared" si="32"/>
        <v>0</v>
      </c>
      <c r="AU60" s="101">
        <f t="shared" si="33"/>
        <v>0</v>
      </c>
      <c r="AV60" s="101">
        <f t="shared" si="34"/>
        <v>0</v>
      </c>
      <c r="AW60" s="101">
        <f t="shared" si="35"/>
        <v>0</v>
      </c>
      <c r="AX60" s="101">
        <f t="shared" si="36"/>
        <v>0</v>
      </c>
      <c r="AY60" s="101">
        <f t="shared" si="37"/>
        <v>0</v>
      </c>
      <c r="AZ60" s="101">
        <f t="shared" si="38"/>
        <v>0</v>
      </c>
      <c r="BA60" s="101">
        <f>IF(F60="",0,$BB60*N(HLOOKUP($F60,Partenaires!$B$11:$H$24,5,FALSE)))</f>
        <v>0</v>
      </c>
      <c r="BB60" s="101">
        <f t="shared" si="39"/>
        <v>0</v>
      </c>
    </row>
    <row r="61" spans="1:54" ht="18" customHeight="1" x14ac:dyDescent="0.25">
      <c r="A61" s="25"/>
      <c r="B61" s="25"/>
      <c r="C61" s="25"/>
      <c r="D61" s="43" t="str">
        <f t="shared" si="18"/>
        <v/>
      </c>
      <c r="E61" s="44">
        <f>IFERROR(VLOOKUP(CONCATENATE(A61,B61,C61),'Structure projet '!D:E,2,FALSE),"")</f>
        <v>0</v>
      </c>
      <c r="F61" s="25"/>
      <c r="G61" s="25"/>
      <c r="H61" s="26"/>
      <c r="I61" s="26"/>
      <c r="J61" s="272"/>
      <c r="K61" s="272"/>
      <c r="L61" s="272"/>
      <c r="M61" s="272"/>
      <c r="N61" s="272"/>
      <c r="O61" s="98">
        <f t="shared" si="19"/>
        <v>0</v>
      </c>
      <c r="P61" s="33"/>
      <c r="Q61" s="33"/>
      <c r="R61" s="33"/>
      <c r="S61" s="33"/>
      <c r="T61" s="33"/>
      <c r="U61" s="99">
        <f t="shared" si="20"/>
        <v>0</v>
      </c>
      <c r="V61" s="34"/>
      <c r="W61" s="99">
        <f t="shared" si="21"/>
        <v>0</v>
      </c>
      <c r="X61" s="99">
        <f t="shared" si="22"/>
        <v>0</v>
      </c>
      <c r="Y61" s="33" t="str">
        <f>_xlfn.IFNA(IF(VLOOKUP(CONCATENATE($D61,$F61,$G61,Y$3),'Description des coûts'!$D$8:$M$1048576,5,FALSE)=Y$3,VLOOKUP(CONCATENATE($D61,$F61,$G61,Y$3),'Description des coûts'!$D$8:$M$1048576,9,FALSE),0),"")</f>
        <v/>
      </c>
      <c r="Z61" s="33">
        <f>IFERROR(VLOOKUP(D61,Amortissements!$D$8:$O$1048576,8,FALSE)*VLOOKUP(D61,Amortissements!$D$8:$O$1048576,10,FALSE),0)</f>
        <v>0</v>
      </c>
      <c r="AA61" s="33" t="str">
        <f>_xlfn.IFNA(IF(VLOOKUP(CONCATENATE($D61,$F61,$G61,AA$3),'Description des coûts'!$D$8:$M$1048576,5,FALSE)=AA$3,VLOOKUP(CONCATENATE($D61,$F61,$G61,AA$3),'Description des coûts'!$D$8:$M$1048576,9,FALSE),0),"")</f>
        <v/>
      </c>
      <c r="AB61" s="33" t="str">
        <f>_xlfn.IFNA(IF(VLOOKUP(CONCATENATE($D61,$F61,$G61,AB$3),'Description des coûts'!$D$8:$M$1048576,5,FALSE)=AB$3,VLOOKUP(CONCATENATE($D61,$F61,$G61,AB$3),'Description des coûts'!$D$8:$M$1048576,9,FALSE),0),"")</f>
        <v/>
      </c>
      <c r="AC61" s="33" t="str">
        <f>_xlfn.IFNA(IF(VLOOKUP(CONCATENATE($D61,$F61,$G61,AC$3),'Description des coûts'!$D$8:$M$1048576,5,FALSE)=AC$3,VLOOKUP(CONCATENATE($D61,$F61,$G61,AC$3),'Description des coûts'!$D$8:$M$1048576,9,FALSE),0),"")</f>
        <v/>
      </c>
      <c r="AD61" s="33" t="str">
        <f>_xlfn.IFNA(IF(VLOOKUP(CONCATENATE($D61,$F61,$G61,AD$3),'Description des coûts'!$D$8:$M$1048576,5,FALSE)=AD$3,VLOOKUP(CONCATENATE($D61,$F61,$G61,AD$3),'Description des coûts'!$D$8:$M$1048576,9,FALSE),0),"")</f>
        <v/>
      </c>
      <c r="AE61" s="34"/>
      <c r="AF61" s="99">
        <f t="shared" si="40"/>
        <v>0</v>
      </c>
      <c r="AG61" s="25"/>
      <c r="AH61" s="302"/>
      <c r="AI61" s="100">
        <f>IF(F61="",0,
IF(AG61="RI",N(HLOOKUP($F61,Partenaires!$B$11:$H$24,6,FALSE)),
IF(AG61="DE",N(HLOOKUP($F61,Partenaires!$B$11:$H$24,7,FALSE)),
IF(AG61="IEE",N(HLOOKUP($F61,Partenaires!$B$11:$H$24,8,FALSE)),
IF(AG61="AFR",N(HLOOKUP($F61,Partenaires!$B$11:$H$24,9,FALSE)),
IF(AG61="PME",N(HLOOKUP($F61,Partenaires!$B$11:$H$24,10,FALSE)),
IF(AG61="PE",N(HLOOKUP($F61,Partenaires!$B$11:$H$24,11,FALSE)),0)))))))</f>
        <v>0</v>
      </c>
      <c r="AJ61" s="101">
        <f t="shared" si="23"/>
        <v>0</v>
      </c>
      <c r="AK61" s="101">
        <f t="shared" si="24"/>
        <v>0</v>
      </c>
      <c r="AL61" s="101">
        <f t="shared" si="25"/>
        <v>0</v>
      </c>
      <c r="AM61" s="101">
        <f t="shared" si="26"/>
        <v>0</v>
      </c>
      <c r="AN61" s="101">
        <f t="shared" si="27"/>
        <v>0</v>
      </c>
      <c r="AO61" s="101">
        <f t="shared" si="28"/>
        <v>0</v>
      </c>
      <c r="AP61" s="101">
        <f>IF(AG61="PE",AO61-(AO61*N(HLOOKUP($F61,Partenaires!$B$11:$H$24,12,FALSE))/N(HLOOKUP($F61,Partenaires!$B$11:$H$24,13,FALSE))),0)</f>
        <v>0</v>
      </c>
      <c r="AQ61" s="101">
        <f t="shared" si="29"/>
        <v>0</v>
      </c>
      <c r="AR61" s="101">
        <f t="shared" si="30"/>
        <v>0</v>
      </c>
      <c r="AS61" s="101">
        <f t="shared" si="31"/>
        <v>0</v>
      </c>
      <c r="AT61" s="101">
        <f t="shared" si="32"/>
        <v>0</v>
      </c>
      <c r="AU61" s="101">
        <f t="shared" si="33"/>
        <v>0</v>
      </c>
      <c r="AV61" s="101">
        <f t="shared" si="34"/>
        <v>0</v>
      </c>
      <c r="AW61" s="101">
        <f t="shared" si="35"/>
        <v>0</v>
      </c>
      <c r="AX61" s="101">
        <f t="shared" si="36"/>
        <v>0</v>
      </c>
      <c r="AY61" s="101">
        <f t="shared" si="37"/>
        <v>0</v>
      </c>
      <c r="AZ61" s="101">
        <f t="shared" si="38"/>
        <v>0</v>
      </c>
      <c r="BA61" s="101">
        <f>IF(F61="",0,$BB61*N(HLOOKUP($F61,Partenaires!$B$11:$H$24,5,FALSE)))</f>
        <v>0</v>
      </c>
      <c r="BB61" s="101">
        <f t="shared" si="39"/>
        <v>0</v>
      </c>
    </row>
    <row r="62" spans="1:54" ht="18" customHeight="1" x14ac:dyDescent="0.25">
      <c r="A62" s="25"/>
      <c r="B62" s="25"/>
      <c r="C62" s="25"/>
      <c r="D62" s="43" t="str">
        <f t="shared" si="18"/>
        <v/>
      </c>
      <c r="E62" s="44">
        <f>IFERROR(VLOOKUP(CONCATENATE(A62,B62,C62),'Structure projet '!D:E,2,FALSE),"")</f>
        <v>0</v>
      </c>
      <c r="F62" s="25"/>
      <c r="G62" s="25"/>
      <c r="H62" s="26"/>
      <c r="I62" s="26"/>
      <c r="J62" s="272"/>
      <c r="K62" s="272"/>
      <c r="L62" s="272"/>
      <c r="M62" s="272"/>
      <c r="N62" s="272"/>
      <c r="O62" s="98">
        <f t="shared" si="19"/>
        <v>0</v>
      </c>
      <c r="P62" s="33"/>
      <c r="Q62" s="33"/>
      <c r="R62" s="33"/>
      <c r="S62" s="33"/>
      <c r="T62" s="33"/>
      <c r="U62" s="99">
        <f t="shared" si="20"/>
        <v>0</v>
      </c>
      <c r="V62" s="34"/>
      <c r="W62" s="99">
        <f t="shared" si="21"/>
        <v>0</v>
      </c>
      <c r="X62" s="99">
        <f t="shared" si="22"/>
        <v>0</v>
      </c>
      <c r="Y62" s="33" t="str">
        <f>_xlfn.IFNA(IF(VLOOKUP(CONCATENATE($D62,$F62,$G62,Y$3),'Description des coûts'!$D$8:$M$1048576,5,FALSE)=Y$3,VLOOKUP(CONCATENATE($D62,$F62,$G62,Y$3),'Description des coûts'!$D$8:$M$1048576,9,FALSE),0),"")</f>
        <v/>
      </c>
      <c r="Z62" s="33">
        <f>IFERROR(VLOOKUP(D62,Amortissements!$D$8:$O$1048576,8,FALSE)*VLOOKUP(D62,Amortissements!$D$8:$O$1048576,10,FALSE),0)</f>
        <v>0</v>
      </c>
      <c r="AA62" s="33" t="str">
        <f>_xlfn.IFNA(IF(VLOOKUP(CONCATENATE($D62,$F62,$G62,AA$3),'Description des coûts'!$D$8:$M$1048576,5,FALSE)=AA$3,VLOOKUP(CONCATENATE($D62,$F62,$G62,AA$3),'Description des coûts'!$D$8:$M$1048576,9,FALSE),0),"")</f>
        <v/>
      </c>
      <c r="AB62" s="33" t="str">
        <f>_xlfn.IFNA(IF(VLOOKUP(CONCATENATE($D62,$F62,$G62,AB$3),'Description des coûts'!$D$8:$M$1048576,5,FALSE)=AB$3,VLOOKUP(CONCATENATE($D62,$F62,$G62,AB$3),'Description des coûts'!$D$8:$M$1048576,9,FALSE),0),"")</f>
        <v/>
      </c>
      <c r="AC62" s="33" t="str">
        <f>_xlfn.IFNA(IF(VLOOKUP(CONCATENATE($D62,$F62,$G62,AC$3),'Description des coûts'!$D$8:$M$1048576,5,FALSE)=AC$3,VLOOKUP(CONCATENATE($D62,$F62,$G62,AC$3),'Description des coûts'!$D$8:$M$1048576,9,FALSE),0),"")</f>
        <v/>
      </c>
      <c r="AD62" s="33" t="str">
        <f>_xlfn.IFNA(IF(VLOOKUP(CONCATENATE($D62,$F62,$G62,AD$3),'Description des coûts'!$D$8:$M$1048576,5,FALSE)=AD$3,VLOOKUP(CONCATENATE($D62,$F62,$G62,AD$3),'Description des coûts'!$D$8:$M$1048576,9,FALSE),0),"")</f>
        <v/>
      </c>
      <c r="AE62" s="34"/>
      <c r="AF62" s="99">
        <f t="shared" si="40"/>
        <v>0</v>
      </c>
      <c r="AG62" s="25"/>
      <c r="AH62" s="302"/>
      <c r="AI62" s="100">
        <f>IF(F62="",0,
IF(AG62="RI",N(HLOOKUP($F62,Partenaires!$B$11:$H$24,6,FALSE)),
IF(AG62="DE",N(HLOOKUP($F62,Partenaires!$B$11:$H$24,7,FALSE)),
IF(AG62="IEE",N(HLOOKUP($F62,Partenaires!$B$11:$H$24,8,FALSE)),
IF(AG62="AFR",N(HLOOKUP($F62,Partenaires!$B$11:$H$24,9,FALSE)),
IF(AG62="PME",N(HLOOKUP($F62,Partenaires!$B$11:$H$24,10,FALSE)),
IF(AG62="PE",N(HLOOKUP($F62,Partenaires!$B$11:$H$24,11,FALSE)),0)))))))</f>
        <v>0</v>
      </c>
      <c r="AJ62" s="101">
        <f t="shared" si="23"/>
        <v>0</v>
      </c>
      <c r="AK62" s="101">
        <f t="shared" si="24"/>
        <v>0</v>
      </c>
      <c r="AL62" s="101">
        <f t="shared" si="25"/>
        <v>0</v>
      </c>
      <c r="AM62" s="101">
        <f t="shared" si="26"/>
        <v>0</v>
      </c>
      <c r="AN62" s="101">
        <f t="shared" si="27"/>
        <v>0</v>
      </c>
      <c r="AO62" s="101">
        <f t="shared" si="28"/>
        <v>0</v>
      </c>
      <c r="AP62" s="101">
        <f>IF(AG62="PE",AO62-(AO62*N(HLOOKUP($F62,Partenaires!$B$11:$H$24,12,FALSE))/N(HLOOKUP($F62,Partenaires!$B$11:$H$24,13,FALSE))),0)</f>
        <v>0</v>
      </c>
      <c r="AQ62" s="101">
        <f t="shared" si="29"/>
        <v>0</v>
      </c>
      <c r="AR62" s="101">
        <f t="shared" si="30"/>
        <v>0</v>
      </c>
      <c r="AS62" s="101">
        <f t="shared" si="31"/>
        <v>0</v>
      </c>
      <c r="AT62" s="101">
        <f t="shared" si="32"/>
        <v>0</v>
      </c>
      <c r="AU62" s="101">
        <f t="shared" si="33"/>
        <v>0</v>
      </c>
      <c r="AV62" s="101">
        <f t="shared" si="34"/>
        <v>0</v>
      </c>
      <c r="AW62" s="101">
        <f t="shared" si="35"/>
        <v>0</v>
      </c>
      <c r="AX62" s="101">
        <f t="shared" si="36"/>
        <v>0</v>
      </c>
      <c r="AY62" s="101">
        <f t="shared" si="37"/>
        <v>0</v>
      </c>
      <c r="AZ62" s="101">
        <f t="shared" si="38"/>
        <v>0</v>
      </c>
      <c r="BA62" s="101">
        <f>IF(F62="",0,$BB62*N(HLOOKUP($F62,Partenaires!$B$11:$H$24,5,FALSE)))</f>
        <v>0</v>
      </c>
      <c r="BB62" s="101">
        <f t="shared" si="39"/>
        <v>0</v>
      </c>
    </row>
    <row r="63" spans="1:54" ht="18" customHeight="1" x14ac:dyDescent="0.25">
      <c r="A63" s="25"/>
      <c r="B63" s="25"/>
      <c r="C63" s="25"/>
      <c r="D63" s="43" t="str">
        <f t="shared" si="18"/>
        <v/>
      </c>
      <c r="E63" s="44">
        <f>IFERROR(VLOOKUP(CONCATENATE(A63,B63,C63),'Structure projet '!D:E,2,FALSE),"")</f>
        <v>0</v>
      </c>
      <c r="F63" s="25"/>
      <c r="G63" s="25"/>
      <c r="H63" s="26"/>
      <c r="I63" s="26"/>
      <c r="J63" s="272"/>
      <c r="K63" s="272"/>
      <c r="L63" s="272"/>
      <c r="M63" s="272"/>
      <c r="N63" s="272"/>
      <c r="O63" s="98">
        <f t="shared" si="19"/>
        <v>0</v>
      </c>
      <c r="P63" s="33"/>
      <c r="Q63" s="33"/>
      <c r="R63" s="33"/>
      <c r="S63" s="33"/>
      <c r="T63" s="33"/>
      <c r="U63" s="99">
        <f t="shared" si="20"/>
        <v>0</v>
      </c>
      <c r="V63" s="34"/>
      <c r="W63" s="99">
        <f t="shared" si="21"/>
        <v>0</v>
      </c>
      <c r="X63" s="99">
        <f t="shared" si="22"/>
        <v>0</v>
      </c>
      <c r="Y63" s="33" t="str">
        <f>_xlfn.IFNA(IF(VLOOKUP(CONCATENATE($D63,$F63,$G63,Y$3),'Description des coûts'!$D$8:$M$1048576,5,FALSE)=Y$3,VLOOKUP(CONCATENATE($D63,$F63,$G63,Y$3),'Description des coûts'!$D$8:$M$1048576,9,FALSE),0),"")</f>
        <v/>
      </c>
      <c r="Z63" s="33">
        <f>IFERROR(VLOOKUP(D63,Amortissements!$D$8:$O$1048576,8,FALSE)*VLOOKUP(D63,Amortissements!$D$8:$O$1048576,10,FALSE),0)</f>
        <v>0</v>
      </c>
      <c r="AA63" s="33" t="str">
        <f>_xlfn.IFNA(IF(VLOOKUP(CONCATENATE($D63,$F63,$G63,AA$3),'Description des coûts'!$D$8:$M$1048576,5,FALSE)=AA$3,VLOOKUP(CONCATENATE($D63,$F63,$G63,AA$3),'Description des coûts'!$D$8:$M$1048576,9,FALSE),0),"")</f>
        <v/>
      </c>
      <c r="AB63" s="33" t="str">
        <f>_xlfn.IFNA(IF(VLOOKUP(CONCATENATE($D63,$F63,$G63,AB$3),'Description des coûts'!$D$8:$M$1048576,5,FALSE)=AB$3,VLOOKUP(CONCATENATE($D63,$F63,$G63,AB$3),'Description des coûts'!$D$8:$M$1048576,9,FALSE),0),"")</f>
        <v/>
      </c>
      <c r="AC63" s="33" t="str">
        <f>_xlfn.IFNA(IF(VLOOKUP(CONCATENATE($D63,$F63,$G63,AC$3),'Description des coûts'!$D$8:$M$1048576,5,FALSE)=AC$3,VLOOKUP(CONCATENATE($D63,$F63,$G63,AC$3),'Description des coûts'!$D$8:$M$1048576,9,FALSE),0),"")</f>
        <v/>
      </c>
      <c r="AD63" s="33" t="str">
        <f>_xlfn.IFNA(IF(VLOOKUP(CONCATENATE($D63,$F63,$G63,AD$3),'Description des coûts'!$D$8:$M$1048576,5,FALSE)=AD$3,VLOOKUP(CONCATENATE($D63,$F63,$G63,AD$3),'Description des coûts'!$D$8:$M$1048576,9,FALSE),0),"")</f>
        <v/>
      </c>
      <c r="AE63" s="34"/>
      <c r="AF63" s="99">
        <f t="shared" si="40"/>
        <v>0</v>
      </c>
      <c r="AG63" s="25"/>
      <c r="AH63" s="302"/>
      <c r="AI63" s="100">
        <f>IF(F63="",0,
IF(AG63="RI",N(HLOOKUP($F63,Partenaires!$B$11:$H$24,6,FALSE)),
IF(AG63="DE",N(HLOOKUP($F63,Partenaires!$B$11:$H$24,7,FALSE)),
IF(AG63="IEE",N(HLOOKUP($F63,Partenaires!$B$11:$H$24,8,FALSE)),
IF(AG63="AFR",N(HLOOKUP($F63,Partenaires!$B$11:$H$24,9,FALSE)),
IF(AG63="PME",N(HLOOKUP($F63,Partenaires!$B$11:$H$24,10,FALSE)),
IF(AG63="PE",N(HLOOKUP($F63,Partenaires!$B$11:$H$24,11,FALSE)),0)))))))</f>
        <v>0</v>
      </c>
      <c r="AJ63" s="101">
        <f t="shared" si="23"/>
        <v>0</v>
      </c>
      <c r="AK63" s="101">
        <f t="shared" si="24"/>
        <v>0</v>
      </c>
      <c r="AL63" s="101">
        <f t="shared" si="25"/>
        <v>0</v>
      </c>
      <c r="AM63" s="101">
        <f t="shared" si="26"/>
        <v>0</v>
      </c>
      <c r="AN63" s="101">
        <f t="shared" si="27"/>
        <v>0</v>
      </c>
      <c r="AO63" s="101">
        <f t="shared" si="28"/>
        <v>0</v>
      </c>
      <c r="AP63" s="101">
        <f>IF(AG63="PE",AO63-(AO63*N(HLOOKUP($F63,Partenaires!$B$11:$H$24,12,FALSE))/N(HLOOKUP($F63,Partenaires!$B$11:$H$24,13,FALSE))),0)</f>
        <v>0</v>
      </c>
      <c r="AQ63" s="101">
        <f t="shared" si="29"/>
        <v>0</v>
      </c>
      <c r="AR63" s="101">
        <f t="shared" si="30"/>
        <v>0</v>
      </c>
      <c r="AS63" s="101">
        <f t="shared" si="31"/>
        <v>0</v>
      </c>
      <c r="AT63" s="101">
        <f t="shared" si="32"/>
        <v>0</v>
      </c>
      <c r="AU63" s="101">
        <f t="shared" si="33"/>
        <v>0</v>
      </c>
      <c r="AV63" s="101">
        <f t="shared" si="34"/>
        <v>0</v>
      </c>
      <c r="AW63" s="101">
        <f t="shared" si="35"/>
        <v>0</v>
      </c>
      <c r="AX63" s="101">
        <f t="shared" si="36"/>
        <v>0</v>
      </c>
      <c r="AY63" s="101">
        <f t="shared" si="37"/>
        <v>0</v>
      </c>
      <c r="AZ63" s="101">
        <f t="shared" si="38"/>
        <v>0</v>
      </c>
      <c r="BA63" s="101">
        <f>IF(F63="",0,$BB63*N(HLOOKUP($F63,Partenaires!$B$11:$H$24,5,FALSE)))</f>
        <v>0</v>
      </c>
      <c r="BB63" s="101">
        <f t="shared" si="39"/>
        <v>0</v>
      </c>
    </row>
    <row r="64" spans="1:54" ht="18" customHeight="1" x14ac:dyDescent="0.25">
      <c r="A64" s="25"/>
      <c r="B64" s="25"/>
      <c r="C64" s="25"/>
      <c r="D64" s="43" t="str">
        <f t="shared" si="18"/>
        <v/>
      </c>
      <c r="E64" s="44">
        <f>IFERROR(VLOOKUP(CONCATENATE(A64,B64,C64),'Structure projet '!D:E,2,FALSE),"")</f>
        <v>0</v>
      </c>
      <c r="F64" s="25"/>
      <c r="G64" s="25"/>
      <c r="H64" s="26"/>
      <c r="I64" s="26"/>
      <c r="J64" s="272"/>
      <c r="K64" s="272"/>
      <c r="L64" s="272"/>
      <c r="M64" s="272"/>
      <c r="N64" s="272"/>
      <c r="O64" s="98">
        <f t="shared" si="19"/>
        <v>0</v>
      </c>
      <c r="P64" s="33"/>
      <c r="Q64" s="33"/>
      <c r="R64" s="33"/>
      <c r="S64" s="33"/>
      <c r="T64" s="33"/>
      <c r="U64" s="99">
        <f t="shared" si="20"/>
        <v>0</v>
      </c>
      <c r="V64" s="34"/>
      <c r="W64" s="99">
        <f t="shared" si="21"/>
        <v>0</v>
      </c>
      <c r="X64" s="99">
        <f t="shared" si="22"/>
        <v>0</v>
      </c>
      <c r="Y64" s="33" t="str">
        <f>_xlfn.IFNA(IF(VLOOKUP(CONCATENATE($D64,$F64,$G64,Y$3),'Description des coûts'!$D$8:$M$1048576,5,FALSE)=Y$3,VLOOKUP(CONCATENATE($D64,$F64,$G64,Y$3),'Description des coûts'!$D$8:$M$1048576,9,FALSE),0),"")</f>
        <v/>
      </c>
      <c r="Z64" s="33">
        <f>IFERROR(VLOOKUP(D64,Amortissements!$D$8:$O$1048576,8,FALSE)*VLOOKUP(D64,Amortissements!$D$8:$O$1048576,10,FALSE),0)</f>
        <v>0</v>
      </c>
      <c r="AA64" s="33" t="str">
        <f>_xlfn.IFNA(IF(VLOOKUP(CONCATENATE($D64,$F64,$G64,AA$3),'Description des coûts'!$D$8:$M$1048576,5,FALSE)=AA$3,VLOOKUP(CONCATENATE($D64,$F64,$G64,AA$3),'Description des coûts'!$D$8:$M$1048576,9,FALSE),0),"")</f>
        <v/>
      </c>
      <c r="AB64" s="33" t="str">
        <f>_xlfn.IFNA(IF(VLOOKUP(CONCATENATE($D64,$F64,$G64,AB$3),'Description des coûts'!$D$8:$M$1048576,5,FALSE)=AB$3,VLOOKUP(CONCATENATE($D64,$F64,$G64,AB$3),'Description des coûts'!$D$8:$M$1048576,9,FALSE),0),"")</f>
        <v/>
      </c>
      <c r="AC64" s="33" t="str">
        <f>_xlfn.IFNA(IF(VLOOKUP(CONCATENATE($D64,$F64,$G64,AC$3),'Description des coûts'!$D$8:$M$1048576,5,FALSE)=AC$3,VLOOKUP(CONCATENATE($D64,$F64,$G64,AC$3),'Description des coûts'!$D$8:$M$1048576,9,FALSE),0),"")</f>
        <v/>
      </c>
      <c r="AD64" s="33" t="str">
        <f>_xlfn.IFNA(IF(VLOOKUP(CONCATENATE($D64,$F64,$G64,AD$3),'Description des coûts'!$D$8:$M$1048576,5,FALSE)=AD$3,VLOOKUP(CONCATENATE($D64,$F64,$G64,AD$3),'Description des coûts'!$D$8:$M$1048576,9,FALSE),0),"")</f>
        <v/>
      </c>
      <c r="AE64" s="34"/>
      <c r="AF64" s="99">
        <f t="shared" si="40"/>
        <v>0</v>
      </c>
      <c r="AG64" s="25"/>
      <c r="AH64" s="302"/>
      <c r="AI64" s="100">
        <f>IF(F64="",0,
IF(AG64="RI",N(HLOOKUP($F64,Partenaires!$B$11:$H$24,6,FALSE)),
IF(AG64="DE",N(HLOOKUP($F64,Partenaires!$B$11:$H$24,7,FALSE)),
IF(AG64="IEE",N(HLOOKUP($F64,Partenaires!$B$11:$H$24,8,FALSE)),
IF(AG64="AFR",N(HLOOKUP($F64,Partenaires!$B$11:$H$24,9,FALSE)),
IF(AG64="PME",N(HLOOKUP($F64,Partenaires!$B$11:$H$24,10,FALSE)),
IF(AG64="PE",N(HLOOKUP($F64,Partenaires!$B$11:$H$24,11,FALSE)),0)))))))</f>
        <v>0</v>
      </c>
      <c r="AJ64" s="101">
        <f t="shared" si="23"/>
        <v>0</v>
      </c>
      <c r="AK64" s="101">
        <f t="shared" si="24"/>
        <v>0</v>
      </c>
      <c r="AL64" s="101">
        <f t="shared" si="25"/>
        <v>0</v>
      </c>
      <c r="AM64" s="101">
        <f t="shared" si="26"/>
        <v>0</v>
      </c>
      <c r="AN64" s="101">
        <f t="shared" si="27"/>
        <v>0</v>
      </c>
      <c r="AO64" s="101">
        <f t="shared" si="28"/>
        <v>0</v>
      </c>
      <c r="AP64" s="101">
        <f>IF(AG64="PE",AO64-(AO64*N(HLOOKUP($F64,Partenaires!$B$11:$H$24,12,FALSE))/N(HLOOKUP($F64,Partenaires!$B$11:$H$24,13,FALSE))),0)</f>
        <v>0</v>
      </c>
      <c r="AQ64" s="101">
        <f t="shared" si="29"/>
        <v>0</v>
      </c>
      <c r="AR64" s="101">
        <f t="shared" si="30"/>
        <v>0</v>
      </c>
      <c r="AS64" s="101">
        <f t="shared" si="31"/>
        <v>0</v>
      </c>
      <c r="AT64" s="101">
        <f t="shared" si="32"/>
        <v>0</v>
      </c>
      <c r="AU64" s="101">
        <f t="shared" si="33"/>
        <v>0</v>
      </c>
      <c r="AV64" s="101">
        <f t="shared" si="34"/>
        <v>0</v>
      </c>
      <c r="AW64" s="101">
        <f t="shared" si="35"/>
        <v>0</v>
      </c>
      <c r="AX64" s="101">
        <f t="shared" si="36"/>
        <v>0</v>
      </c>
      <c r="AY64" s="101">
        <f t="shared" si="37"/>
        <v>0</v>
      </c>
      <c r="AZ64" s="101">
        <f t="shared" si="38"/>
        <v>0</v>
      </c>
      <c r="BA64" s="101">
        <f>IF(F64="",0,$BB64*N(HLOOKUP($F64,Partenaires!$B$11:$H$24,5,FALSE)))</f>
        <v>0</v>
      </c>
      <c r="BB64" s="101">
        <f t="shared" si="39"/>
        <v>0</v>
      </c>
    </row>
    <row r="65" spans="1:54" ht="18" customHeight="1" x14ac:dyDescent="0.25">
      <c r="A65" s="25"/>
      <c r="B65" s="25"/>
      <c r="C65" s="25"/>
      <c r="D65" s="43" t="str">
        <f t="shared" si="18"/>
        <v/>
      </c>
      <c r="E65" s="44">
        <f>IFERROR(VLOOKUP(CONCATENATE(A65,B65,C65),'Structure projet '!D:E,2,FALSE),"")</f>
        <v>0</v>
      </c>
      <c r="F65" s="25"/>
      <c r="G65" s="25"/>
      <c r="H65" s="26"/>
      <c r="I65" s="26"/>
      <c r="J65" s="272"/>
      <c r="K65" s="272"/>
      <c r="L65" s="272"/>
      <c r="M65" s="272"/>
      <c r="N65" s="272"/>
      <c r="O65" s="98">
        <f t="shared" si="19"/>
        <v>0</v>
      </c>
      <c r="P65" s="33"/>
      <c r="Q65" s="33"/>
      <c r="R65" s="33"/>
      <c r="S65" s="33"/>
      <c r="T65" s="33"/>
      <c r="U65" s="99">
        <f t="shared" si="20"/>
        <v>0</v>
      </c>
      <c r="V65" s="34"/>
      <c r="W65" s="99">
        <f t="shared" si="21"/>
        <v>0</v>
      </c>
      <c r="X65" s="99">
        <f t="shared" si="22"/>
        <v>0</v>
      </c>
      <c r="Y65" s="33" t="str">
        <f>_xlfn.IFNA(IF(VLOOKUP(CONCATENATE($D65,$F65,$G65,Y$3),'Description des coûts'!$D$8:$M$1048576,5,FALSE)=Y$3,VLOOKUP(CONCATENATE($D65,$F65,$G65,Y$3),'Description des coûts'!$D$8:$M$1048576,9,FALSE),0),"")</f>
        <v/>
      </c>
      <c r="Z65" s="33">
        <f>IFERROR(VLOOKUP(D65,Amortissements!$D$8:$O$1048576,8,FALSE)*VLOOKUP(D65,Amortissements!$D$8:$O$1048576,10,FALSE),0)</f>
        <v>0</v>
      </c>
      <c r="AA65" s="33" t="str">
        <f>_xlfn.IFNA(IF(VLOOKUP(CONCATENATE($D65,$F65,$G65,AA$3),'Description des coûts'!$D$8:$M$1048576,5,FALSE)=AA$3,VLOOKUP(CONCATENATE($D65,$F65,$G65,AA$3),'Description des coûts'!$D$8:$M$1048576,9,FALSE),0),"")</f>
        <v/>
      </c>
      <c r="AB65" s="33" t="str">
        <f>_xlfn.IFNA(IF(VLOOKUP(CONCATENATE($D65,$F65,$G65,AB$3),'Description des coûts'!$D$8:$M$1048576,5,FALSE)=AB$3,VLOOKUP(CONCATENATE($D65,$F65,$G65,AB$3),'Description des coûts'!$D$8:$M$1048576,9,FALSE),0),"")</f>
        <v/>
      </c>
      <c r="AC65" s="33" t="str">
        <f>_xlfn.IFNA(IF(VLOOKUP(CONCATENATE($D65,$F65,$G65,AC$3),'Description des coûts'!$D$8:$M$1048576,5,FALSE)=AC$3,VLOOKUP(CONCATENATE($D65,$F65,$G65,AC$3),'Description des coûts'!$D$8:$M$1048576,9,FALSE),0),"")</f>
        <v/>
      </c>
      <c r="AD65" s="33" t="str">
        <f>_xlfn.IFNA(IF(VLOOKUP(CONCATENATE($D65,$F65,$G65,AD$3),'Description des coûts'!$D$8:$M$1048576,5,FALSE)=AD$3,VLOOKUP(CONCATENATE($D65,$F65,$G65,AD$3),'Description des coûts'!$D$8:$M$1048576,9,FALSE),0),"")</f>
        <v/>
      </c>
      <c r="AE65" s="34"/>
      <c r="AF65" s="99">
        <f t="shared" si="40"/>
        <v>0</v>
      </c>
      <c r="AG65" s="25"/>
      <c r="AH65" s="302"/>
      <c r="AI65" s="100">
        <f>IF(F65="",0,
IF(AG65="RI",N(HLOOKUP($F65,Partenaires!$B$11:$H$24,6,FALSE)),
IF(AG65="DE",N(HLOOKUP($F65,Partenaires!$B$11:$H$24,7,FALSE)),
IF(AG65="IEE",N(HLOOKUP($F65,Partenaires!$B$11:$H$24,8,FALSE)),
IF(AG65="AFR",N(HLOOKUP($F65,Partenaires!$B$11:$H$24,9,FALSE)),
IF(AG65="PME",N(HLOOKUP($F65,Partenaires!$B$11:$H$24,10,FALSE)),
IF(AG65="PE",N(HLOOKUP($F65,Partenaires!$B$11:$H$24,11,FALSE)),0)))))))</f>
        <v>0</v>
      </c>
      <c r="AJ65" s="101">
        <f t="shared" si="23"/>
        <v>0</v>
      </c>
      <c r="AK65" s="101">
        <f t="shared" si="24"/>
        <v>0</v>
      </c>
      <c r="AL65" s="101">
        <f t="shared" si="25"/>
        <v>0</v>
      </c>
      <c r="AM65" s="101">
        <f t="shared" si="26"/>
        <v>0</v>
      </c>
      <c r="AN65" s="101">
        <f t="shared" si="27"/>
        <v>0</v>
      </c>
      <c r="AO65" s="101">
        <f t="shared" si="28"/>
        <v>0</v>
      </c>
      <c r="AP65" s="101">
        <f>IF(AG65="PE",AO65-(AO65*N(HLOOKUP($F65,Partenaires!$B$11:$H$24,12,FALSE))/N(HLOOKUP($F65,Partenaires!$B$11:$H$24,13,FALSE))),0)</f>
        <v>0</v>
      </c>
      <c r="AQ65" s="101">
        <f t="shared" si="29"/>
        <v>0</v>
      </c>
      <c r="AR65" s="101">
        <f t="shared" si="30"/>
        <v>0</v>
      </c>
      <c r="AS65" s="101">
        <f t="shared" si="31"/>
        <v>0</v>
      </c>
      <c r="AT65" s="101">
        <f t="shared" si="32"/>
        <v>0</v>
      </c>
      <c r="AU65" s="101">
        <f t="shared" si="33"/>
        <v>0</v>
      </c>
      <c r="AV65" s="101">
        <f t="shared" si="34"/>
        <v>0</v>
      </c>
      <c r="AW65" s="101">
        <f t="shared" si="35"/>
        <v>0</v>
      </c>
      <c r="AX65" s="101">
        <f t="shared" si="36"/>
        <v>0</v>
      </c>
      <c r="AY65" s="101">
        <f t="shared" si="37"/>
        <v>0</v>
      </c>
      <c r="AZ65" s="101">
        <f t="shared" si="38"/>
        <v>0</v>
      </c>
      <c r="BA65" s="101">
        <f>IF(F65="",0,$BB65*N(HLOOKUP($F65,Partenaires!$B$11:$H$24,5,FALSE)))</f>
        <v>0</v>
      </c>
      <c r="BB65" s="101">
        <f t="shared" si="39"/>
        <v>0</v>
      </c>
    </row>
    <row r="66" spans="1:54" ht="18" customHeight="1" x14ac:dyDescent="0.25">
      <c r="A66" s="25"/>
      <c r="B66" s="25"/>
      <c r="C66" s="25"/>
      <c r="D66" s="43" t="str">
        <f t="shared" si="18"/>
        <v/>
      </c>
      <c r="E66" s="44">
        <f>IFERROR(VLOOKUP(CONCATENATE(A66,B66,C66),'Structure projet '!D:E,2,FALSE),"")</f>
        <v>0</v>
      </c>
      <c r="F66" s="25"/>
      <c r="G66" s="25"/>
      <c r="H66" s="26"/>
      <c r="I66" s="26"/>
      <c r="J66" s="272"/>
      <c r="K66" s="272"/>
      <c r="L66" s="272"/>
      <c r="M66" s="272"/>
      <c r="N66" s="272"/>
      <c r="O66" s="98">
        <f t="shared" si="19"/>
        <v>0</v>
      </c>
      <c r="P66" s="33"/>
      <c r="Q66" s="33"/>
      <c r="R66" s="33"/>
      <c r="S66" s="33"/>
      <c r="T66" s="33"/>
      <c r="U66" s="99">
        <f t="shared" si="20"/>
        <v>0</v>
      </c>
      <c r="V66" s="34"/>
      <c r="W66" s="99">
        <f t="shared" si="21"/>
        <v>0</v>
      </c>
      <c r="X66" s="99">
        <f t="shared" si="22"/>
        <v>0</v>
      </c>
      <c r="Y66" s="33" t="str">
        <f>_xlfn.IFNA(IF(VLOOKUP(CONCATENATE($D66,$F66,$G66,Y$3),'Description des coûts'!$D$8:$M$1048576,5,FALSE)=Y$3,VLOOKUP(CONCATENATE($D66,$F66,$G66,Y$3),'Description des coûts'!$D$8:$M$1048576,9,FALSE),0),"")</f>
        <v/>
      </c>
      <c r="Z66" s="33">
        <f>IFERROR(VLOOKUP(D66,Amortissements!$D$8:$O$1048576,8,FALSE)*VLOOKUP(D66,Amortissements!$D$8:$O$1048576,10,FALSE),0)</f>
        <v>0</v>
      </c>
      <c r="AA66" s="33" t="str">
        <f>_xlfn.IFNA(IF(VLOOKUP(CONCATENATE($D66,$F66,$G66,AA$3),'Description des coûts'!$D$8:$M$1048576,5,FALSE)=AA$3,VLOOKUP(CONCATENATE($D66,$F66,$G66,AA$3),'Description des coûts'!$D$8:$M$1048576,9,FALSE),0),"")</f>
        <v/>
      </c>
      <c r="AB66" s="33" t="str">
        <f>_xlfn.IFNA(IF(VLOOKUP(CONCATENATE($D66,$F66,$G66,AB$3),'Description des coûts'!$D$8:$M$1048576,5,FALSE)=AB$3,VLOOKUP(CONCATENATE($D66,$F66,$G66,AB$3),'Description des coûts'!$D$8:$M$1048576,9,FALSE),0),"")</f>
        <v/>
      </c>
      <c r="AC66" s="33" t="str">
        <f>_xlfn.IFNA(IF(VLOOKUP(CONCATENATE($D66,$F66,$G66,AC$3),'Description des coûts'!$D$8:$M$1048576,5,FALSE)=AC$3,VLOOKUP(CONCATENATE($D66,$F66,$G66,AC$3),'Description des coûts'!$D$8:$M$1048576,9,FALSE),0),"")</f>
        <v/>
      </c>
      <c r="AD66" s="33" t="str">
        <f>_xlfn.IFNA(IF(VLOOKUP(CONCATENATE($D66,$F66,$G66,AD$3),'Description des coûts'!$D$8:$M$1048576,5,FALSE)=AD$3,VLOOKUP(CONCATENATE($D66,$F66,$G66,AD$3),'Description des coûts'!$D$8:$M$1048576,9,FALSE),0),"")</f>
        <v/>
      </c>
      <c r="AE66" s="34"/>
      <c r="AF66" s="99">
        <f t="shared" si="40"/>
        <v>0</v>
      </c>
      <c r="AG66" s="25"/>
      <c r="AH66" s="302"/>
      <c r="AI66" s="100">
        <f>IF(F66="",0,
IF(AG66="RI",N(HLOOKUP($F66,Partenaires!$B$11:$H$24,6,FALSE)),
IF(AG66="DE",N(HLOOKUP($F66,Partenaires!$B$11:$H$24,7,FALSE)),
IF(AG66="IEE",N(HLOOKUP($F66,Partenaires!$B$11:$H$24,8,FALSE)),
IF(AG66="AFR",N(HLOOKUP($F66,Partenaires!$B$11:$H$24,9,FALSE)),
IF(AG66="PME",N(HLOOKUP($F66,Partenaires!$B$11:$H$24,10,FALSE)),
IF(AG66="PE",N(HLOOKUP($F66,Partenaires!$B$11:$H$24,11,FALSE)),0)))))))</f>
        <v>0</v>
      </c>
      <c r="AJ66" s="101">
        <f t="shared" si="23"/>
        <v>0</v>
      </c>
      <c r="AK66" s="101">
        <f t="shared" si="24"/>
        <v>0</v>
      </c>
      <c r="AL66" s="101">
        <f t="shared" si="25"/>
        <v>0</v>
      </c>
      <c r="AM66" s="101">
        <f t="shared" si="26"/>
        <v>0</v>
      </c>
      <c r="AN66" s="101">
        <f t="shared" si="27"/>
        <v>0</v>
      </c>
      <c r="AO66" s="101">
        <f t="shared" si="28"/>
        <v>0</v>
      </c>
      <c r="AP66" s="101">
        <f>IF(AG66="PE",AO66-(AO66*N(HLOOKUP($F66,Partenaires!$B$11:$H$24,12,FALSE))/N(HLOOKUP($F66,Partenaires!$B$11:$H$24,13,FALSE))),0)</f>
        <v>0</v>
      </c>
      <c r="AQ66" s="101">
        <f t="shared" si="29"/>
        <v>0</v>
      </c>
      <c r="AR66" s="101">
        <f t="shared" si="30"/>
        <v>0</v>
      </c>
      <c r="AS66" s="101">
        <f t="shared" si="31"/>
        <v>0</v>
      </c>
      <c r="AT66" s="101">
        <f t="shared" si="32"/>
        <v>0</v>
      </c>
      <c r="AU66" s="101">
        <f t="shared" si="33"/>
        <v>0</v>
      </c>
      <c r="AV66" s="101">
        <f t="shared" si="34"/>
        <v>0</v>
      </c>
      <c r="AW66" s="101">
        <f t="shared" si="35"/>
        <v>0</v>
      </c>
      <c r="AX66" s="101">
        <f t="shared" si="36"/>
        <v>0</v>
      </c>
      <c r="AY66" s="101">
        <f t="shared" si="37"/>
        <v>0</v>
      </c>
      <c r="AZ66" s="101">
        <f t="shared" si="38"/>
        <v>0</v>
      </c>
      <c r="BA66" s="101">
        <f>IF(F66="",0,$BB66*N(HLOOKUP($F66,Partenaires!$B$11:$H$24,5,FALSE)))</f>
        <v>0</v>
      </c>
      <c r="BB66" s="101">
        <f t="shared" si="39"/>
        <v>0</v>
      </c>
    </row>
    <row r="67" spans="1:54" ht="18" customHeight="1" x14ac:dyDescent="0.25">
      <c r="A67" s="25"/>
      <c r="B67" s="25"/>
      <c r="C67" s="25"/>
      <c r="D67" s="43" t="str">
        <f t="shared" si="18"/>
        <v/>
      </c>
      <c r="E67" s="44">
        <f>IFERROR(VLOOKUP(CONCATENATE(A67,B67,C67),'Structure projet '!D:E,2,FALSE),"")</f>
        <v>0</v>
      </c>
      <c r="F67" s="25"/>
      <c r="G67" s="25"/>
      <c r="H67" s="26"/>
      <c r="I67" s="26"/>
      <c r="J67" s="272"/>
      <c r="K67" s="272"/>
      <c r="L67" s="272"/>
      <c r="M67" s="272"/>
      <c r="N67" s="272"/>
      <c r="O67" s="98">
        <f t="shared" si="19"/>
        <v>0</v>
      </c>
      <c r="P67" s="33"/>
      <c r="Q67" s="33"/>
      <c r="R67" s="33"/>
      <c r="S67" s="33"/>
      <c r="T67" s="33"/>
      <c r="U67" s="99">
        <f t="shared" si="20"/>
        <v>0</v>
      </c>
      <c r="V67" s="34"/>
      <c r="W67" s="99">
        <f t="shared" si="21"/>
        <v>0</v>
      </c>
      <c r="X67" s="99">
        <f t="shared" si="22"/>
        <v>0</v>
      </c>
      <c r="Y67" s="33" t="str">
        <f>_xlfn.IFNA(IF(VLOOKUP(CONCATENATE($D67,$F67,$G67,Y$3),'Description des coûts'!$D$8:$M$1048576,5,FALSE)=Y$3,VLOOKUP(CONCATENATE($D67,$F67,$G67,Y$3),'Description des coûts'!$D$8:$M$1048576,9,FALSE),0),"")</f>
        <v/>
      </c>
      <c r="Z67" s="33">
        <f>IFERROR(VLOOKUP(D67,Amortissements!$D$8:$O$1048576,8,FALSE)*VLOOKUP(D67,Amortissements!$D$8:$O$1048576,10,FALSE),0)</f>
        <v>0</v>
      </c>
      <c r="AA67" s="33" t="str">
        <f>_xlfn.IFNA(IF(VLOOKUP(CONCATENATE($D67,$F67,$G67,AA$3),'Description des coûts'!$D$8:$M$1048576,5,FALSE)=AA$3,VLOOKUP(CONCATENATE($D67,$F67,$G67,AA$3),'Description des coûts'!$D$8:$M$1048576,9,FALSE),0),"")</f>
        <v/>
      </c>
      <c r="AB67" s="33" t="str">
        <f>_xlfn.IFNA(IF(VLOOKUP(CONCATENATE($D67,$F67,$G67,AB$3),'Description des coûts'!$D$8:$M$1048576,5,FALSE)=AB$3,VLOOKUP(CONCATENATE($D67,$F67,$G67,AB$3),'Description des coûts'!$D$8:$M$1048576,9,FALSE),0),"")</f>
        <v/>
      </c>
      <c r="AC67" s="33" t="str">
        <f>_xlfn.IFNA(IF(VLOOKUP(CONCATENATE($D67,$F67,$G67,AC$3),'Description des coûts'!$D$8:$M$1048576,5,FALSE)=AC$3,VLOOKUP(CONCATENATE($D67,$F67,$G67,AC$3),'Description des coûts'!$D$8:$M$1048576,9,FALSE),0),"")</f>
        <v/>
      </c>
      <c r="AD67" s="33" t="str">
        <f>_xlfn.IFNA(IF(VLOOKUP(CONCATENATE($D67,$F67,$G67,AD$3),'Description des coûts'!$D$8:$M$1048576,5,FALSE)=AD$3,VLOOKUP(CONCATENATE($D67,$F67,$G67,AD$3),'Description des coûts'!$D$8:$M$1048576,9,FALSE),0),"")</f>
        <v/>
      </c>
      <c r="AE67" s="34"/>
      <c r="AF67" s="99">
        <f t="shared" si="40"/>
        <v>0</v>
      </c>
      <c r="AG67" s="25"/>
      <c r="AH67" s="302"/>
      <c r="AI67" s="100">
        <f>IF(F67="",0,
IF(AG67="RI",N(HLOOKUP($F67,Partenaires!$B$11:$H$24,6,FALSE)),
IF(AG67="DE",N(HLOOKUP($F67,Partenaires!$B$11:$H$24,7,FALSE)),
IF(AG67="IEE",N(HLOOKUP($F67,Partenaires!$B$11:$H$24,8,FALSE)),
IF(AG67="AFR",N(HLOOKUP($F67,Partenaires!$B$11:$H$24,9,FALSE)),
IF(AG67="PME",N(HLOOKUP($F67,Partenaires!$B$11:$H$24,10,FALSE)),
IF(AG67="PE",N(HLOOKUP($F67,Partenaires!$B$11:$H$24,11,FALSE)),0)))))))</f>
        <v>0</v>
      </c>
      <c r="AJ67" s="101">
        <f t="shared" si="23"/>
        <v>0</v>
      </c>
      <c r="AK67" s="101">
        <f t="shared" si="24"/>
        <v>0</v>
      </c>
      <c r="AL67" s="101">
        <f t="shared" si="25"/>
        <v>0</v>
      </c>
      <c r="AM67" s="101">
        <f t="shared" si="26"/>
        <v>0</v>
      </c>
      <c r="AN67" s="101">
        <f t="shared" si="27"/>
        <v>0</v>
      </c>
      <c r="AO67" s="101">
        <f t="shared" si="28"/>
        <v>0</v>
      </c>
      <c r="AP67" s="101">
        <f>IF(AG67="PE",AO67-(AO67*N(HLOOKUP($F67,Partenaires!$B$11:$H$24,12,FALSE))/N(HLOOKUP($F67,Partenaires!$B$11:$H$24,13,FALSE))),0)</f>
        <v>0</v>
      </c>
      <c r="AQ67" s="101">
        <f t="shared" si="29"/>
        <v>0</v>
      </c>
      <c r="AR67" s="101">
        <f t="shared" si="30"/>
        <v>0</v>
      </c>
      <c r="AS67" s="101">
        <f t="shared" si="31"/>
        <v>0</v>
      </c>
      <c r="AT67" s="101">
        <f t="shared" si="32"/>
        <v>0</v>
      </c>
      <c r="AU67" s="101">
        <f t="shared" si="33"/>
        <v>0</v>
      </c>
      <c r="AV67" s="101">
        <f t="shared" si="34"/>
        <v>0</v>
      </c>
      <c r="AW67" s="101">
        <f t="shared" si="35"/>
        <v>0</v>
      </c>
      <c r="AX67" s="101">
        <f t="shared" si="36"/>
        <v>0</v>
      </c>
      <c r="AY67" s="101">
        <f t="shared" si="37"/>
        <v>0</v>
      </c>
      <c r="AZ67" s="101">
        <f t="shared" si="38"/>
        <v>0</v>
      </c>
      <c r="BA67" s="101">
        <f>IF(F67="",0,$BB67*N(HLOOKUP($F67,Partenaires!$B$11:$H$24,5,FALSE)))</f>
        <v>0</v>
      </c>
      <c r="BB67" s="101">
        <f t="shared" si="39"/>
        <v>0</v>
      </c>
    </row>
    <row r="68" spans="1:54" ht="18" customHeight="1" x14ac:dyDescent="0.25">
      <c r="A68" s="25"/>
      <c r="B68" s="25"/>
      <c r="C68" s="25"/>
      <c r="D68" s="43" t="str">
        <f t="shared" si="18"/>
        <v/>
      </c>
      <c r="E68" s="44">
        <f>IFERROR(VLOOKUP(CONCATENATE(A68,B68,C68),'Structure projet '!D:E,2,FALSE),"")</f>
        <v>0</v>
      </c>
      <c r="F68" s="25"/>
      <c r="G68" s="25"/>
      <c r="H68" s="26"/>
      <c r="I68" s="26"/>
      <c r="J68" s="272"/>
      <c r="K68" s="272"/>
      <c r="L68" s="272"/>
      <c r="M68" s="272"/>
      <c r="N68" s="272"/>
      <c r="O68" s="98">
        <f t="shared" si="19"/>
        <v>0</v>
      </c>
      <c r="P68" s="33"/>
      <c r="Q68" s="33"/>
      <c r="R68" s="33"/>
      <c r="S68" s="33"/>
      <c r="T68" s="33"/>
      <c r="U68" s="99">
        <f t="shared" si="20"/>
        <v>0</v>
      </c>
      <c r="V68" s="34"/>
      <c r="W68" s="99">
        <f t="shared" si="21"/>
        <v>0</v>
      </c>
      <c r="X68" s="99">
        <f t="shared" si="22"/>
        <v>0</v>
      </c>
      <c r="Y68" s="33" t="str">
        <f>_xlfn.IFNA(IF(VLOOKUP(CONCATENATE($D68,$F68,$G68,Y$3),'Description des coûts'!$D$8:$M$1048576,5,FALSE)=Y$3,VLOOKUP(CONCATENATE($D68,$F68,$G68,Y$3),'Description des coûts'!$D$8:$M$1048576,9,FALSE),0),"")</f>
        <v/>
      </c>
      <c r="Z68" s="33">
        <f>IFERROR(VLOOKUP(D68,Amortissements!$D$8:$O$1048576,8,FALSE)*VLOOKUP(D68,Amortissements!$D$8:$O$1048576,10,FALSE),0)</f>
        <v>0</v>
      </c>
      <c r="AA68" s="33" t="str">
        <f>_xlfn.IFNA(IF(VLOOKUP(CONCATENATE($D68,$F68,$G68,AA$3),'Description des coûts'!$D$8:$M$1048576,5,FALSE)=AA$3,VLOOKUP(CONCATENATE($D68,$F68,$G68,AA$3),'Description des coûts'!$D$8:$M$1048576,9,FALSE),0),"")</f>
        <v/>
      </c>
      <c r="AB68" s="33" t="str">
        <f>_xlfn.IFNA(IF(VLOOKUP(CONCATENATE($D68,$F68,$G68,AB$3),'Description des coûts'!$D$8:$M$1048576,5,FALSE)=AB$3,VLOOKUP(CONCATENATE($D68,$F68,$G68,AB$3),'Description des coûts'!$D$8:$M$1048576,9,FALSE),0),"")</f>
        <v/>
      </c>
      <c r="AC68" s="33" t="str">
        <f>_xlfn.IFNA(IF(VLOOKUP(CONCATENATE($D68,$F68,$G68,AC$3),'Description des coûts'!$D$8:$M$1048576,5,FALSE)=AC$3,VLOOKUP(CONCATENATE($D68,$F68,$G68,AC$3),'Description des coûts'!$D$8:$M$1048576,9,FALSE),0),"")</f>
        <v/>
      </c>
      <c r="AD68" s="33" t="str">
        <f>_xlfn.IFNA(IF(VLOOKUP(CONCATENATE($D68,$F68,$G68,AD$3),'Description des coûts'!$D$8:$M$1048576,5,FALSE)=AD$3,VLOOKUP(CONCATENATE($D68,$F68,$G68,AD$3),'Description des coûts'!$D$8:$M$1048576,9,FALSE),0),"")</f>
        <v/>
      </c>
      <c r="AE68" s="34"/>
      <c r="AF68" s="99">
        <f t="shared" si="40"/>
        <v>0</v>
      </c>
      <c r="AG68" s="25"/>
      <c r="AH68" s="302"/>
      <c r="AI68" s="100">
        <f>IF(F68="",0,
IF(AG68="RI",N(HLOOKUP($F68,Partenaires!$B$11:$H$24,6,FALSE)),
IF(AG68="DE",N(HLOOKUP($F68,Partenaires!$B$11:$H$24,7,FALSE)),
IF(AG68="IEE",N(HLOOKUP($F68,Partenaires!$B$11:$H$24,8,FALSE)),
IF(AG68="AFR",N(HLOOKUP($F68,Partenaires!$B$11:$H$24,9,FALSE)),
IF(AG68="PME",N(HLOOKUP($F68,Partenaires!$B$11:$H$24,10,FALSE)),
IF(AG68="PE",N(HLOOKUP($F68,Partenaires!$B$11:$H$24,11,FALSE)),0)))))))</f>
        <v>0</v>
      </c>
      <c r="AJ68" s="101">
        <f t="shared" si="23"/>
        <v>0</v>
      </c>
      <c r="AK68" s="101">
        <f t="shared" si="24"/>
        <v>0</v>
      </c>
      <c r="AL68" s="101">
        <f t="shared" si="25"/>
        <v>0</v>
      </c>
      <c r="AM68" s="101">
        <f t="shared" si="26"/>
        <v>0</v>
      </c>
      <c r="AN68" s="101">
        <f t="shared" si="27"/>
        <v>0</v>
      </c>
      <c r="AO68" s="101">
        <f t="shared" si="28"/>
        <v>0</v>
      </c>
      <c r="AP68" s="101">
        <f>IF(AG68="PE",AO68-(AO68*N(HLOOKUP($F68,Partenaires!$B$11:$H$24,12,FALSE))/N(HLOOKUP($F68,Partenaires!$B$11:$H$24,13,FALSE))),0)</f>
        <v>0</v>
      </c>
      <c r="AQ68" s="101">
        <f t="shared" si="29"/>
        <v>0</v>
      </c>
      <c r="AR68" s="101">
        <f t="shared" si="30"/>
        <v>0</v>
      </c>
      <c r="AS68" s="101">
        <f t="shared" si="31"/>
        <v>0</v>
      </c>
      <c r="AT68" s="101">
        <f t="shared" si="32"/>
        <v>0</v>
      </c>
      <c r="AU68" s="101">
        <f t="shared" si="33"/>
        <v>0</v>
      </c>
      <c r="AV68" s="101">
        <f t="shared" si="34"/>
        <v>0</v>
      </c>
      <c r="AW68" s="101">
        <f t="shared" si="35"/>
        <v>0</v>
      </c>
      <c r="AX68" s="101">
        <f t="shared" si="36"/>
        <v>0</v>
      </c>
      <c r="AY68" s="101">
        <f t="shared" si="37"/>
        <v>0</v>
      </c>
      <c r="AZ68" s="101">
        <f t="shared" si="38"/>
        <v>0</v>
      </c>
      <c r="BA68" s="101">
        <f>IF(F68="",0,$BB68*N(HLOOKUP($F68,Partenaires!$B$11:$H$24,5,FALSE)))</f>
        <v>0</v>
      </c>
      <c r="BB68" s="101">
        <f t="shared" si="39"/>
        <v>0</v>
      </c>
    </row>
    <row r="69" spans="1:54" ht="18" customHeight="1" x14ac:dyDescent="0.25">
      <c r="A69" s="25"/>
      <c r="B69" s="25"/>
      <c r="C69" s="25"/>
      <c r="D69" s="43" t="str">
        <f t="shared" si="18"/>
        <v/>
      </c>
      <c r="E69" s="44">
        <f>IFERROR(VLOOKUP(CONCATENATE(A69,B69,C69),'Structure projet '!D:E,2,FALSE),"")</f>
        <v>0</v>
      </c>
      <c r="F69" s="25"/>
      <c r="G69" s="25"/>
      <c r="H69" s="26"/>
      <c r="I69" s="26"/>
      <c r="J69" s="272"/>
      <c r="K69" s="272"/>
      <c r="L69" s="272"/>
      <c r="M69" s="272"/>
      <c r="N69" s="272"/>
      <c r="O69" s="98">
        <f t="shared" si="19"/>
        <v>0</v>
      </c>
      <c r="P69" s="33"/>
      <c r="Q69" s="33"/>
      <c r="R69" s="33"/>
      <c r="S69" s="33"/>
      <c r="T69" s="33"/>
      <c r="U69" s="99">
        <f t="shared" si="20"/>
        <v>0</v>
      </c>
      <c r="V69" s="34"/>
      <c r="W69" s="99">
        <f t="shared" si="21"/>
        <v>0</v>
      </c>
      <c r="X69" s="99">
        <f t="shared" si="22"/>
        <v>0</v>
      </c>
      <c r="Y69" s="33" t="str">
        <f>_xlfn.IFNA(IF(VLOOKUP(CONCATENATE($D69,$F69,$G69,Y$3),'Description des coûts'!$D$8:$M$1048576,5,FALSE)=Y$3,VLOOKUP(CONCATENATE($D69,$F69,$G69,Y$3),'Description des coûts'!$D$8:$M$1048576,9,FALSE),0),"")</f>
        <v/>
      </c>
      <c r="Z69" s="33">
        <f>IFERROR(VLOOKUP(D69,Amortissements!$D$8:$O$1048576,8,FALSE)*VLOOKUP(D69,Amortissements!$D$8:$O$1048576,10,FALSE),0)</f>
        <v>0</v>
      </c>
      <c r="AA69" s="33" t="str">
        <f>_xlfn.IFNA(IF(VLOOKUP(CONCATENATE($D69,$F69,$G69,AA$3),'Description des coûts'!$D$8:$M$1048576,5,FALSE)=AA$3,VLOOKUP(CONCATENATE($D69,$F69,$G69,AA$3),'Description des coûts'!$D$8:$M$1048576,9,FALSE),0),"")</f>
        <v/>
      </c>
      <c r="AB69" s="33" t="str">
        <f>_xlfn.IFNA(IF(VLOOKUP(CONCATENATE($D69,$F69,$G69,AB$3),'Description des coûts'!$D$8:$M$1048576,5,FALSE)=AB$3,VLOOKUP(CONCATENATE($D69,$F69,$G69,AB$3),'Description des coûts'!$D$8:$M$1048576,9,FALSE),0),"")</f>
        <v/>
      </c>
      <c r="AC69" s="33" t="str">
        <f>_xlfn.IFNA(IF(VLOOKUP(CONCATENATE($D69,$F69,$G69,AC$3),'Description des coûts'!$D$8:$M$1048576,5,FALSE)=AC$3,VLOOKUP(CONCATENATE($D69,$F69,$G69,AC$3),'Description des coûts'!$D$8:$M$1048576,9,FALSE),0),"")</f>
        <v/>
      </c>
      <c r="AD69" s="33" t="str">
        <f>_xlfn.IFNA(IF(VLOOKUP(CONCATENATE($D69,$F69,$G69,AD$3),'Description des coûts'!$D$8:$M$1048576,5,FALSE)=AD$3,VLOOKUP(CONCATENATE($D69,$F69,$G69,AD$3),'Description des coûts'!$D$8:$M$1048576,9,FALSE),0),"")</f>
        <v/>
      </c>
      <c r="AE69" s="34"/>
      <c r="AF69" s="99">
        <f t="shared" si="40"/>
        <v>0</v>
      </c>
      <c r="AG69" s="25"/>
      <c r="AH69" s="302"/>
      <c r="AI69" s="100">
        <f>IF(F69="",0,
IF(AG69="RI",N(HLOOKUP($F69,Partenaires!$B$11:$H$24,6,FALSE)),
IF(AG69="DE",N(HLOOKUP($F69,Partenaires!$B$11:$H$24,7,FALSE)),
IF(AG69="IEE",N(HLOOKUP($F69,Partenaires!$B$11:$H$24,8,FALSE)),
IF(AG69="AFR",N(HLOOKUP($F69,Partenaires!$B$11:$H$24,9,FALSE)),
IF(AG69="PME",N(HLOOKUP($F69,Partenaires!$B$11:$H$24,10,FALSE)),
IF(AG69="PE",N(HLOOKUP($F69,Partenaires!$B$11:$H$24,11,FALSE)),0)))))))</f>
        <v>0</v>
      </c>
      <c r="AJ69" s="101">
        <f t="shared" si="23"/>
        <v>0</v>
      </c>
      <c r="AK69" s="101">
        <f t="shared" si="24"/>
        <v>0</v>
      </c>
      <c r="AL69" s="101">
        <f t="shared" si="25"/>
        <v>0</v>
      </c>
      <c r="AM69" s="101">
        <f t="shared" si="26"/>
        <v>0</v>
      </c>
      <c r="AN69" s="101">
        <f t="shared" si="27"/>
        <v>0</v>
      </c>
      <c r="AO69" s="101">
        <f t="shared" si="28"/>
        <v>0</v>
      </c>
      <c r="AP69" s="101">
        <f>IF(AG69="PE",AO69-(AO69*N(HLOOKUP($F69,Partenaires!$B$11:$H$24,12,FALSE))/N(HLOOKUP($F69,Partenaires!$B$11:$H$24,13,FALSE))),0)</f>
        <v>0</v>
      </c>
      <c r="AQ69" s="101">
        <f t="shared" si="29"/>
        <v>0</v>
      </c>
      <c r="AR69" s="101">
        <f t="shared" si="30"/>
        <v>0</v>
      </c>
      <c r="AS69" s="101">
        <f t="shared" si="31"/>
        <v>0</v>
      </c>
      <c r="AT69" s="101">
        <f t="shared" si="32"/>
        <v>0</v>
      </c>
      <c r="AU69" s="101">
        <f t="shared" si="33"/>
        <v>0</v>
      </c>
      <c r="AV69" s="101">
        <f t="shared" si="34"/>
        <v>0</v>
      </c>
      <c r="AW69" s="101">
        <f t="shared" si="35"/>
        <v>0</v>
      </c>
      <c r="AX69" s="101">
        <f t="shared" si="36"/>
        <v>0</v>
      </c>
      <c r="AY69" s="101">
        <f t="shared" si="37"/>
        <v>0</v>
      </c>
      <c r="AZ69" s="101">
        <f t="shared" si="38"/>
        <v>0</v>
      </c>
      <c r="BA69" s="101">
        <f>IF(F69="",0,$BB69*N(HLOOKUP($F69,Partenaires!$B$11:$H$24,5,FALSE)))</f>
        <v>0</v>
      </c>
      <c r="BB69" s="101">
        <f t="shared" si="39"/>
        <v>0</v>
      </c>
    </row>
    <row r="70" spans="1:54" ht="18" customHeight="1" x14ac:dyDescent="0.25">
      <c r="A70" s="25"/>
      <c r="B70" s="25"/>
      <c r="C70" s="25"/>
      <c r="D70" s="43" t="str">
        <f t="shared" si="18"/>
        <v/>
      </c>
      <c r="E70" s="44">
        <f>IFERROR(VLOOKUP(CONCATENATE(A70,B70,C70),'Structure projet '!D:E,2,FALSE),"")</f>
        <v>0</v>
      </c>
      <c r="F70" s="25"/>
      <c r="G70" s="25"/>
      <c r="H70" s="26"/>
      <c r="I70" s="26"/>
      <c r="J70" s="272"/>
      <c r="K70" s="272"/>
      <c r="L70" s="272"/>
      <c r="M70" s="272"/>
      <c r="N70" s="272"/>
      <c r="O70" s="98">
        <f t="shared" si="19"/>
        <v>0</v>
      </c>
      <c r="P70" s="33"/>
      <c r="Q70" s="33"/>
      <c r="R70" s="33"/>
      <c r="S70" s="33"/>
      <c r="T70" s="33"/>
      <c r="U70" s="99">
        <f t="shared" si="20"/>
        <v>0</v>
      </c>
      <c r="V70" s="34"/>
      <c r="W70" s="99">
        <f t="shared" si="21"/>
        <v>0</v>
      </c>
      <c r="X70" s="99">
        <f t="shared" si="22"/>
        <v>0</v>
      </c>
      <c r="Y70" s="33" t="str">
        <f>_xlfn.IFNA(IF(VLOOKUP(CONCATENATE($D70,$F70,$G70,Y$3),'Description des coûts'!$D$8:$M$1048576,5,FALSE)=Y$3,VLOOKUP(CONCATENATE($D70,$F70,$G70,Y$3),'Description des coûts'!$D$8:$M$1048576,9,FALSE),0),"")</f>
        <v/>
      </c>
      <c r="Z70" s="33">
        <f>IFERROR(VLOOKUP(D70,Amortissements!$D$8:$O$1048576,8,FALSE)*VLOOKUP(D70,Amortissements!$D$8:$O$1048576,10,FALSE),0)</f>
        <v>0</v>
      </c>
      <c r="AA70" s="33" t="str">
        <f>_xlfn.IFNA(IF(VLOOKUP(CONCATENATE($D70,$F70,$G70,AA$3),'Description des coûts'!$D$8:$M$1048576,5,FALSE)=AA$3,VLOOKUP(CONCATENATE($D70,$F70,$G70,AA$3),'Description des coûts'!$D$8:$M$1048576,9,FALSE),0),"")</f>
        <v/>
      </c>
      <c r="AB70" s="33" t="str">
        <f>_xlfn.IFNA(IF(VLOOKUP(CONCATENATE($D70,$F70,$G70,AB$3),'Description des coûts'!$D$8:$M$1048576,5,FALSE)=AB$3,VLOOKUP(CONCATENATE($D70,$F70,$G70,AB$3),'Description des coûts'!$D$8:$M$1048576,9,FALSE),0),"")</f>
        <v/>
      </c>
      <c r="AC70" s="33" t="str">
        <f>_xlfn.IFNA(IF(VLOOKUP(CONCATENATE($D70,$F70,$G70,AC$3),'Description des coûts'!$D$8:$M$1048576,5,FALSE)=AC$3,VLOOKUP(CONCATENATE($D70,$F70,$G70,AC$3),'Description des coûts'!$D$8:$M$1048576,9,FALSE),0),"")</f>
        <v/>
      </c>
      <c r="AD70" s="33" t="str">
        <f>_xlfn.IFNA(IF(VLOOKUP(CONCATENATE($D70,$F70,$G70,AD$3),'Description des coûts'!$D$8:$M$1048576,5,FALSE)=AD$3,VLOOKUP(CONCATENATE($D70,$F70,$G70,AD$3),'Description des coûts'!$D$8:$M$1048576,9,FALSE),0),"")</f>
        <v/>
      </c>
      <c r="AE70" s="34"/>
      <c r="AF70" s="99">
        <f t="shared" si="40"/>
        <v>0</v>
      </c>
      <c r="AG70" s="25"/>
      <c r="AH70" s="302"/>
      <c r="AI70" s="100">
        <f>IF(F70="",0,
IF(AG70="RI",N(HLOOKUP($F70,Partenaires!$B$11:$H$24,6,FALSE)),
IF(AG70="DE",N(HLOOKUP($F70,Partenaires!$B$11:$H$24,7,FALSE)),
IF(AG70="IEE",N(HLOOKUP($F70,Partenaires!$B$11:$H$24,8,FALSE)),
IF(AG70="AFR",N(HLOOKUP($F70,Partenaires!$B$11:$H$24,9,FALSE)),
IF(AG70="PME",N(HLOOKUP($F70,Partenaires!$B$11:$H$24,10,FALSE)),
IF(AG70="PE",N(HLOOKUP($F70,Partenaires!$B$11:$H$24,11,FALSE)),0)))))))</f>
        <v>0</v>
      </c>
      <c r="AJ70" s="101">
        <f t="shared" si="23"/>
        <v>0</v>
      </c>
      <c r="AK70" s="101">
        <f t="shared" si="24"/>
        <v>0</v>
      </c>
      <c r="AL70" s="101">
        <f t="shared" si="25"/>
        <v>0</v>
      </c>
      <c r="AM70" s="101">
        <f t="shared" si="26"/>
        <v>0</v>
      </c>
      <c r="AN70" s="101">
        <f t="shared" si="27"/>
        <v>0</v>
      </c>
      <c r="AO70" s="101">
        <f t="shared" si="28"/>
        <v>0</v>
      </c>
      <c r="AP70" s="101">
        <f>IF(AG70="PE",AO70-(AO70*N(HLOOKUP($F70,Partenaires!$B$11:$H$24,12,FALSE))/N(HLOOKUP($F70,Partenaires!$B$11:$H$24,13,FALSE))),0)</f>
        <v>0</v>
      </c>
      <c r="AQ70" s="101">
        <f t="shared" si="29"/>
        <v>0</v>
      </c>
      <c r="AR70" s="101">
        <f t="shared" si="30"/>
        <v>0</v>
      </c>
      <c r="AS70" s="101">
        <f t="shared" si="31"/>
        <v>0</v>
      </c>
      <c r="AT70" s="101">
        <f t="shared" si="32"/>
        <v>0</v>
      </c>
      <c r="AU70" s="101">
        <f t="shared" si="33"/>
        <v>0</v>
      </c>
      <c r="AV70" s="101">
        <f t="shared" si="34"/>
        <v>0</v>
      </c>
      <c r="AW70" s="101">
        <f t="shared" si="35"/>
        <v>0</v>
      </c>
      <c r="AX70" s="101">
        <f t="shared" si="36"/>
        <v>0</v>
      </c>
      <c r="AY70" s="101">
        <f t="shared" si="37"/>
        <v>0</v>
      </c>
      <c r="AZ70" s="101">
        <f t="shared" si="38"/>
        <v>0</v>
      </c>
      <c r="BA70" s="101">
        <f>IF(F70="",0,$BB70*N(HLOOKUP($F70,Partenaires!$B$11:$H$24,5,FALSE)))</f>
        <v>0</v>
      </c>
      <c r="BB70" s="101">
        <f t="shared" si="39"/>
        <v>0</v>
      </c>
    </row>
    <row r="71" spans="1:54" ht="18" customHeight="1" x14ac:dyDescent="0.25">
      <c r="A71" s="25"/>
      <c r="B71" s="25"/>
      <c r="C71" s="25"/>
      <c r="D71" s="43" t="str">
        <f t="shared" si="18"/>
        <v/>
      </c>
      <c r="E71" s="44">
        <f>IFERROR(VLOOKUP(CONCATENATE(A71,B71,C71),'Structure projet '!D:E,2,FALSE),"")</f>
        <v>0</v>
      </c>
      <c r="F71" s="25"/>
      <c r="G71" s="25"/>
      <c r="H71" s="26"/>
      <c r="I71" s="26"/>
      <c r="J71" s="272"/>
      <c r="K71" s="272"/>
      <c r="L71" s="272"/>
      <c r="M71" s="272"/>
      <c r="N71" s="272"/>
      <c r="O71" s="98">
        <f t="shared" si="19"/>
        <v>0</v>
      </c>
      <c r="P71" s="33"/>
      <c r="Q71" s="33"/>
      <c r="R71" s="33"/>
      <c r="S71" s="33"/>
      <c r="T71" s="33"/>
      <c r="U71" s="99">
        <f t="shared" si="20"/>
        <v>0</v>
      </c>
      <c r="V71" s="34"/>
      <c r="W71" s="99">
        <f t="shared" si="21"/>
        <v>0</v>
      </c>
      <c r="X71" s="99">
        <f t="shared" si="22"/>
        <v>0</v>
      </c>
      <c r="Y71" s="33" t="str">
        <f>_xlfn.IFNA(IF(VLOOKUP(CONCATENATE($D71,$F71,$G71,Y$3),'Description des coûts'!$D$8:$M$1048576,5,FALSE)=Y$3,VLOOKUP(CONCATENATE($D71,$F71,$G71,Y$3),'Description des coûts'!$D$8:$M$1048576,9,FALSE),0),"")</f>
        <v/>
      </c>
      <c r="Z71" s="33">
        <f>IFERROR(VLOOKUP(D71,Amortissements!$D$8:$O$1048576,8,FALSE)*VLOOKUP(D71,Amortissements!$D$8:$O$1048576,10,FALSE),0)</f>
        <v>0</v>
      </c>
      <c r="AA71" s="33" t="str">
        <f>_xlfn.IFNA(IF(VLOOKUP(CONCATENATE($D71,$F71,$G71,AA$3),'Description des coûts'!$D$8:$M$1048576,5,FALSE)=AA$3,VLOOKUP(CONCATENATE($D71,$F71,$G71,AA$3),'Description des coûts'!$D$8:$M$1048576,9,FALSE),0),"")</f>
        <v/>
      </c>
      <c r="AB71" s="33" t="str">
        <f>_xlfn.IFNA(IF(VLOOKUP(CONCATENATE($D71,$F71,$G71,AB$3),'Description des coûts'!$D$8:$M$1048576,5,FALSE)=AB$3,VLOOKUP(CONCATENATE($D71,$F71,$G71,AB$3),'Description des coûts'!$D$8:$M$1048576,9,FALSE),0),"")</f>
        <v/>
      </c>
      <c r="AC71" s="33" t="str">
        <f>_xlfn.IFNA(IF(VLOOKUP(CONCATENATE($D71,$F71,$G71,AC$3),'Description des coûts'!$D$8:$M$1048576,5,FALSE)=AC$3,VLOOKUP(CONCATENATE($D71,$F71,$G71,AC$3),'Description des coûts'!$D$8:$M$1048576,9,FALSE),0),"")</f>
        <v/>
      </c>
      <c r="AD71" s="33" t="str">
        <f>_xlfn.IFNA(IF(VLOOKUP(CONCATENATE($D71,$F71,$G71,AD$3),'Description des coûts'!$D$8:$M$1048576,5,FALSE)=AD$3,VLOOKUP(CONCATENATE($D71,$F71,$G71,AD$3),'Description des coûts'!$D$8:$M$1048576,9,FALSE),0),"")</f>
        <v/>
      </c>
      <c r="AE71" s="34"/>
      <c r="AF71" s="99">
        <f t="shared" si="40"/>
        <v>0</v>
      </c>
      <c r="AG71" s="25"/>
      <c r="AH71" s="302"/>
      <c r="AI71" s="100">
        <f>IF(F71="",0,
IF(AG71="RI",N(HLOOKUP($F71,Partenaires!$B$11:$H$24,6,FALSE)),
IF(AG71="DE",N(HLOOKUP($F71,Partenaires!$B$11:$H$24,7,FALSE)),
IF(AG71="IEE",N(HLOOKUP($F71,Partenaires!$B$11:$H$24,8,FALSE)),
IF(AG71="AFR",N(HLOOKUP($F71,Partenaires!$B$11:$H$24,9,FALSE)),
IF(AG71="PME",N(HLOOKUP($F71,Partenaires!$B$11:$H$24,10,FALSE)),
IF(AG71="PE",N(HLOOKUP($F71,Partenaires!$B$11:$H$24,11,FALSE)),0)))))))</f>
        <v>0</v>
      </c>
      <c r="AJ71" s="101">
        <f t="shared" si="23"/>
        <v>0</v>
      </c>
      <c r="AK71" s="101">
        <f t="shared" si="24"/>
        <v>0</v>
      </c>
      <c r="AL71" s="101">
        <f t="shared" si="25"/>
        <v>0</v>
      </c>
      <c r="AM71" s="101">
        <f t="shared" si="26"/>
        <v>0</v>
      </c>
      <c r="AN71" s="101">
        <f t="shared" si="27"/>
        <v>0</v>
      </c>
      <c r="AO71" s="101">
        <f t="shared" si="28"/>
        <v>0</v>
      </c>
      <c r="AP71" s="101">
        <f>IF(AG71="PE",AO71-(AO71*N(HLOOKUP($F71,Partenaires!$B$11:$H$24,12,FALSE))/N(HLOOKUP($F71,Partenaires!$B$11:$H$24,13,FALSE))),0)</f>
        <v>0</v>
      </c>
      <c r="AQ71" s="101">
        <f t="shared" si="29"/>
        <v>0</v>
      </c>
      <c r="AR71" s="101">
        <f t="shared" si="30"/>
        <v>0</v>
      </c>
      <c r="AS71" s="101">
        <f t="shared" si="31"/>
        <v>0</v>
      </c>
      <c r="AT71" s="101">
        <f t="shared" si="32"/>
        <v>0</v>
      </c>
      <c r="AU71" s="101">
        <f t="shared" si="33"/>
        <v>0</v>
      </c>
      <c r="AV71" s="101">
        <f t="shared" si="34"/>
        <v>0</v>
      </c>
      <c r="AW71" s="101">
        <f t="shared" si="35"/>
        <v>0</v>
      </c>
      <c r="AX71" s="101">
        <f t="shared" si="36"/>
        <v>0</v>
      </c>
      <c r="AY71" s="101">
        <f t="shared" si="37"/>
        <v>0</v>
      </c>
      <c r="AZ71" s="101">
        <f t="shared" si="38"/>
        <v>0</v>
      </c>
      <c r="BA71" s="101">
        <f>IF(F71="",0,$BB71*N(HLOOKUP($F71,Partenaires!$B$11:$H$24,5,FALSE)))</f>
        <v>0</v>
      </c>
      <c r="BB71" s="101">
        <f t="shared" si="39"/>
        <v>0</v>
      </c>
    </row>
    <row r="72" spans="1:54" ht="18" customHeight="1" x14ac:dyDescent="0.25">
      <c r="A72" s="25"/>
      <c r="B72" s="25"/>
      <c r="C72" s="25"/>
      <c r="D72" s="43" t="str">
        <f t="shared" si="18"/>
        <v/>
      </c>
      <c r="E72" s="44">
        <f>IFERROR(VLOOKUP(CONCATENATE(A72,B72,C72),'Structure projet '!D:E,2,FALSE),"")</f>
        <v>0</v>
      </c>
      <c r="F72" s="25"/>
      <c r="G72" s="25"/>
      <c r="H72" s="26"/>
      <c r="I72" s="26"/>
      <c r="J72" s="272"/>
      <c r="K72" s="272"/>
      <c r="L72" s="272"/>
      <c r="M72" s="272"/>
      <c r="N72" s="272"/>
      <c r="O72" s="98">
        <f t="shared" si="19"/>
        <v>0</v>
      </c>
      <c r="P72" s="33"/>
      <c r="Q72" s="33"/>
      <c r="R72" s="33"/>
      <c r="S72" s="33"/>
      <c r="T72" s="33"/>
      <c r="U72" s="99">
        <f t="shared" si="20"/>
        <v>0</v>
      </c>
      <c r="V72" s="34"/>
      <c r="W72" s="99">
        <f t="shared" si="21"/>
        <v>0</v>
      </c>
      <c r="X72" s="99">
        <f t="shared" si="22"/>
        <v>0</v>
      </c>
      <c r="Y72" s="33" t="str">
        <f>_xlfn.IFNA(IF(VLOOKUP(CONCATENATE($D72,$F72,$G72,Y$3),'Description des coûts'!$D$8:$M$1048576,5,FALSE)=Y$3,VLOOKUP(CONCATENATE($D72,$F72,$G72,Y$3),'Description des coûts'!$D$8:$M$1048576,9,FALSE),0),"")</f>
        <v/>
      </c>
      <c r="Z72" s="33">
        <f>IFERROR(VLOOKUP(D72,Amortissements!$D$8:$O$1048576,8,FALSE)*VLOOKUP(D72,Amortissements!$D$8:$O$1048576,10,FALSE),0)</f>
        <v>0</v>
      </c>
      <c r="AA72" s="33" t="str">
        <f>_xlfn.IFNA(IF(VLOOKUP(CONCATENATE($D72,$F72,$G72,AA$3),'Description des coûts'!$D$8:$M$1048576,5,FALSE)=AA$3,VLOOKUP(CONCATENATE($D72,$F72,$G72,AA$3),'Description des coûts'!$D$8:$M$1048576,9,FALSE),0),"")</f>
        <v/>
      </c>
      <c r="AB72" s="33" t="str">
        <f>_xlfn.IFNA(IF(VLOOKUP(CONCATENATE($D72,$F72,$G72,AB$3),'Description des coûts'!$D$8:$M$1048576,5,FALSE)=AB$3,VLOOKUP(CONCATENATE($D72,$F72,$G72,AB$3),'Description des coûts'!$D$8:$M$1048576,9,FALSE),0),"")</f>
        <v/>
      </c>
      <c r="AC72" s="33" t="str">
        <f>_xlfn.IFNA(IF(VLOOKUP(CONCATENATE($D72,$F72,$G72,AC$3),'Description des coûts'!$D$8:$M$1048576,5,FALSE)=AC$3,VLOOKUP(CONCATENATE($D72,$F72,$G72,AC$3),'Description des coûts'!$D$8:$M$1048576,9,FALSE),0),"")</f>
        <v/>
      </c>
      <c r="AD72" s="33" t="str">
        <f>_xlfn.IFNA(IF(VLOOKUP(CONCATENATE($D72,$F72,$G72,AD$3),'Description des coûts'!$D$8:$M$1048576,5,FALSE)=AD$3,VLOOKUP(CONCATENATE($D72,$F72,$G72,AD$3),'Description des coûts'!$D$8:$M$1048576,9,FALSE),0),"")</f>
        <v/>
      </c>
      <c r="AE72" s="34"/>
      <c r="AF72" s="99">
        <f t="shared" si="40"/>
        <v>0</v>
      </c>
      <c r="AG72" s="25"/>
      <c r="AH72" s="302"/>
      <c r="AI72" s="100">
        <f>IF(F72="",0,
IF(AG72="RI",N(HLOOKUP($F72,Partenaires!$B$11:$H$24,6,FALSE)),
IF(AG72="DE",N(HLOOKUP($F72,Partenaires!$B$11:$H$24,7,FALSE)),
IF(AG72="IEE",N(HLOOKUP($F72,Partenaires!$B$11:$H$24,8,FALSE)),
IF(AG72="AFR",N(HLOOKUP($F72,Partenaires!$B$11:$H$24,9,FALSE)),
IF(AG72="PME",N(HLOOKUP($F72,Partenaires!$B$11:$H$24,10,FALSE)),
IF(AG72="PE",N(HLOOKUP($F72,Partenaires!$B$11:$H$24,11,FALSE)),0)))))))</f>
        <v>0</v>
      </c>
      <c r="AJ72" s="101">
        <f t="shared" si="23"/>
        <v>0</v>
      </c>
      <c r="AK72" s="101">
        <f t="shared" si="24"/>
        <v>0</v>
      </c>
      <c r="AL72" s="101">
        <f t="shared" si="25"/>
        <v>0</v>
      </c>
      <c r="AM72" s="101">
        <f t="shared" si="26"/>
        <v>0</v>
      </c>
      <c r="AN72" s="101">
        <f t="shared" si="27"/>
        <v>0</v>
      </c>
      <c r="AO72" s="101">
        <f t="shared" si="28"/>
        <v>0</v>
      </c>
      <c r="AP72" s="101">
        <f>IF(AG72="PE",AO72-(AO72*N(HLOOKUP($F72,Partenaires!$B$11:$H$24,12,FALSE))/N(HLOOKUP($F72,Partenaires!$B$11:$H$24,13,FALSE))),0)</f>
        <v>0</v>
      </c>
      <c r="AQ72" s="101">
        <f t="shared" si="29"/>
        <v>0</v>
      </c>
      <c r="AR72" s="101">
        <f t="shared" si="30"/>
        <v>0</v>
      </c>
      <c r="AS72" s="101">
        <f t="shared" si="31"/>
        <v>0</v>
      </c>
      <c r="AT72" s="101">
        <f t="shared" si="32"/>
        <v>0</v>
      </c>
      <c r="AU72" s="101">
        <f t="shared" si="33"/>
        <v>0</v>
      </c>
      <c r="AV72" s="101">
        <f t="shared" si="34"/>
        <v>0</v>
      </c>
      <c r="AW72" s="101">
        <f t="shared" si="35"/>
        <v>0</v>
      </c>
      <c r="AX72" s="101">
        <f t="shared" si="36"/>
        <v>0</v>
      </c>
      <c r="AY72" s="101">
        <f t="shared" si="37"/>
        <v>0</v>
      </c>
      <c r="AZ72" s="101">
        <f t="shared" si="38"/>
        <v>0</v>
      </c>
      <c r="BA72" s="101">
        <f>IF(F72="",0,$BB72*N(HLOOKUP($F72,Partenaires!$B$11:$H$24,5,FALSE)))</f>
        <v>0</v>
      </c>
      <c r="BB72" s="101">
        <f t="shared" si="39"/>
        <v>0</v>
      </c>
    </row>
    <row r="73" spans="1:54" ht="18" customHeight="1" x14ac:dyDescent="0.25">
      <c r="A73" s="25"/>
      <c r="B73" s="25"/>
      <c r="C73" s="25"/>
      <c r="D73" s="43" t="str">
        <f t="shared" si="18"/>
        <v/>
      </c>
      <c r="E73" s="44">
        <f>IFERROR(VLOOKUP(CONCATENATE(A73,B73,C73),'Structure projet '!D:E,2,FALSE),"")</f>
        <v>0</v>
      </c>
      <c r="F73" s="25"/>
      <c r="G73" s="25"/>
      <c r="H73" s="26"/>
      <c r="I73" s="26"/>
      <c r="J73" s="272"/>
      <c r="K73" s="272"/>
      <c r="L73" s="272"/>
      <c r="M73" s="272"/>
      <c r="N73" s="272"/>
      <c r="O73" s="98">
        <f t="shared" si="19"/>
        <v>0</v>
      </c>
      <c r="P73" s="33"/>
      <c r="Q73" s="33"/>
      <c r="R73" s="33"/>
      <c r="S73" s="33"/>
      <c r="T73" s="33"/>
      <c r="U73" s="99">
        <f t="shared" si="20"/>
        <v>0</v>
      </c>
      <c r="V73" s="34"/>
      <c r="W73" s="99">
        <f t="shared" si="21"/>
        <v>0</v>
      </c>
      <c r="X73" s="99">
        <f t="shared" si="22"/>
        <v>0</v>
      </c>
      <c r="Y73" s="33" t="str">
        <f>_xlfn.IFNA(IF(VLOOKUP(CONCATENATE($D73,$F73,$G73,Y$3),'Description des coûts'!$D$8:$M$1048576,5,FALSE)=Y$3,VLOOKUP(CONCATENATE($D73,$F73,$G73,Y$3),'Description des coûts'!$D$8:$M$1048576,9,FALSE),0),"")</f>
        <v/>
      </c>
      <c r="Z73" s="33">
        <f>IFERROR(VLOOKUP(D73,Amortissements!$D$8:$O$1048576,8,FALSE)*VLOOKUP(D73,Amortissements!$D$8:$O$1048576,10,FALSE),0)</f>
        <v>0</v>
      </c>
      <c r="AA73" s="33" t="str">
        <f>_xlfn.IFNA(IF(VLOOKUP(CONCATENATE($D73,$F73,$G73,AA$3),'Description des coûts'!$D$8:$M$1048576,5,FALSE)=AA$3,VLOOKUP(CONCATENATE($D73,$F73,$G73,AA$3),'Description des coûts'!$D$8:$M$1048576,9,FALSE),0),"")</f>
        <v/>
      </c>
      <c r="AB73" s="33" t="str">
        <f>_xlfn.IFNA(IF(VLOOKUP(CONCATENATE($D73,$F73,$G73,AB$3),'Description des coûts'!$D$8:$M$1048576,5,FALSE)=AB$3,VLOOKUP(CONCATENATE($D73,$F73,$G73,AB$3),'Description des coûts'!$D$8:$M$1048576,9,FALSE),0),"")</f>
        <v/>
      </c>
      <c r="AC73" s="33" t="str">
        <f>_xlfn.IFNA(IF(VLOOKUP(CONCATENATE($D73,$F73,$G73,AC$3),'Description des coûts'!$D$8:$M$1048576,5,FALSE)=AC$3,VLOOKUP(CONCATENATE($D73,$F73,$G73,AC$3),'Description des coûts'!$D$8:$M$1048576,9,FALSE),0),"")</f>
        <v/>
      </c>
      <c r="AD73" s="33" t="str">
        <f>_xlfn.IFNA(IF(VLOOKUP(CONCATENATE($D73,$F73,$G73,AD$3),'Description des coûts'!$D$8:$M$1048576,5,FALSE)=AD$3,VLOOKUP(CONCATENATE($D73,$F73,$G73,AD$3),'Description des coûts'!$D$8:$M$1048576,9,FALSE),0),"")</f>
        <v/>
      </c>
      <c r="AE73" s="34"/>
      <c r="AF73" s="99">
        <f t="shared" si="40"/>
        <v>0</v>
      </c>
      <c r="AG73" s="25"/>
      <c r="AH73" s="302"/>
      <c r="AI73" s="100">
        <f>IF(F73="",0,
IF(AG73="RI",N(HLOOKUP($F73,Partenaires!$B$11:$H$24,6,FALSE)),
IF(AG73="DE",N(HLOOKUP($F73,Partenaires!$B$11:$H$24,7,FALSE)),
IF(AG73="IEE",N(HLOOKUP($F73,Partenaires!$B$11:$H$24,8,FALSE)),
IF(AG73="AFR",N(HLOOKUP($F73,Partenaires!$B$11:$H$24,9,FALSE)),
IF(AG73="PME",N(HLOOKUP($F73,Partenaires!$B$11:$H$24,10,FALSE)),
IF(AG73="PE",N(HLOOKUP($F73,Partenaires!$B$11:$H$24,11,FALSE)),0)))))))</f>
        <v>0</v>
      </c>
      <c r="AJ73" s="101">
        <f t="shared" si="23"/>
        <v>0</v>
      </c>
      <c r="AK73" s="101">
        <f t="shared" si="24"/>
        <v>0</v>
      </c>
      <c r="AL73" s="101">
        <f t="shared" si="25"/>
        <v>0</v>
      </c>
      <c r="AM73" s="101">
        <f t="shared" si="26"/>
        <v>0</v>
      </c>
      <c r="AN73" s="101">
        <f t="shared" si="27"/>
        <v>0</v>
      </c>
      <c r="AO73" s="101">
        <f t="shared" si="28"/>
        <v>0</v>
      </c>
      <c r="AP73" s="101">
        <f>IF(AG73="PE",AO73-(AO73*N(HLOOKUP($F73,Partenaires!$B$11:$H$24,12,FALSE))/N(HLOOKUP($F73,Partenaires!$B$11:$H$24,13,FALSE))),0)</f>
        <v>0</v>
      </c>
      <c r="AQ73" s="101">
        <f t="shared" si="29"/>
        <v>0</v>
      </c>
      <c r="AR73" s="101">
        <f t="shared" si="30"/>
        <v>0</v>
      </c>
      <c r="AS73" s="101">
        <f t="shared" si="31"/>
        <v>0</v>
      </c>
      <c r="AT73" s="101">
        <f t="shared" si="32"/>
        <v>0</v>
      </c>
      <c r="AU73" s="101">
        <f t="shared" si="33"/>
        <v>0</v>
      </c>
      <c r="AV73" s="101">
        <f t="shared" si="34"/>
        <v>0</v>
      </c>
      <c r="AW73" s="101">
        <f t="shared" si="35"/>
        <v>0</v>
      </c>
      <c r="AX73" s="101">
        <f t="shared" si="36"/>
        <v>0</v>
      </c>
      <c r="AY73" s="101">
        <f t="shared" si="37"/>
        <v>0</v>
      </c>
      <c r="AZ73" s="101">
        <f t="shared" si="38"/>
        <v>0</v>
      </c>
      <c r="BA73" s="101">
        <f>IF(F73="",0,$BB73*N(HLOOKUP($F73,Partenaires!$B$11:$H$24,5,FALSE)))</f>
        <v>0</v>
      </c>
      <c r="BB73" s="101">
        <f t="shared" si="39"/>
        <v>0</v>
      </c>
    </row>
    <row r="74" spans="1:54" ht="18" customHeight="1" x14ac:dyDescent="0.25">
      <c r="A74" s="25"/>
      <c r="B74" s="25"/>
      <c r="C74" s="25"/>
      <c r="D74" s="43" t="str">
        <f t="shared" si="18"/>
        <v/>
      </c>
      <c r="E74" s="44">
        <f>IFERROR(VLOOKUP(CONCATENATE(A74,B74,C74),'Structure projet '!D:E,2,FALSE),"")</f>
        <v>0</v>
      </c>
      <c r="F74" s="25"/>
      <c r="G74" s="25"/>
      <c r="H74" s="26"/>
      <c r="I74" s="26"/>
      <c r="J74" s="272"/>
      <c r="K74" s="272"/>
      <c r="L74" s="272"/>
      <c r="M74" s="272"/>
      <c r="N74" s="272"/>
      <c r="O74" s="98">
        <f t="shared" si="19"/>
        <v>0</v>
      </c>
      <c r="P74" s="33"/>
      <c r="Q74" s="33"/>
      <c r="R74" s="33"/>
      <c r="S74" s="33"/>
      <c r="T74" s="33"/>
      <c r="U74" s="99">
        <f t="shared" si="20"/>
        <v>0</v>
      </c>
      <c r="V74" s="34"/>
      <c r="W74" s="99">
        <f t="shared" si="21"/>
        <v>0</v>
      </c>
      <c r="X74" s="99">
        <f t="shared" si="22"/>
        <v>0</v>
      </c>
      <c r="Y74" s="33" t="str">
        <f>_xlfn.IFNA(IF(VLOOKUP(CONCATENATE($D74,$F74,$G74,Y$3),'Description des coûts'!$D$8:$M$1048576,5,FALSE)=Y$3,VLOOKUP(CONCATENATE($D74,$F74,$G74,Y$3),'Description des coûts'!$D$8:$M$1048576,9,FALSE),0),"")</f>
        <v/>
      </c>
      <c r="Z74" s="33">
        <f>IFERROR(VLOOKUP(D74,Amortissements!$D$8:$O$1048576,8,FALSE)*VLOOKUP(D74,Amortissements!$D$8:$O$1048576,10,FALSE),0)</f>
        <v>0</v>
      </c>
      <c r="AA74" s="33" t="str">
        <f>_xlfn.IFNA(IF(VLOOKUP(CONCATENATE($D74,$F74,$G74,AA$3),'Description des coûts'!$D$8:$M$1048576,5,FALSE)=AA$3,VLOOKUP(CONCATENATE($D74,$F74,$G74,AA$3),'Description des coûts'!$D$8:$M$1048576,9,FALSE),0),"")</f>
        <v/>
      </c>
      <c r="AB74" s="33" t="str">
        <f>_xlfn.IFNA(IF(VLOOKUP(CONCATENATE($D74,$F74,$G74,AB$3),'Description des coûts'!$D$8:$M$1048576,5,FALSE)=AB$3,VLOOKUP(CONCATENATE($D74,$F74,$G74,AB$3),'Description des coûts'!$D$8:$M$1048576,9,FALSE),0),"")</f>
        <v/>
      </c>
      <c r="AC74" s="33" t="str">
        <f>_xlfn.IFNA(IF(VLOOKUP(CONCATENATE($D74,$F74,$G74,AC$3),'Description des coûts'!$D$8:$M$1048576,5,FALSE)=AC$3,VLOOKUP(CONCATENATE($D74,$F74,$G74,AC$3),'Description des coûts'!$D$8:$M$1048576,9,FALSE),0),"")</f>
        <v/>
      </c>
      <c r="AD74" s="33" t="str">
        <f>_xlfn.IFNA(IF(VLOOKUP(CONCATENATE($D74,$F74,$G74,AD$3),'Description des coûts'!$D$8:$M$1048576,5,FALSE)=AD$3,VLOOKUP(CONCATENATE($D74,$F74,$G74,AD$3),'Description des coûts'!$D$8:$M$1048576,9,FALSE),0),"")</f>
        <v/>
      </c>
      <c r="AE74" s="34"/>
      <c r="AF74" s="99">
        <f t="shared" si="40"/>
        <v>0</v>
      </c>
      <c r="AG74" s="25"/>
      <c r="AH74" s="302"/>
      <c r="AI74" s="100">
        <f>IF(F74="",0,
IF(AG74="RI",N(HLOOKUP($F74,Partenaires!$B$11:$H$24,6,FALSE)),
IF(AG74="DE",N(HLOOKUP($F74,Partenaires!$B$11:$H$24,7,FALSE)),
IF(AG74="IEE",N(HLOOKUP($F74,Partenaires!$B$11:$H$24,8,FALSE)),
IF(AG74="AFR",N(HLOOKUP($F74,Partenaires!$B$11:$H$24,9,FALSE)),
IF(AG74="PME",N(HLOOKUP($F74,Partenaires!$B$11:$H$24,10,FALSE)),
IF(AG74="PE",N(HLOOKUP($F74,Partenaires!$B$11:$H$24,11,FALSE)),0)))))))</f>
        <v>0</v>
      </c>
      <c r="AJ74" s="101">
        <f t="shared" si="23"/>
        <v>0</v>
      </c>
      <c r="AK74" s="101">
        <f t="shared" si="24"/>
        <v>0</v>
      </c>
      <c r="AL74" s="101">
        <f t="shared" si="25"/>
        <v>0</v>
      </c>
      <c r="AM74" s="101">
        <f t="shared" si="26"/>
        <v>0</v>
      </c>
      <c r="AN74" s="101">
        <f t="shared" si="27"/>
        <v>0</v>
      </c>
      <c r="AO74" s="101">
        <f t="shared" si="28"/>
        <v>0</v>
      </c>
      <c r="AP74" s="101">
        <f>IF(AG74="PE",AO74-(AO74*N(HLOOKUP($F74,Partenaires!$B$11:$H$24,12,FALSE))/N(HLOOKUP($F74,Partenaires!$B$11:$H$24,13,FALSE))),0)</f>
        <v>0</v>
      </c>
      <c r="AQ74" s="101">
        <f t="shared" si="29"/>
        <v>0</v>
      </c>
      <c r="AR74" s="101">
        <f t="shared" si="30"/>
        <v>0</v>
      </c>
      <c r="AS74" s="101">
        <f t="shared" si="31"/>
        <v>0</v>
      </c>
      <c r="AT74" s="101">
        <f t="shared" si="32"/>
        <v>0</v>
      </c>
      <c r="AU74" s="101">
        <f t="shared" si="33"/>
        <v>0</v>
      </c>
      <c r="AV74" s="101">
        <f t="shared" si="34"/>
        <v>0</v>
      </c>
      <c r="AW74" s="101">
        <f t="shared" si="35"/>
        <v>0</v>
      </c>
      <c r="AX74" s="101">
        <f t="shared" si="36"/>
        <v>0</v>
      </c>
      <c r="AY74" s="101">
        <f t="shared" si="37"/>
        <v>0</v>
      </c>
      <c r="AZ74" s="101">
        <f t="shared" si="38"/>
        <v>0</v>
      </c>
      <c r="BA74" s="101">
        <f>IF(F74="",0,$BB74*N(HLOOKUP($F74,Partenaires!$B$11:$H$24,5,FALSE)))</f>
        <v>0</v>
      </c>
      <c r="BB74" s="101">
        <f t="shared" si="39"/>
        <v>0</v>
      </c>
    </row>
    <row r="75" spans="1:54" ht="18" customHeight="1" x14ac:dyDescent="0.25">
      <c r="A75" s="25"/>
      <c r="B75" s="25"/>
      <c r="C75" s="25"/>
      <c r="D75" s="43" t="str">
        <f t="shared" si="18"/>
        <v/>
      </c>
      <c r="E75" s="44">
        <f>IFERROR(VLOOKUP(CONCATENATE(A75,B75,C75),'Structure projet '!D:E,2,FALSE),"")</f>
        <v>0</v>
      </c>
      <c r="F75" s="25"/>
      <c r="G75" s="25"/>
      <c r="H75" s="26"/>
      <c r="I75" s="26"/>
      <c r="J75" s="272"/>
      <c r="K75" s="272"/>
      <c r="L75" s="272"/>
      <c r="M75" s="272"/>
      <c r="N75" s="272"/>
      <c r="O75" s="98">
        <f t="shared" si="19"/>
        <v>0</v>
      </c>
      <c r="P75" s="33"/>
      <c r="Q75" s="33"/>
      <c r="R75" s="33"/>
      <c r="S75" s="33"/>
      <c r="T75" s="33"/>
      <c r="U75" s="99">
        <f t="shared" si="20"/>
        <v>0</v>
      </c>
      <c r="V75" s="34"/>
      <c r="W75" s="99">
        <f t="shared" si="21"/>
        <v>0</v>
      </c>
      <c r="X75" s="99">
        <f t="shared" si="22"/>
        <v>0</v>
      </c>
      <c r="Y75" s="33" t="str">
        <f>_xlfn.IFNA(IF(VLOOKUP(CONCATENATE($D75,$F75,$G75,Y$3),'Description des coûts'!$D$8:$M$1048576,5,FALSE)=Y$3,VLOOKUP(CONCATENATE($D75,$F75,$G75,Y$3),'Description des coûts'!$D$8:$M$1048576,9,FALSE),0),"")</f>
        <v/>
      </c>
      <c r="Z75" s="33">
        <f>IFERROR(VLOOKUP(D75,Amortissements!$D$8:$O$1048576,8,FALSE)*VLOOKUP(D75,Amortissements!$D$8:$O$1048576,10,FALSE),0)</f>
        <v>0</v>
      </c>
      <c r="AA75" s="33" t="str">
        <f>_xlfn.IFNA(IF(VLOOKUP(CONCATENATE($D75,$F75,$G75,AA$3),'Description des coûts'!$D$8:$M$1048576,5,FALSE)=AA$3,VLOOKUP(CONCATENATE($D75,$F75,$G75,AA$3),'Description des coûts'!$D$8:$M$1048576,9,FALSE),0),"")</f>
        <v/>
      </c>
      <c r="AB75" s="33" t="str">
        <f>_xlfn.IFNA(IF(VLOOKUP(CONCATENATE($D75,$F75,$G75,AB$3),'Description des coûts'!$D$8:$M$1048576,5,FALSE)=AB$3,VLOOKUP(CONCATENATE($D75,$F75,$G75,AB$3),'Description des coûts'!$D$8:$M$1048576,9,FALSE),0),"")</f>
        <v/>
      </c>
      <c r="AC75" s="33" t="str">
        <f>_xlfn.IFNA(IF(VLOOKUP(CONCATENATE($D75,$F75,$G75,AC$3),'Description des coûts'!$D$8:$M$1048576,5,FALSE)=AC$3,VLOOKUP(CONCATENATE($D75,$F75,$G75,AC$3),'Description des coûts'!$D$8:$M$1048576,9,FALSE),0),"")</f>
        <v/>
      </c>
      <c r="AD75" s="33" t="str">
        <f>_xlfn.IFNA(IF(VLOOKUP(CONCATENATE($D75,$F75,$G75,AD$3),'Description des coûts'!$D$8:$M$1048576,5,FALSE)=AD$3,VLOOKUP(CONCATENATE($D75,$F75,$G75,AD$3),'Description des coûts'!$D$8:$M$1048576,9,FALSE),0),"")</f>
        <v/>
      </c>
      <c r="AE75" s="34"/>
      <c r="AF75" s="99">
        <f t="shared" si="40"/>
        <v>0</v>
      </c>
      <c r="AG75" s="25"/>
      <c r="AH75" s="302"/>
      <c r="AI75" s="100">
        <f>IF(F75="",0,
IF(AG75="RI",N(HLOOKUP($F75,Partenaires!$B$11:$H$24,6,FALSE)),
IF(AG75="DE",N(HLOOKUP($F75,Partenaires!$B$11:$H$24,7,FALSE)),
IF(AG75="IEE",N(HLOOKUP($F75,Partenaires!$B$11:$H$24,8,FALSE)),
IF(AG75="AFR",N(HLOOKUP($F75,Partenaires!$B$11:$H$24,9,FALSE)),
IF(AG75="PME",N(HLOOKUP($F75,Partenaires!$B$11:$H$24,10,FALSE)),
IF(AG75="PE",N(HLOOKUP($F75,Partenaires!$B$11:$H$24,11,FALSE)),0)))))))</f>
        <v>0</v>
      </c>
      <c r="AJ75" s="101">
        <f t="shared" si="23"/>
        <v>0</v>
      </c>
      <c r="AK75" s="101">
        <f t="shared" si="24"/>
        <v>0</v>
      </c>
      <c r="AL75" s="101">
        <f t="shared" si="25"/>
        <v>0</v>
      </c>
      <c r="AM75" s="101">
        <f t="shared" si="26"/>
        <v>0</v>
      </c>
      <c r="AN75" s="101">
        <f t="shared" si="27"/>
        <v>0</v>
      </c>
      <c r="AO75" s="101">
        <f t="shared" si="28"/>
        <v>0</v>
      </c>
      <c r="AP75" s="101">
        <f>IF(AG75="PE",AO75-(AO75*N(HLOOKUP($F75,Partenaires!$B$11:$H$24,12,FALSE))/N(HLOOKUP($F75,Partenaires!$B$11:$H$24,13,FALSE))),0)</f>
        <v>0</v>
      </c>
      <c r="AQ75" s="101">
        <f t="shared" si="29"/>
        <v>0</v>
      </c>
      <c r="AR75" s="101">
        <f t="shared" si="30"/>
        <v>0</v>
      </c>
      <c r="AS75" s="101">
        <f t="shared" si="31"/>
        <v>0</v>
      </c>
      <c r="AT75" s="101">
        <f t="shared" si="32"/>
        <v>0</v>
      </c>
      <c r="AU75" s="101">
        <f t="shared" si="33"/>
        <v>0</v>
      </c>
      <c r="AV75" s="101">
        <f t="shared" si="34"/>
        <v>0</v>
      </c>
      <c r="AW75" s="101">
        <f t="shared" si="35"/>
        <v>0</v>
      </c>
      <c r="AX75" s="101">
        <f t="shared" si="36"/>
        <v>0</v>
      </c>
      <c r="AY75" s="101">
        <f t="shared" si="37"/>
        <v>0</v>
      </c>
      <c r="AZ75" s="101">
        <f t="shared" si="38"/>
        <v>0</v>
      </c>
      <c r="BA75" s="101">
        <f>IF(F75="",0,$BB75*N(HLOOKUP($F75,Partenaires!$B$11:$H$24,5,FALSE)))</f>
        <v>0</v>
      </c>
      <c r="BB75" s="101">
        <f t="shared" si="39"/>
        <v>0</v>
      </c>
    </row>
    <row r="76" spans="1:54" ht="18" customHeight="1" x14ac:dyDescent="0.25">
      <c r="A76" s="25"/>
      <c r="B76" s="25"/>
      <c r="C76" s="25"/>
      <c r="D76" s="43" t="str">
        <f t="shared" ref="D76:D139" si="41">CONCATENATE(A76,B76,C76)</f>
        <v/>
      </c>
      <c r="E76" s="44">
        <f>IFERROR(VLOOKUP(CONCATENATE(A76,B76,C76),'Structure projet '!D:E,2,FALSE),"")</f>
        <v>0</v>
      </c>
      <c r="F76" s="25"/>
      <c r="G76" s="25"/>
      <c r="H76" s="26"/>
      <c r="I76" s="26"/>
      <c r="J76" s="272"/>
      <c r="K76" s="272"/>
      <c r="L76" s="272"/>
      <c r="M76" s="272"/>
      <c r="N76" s="272"/>
      <c r="O76" s="98">
        <f t="shared" ref="O76:O139" si="42">SUM(J76:N76)</f>
        <v>0</v>
      </c>
      <c r="P76" s="33"/>
      <c r="Q76" s="33"/>
      <c r="R76" s="33"/>
      <c r="S76" s="33"/>
      <c r="T76" s="33"/>
      <c r="U76" s="99">
        <f t="shared" ref="U76:U139" si="43">J76*P76+K76*Q76+L76*R76+M76*S76+N76*T76</f>
        <v>0</v>
      </c>
      <c r="V76" s="34"/>
      <c r="W76" s="99">
        <f t="shared" ref="W76:W139" si="44">IF(U76-V76=0,0,U76-V76)</f>
        <v>0</v>
      </c>
      <c r="X76" s="99">
        <f t="shared" ref="X76:X139" si="45">IF(OR(AG76="RI",AG76="DE"),20%*(W76+SUM(Y76:AC76)),0)</f>
        <v>0</v>
      </c>
      <c r="Y76" s="33" t="str">
        <f>_xlfn.IFNA(IF(VLOOKUP(CONCATENATE($D76,$F76,$G76,Y$3),'Description des coûts'!$D$8:$M$1048576,5,FALSE)=Y$3,VLOOKUP(CONCATENATE($D76,$F76,$G76,Y$3),'Description des coûts'!$D$8:$M$1048576,9,FALSE),0),"")</f>
        <v/>
      </c>
      <c r="Z76" s="33">
        <f>IFERROR(VLOOKUP(D76,Amortissements!$D$8:$O$1048576,8,FALSE)*VLOOKUP(D76,Amortissements!$D$8:$O$1048576,10,FALSE),0)</f>
        <v>0</v>
      </c>
      <c r="AA76" s="33" t="str">
        <f>_xlfn.IFNA(IF(VLOOKUP(CONCATENATE($D76,$F76,$G76,AA$3),'Description des coûts'!$D$8:$M$1048576,5,FALSE)=AA$3,VLOOKUP(CONCATENATE($D76,$F76,$G76,AA$3),'Description des coûts'!$D$8:$M$1048576,9,FALSE),0),"")</f>
        <v/>
      </c>
      <c r="AB76" s="33" t="str">
        <f>_xlfn.IFNA(IF(VLOOKUP(CONCATENATE($D76,$F76,$G76,AB$3),'Description des coûts'!$D$8:$M$1048576,5,FALSE)=AB$3,VLOOKUP(CONCATENATE($D76,$F76,$G76,AB$3),'Description des coûts'!$D$8:$M$1048576,9,FALSE),0),"")</f>
        <v/>
      </c>
      <c r="AC76" s="33" t="str">
        <f>_xlfn.IFNA(IF(VLOOKUP(CONCATENATE($D76,$F76,$G76,AC$3),'Description des coûts'!$D$8:$M$1048576,5,FALSE)=AC$3,VLOOKUP(CONCATENATE($D76,$F76,$G76,AC$3),'Description des coûts'!$D$8:$M$1048576,9,FALSE),0),"")</f>
        <v/>
      </c>
      <c r="AD76" s="33" t="str">
        <f>_xlfn.IFNA(IF(VLOOKUP(CONCATENATE($D76,$F76,$G76,AD$3),'Description des coûts'!$D$8:$M$1048576,5,FALSE)=AD$3,VLOOKUP(CONCATENATE($D76,$F76,$G76,AD$3),'Description des coûts'!$D$8:$M$1048576,9,FALSE),0),"")</f>
        <v/>
      </c>
      <c r="AE76" s="34"/>
      <c r="AF76" s="99">
        <f t="shared" ref="AF76:AF139" si="46">U76+SUM(X76:AD76)</f>
        <v>0</v>
      </c>
      <c r="AG76" s="25"/>
      <c r="AH76" s="302"/>
      <c r="AI76" s="100">
        <f>IF(F76="",0,
IF(AG76="RI",N(HLOOKUP($F76,Partenaires!$B$11:$H$24,6,FALSE)),
IF(AG76="DE",N(HLOOKUP($F76,Partenaires!$B$11:$H$24,7,FALSE)),
IF(AG76="IEE",N(HLOOKUP($F76,Partenaires!$B$11:$H$24,8,FALSE)),
IF(AG76="AFR",N(HLOOKUP($F76,Partenaires!$B$11:$H$24,9,FALSE)),
IF(AG76="PME",N(HLOOKUP($F76,Partenaires!$B$11:$H$24,10,FALSE)),
IF(AG76="PE",N(HLOOKUP($F76,Partenaires!$B$11:$H$24,11,FALSE)),0)))))))</f>
        <v>0</v>
      </c>
      <c r="AJ76" s="101">
        <f t="shared" ref="AJ76:AJ139" si="47">IF(AG76="RI",AF76-V76,0)</f>
        <v>0</v>
      </c>
      <c r="AK76" s="101">
        <f t="shared" ref="AK76:AK139" si="48">IF(AG76="DE",AF76-V76,0)</f>
        <v>0</v>
      </c>
      <c r="AL76" s="101">
        <f t="shared" ref="AL76:AL139" si="49">IF(AG76="IEE",AF76-V76,0)</f>
        <v>0</v>
      </c>
      <c r="AM76" s="101">
        <f t="shared" ref="AM76:AM139" si="50">IF(AG76="AFR",AF76-V76,0)</f>
        <v>0</v>
      </c>
      <c r="AN76" s="101">
        <f t="shared" ref="AN76:AN139" si="51">IF(AG76="PME",AF76-V76,0)</f>
        <v>0</v>
      </c>
      <c r="AO76" s="101">
        <f t="shared" ref="AO76:AO139" si="52">IF(AG76="PE",AF76-V76,0)</f>
        <v>0</v>
      </c>
      <c r="AP76" s="101">
        <f>IF(AG76="PE",AO76-(AO76*N(HLOOKUP($F76,Partenaires!$B$11:$H$24,12,FALSE))/N(HLOOKUP($F76,Partenaires!$B$11:$H$24,13,FALSE))),0)</f>
        <v>0</v>
      </c>
      <c r="AQ76" s="101">
        <f t="shared" ref="AQ76:AQ139" si="53">IF(AG76="AFR",IF(SUM($AD$11:$AD$2000)&gt;SUM($W$11:$W$2000),AD76,W76),0)</f>
        <v>0</v>
      </c>
      <c r="AR76" s="101">
        <f t="shared" ref="AR76:AR139" si="54">IF(AG76="PME",IF(SUM($AD$11:$AD$2000)&gt;SUM($W$11:$W$2000),AD76,W76),0)</f>
        <v>0</v>
      </c>
      <c r="AS76" s="101">
        <f t="shared" ref="AS76:AS139" si="55">(AJ76+AK76+AL76+AR76+AP76+AQ76)*AH76</f>
        <v>0</v>
      </c>
      <c r="AT76" s="101">
        <f t="shared" ref="AT76:AT139" si="56">IF(AG76="HP",0,AF76-AS76)</f>
        <v>0</v>
      </c>
      <c r="AU76" s="101">
        <f t="shared" ref="AU76:AU139" si="57">IF(AG76="HP",AF76,0)</f>
        <v>0</v>
      </c>
      <c r="AV76" s="101">
        <f t="shared" ref="AV76:AV139" si="58">IF(AG76="PE",AO76-AP76,0)</f>
        <v>0</v>
      </c>
      <c r="AW76" s="101">
        <f t="shared" ref="AW76:AW139" si="59">IF(AG76="AFR",AM76-AQ76,0)</f>
        <v>0</v>
      </c>
      <c r="AX76" s="101">
        <f t="shared" ref="AX76:AX139" si="60">IF(AG76="PME",AN76-AR76,0)</f>
        <v>0</v>
      </c>
      <c r="AY76" s="101">
        <f t="shared" ref="AY76:AY139" si="61">AT76+AU76+AV76+AW76+AX76</f>
        <v>0</v>
      </c>
      <c r="AZ76" s="101">
        <f t="shared" ref="AZ76:AZ139" si="62">BB76-BA76</f>
        <v>0</v>
      </c>
      <c r="BA76" s="101">
        <f>IF(F76="",0,$BB76*N(HLOOKUP($F76,Partenaires!$B$11:$H$24,5,FALSE)))</f>
        <v>0</v>
      </c>
      <c r="BB76" s="101">
        <f t="shared" ref="BB76:BB139" si="63">AS76*AI76</f>
        <v>0</v>
      </c>
    </row>
    <row r="77" spans="1:54" ht="18" customHeight="1" x14ac:dyDescent="0.25">
      <c r="A77" s="25"/>
      <c r="B77" s="25"/>
      <c r="C77" s="25"/>
      <c r="D77" s="43" t="str">
        <f t="shared" si="41"/>
        <v/>
      </c>
      <c r="E77" s="44">
        <f>IFERROR(VLOOKUP(CONCATENATE(A77,B77,C77),'Structure projet '!D:E,2,FALSE),"")</f>
        <v>0</v>
      </c>
      <c r="F77" s="25"/>
      <c r="G77" s="25"/>
      <c r="H77" s="26"/>
      <c r="I77" s="26"/>
      <c r="J77" s="272"/>
      <c r="K77" s="272"/>
      <c r="L77" s="272"/>
      <c r="M77" s="272"/>
      <c r="N77" s="272"/>
      <c r="O77" s="98">
        <f t="shared" si="42"/>
        <v>0</v>
      </c>
      <c r="P77" s="33"/>
      <c r="Q77" s="33"/>
      <c r="R77" s="33"/>
      <c r="S77" s="33"/>
      <c r="T77" s="33"/>
      <c r="U77" s="99">
        <f t="shared" si="43"/>
        <v>0</v>
      </c>
      <c r="V77" s="34"/>
      <c r="W77" s="99">
        <f t="shared" si="44"/>
        <v>0</v>
      </c>
      <c r="X77" s="99">
        <f t="shared" si="45"/>
        <v>0</v>
      </c>
      <c r="Y77" s="33" t="str">
        <f>_xlfn.IFNA(IF(VLOOKUP(CONCATENATE($D77,$F77,$G77,Y$3),'Description des coûts'!$D$8:$M$1048576,5,FALSE)=Y$3,VLOOKUP(CONCATENATE($D77,$F77,$G77,Y$3),'Description des coûts'!$D$8:$M$1048576,9,FALSE),0),"")</f>
        <v/>
      </c>
      <c r="Z77" s="33">
        <f>IFERROR(VLOOKUP(D77,Amortissements!$D$8:$O$1048576,8,FALSE)*VLOOKUP(D77,Amortissements!$D$8:$O$1048576,10,FALSE),0)</f>
        <v>0</v>
      </c>
      <c r="AA77" s="33" t="str">
        <f>_xlfn.IFNA(IF(VLOOKUP(CONCATENATE($D77,$F77,$G77,AA$3),'Description des coûts'!$D$8:$M$1048576,5,FALSE)=AA$3,VLOOKUP(CONCATENATE($D77,$F77,$G77,AA$3),'Description des coûts'!$D$8:$M$1048576,9,FALSE),0),"")</f>
        <v/>
      </c>
      <c r="AB77" s="33" t="str">
        <f>_xlfn.IFNA(IF(VLOOKUP(CONCATENATE($D77,$F77,$G77,AB$3),'Description des coûts'!$D$8:$M$1048576,5,FALSE)=AB$3,VLOOKUP(CONCATENATE($D77,$F77,$G77,AB$3),'Description des coûts'!$D$8:$M$1048576,9,FALSE),0),"")</f>
        <v/>
      </c>
      <c r="AC77" s="33" t="str">
        <f>_xlfn.IFNA(IF(VLOOKUP(CONCATENATE($D77,$F77,$G77,AC$3),'Description des coûts'!$D$8:$M$1048576,5,FALSE)=AC$3,VLOOKUP(CONCATENATE($D77,$F77,$G77,AC$3),'Description des coûts'!$D$8:$M$1048576,9,FALSE),0),"")</f>
        <v/>
      </c>
      <c r="AD77" s="33" t="str">
        <f>_xlfn.IFNA(IF(VLOOKUP(CONCATENATE($D77,$F77,$G77,AD$3),'Description des coûts'!$D$8:$M$1048576,5,FALSE)=AD$3,VLOOKUP(CONCATENATE($D77,$F77,$G77,AD$3),'Description des coûts'!$D$8:$M$1048576,9,FALSE),0),"")</f>
        <v/>
      </c>
      <c r="AE77" s="34"/>
      <c r="AF77" s="99">
        <f t="shared" si="46"/>
        <v>0</v>
      </c>
      <c r="AG77" s="25"/>
      <c r="AH77" s="302"/>
      <c r="AI77" s="100">
        <f>IF(F77="",0,
IF(AG77="RI",N(HLOOKUP($F77,Partenaires!$B$11:$H$24,6,FALSE)),
IF(AG77="DE",N(HLOOKUP($F77,Partenaires!$B$11:$H$24,7,FALSE)),
IF(AG77="IEE",N(HLOOKUP($F77,Partenaires!$B$11:$H$24,8,FALSE)),
IF(AG77="AFR",N(HLOOKUP($F77,Partenaires!$B$11:$H$24,9,FALSE)),
IF(AG77="PME",N(HLOOKUP($F77,Partenaires!$B$11:$H$24,10,FALSE)),
IF(AG77="PE",N(HLOOKUP($F77,Partenaires!$B$11:$H$24,11,FALSE)),0)))))))</f>
        <v>0</v>
      </c>
      <c r="AJ77" s="101">
        <f t="shared" si="47"/>
        <v>0</v>
      </c>
      <c r="AK77" s="101">
        <f t="shared" si="48"/>
        <v>0</v>
      </c>
      <c r="AL77" s="101">
        <f t="shared" si="49"/>
        <v>0</v>
      </c>
      <c r="AM77" s="101">
        <f t="shared" si="50"/>
        <v>0</v>
      </c>
      <c r="AN77" s="101">
        <f t="shared" si="51"/>
        <v>0</v>
      </c>
      <c r="AO77" s="101">
        <f t="shared" si="52"/>
        <v>0</v>
      </c>
      <c r="AP77" s="101">
        <f>IF(AG77="PE",AO77-(AO77*N(HLOOKUP($F77,Partenaires!$B$11:$H$24,12,FALSE))/N(HLOOKUP($F77,Partenaires!$B$11:$H$24,13,FALSE))),0)</f>
        <v>0</v>
      </c>
      <c r="AQ77" s="101">
        <f t="shared" si="53"/>
        <v>0</v>
      </c>
      <c r="AR77" s="101">
        <f t="shared" si="54"/>
        <v>0</v>
      </c>
      <c r="AS77" s="101">
        <f t="shared" si="55"/>
        <v>0</v>
      </c>
      <c r="AT77" s="101">
        <f t="shared" si="56"/>
        <v>0</v>
      </c>
      <c r="AU77" s="101">
        <f t="shared" si="57"/>
        <v>0</v>
      </c>
      <c r="AV77" s="101">
        <f t="shared" si="58"/>
        <v>0</v>
      </c>
      <c r="AW77" s="101">
        <f t="shared" si="59"/>
        <v>0</v>
      </c>
      <c r="AX77" s="101">
        <f t="shared" si="60"/>
        <v>0</v>
      </c>
      <c r="AY77" s="101">
        <f t="shared" si="61"/>
        <v>0</v>
      </c>
      <c r="AZ77" s="101">
        <f t="shared" si="62"/>
        <v>0</v>
      </c>
      <c r="BA77" s="101">
        <f>IF(F77="",0,$BB77*N(HLOOKUP($F77,Partenaires!$B$11:$H$24,5,FALSE)))</f>
        <v>0</v>
      </c>
      <c r="BB77" s="101">
        <f t="shared" si="63"/>
        <v>0</v>
      </c>
    </row>
    <row r="78" spans="1:54" ht="18" customHeight="1" x14ac:dyDescent="0.25">
      <c r="A78" s="25"/>
      <c r="B78" s="25"/>
      <c r="C78" s="25"/>
      <c r="D78" s="43" t="str">
        <f t="shared" si="41"/>
        <v/>
      </c>
      <c r="E78" s="44">
        <f>IFERROR(VLOOKUP(CONCATENATE(A78,B78,C78),'Structure projet '!D:E,2,FALSE),"")</f>
        <v>0</v>
      </c>
      <c r="F78" s="25"/>
      <c r="G78" s="25"/>
      <c r="H78" s="26"/>
      <c r="I78" s="26"/>
      <c r="J78" s="272"/>
      <c r="K78" s="272"/>
      <c r="L78" s="272"/>
      <c r="M78" s="272"/>
      <c r="N78" s="272"/>
      <c r="O78" s="98">
        <f t="shared" si="42"/>
        <v>0</v>
      </c>
      <c r="P78" s="33"/>
      <c r="Q78" s="33"/>
      <c r="R78" s="33"/>
      <c r="S78" s="33"/>
      <c r="T78" s="33"/>
      <c r="U78" s="99">
        <f t="shared" si="43"/>
        <v>0</v>
      </c>
      <c r="V78" s="34"/>
      <c r="W78" s="99">
        <f t="shared" si="44"/>
        <v>0</v>
      </c>
      <c r="X78" s="99">
        <f t="shared" si="45"/>
        <v>0</v>
      </c>
      <c r="Y78" s="33" t="str">
        <f>_xlfn.IFNA(IF(VLOOKUP(CONCATENATE($D78,$F78,$G78,Y$3),'Description des coûts'!$D$8:$M$1048576,5,FALSE)=Y$3,VLOOKUP(CONCATENATE($D78,$F78,$G78,Y$3),'Description des coûts'!$D$8:$M$1048576,9,FALSE),0),"")</f>
        <v/>
      </c>
      <c r="Z78" s="33">
        <f>IFERROR(VLOOKUP(D78,Amortissements!$D$8:$O$1048576,8,FALSE)*VLOOKUP(D78,Amortissements!$D$8:$O$1048576,10,FALSE),0)</f>
        <v>0</v>
      </c>
      <c r="AA78" s="33" t="str">
        <f>_xlfn.IFNA(IF(VLOOKUP(CONCATENATE($D78,$F78,$G78,AA$3),'Description des coûts'!$D$8:$M$1048576,5,FALSE)=AA$3,VLOOKUP(CONCATENATE($D78,$F78,$G78,AA$3),'Description des coûts'!$D$8:$M$1048576,9,FALSE),0),"")</f>
        <v/>
      </c>
      <c r="AB78" s="33" t="str">
        <f>_xlfn.IFNA(IF(VLOOKUP(CONCATENATE($D78,$F78,$G78,AB$3),'Description des coûts'!$D$8:$M$1048576,5,FALSE)=AB$3,VLOOKUP(CONCATENATE($D78,$F78,$G78,AB$3),'Description des coûts'!$D$8:$M$1048576,9,FALSE),0),"")</f>
        <v/>
      </c>
      <c r="AC78" s="33" t="str">
        <f>_xlfn.IFNA(IF(VLOOKUP(CONCATENATE($D78,$F78,$G78,AC$3),'Description des coûts'!$D$8:$M$1048576,5,FALSE)=AC$3,VLOOKUP(CONCATENATE($D78,$F78,$G78,AC$3),'Description des coûts'!$D$8:$M$1048576,9,FALSE),0),"")</f>
        <v/>
      </c>
      <c r="AD78" s="33" t="str">
        <f>_xlfn.IFNA(IF(VLOOKUP(CONCATENATE($D78,$F78,$G78,AD$3),'Description des coûts'!$D$8:$M$1048576,5,FALSE)=AD$3,VLOOKUP(CONCATENATE($D78,$F78,$G78,AD$3),'Description des coûts'!$D$8:$M$1048576,9,FALSE),0),"")</f>
        <v/>
      </c>
      <c r="AE78" s="34"/>
      <c r="AF78" s="99">
        <f t="shared" si="46"/>
        <v>0</v>
      </c>
      <c r="AG78" s="25"/>
      <c r="AH78" s="302"/>
      <c r="AI78" s="100">
        <f>IF(F78="",0,
IF(AG78="RI",N(HLOOKUP($F78,Partenaires!$B$11:$H$24,6,FALSE)),
IF(AG78="DE",N(HLOOKUP($F78,Partenaires!$B$11:$H$24,7,FALSE)),
IF(AG78="IEE",N(HLOOKUP($F78,Partenaires!$B$11:$H$24,8,FALSE)),
IF(AG78="AFR",N(HLOOKUP($F78,Partenaires!$B$11:$H$24,9,FALSE)),
IF(AG78="PME",N(HLOOKUP($F78,Partenaires!$B$11:$H$24,10,FALSE)),
IF(AG78="PE",N(HLOOKUP($F78,Partenaires!$B$11:$H$24,11,FALSE)),0)))))))</f>
        <v>0</v>
      </c>
      <c r="AJ78" s="101">
        <f t="shared" si="47"/>
        <v>0</v>
      </c>
      <c r="AK78" s="101">
        <f t="shared" si="48"/>
        <v>0</v>
      </c>
      <c r="AL78" s="101">
        <f t="shared" si="49"/>
        <v>0</v>
      </c>
      <c r="AM78" s="101">
        <f t="shared" si="50"/>
        <v>0</v>
      </c>
      <c r="AN78" s="101">
        <f t="shared" si="51"/>
        <v>0</v>
      </c>
      <c r="AO78" s="101">
        <f t="shared" si="52"/>
        <v>0</v>
      </c>
      <c r="AP78" s="101">
        <f>IF(AG78="PE",AO78-(AO78*N(HLOOKUP($F78,Partenaires!$B$11:$H$24,12,FALSE))/N(HLOOKUP($F78,Partenaires!$B$11:$H$24,13,FALSE))),0)</f>
        <v>0</v>
      </c>
      <c r="AQ78" s="101">
        <f t="shared" si="53"/>
        <v>0</v>
      </c>
      <c r="AR78" s="101">
        <f t="shared" si="54"/>
        <v>0</v>
      </c>
      <c r="AS78" s="101">
        <f t="shared" si="55"/>
        <v>0</v>
      </c>
      <c r="AT78" s="101">
        <f t="shared" si="56"/>
        <v>0</v>
      </c>
      <c r="AU78" s="101">
        <f t="shared" si="57"/>
        <v>0</v>
      </c>
      <c r="AV78" s="101">
        <f t="shared" si="58"/>
        <v>0</v>
      </c>
      <c r="AW78" s="101">
        <f t="shared" si="59"/>
        <v>0</v>
      </c>
      <c r="AX78" s="101">
        <f t="shared" si="60"/>
        <v>0</v>
      </c>
      <c r="AY78" s="101">
        <f t="shared" si="61"/>
        <v>0</v>
      </c>
      <c r="AZ78" s="101">
        <f t="shared" si="62"/>
        <v>0</v>
      </c>
      <c r="BA78" s="101">
        <f>IF(F78="",0,$BB78*N(HLOOKUP($F78,Partenaires!$B$11:$H$24,5,FALSE)))</f>
        <v>0</v>
      </c>
      <c r="BB78" s="101">
        <f t="shared" si="63"/>
        <v>0</v>
      </c>
    </row>
    <row r="79" spans="1:54" ht="18" customHeight="1" x14ac:dyDescent="0.25">
      <c r="A79" s="25"/>
      <c r="B79" s="25"/>
      <c r="C79" s="25"/>
      <c r="D79" s="43" t="str">
        <f t="shared" si="41"/>
        <v/>
      </c>
      <c r="E79" s="44">
        <f>IFERROR(VLOOKUP(CONCATENATE(A79,B79,C79),'Structure projet '!D:E,2,FALSE),"")</f>
        <v>0</v>
      </c>
      <c r="F79" s="25"/>
      <c r="G79" s="25"/>
      <c r="H79" s="26"/>
      <c r="I79" s="26"/>
      <c r="J79" s="272"/>
      <c r="K79" s="272"/>
      <c r="L79" s="272"/>
      <c r="M79" s="272"/>
      <c r="N79" s="272"/>
      <c r="O79" s="98">
        <f t="shared" si="42"/>
        <v>0</v>
      </c>
      <c r="P79" s="33"/>
      <c r="Q79" s="33"/>
      <c r="R79" s="33"/>
      <c r="S79" s="33"/>
      <c r="T79" s="33"/>
      <c r="U79" s="99">
        <f t="shared" si="43"/>
        <v>0</v>
      </c>
      <c r="V79" s="34"/>
      <c r="W79" s="99">
        <f t="shared" si="44"/>
        <v>0</v>
      </c>
      <c r="X79" s="99">
        <f t="shared" si="45"/>
        <v>0</v>
      </c>
      <c r="Y79" s="33" t="str">
        <f>_xlfn.IFNA(IF(VLOOKUP(CONCATENATE($D79,$F79,$G79,Y$3),'Description des coûts'!$D$8:$M$1048576,5,FALSE)=Y$3,VLOOKUP(CONCATENATE($D79,$F79,$G79,Y$3),'Description des coûts'!$D$8:$M$1048576,9,FALSE),0),"")</f>
        <v/>
      </c>
      <c r="Z79" s="33">
        <f>IFERROR(VLOOKUP(D79,Amortissements!$D$8:$O$1048576,8,FALSE)*VLOOKUP(D79,Amortissements!$D$8:$O$1048576,10,FALSE),0)</f>
        <v>0</v>
      </c>
      <c r="AA79" s="33" t="str">
        <f>_xlfn.IFNA(IF(VLOOKUP(CONCATENATE($D79,$F79,$G79,AA$3),'Description des coûts'!$D$8:$M$1048576,5,FALSE)=AA$3,VLOOKUP(CONCATENATE($D79,$F79,$G79,AA$3),'Description des coûts'!$D$8:$M$1048576,9,FALSE),0),"")</f>
        <v/>
      </c>
      <c r="AB79" s="33" t="str">
        <f>_xlfn.IFNA(IF(VLOOKUP(CONCATENATE($D79,$F79,$G79,AB$3),'Description des coûts'!$D$8:$M$1048576,5,FALSE)=AB$3,VLOOKUP(CONCATENATE($D79,$F79,$G79,AB$3),'Description des coûts'!$D$8:$M$1048576,9,FALSE),0),"")</f>
        <v/>
      </c>
      <c r="AC79" s="33" t="str">
        <f>_xlfn.IFNA(IF(VLOOKUP(CONCATENATE($D79,$F79,$G79,AC$3),'Description des coûts'!$D$8:$M$1048576,5,FALSE)=AC$3,VLOOKUP(CONCATENATE($D79,$F79,$G79,AC$3),'Description des coûts'!$D$8:$M$1048576,9,FALSE),0),"")</f>
        <v/>
      </c>
      <c r="AD79" s="33" t="str">
        <f>_xlfn.IFNA(IF(VLOOKUP(CONCATENATE($D79,$F79,$G79,AD$3),'Description des coûts'!$D$8:$M$1048576,5,FALSE)=AD$3,VLOOKUP(CONCATENATE($D79,$F79,$G79,AD$3),'Description des coûts'!$D$8:$M$1048576,9,FALSE),0),"")</f>
        <v/>
      </c>
      <c r="AE79" s="34"/>
      <c r="AF79" s="99">
        <f t="shared" si="46"/>
        <v>0</v>
      </c>
      <c r="AG79" s="25"/>
      <c r="AH79" s="302"/>
      <c r="AI79" s="100">
        <f>IF(F79="",0,
IF(AG79="RI",N(HLOOKUP($F79,Partenaires!$B$11:$H$24,6,FALSE)),
IF(AG79="DE",N(HLOOKUP($F79,Partenaires!$B$11:$H$24,7,FALSE)),
IF(AG79="IEE",N(HLOOKUP($F79,Partenaires!$B$11:$H$24,8,FALSE)),
IF(AG79="AFR",N(HLOOKUP($F79,Partenaires!$B$11:$H$24,9,FALSE)),
IF(AG79="PME",N(HLOOKUP($F79,Partenaires!$B$11:$H$24,10,FALSE)),
IF(AG79="PE",N(HLOOKUP($F79,Partenaires!$B$11:$H$24,11,FALSE)),0)))))))</f>
        <v>0</v>
      </c>
      <c r="AJ79" s="101">
        <f t="shared" si="47"/>
        <v>0</v>
      </c>
      <c r="AK79" s="101">
        <f t="shared" si="48"/>
        <v>0</v>
      </c>
      <c r="AL79" s="101">
        <f t="shared" si="49"/>
        <v>0</v>
      </c>
      <c r="AM79" s="101">
        <f t="shared" si="50"/>
        <v>0</v>
      </c>
      <c r="AN79" s="101">
        <f t="shared" si="51"/>
        <v>0</v>
      </c>
      <c r="AO79" s="101">
        <f t="shared" si="52"/>
        <v>0</v>
      </c>
      <c r="AP79" s="101">
        <f>IF(AG79="PE",AO79-(AO79*N(HLOOKUP($F79,Partenaires!$B$11:$H$24,12,FALSE))/N(HLOOKUP($F79,Partenaires!$B$11:$H$24,13,FALSE))),0)</f>
        <v>0</v>
      </c>
      <c r="AQ79" s="101">
        <f t="shared" si="53"/>
        <v>0</v>
      </c>
      <c r="AR79" s="101">
        <f t="shared" si="54"/>
        <v>0</v>
      </c>
      <c r="AS79" s="101">
        <f t="shared" si="55"/>
        <v>0</v>
      </c>
      <c r="AT79" s="101">
        <f t="shared" si="56"/>
        <v>0</v>
      </c>
      <c r="AU79" s="101">
        <f t="shared" si="57"/>
        <v>0</v>
      </c>
      <c r="AV79" s="101">
        <f t="shared" si="58"/>
        <v>0</v>
      </c>
      <c r="AW79" s="101">
        <f t="shared" si="59"/>
        <v>0</v>
      </c>
      <c r="AX79" s="101">
        <f t="shared" si="60"/>
        <v>0</v>
      </c>
      <c r="AY79" s="101">
        <f t="shared" si="61"/>
        <v>0</v>
      </c>
      <c r="AZ79" s="101">
        <f t="shared" si="62"/>
        <v>0</v>
      </c>
      <c r="BA79" s="101">
        <f>IF(F79="",0,$BB79*N(HLOOKUP($F79,Partenaires!$B$11:$H$24,5,FALSE)))</f>
        <v>0</v>
      </c>
      <c r="BB79" s="101">
        <f t="shared" si="63"/>
        <v>0</v>
      </c>
    </row>
    <row r="80" spans="1:54" ht="18" customHeight="1" x14ac:dyDescent="0.25">
      <c r="A80" s="25"/>
      <c r="B80" s="25"/>
      <c r="C80" s="25"/>
      <c r="D80" s="43" t="str">
        <f t="shared" si="41"/>
        <v/>
      </c>
      <c r="E80" s="44">
        <f>IFERROR(VLOOKUP(CONCATENATE(A80,B80,C80),'Structure projet '!D:E,2,FALSE),"")</f>
        <v>0</v>
      </c>
      <c r="F80" s="25"/>
      <c r="G80" s="25"/>
      <c r="H80" s="26"/>
      <c r="I80" s="26"/>
      <c r="J80" s="272"/>
      <c r="K80" s="272"/>
      <c r="L80" s="272"/>
      <c r="M80" s="272"/>
      <c r="N80" s="272"/>
      <c r="O80" s="98">
        <f t="shared" si="42"/>
        <v>0</v>
      </c>
      <c r="P80" s="33"/>
      <c r="Q80" s="33"/>
      <c r="R80" s="33"/>
      <c r="S80" s="33"/>
      <c r="T80" s="33"/>
      <c r="U80" s="99">
        <f t="shared" si="43"/>
        <v>0</v>
      </c>
      <c r="V80" s="34"/>
      <c r="W80" s="99">
        <f t="shared" si="44"/>
        <v>0</v>
      </c>
      <c r="X80" s="99">
        <f t="shared" si="45"/>
        <v>0</v>
      </c>
      <c r="Y80" s="33" t="str">
        <f>_xlfn.IFNA(IF(VLOOKUP(CONCATENATE($D80,$F80,$G80,Y$3),'Description des coûts'!$D$8:$M$1048576,5,FALSE)=Y$3,VLOOKUP(CONCATENATE($D80,$F80,$G80,Y$3),'Description des coûts'!$D$8:$M$1048576,9,FALSE),0),"")</f>
        <v/>
      </c>
      <c r="Z80" s="33">
        <f>IFERROR(VLOOKUP(D80,Amortissements!$D$8:$O$1048576,8,FALSE)*VLOOKUP(D80,Amortissements!$D$8:$O$1048576,10,FALSE),0)</f>
        <v>0</v>
      </c>
      <c r="AA80" s="33" t="str">
        <f>_xlfn.IFNA(IF(VLOOKUP(CONCATENATE($D80,$F80,$G80,AA$3),'Description des coûts'!$D$8:$M$1048576,5,FALSE)=AA$3,VLOOKUP(CONCATENATE($D80,$F80,$G80,AA$3),'Description des coûts'!$D$8:$M$1048576,9,FALSE),0),"")</f>
        <v/>
      </c>
      <c r="AB80" s="33" t="str">
        <f>_xlfn.IFNA(IF(VLOOKUP(CONCATENATE($D80,$F80,$G80,AB$3),'Description des coûts'!$D$8:$M$1048576,5,FALSE)=AB$3,VLOOKUP(CONCATENATE($D80,$F80,$G80,AB$3),'Description des coûts'!$D$8:$M$1048576,9,FALSE),0),"")</f>
        <v/>
      </c>
      <c r="AC80" s="33" t="str">
        <f>_xlfn.IFNA(IF(VLOOKUP(CONCATENATE($D80,$F80,$G80,AC$3),'Description des coûts'!$D$8:$M$1048576,5,FALSE)=AC$3,VLOOKUP(CONCATENATE($D80,$F80,$G80,AC$3),'Description des coûts'!$D$8:$M$1048576,9,FALSE),0),"")</f>
        <v/>
      </c>
      <c r="AD80" s="33" t="str">
        <f>_xlfn.IFNA(IF(VLOOKUP(CONCATENATE($D80,$F80,$G80,AD$3),'Description des coûts'!$D$8:$M$1048576,5,FALSE)=AD$3,VLOOKUP(CONCATENATE($D80,$F80,$G80,AD$3),'Description des coûts'!$D$8:$M$1048576,9,FALSE),0),"")</f>
        <v/>
      </c>
      <c r="AE80" s="34"/>
      <c r="AF80" s="99">
        <f t="shared" si="46"/>
        <v>0</v>
      </c>
      <c r="AG80" s="25"/>
      <c r="AH80" s="302"/>
      <c r="AI80" s="100">
        <f>IF(F80="",0,
IF(AG80="RI",N(HLOOKUP($F80,Partenaires!$B$11:$H$24,6,FALSE)),
IF(AG80="DE",N(HLOOKUP($F80,Partenaires!$B$11:$H$24,7,FALSE)),
IF(AG80="IEE",N(HLOOKUP($F80,Partenaires!$B$11:$H$24,8,FALSE)),
IF(AG80="AFR",N(HLOOKUP($F80,Partenaires!$B$11:$H$24,9,FALSE)),
IF(AG80="PME",N(HLOOKUP($F80,Partenaires!$B$11:$H$24,10,FALSE)),
IF(AG80="PE",N(HLOOKUP($F80,Partenaires!$B$11:$H$24,11,FALSE)),0)))))))</f>
        <v>0</v>
      </c>
      <c r="AJ80" s="101">
        <f t="shared" si="47"/>
        <v>0</v>
      </c>
      <c r="AK80" s="101">
        <f t="shared" si="48"/>
        <v>0</v>
      </c>
      <c r="AL80" s="101">
        <f t="shared" si="49"/>
        <v>0</v>
      </c>
      <c r="AM80" s="101">
        <f t="shared" si="50"/>
        <v>0</v>
      </c>
      <c r="AN80" s="101">
        <f t="shared" si="51"/>
        <v>0</v>
      </c>
      <c r="AO80" s="101">
        <f t="shared" si="52"/>
        <v>0</v>
      </c>
      <c r="AP80" s="101">
        <f>IF(AG80="PE",AO80-(AO80*N(HLOOKUP($F80,Partenaires!$B$11:$H$24,12,FALSE))/N(HLOOKUP($F80,Partenaires!$B$11:$H$24,13,FALSE))),0)</f>
        <v>0</v>
      </c>
      <c r="AQ80" s="101">
        <f t="shared" si="53"/>
        <v>0</v>
      </c>
      <c r="AR80" s="101">
        <f t="shared" si="54"/>
        <v>0</v>
      </c>
      <c r="AS80" s="101">
        <f t="shared" si="55"/>
        <v>0</v>
      </c>
      <c r="AT80" s="101">
        <f t="shared" si="56"/>
        <v>0</v>
      </c>
      <c r="AU80" s="101">
        <f t="shared" si="57"/>
        <v>0</v>
      </c>
      <c r="AV80" s="101">
        <f t="shared" si="58"/>
        <v>0</v>
      </c>
      <c r="AW80" s="101">
        <f t="shared" si="59"/>
        <v>0</v>
      </c>
      <c r="AX80" s="101">
        <f t="shared" si="60"/>
        <v>0</v>
      </c>
      <c r="AY80" s="101">
        <f t="shared" si="61"/>
        <v>0</v>
      </c>
      <c r="AZ80" s="101">
        <f t="shared" si="62"/>
        <v>0</v>
      </c>
      <c r="BA80" s="101">
        <f>IF(F80="",0,$BB80*N(HLOOKUP($F80,Partenaires!$B$11:$H$24,5,FALSE)))</f>
        <v>0</v>
      </c>
      <c r="BB80" s="101">
        <f t="shared" si="63"/>
        <v>0</v>
      </c>
    </row>
    <row r="81" spans="1:54" x14ac:dyDescent="0.25">
      <c r="A81" s="25"/>
      <c r="B81" s="25"/>
      <c r="C81" s="25"/>
      <c r="D81" s="43" t="str">
        <f t="shared" si="41"/>
        <v/>
      </c>
      <c r="E81" s="44">
        <f>IFERROR(VLOOKUP(CONCATENATE(A81,B81,C81),'Structure projet '!D:E,2,FALSE),"")</f>
        <v>0</v>
      </c>
      <c r="F81" s="25"/>
      <c r="G81" s="25"/>
      <c r="H81" s="26"/>
      <c r="I81" s="26"/>
      <c r="J81" s="272"/>
      <c r="K81" s="272"/>
      <c r="L81" s="272"/>
      <c r="M81" s="272"/>
      <c r="N81" s="272"/>
      <c r="O81" s="98">
        <f t="shared" si="42"/>
        <v>0</v>
      </c>
      <c r="P81" s="33"/>
      <c r="Q81" s="33"/>
      <c r="R81" s="33"/>
      <c r="S81" s="33"/>
      <c r="T81" s="33"/>
      <c r="U81" s="99">
        <f t="shared" si="43"/>
        <v>0</v>
      </c>
      <c r="V81" s="34"/>
      <c r="W81" s="99">
        <f t="shared" si="44"/>
        <v>0</v>
      </c>
      <c r="X81" s="99">
        <f t="shared" si="45"/>
        <v>0</v>
      </c>
      <c r="Y81" s="33" t="str">
        <f>_xlfn.IFNA(IF(VLOOKUP(CONCATENATE($D81,$F81,$G81,Y$3),'Description des coûts'!$D$8:$M$1048576,5,FALSE)=Y$3,VLOOKUP(CONCATENATE($D81,$F81,$G81,Y$3),'Description des coûts'!$D$8:$M$1048576,9,FALSE),0),"")</f>
        <v/>
      </c>
      <c r="Z81" s="33">
        <f>IFERROR(VLOOKUP(D81,Amortissements!$D$8:$O$1048576,8,FALSE)*VLOOKUP(D81,Amortissements!$D$8:$O$1048576,10,FALSE),0)</f>
        <v>0</v>
      </c>
      <c r="AA81" s="33" t="str">
        <f>_xlfn.IFNA(IF(VLOOKUP(CONCATENATE($D81,$F81,$G81,AA$3),'Description des coûts'!$D$8:$M$1048576,5,FALSE)=AA$3,VLOOKUP(CONCATENATE($D81,$F81,$G81,AA$3),'Description des coûts'!$D$8:$M$1048576,9,FALSE),0),"")</f>
        <v/>
      </c>
      <c r="AB81" s="33" t="str">
        <f>_xlfn.IFNA(IF(VLOOKUP(CONCATENATE($D81,$F81,$G81,AB$3),'Description des coûts'!$D$8:$M$1048576,5,FALSE)=AB$3,VLOOKUP(CONCATENATE($D81,$F81,$G81,AB$3),'Description des coûts'!$D$8:$M$1048576,9,FALSE),0),"")</f>
        <v/>
      </c>
      <c r="AC81" s="33" t="str">
        <f>_xlfn.IFNA(IF(VLOOKUP(CONCATENATE($D81,$F81,$G81,AC$3),'Description des coûts'!$D$8:$M$1048576,5,FALSE)=AC$3,VLOOKUP(CONCATENATE($D81,$F81,$G81,AC$3),'Description des coûts'!$D$8:$M$1048576,9,FALSE),0),"")</f>
        <v/>
      </c>
      <c r="AD81" s="33" t="str">
        <f>_xlfn.IFNA(IF(VLOOKUP(CONCATENATE($D81,$F81,$G81,AD$3),'Description des coûts'!$D$8:$M$1048576,5,FALSE)=AD$3,VLOOKUP(CONCATENATE($D81,$F81,$G81,AD$3),'Description des coûts'!$D$8:$M$1048576,9,FALSE),0),"")</f>
        <v/>
      </c>
      <c r="AE81" s="34"/>
      <c r="AF81" s="99">
        <f t="shared" si="46"/>
        <v>0</v>
      </c>
      <c r="AG81" s="25"/>
      <c r="AH81" s="302"/>
      <c r="AI81" s="100">
        <f>IF(F81="",0,
IF(AG81="RI",N(HLOOKUP($F81,Partenaires!$B$11:$H$24,6,FALSE)),
IF(AG81="DE",N(HLOOKUP($F81,Partenaires!$B$11:$H$24,7,FALSE)),
IF(AG81="IEE",N(HLOOKUP($F81,Partenaires!$B$11:$H$24,8,FALSE)),
IF(AG81="AFR",N(HLOOKUP($F81,Partenaires!$B$11:$H$24,9,FALSE)),
IF(AG81="PME",N(HLOOKUP($F81,Partenaires!$B$11:$H$24,10,FALSE)),
IF(AG81="PE",N(HLOOKUP($F81,Partenaires!$B$11:$H$24,11,FALSE)),0)))))))</f>
        <v>0</v>
      </c>
      <c r="AJ81" s="101">
        <f t="shared" si="47"/>
        <v>0</v>
      </c>
      <c r="AK81" s="101">
        <f t="shared" si="48"/>
        <v>0</v>
      </c>
      <c r="AL81" s="101">
        <f t="shared" si="49"/>
        <v>0</v>
      </c>
      <c r="AM81" s="101">
        <f t="shared" si="50"/>
        <v>0</v>
      </c>
      <c r="AN81" s="101">
        <f t="shared" si="51"/>
        <v>0</v>
      </c>
      <c r="AO81" s="101">
        <f t="shared" si="52"/>
        <v>0</v>
      </c>
      <c r="AP81" s="101">
        <f>IF(AG81="PE",AO81-(AO81*N(HLOOKUP($F81,Partenaires!$B$11:$H$24,12,FALSE))/N(HLOOKUP($F81,Partenaires!$B$11:$H$24,13,FALSE))),0)</f>
        <v>0</v>
      </c>
      <c r="AQ81" s="101">
        <f t="shared" si="53"/>
        <v>0</v>
      </c>
      <c r="AR81" s="101">
        <f t="shared" si="54"/>
        <v>0</v>
      </c>
      <c r="AS81" s="101">
        <f t="shared" si="55"/>
        <v>0</v>
      </c>
      <c r="AT81" s="101">
        <f t="shared" si="56"/>
        <v>0</v>
      </c>
      <c r="AU81" s="101">
        <f t="shared" si="57"/>
        <v>0</v>
      </c>
      <c r="AV81" s="101">
        <f t="shared" si="58"/>
        <v>0</v>
      </c>
      <c r="AW81" s="101">
        <f t="shared" si="59"/>
        <v>0</v>
      </c>
      <c r="AX81" s="101">
        <f t="shared" si="60"/>
        <v>0</v>
      </c>
      <c r="AY81" s="101">
        <f t="shared" si="61"/>
        <v>0</v>
      </c>
      <c r="AZ81" s="101">
        <f t="shared" si="62"/>
        <v>0</v>
      </c>
      <c r="BA81" s="101">
        <f>IF(F81="",0,$BB81*N(HLOOKUP($F81,Partenaires!$B$11:$H$24,5,FALSE)))</f>
        <v>0</v>
      </c>
      <c r="BB81" s="101">
        <f t="shared" si="63"/>
        <v>0</v>
      </c>
    </row>
    <row r="82" spans="1:54" x14ac:dyDescent="0.25">
      <c r="A82" s="25"/>
      <c r="B82" s="25"/>
      <c r="C82" s="25"/>
      <c r="D82" s="43" t="str">
        <f t="shared" si="41"/>
        <v/>
      </c>
      <c r="E82" s="44">
        <f>IFERROR(VLOOKUP(CONCATENATE(A82,B82,C82),'Structure projet '!D:E,2,FALSE),"")</f>
        <v>0</v>
      </c>
      <c r="F82" s="25"/>
      <c r="G82" s="25"/>
      <c r="H82" s="26"/>
      <c r="I82" s="26"/>
      <c r="J82" s="272"/>
      <c r="K82" s="272"/>
      <c r="L82" s="272"/>
      <c r="M82" s="272"/>
      <c r="N82" s="272"/>
      <c r="O82" s="98">
        <f t="shared" si="42"/>
        <v>0</v>
      </c>
      <c r="P82" s="33"/>
      <c r="Q82" s="33"/>
      <c r="R82" s="33"/>
      <c r="S82" s="33"/>
      <c r="T82" s="33"/>
      <c r="U82" s="99">
        <f t="shared" si="43"/>
        <v>0</v>
      </c>
      <c r="V82" s="34"/>
      <c r="W82" s="99">
        <f t="shared" si="44"/>
        <v>0</v>
      </c>
      <c r="X82" s="99">
        <f t="shared" si="45"/>
        <v>0</v>
      </c>
      <c r="Y82" s="33" t="str">
        <f>_xlfn.IFNA(IF(VLOOKUP(CONCATENATE($D82,$F82,$G82,Y$3),'Description des coûts'!$D$8:$M$1048576,5,FALSE)=Y$3,VLOOKUP(CONCATENATE($D82,$F82,$G82,Y$3),'Description des coûts'!$D$8:$M$1048576,9,FALSE),0),"")</f>
        <v/>
      </c>
      <c r="Z82" s="33">
        <f>IFERROR(VLOOKUP(D82,Amortissements!$D$8:$O$1048576,8,FALSE)*VLOOKUP(D82,Amortissements!$D$8:$O$1048576,10,FALSE),0)</f>
        <v>0</v>
      </c>
      <c r="AA82" s="33" t="str">
        <f>_xlfn.IFNA(IF(VLOOKUP(CONCATENATE($D82,$F82,$G82,AA$3),'Description des coûts'!$D$8:$M$1048576,5,FALSE)=AA$3,VLOOKUP(CONCATENATE($D82,$F82,$G82,AA$3),'Description des coûts'!$D$8:$M$1048576,9,FALSE),0),"")</f>
        <v/>
      </c>
      <c r="AB82" s="33" t="str">
        <f>_xlfn.IFNA(IF(VLOOKUP(CONCATENATE($D82,$F82,$G82,AB$3),'Description des coûts'!$D$8:$M$1048576,5,FALSE)=AB$3,VLOOKUP(CONCATENATE($D82,$F82,$G82,AB$3),'Description des coûts'!$D$8:$M$1048576,9,FALSE),0),"")</f>
        <v/>
      </c>
      <c r="AC82" s="33" t="str">
        <f>_xlfn.IFNA(IF(VLOOKUP(CONCATENATE($D82,$F82,$G82,AC$3),'Description des coûts'!$D$8:$M$1048576,5,FALSE)=AC$3,VLOOKUP(CONCATENATE($D82,$F82,$G82,AC$3),'Description des coûts'!$D$8:$M$1048576,9,FALSE),0),"")</f>
        <v/>
      </c>
      <c r="AD82" s="33" t="str">
        <f>_xlfn.IFNA(IF(VLOOKUP(CONCATENATE($D82,$F82,$G82,AD$3),'Description des coûts'!$D$8:$M$1048576,5,FALSE)=AD$3,VLOOKUP(CONCATENATE($D82,$F82,$G82,AD$3),'Description des coûts'!$D$8:$M$1048576,9,FALSE),0),"")</f>
        <v/>
      </c>
      <c r="AE82" s="34"/>
      <c r="AF82" s="99">
        <f t="shared" si="46"/>
        <v>0</v>
      </c>
      <c r="AG82" s="25"/>
      <c r="AH82" s="302"/>
      <c r="AI82" s="100">
        <f>IF(F82="",0,
IF(AG82="RI",N(HLOOKUP($F82,Partenaires!$B$11:$H$24,6,FALSE)),
IF(AG82="DE",N(HLOOKUP($F82,Partenaires!$B$11:$H$24,7,FALSE)),
IF(AG82="IEE",N(HLOOKUP($F82,Partenaires!$B$11:$H$24,8,FALSE)),
IF(AG82="AFR",N(HLOOKUP($F82,Partenaires!$B$11:$H$24,9,FALSE)),
IF(AG82="PME",N(HLOOKUP($F82,Partenaires!$B$11:$H$24,10,FALSE)),
IF(AG82="PE",N(HLOOKUP($F82,Partenaires!$B$11:$H$24,11,FALSE)),0)))))))</f>
        <v>0</v>
      </c>
      <c r="AJ82" s="101">
        <f t="shared" si="47"/>
        <v>0</v>
      </c>
      <c r="AK82" s="101">
        <f t="shared" si="48"/>
        <v>0</v>
      </c>
      <c r="AL82" s="101">
        <f t="shared" si="49"/>
        <v>0</v>
      </c>
      <c r="AM82" s="101">
        <f t="shared" si="50"/>
        <v>0</v>
      </c>
      <c r="AN82" s="101">
        <f t="shared" si="51"/>
        <v>0</v>
      </c>
      <c r="AO82" s="101">
        <f t="shared" si="52"/>
        <v>0</v>
      </c>
      <c r="AP82" s="101">
        <f>IF(AG82="PE",AO82-(AO82*N(HLOOKUP($F82,Partenaires!$B$11:$H$24,12,FALSE))/N(HLOOKUP($F82,Partenaires!$B$11:$H$24,13,FALSE))),0)</f>
        <v>0</v>
      </c>
      <c r="AQ82" s="101">
        <f t="shared" si="53"/>
        <v>0</v>
      </c>
      <c r="AR82" s="101">
        <f t="shared" si="54"/>
        <v>0</v>
      </c>
      <c r="AS82" s="101">
        <f t="shared" si="55"/>
        <v>0</v>
      </c>
      <c r="AT82" s="101">
        <f t="shared" si="56"/>
        <v>0</v>
      </c>
      <c r="AU82" s="101">
        <f t="shared" si="57"/>
        <v>0</v>
      </c>
      <c r="AV82" s="101">
        <f t="shared" si="58"/>
        <v>0</v>
      </c>
      <c r="AW82" s="101">
        <f t="shared" si="59"/>
        <v>0</v>
      </c>
      <c r="AX82" s="101">
        <f t="shared" si="60"/>
        <v>0</v>
      </c>
      <c r="AY82" s="101">
        <f t="shared" si="61"/>
        <v>0</v>
      </c>
      <c r="AZ82" s="101">
        <f t="shared" si="62"/>
        <v>0</v>
      </c>
      <c r="BA82" s="101">
        <f>IF(F82="",0,$BB82*N(HLOOKUP($F82,Partenaires!$B$11:$H$24,5,FALSE)))</f>
        <v>0</v>
      </c>
      <c r="BB82" s="101">
        <f t="shared" si="63"/>
        <v>0</v>
      </c>
    </row>
    <row r="83" spans="1:54" x14ac:dyDescent="0.25">
      <c r="A83" s="25"/>
      <c r="B83" s="25"/>
      <c r="C83" s="25"/>
      <c r="D83" s="43" t="str">
        <f t="shared" si="41"/>
        <v/>
      </c>
      <c r="E83" s="44">
        <f>IFERROR(VLOOKUP(CONCATENATE(A83,B83,C83),'Structure projet '!D:E,2,FALSE),"")</f>
        <v>0</v>
      </c>
      <c r="F83" s="25"/>
      <c r="G83" s="25"/>
      <c r="H83" s="26"/>
      <c r="I83" s="26"/>
      <c r="J83" s="272"/>
      <c r="K83" s="272"/>
      <c r="L83" s="272"/>
      <c r="M83" s="272"/>
      <c r="N83" s="272"/>
      <c r="O83" s="98">
        <f t="shared" si="42"/>
        <v>0</v>
      </c>
      <c r="P83" s="33"/>
      <c r="Q83" s="33"/>
      <c r="R83" s="33"/>
      <c r="S83" s="33"/>
      <c r="T83" s="33"/>
      <c r="U83" s="99">
        <f t="shared" si="43"/>
        <v>0</v>
      </c>
      <c r="V83" s="34"/>
      <c r="W83" s="99">
        <f t="shared" si="44"/>
        <v>0</v>
      </c>
      <c r="X83" s="99">
        <f t="shared" si="45"/>
        <v>0</v>
      </c>
      <c r="Y83" s="33" t="str">
        <f>_xlfn.IFNA(IF(VLOOKUP(CONCATENATE($D83,$F83,$G83,Y$3),'Description des coûts'!$D$8:$M$1048576,5,FALSE)=Y$3,VLOOKUP(CONCATENATE($D83,$F83,$G83,Y$3),'Description des coûts'!$D$8:$M$1048576,9,FALSE),0),"")</f>
        <v/>
      </c>
      <c r="Z83" s="33">
        <f>IFERROR(VLOOKUP(D83,Amortissements!$D$8:$O$1048576,8,FALSE)*VLOOKUP(D83,Amortissements!$D$8:$O$1048576,10,FALSE),0)</f>
        <v>0</v>
      </c>
      <c r="AA83" s="33" t="str">
        <f>_xlfn.IFNA(IF(VLOOKUP(CONCATENATE($D83,$F83,$G83,AA$3),'Description des coûts'!$D$8:$M$1048576,5,FALSE)=AA$3,VLOOKUP(CONCATENATE($D83,$F83,$G83,AA$3),'Description des coûts'!$D$8:$M$1048576,9,FALSE),0),"")</f>
        <v/>
      </c>
      <c r="AB83" s="33" t="str">
        <f>_xlfn.IFNA(IF(VLOOKUP(CONCATENATE($D83,$F83,$G83,AB$3),'Description des coûts'!$D$8:$M$1048576,5,FALSE)=AB$3,VLOOKUP(CONCATENATE($D83,$F83,$G83,AB$3),'Description des coûts'!$D$8:$M$1048576,9,FALSE),0),"")</f>
        <v/>
      </c>
      <c r="AC83" s="33" t="str">
        <f>_xlfn.IFNA(IF(VLOOKUP(CONCATENATE($D83,$F83,$G83,AC$3),'Description des coûts'!$D$8:$M$1048576,5,FALSE)=AC$3,VLOOKUP(CONCATENATE($D83,$F83,$G83,AC$3),'Description des coûts'!$D$8:$M$1048576,9,FALSE),0),"")</f>
        <v/>
      </c>
      <c r="AD83" s="33" t="str">
        <f>_xlfn.IFNA(IF(VLOOKUP(CONCATENATE($D83,$F83,$G83,AD$3),'Description des coûts'!$D$8:$M$1048576,5,FALSE)=AD$3,VLOOKUP(CONCATENATE($D83,$F83,$G83,AD$3),'Description des coûts'!$D$8:$M$1048576,9,FALSE),0),"")</f>
        <v/>
      </c>
      <c r="AE83" s="34"/>
      <c r="AF83" s="99">
        <f t="shared" si="46"/>
        <v>0</v>
      </c>
      <c r="AG83" s="25"/>
      <c r="AH83" s="302"/>
      <c r="AI83" s="100">
        <f>IF(F83="",0,
IF(AG83="RI",N(HLOOKUP($F83,Partenaires!$B$11:$H$24,6,FALSE)),
IF(AG83="DE",N(HLOOKUP($F83,Partenaires!$B$11:$H$24,7,FALSE)),
IF(AG83="IEE",N(HLOOKUP($F83,Partenaires!$B$11:$H$24,8,FALSE)),
IF(AG83="AFR",N(HLOOKUP($F83,Partenaires!$B$11:$H$24,9,FALSE)),
IF(AG83="PME",N(HLOOKUP($F83,Partenaires!$B$11:$H$24,10,FALSE)),
IF(AG83="PE",N(HLOOKUP($F83,Partenaires!$B$11:$H$24,11,FALSE)),0)))))))</f>
        <v>0</v>
      </c>
      <c r="AJ83" s="101">
        <f t="shared" si="47"/>
        <v>0</v>
      </c>
      <c r="AK83" s="101">
        <f t="shared" si="48"/>
        <v>0</v>
      </c>
      <c r="AL83" s="101">
        <f t="shared" si="49"/>
        <v>0</v>
      </c>
      <c r="AM83" s="101">
        <f t="shared" si="50"/>
        <v>0</v>
      </c>
      <c r="AN83" s="101">
        <f t="shared" si="51"/>
        <v>0</v>
      </c>
      <c r="AO83" s="101">
        <f t="shared" si="52"/>
        <v>0</v>
      </c>
      <c r="AP83" s="101">
        <f>IF(AG83="PE",AO83-(AO83*N(HLOOKUP($F83,Partenaires!$B$11:$H$24,12,FALSE))/N(HLOOKUP($F83,Partenaires!$B$11:$H$24,13,FALSE))),0)</f>
        <v>0</v>
      </c>
      <c r="AQ83" s="101">
        <f t="shared" si="53"/>
        <v>0</v>
      </c>
      <c r="AR83" s="101">
        <f t="shared" si="54"/>
        <v>0</v>
      </c>
      <c r="AS83" s="101">
        <f t="shared" si="55"/>
        <v>0</v>
      </c>
      <c r="AT83" s="101">
        <f t="shared" si="56"/>
        <v>0</v>
      </c>
      <c r="AU83" s="101">
        <f t="shared" si="57"/>
        <v>0</v>
      </c>
      <c r="AV83" s="101">
        <f t="shared" si="58"/>
        <v>0</v>
      </c>
      <c r="AW83" s="101">
        <f t="shared" si="59"/>
        <v>0</v>
      </c>
      <c r="AX83" s="101">
        <f t="shared" si="60"/>
        <v>0</v>
      </c>
      <c r="AY83" s="101">
        <f t="shared" si="61"/>
        <v>0</v>
      </c>
      <c r="AZ83" s="101">
        <f t="shared" si="62"/>
        <v>0</v>
      </c>
      <c r="BA83" s="101">
        <f>IF(F83="",0,$BB83*N(HLOOKUP($F83,Partenaires!$B$11:$H$24,5,FALSE)))</f>
        <v>0</v>
      </c>
      <c r="BB83" s="101">
        <f t="shared" si="63"/>
        <v>0</v>
      </c>
    </row>
    <row r="84" spans="1:54" x14ac:dyDescent="0.25">
      <c r="A84" s="25"/>
      <c r="B84" s="25"/>
      <c r="C84" s="25"/>
      <c r="D84" s="43" t="str">
        <f t="shared" si="41"/>
        <v/>
      </c>
      <c r="E84" s="44">
        <f>IFERROR(VLOOKUP(CONCATENATE(A84,B84,C84),'Structure projet '!D:E,2,FALSE),"")</f>
        <v>0</v>
      </c>
      <c r="F84" s="25"/>
      <c r="G84" s="25"/>
      <c r="H84" s="26"/>
      <c r="I84" s="26"/>
      <c r="J84" s="272"/>
      <c r="K84" s="272"/>
      <c r="L84" s="272"/>
      <c r="M84" s="272"/>
      <c r="N84" s="272"/>
      <c r="O84" s="98">
        <f t="shared" si="42"/>
        <v>0</v>
      </c>
      <c r="P84" s="33"/>
      <c r="Q84" s="33"/>
      <c r="R84" s="33"/>
      <c r="S84" s="33"/>
      <c r="T84" s="33"/>
      <c r="U84" s="99">
        <f t="shared" si="43"/>
        <v>0</v>
      </c>
      <c r="V84" s="34"/>
      <c r="W84" s="99">
        <f t="shared" si="44"/>
        <v>0</v>
      </c>
      <c r="X84" s="99">
        <f t="shared" si="45"/>
        <v>0</v>
      </c>
      <c r="Y84" s="33" t="str">
        <f>_xlfn.IFNA(IF(VLOOKUP(CONCATENATE($D84,$F84,$G84,Y$3),'Description des coûts'!$D$8:$M$1048576,5,FALSE)=Y$3,VLOOKUP(CONCATENATE($D84,$F84,$G84,Y$3),'Description des coûts'!$D$8:$M$1048576,9,FALSE),0),"")</f>
        <v/>
      </c>
      <c r="Z84" s="33">
        <f>IFERROR(VLOOKUP(D84,Amortissements!$D$8:$O$1048576,8,FALSE)*VLOOKUP(D84,Amortissements!$D$8:$O$1048576,10,FALSE),0)</f>
        <v>0</v>
      </c>
      <c r="AA84" s="33" t="str">
        <f>_xlfn.IFNA(IF(VLOOKUP(CONCATENATE($D84,$F84,$G84,AA$3),'Description des coûts'!$D$8:$M$1048576,5,FALSE)=AA$3,VLOOKUP(CONCATENATE($D84,$F84,$G84,AA$3),'Description des coûts'!$D$8:$M$1048576,9,FALSE),0),"")</f>
        <v/>
      </c>
      <c r="AB84" s="33" t="str">
        <f>_xlfn.IFNA(IF(VLOOKUP(CONCATENATE($D84,$F84,$G84,AB$3),'Description des coûts'!$D$8:$M$1048576,5,FALSE)=AB$3,VLOOKUP(CONCATENATE($D84,$F84,$G84,AB$3),'Description des coûts'!$D$8:$M$1048576,9,FALSE),0),"")</f>
        <v/>
      </c>
      <c r="AC84" s="33" t="str">
        <f>_xlfn.IFNA(IF(VLOOKUP(CONCATENATE($D84,$F84,$G84,AC$3),'Description des coûts'!$D$8:$M$1048576,5,FALSE)=AC$3,VLOOKUP(CONCATENATE($D84,$F84,$G84,AC$3),'Description des coûts'!$D$8:$M$1048576,9,FALSE),0),"")</f>
        <v/>
      </c>
      <c r="AD84" s="33" t="str">
        <f>_xlfn.IFNA(IF(VLOOKUP(CONCATENATE($D84,$F84,$G84,AD$3),'Description des coûts'!$D$8:$M$1048576,5,FALSE)=AD$3,VLOOKUP(CONCATENATE($D84,$F84,$G84,AD$3),'Description des coûts'!$D$8:$M$1048576,9,FALSE),0),"")</f>
        <v/>
      </c>
      <c r="AE84" s="34"/>
      <c r="AF84" s="99">
        <f t="shared" si="46"/>
        <v>0</v>
      </c>
      <c r="AG84" s="25"/>
      <c r="AH84" s="302"/>
      <c r="AI84" s="100">
        <f>IF(F84="",0,
IF(AG84="RI",N(HLOOKUP($F84,Partenaires!$B$11:$H$24,6,FALSE)),
IF(AG84="DE",N(HLOOKUP($F84,Partenaires!$B$11:$H$24,7,FALSE)),
IF(AG84="IEE",N(HLOOKUP($F84,Partenaires!$B$11:$H$24,8,FALSE)),
IF(AG84="AFR",N(HLOOKUP($F84,Partenaires!$B$11:$H$24,9,FALSE)),
IF(AG84="PME",N(HLOOKUP($F84,Partenaires!$B$11:$H$24,10,FALSE)),
IF(AG84="PE",N(HLOOKUP($F84,Partenaires!$B$11:$H$24,11,FALSE)),0)))))))</f>
        <v>0</v>
      </c>
      <c r="AJ84" s="101">
        <f t="shared" si="47"/>
        <v>0</v>
      </c>
      <c r="AK84" s="101">
        <f t="shared" si="48"/>
        <v>0</v>
      </c>
      <c r="AL84" s="101">
        <f t="shared" si="49"/>
        <v>0</v>
      </c>
      <c r="AM84" s="101">
        <f t="shared" si="50"/>
        <v>0</v>
      </c>
      <c r="AN84" s="101">
        <f t="shared" si="51"/>
        <v>0</v>
      </c>
      <c r="AO84" s="101">
        <f t="shared" si="52"/>
        <v>0</v>
      </c>
      <c r="AP84" s="101">
        <f>IF(AG84="PE",AO84-(AO84*N(HLOOKUP($F84,Partenaires!$B$11:$H$24,12,FALSE))/N(HLOOKUP($F84,Partenaires!$B$11:$H$24,13,FALSE))),0)</f>
        <v>0</v>
      </c>
      <c r="AQ84" s="101">
        <f t="shared" si="53"/>
        <v>0</v>
      </c>
      <c r="AR84" s="101">
        <f t="shared" si="54"/>
        <v>0</v>
      </c>
      <c r="AS84" s="101">
        <f t="shared" si="55"/>
        <v>0</v>
      </c>
      <c r="AT84" s="101">
        <f t="shared" si="56"/>
        <v>0</v>
      </c>
      <c r="AU84" s="101">
        <f t="shared" si="57"/>
        <v>0</v>
      </c>
      <c r="AV84" s="101">
        <f t="shared" si="58"/>
        <v>0</v>
      </c>
      <c r="AW84" s="101">
        <f t="shared" si="59"/>
        <v>0</v>
      </c>
      <c r="AX84" s="101">
        <f t="shared" si="60"/>
        <v>0</v>
      </c>
      <c r="AY84" s="101">
        <f t="shared" si="61"/>
        <v>0</v>
      </c>
      <c r="AZ84" s="101">
        <f t="shared" si="62"/>
        <v>0</v>
      </c>
      <c r="BA84" s="101">
        <f>IF(F84="",0,$BB84*N(HLOOKUP($F84,Partenaires!$B$11:$H$24,5,FALSE)))</f>
        <v>0</v>
      </c>
      <c r="BB84" s="101">
        <f t="shared" si="63"/>
        <v>0</v>
      </c>
    </row>
    <row r="85" spans="1:54" x14ac:dyDescent="0.25">
      <c r="A85" s="25"/>
      <c r="B85" s="25"/>
      <c r="C85" s="25"/>
      <c r="D85" s="43" t="str">
        <f t="shared" si="41"/>
        <v/>
      </c>
      <c r="E85" s="44">
        <f>IFERROR(VLOOKUP(CONCATENATE(A85,B85,C85),'Structure projet '!D:E,2,FALSE),"")</f>
        <v>0</v>
      </c>
      <c r="F85" s="25"/>
      <c r="G85" s="25"/>
      <c r="H85" s="26"/>
      <c r="I85" s="26"/>
      <c r="J85" s="272"/>
      <c r="K85" s="272"/>
      <c r="L85" s="272"/>
      <c r="M85" s="272"/>
      <c r="N85" s="272"/>
      <c r="O85" s="98">
        <f t="shared" si="42"/>
        <v>0</v>
      </c>
      <c r="P85" s="33"/>
      <c r="Q85" s="33"/>
      <c r="R85" s="33"/>
      <c r="S85" s="33"/>
      <c r="T85" s="33"/>
      <c r="U85" s="99">
        <f t="shared" si="43"/>
        <v>0</v>
      </c>
      <c r="V85" s="34"/>
      <c r="W85" s="99">
        <f t="shared" si="44"/>
        <v>0</v>
      </c>
      <c r="X85" s="99">
        <f t="shared" si="45"/>
        <v>0</v>
      </c>
      <c r="Y85" s="33" t="str">
        <f>_xlfn.IFNA(IF(VLOOKUP(CONCATENATE($D85,$F85,$G85,Y$3),'Description des coûts'!$D$8:$M$1048576,5,FALSE)=Y$3,VLOOKUP(CONCATENATE($D85,$F85,$G85,Y$3),'Description des coûts'!$D$8:$M$1048576,9,FALSE),0),"")</f>
        <v/>
      </c>
      <c r="Z85" s="33">
        <f>IFERROR(VLOOKUP(D85,Amortissements!$D$8:$O$1048576,8,FALSE)*VLOOKUP(D85,Amortissements!$D$8:$O$1048576,10,FALSE),0)</f>
        <v>0</v>
      </c>
      <c r="AA85" s="33" t="str">
        <f>_xlfn.IFNA(IF(VLOOKUP(CONCATENATE($D85,$F85,$G85,AA$3),'Description des coûts'!$D$8:$M$1048576,5,FALSE)=AA$3,VLOOKUP(CONCATENATE($D85,$F85,$G85,AA$3),'Description des coûts'!$D$8:$M$1048576,9,FALSE),0),"")</f>
        <v/>
      </c>
      <c r="AB85" s="33" t="str">
        <f>_xlfn.IFNA(IF(VLOOKUP(CONCATENATE($D85,$F85,$G85,AB$3),'Description des coûts'!$D$8:$M$1048576,5,FALSE)=AB$3,VLOOKUP(CONCATENATE($D85,$F85,$G85,AB$3),'Description des coûts'!$D$8:$M$1048576,9,FALSE),0),"")</f>
        <v/>
      </c>
      <c r="AC85" s="33" t="str">
        <f>_xlfn.IFNA(IF(VLOOKUP(CONCATENATE($D85,$F85,$G85,AC$3),'Description des coûts'!$D$8:$M$1048576,5,FALSE)=AC$3,VLOOKUP(CONCATENATE($D85,$F85,$G85,AC$3),'Description des coûts'!$D$8:$M$1048576,9,FALSE),0),"")</f>
        <v/>
      </c>
      <c r="AD85" s="33" t="str">
        <f>_xlfn.IFNA(IF(VLOOKUP(CONCATENATE($D85,$F85,$G85,AD$3),'Description des coûts'!$D$8:$M$1048576,5,FALSE)=AD$3,VLOOKUP(CONCATENATE($D85,$F85,$G85,AD$3),'Description des coûts'!$D$8:$M$1048576,9,FALSE),0),"")</f>
        <v/>
      </c>
      <c r="AE85" s="34"/>
      <c r="AF85" s="99">
        <f t="shared" si="46"/>
        <v>0</v>
      </c>
      <c r="AG85" s="25"/>
      <c r="AH85" s="302"/>
      <c r="AI85" s="100">
        <f>IF(F85="",0,
IF(AG85="RI",N(HLOOKUP($F85,Partenaires!$B$11:$H$24,6,FALSE)),
IF(AG85="DE",N(HLOOKUP($F85,Partenaires!$B$11:$H$24,7,FALSE)),
IF(AG85="IEE",N(HLOOKUP($F85,Partenaires!$B$11:$H$24,8,FALSE)),
IF(AG85="AFR",N(HLOOKUP($F85,Partenaires!$B$11:$H$24,9,FALSE)),
IF(AG85="PME",N(HLOOKUP($F85,Partenaires!$B$11:$H$24,10,FALSE)),
IF(AG85="PE",N(HLOOKUP($F85,Partenaires!$B$11:$H$24,11,FALSE)),0)))))))</f>
        <v>0</v>
      </c>
      <c r="AJ85" s="101">
        <f t="shared" si="47"/>
        <v>0</v>
      </c>
      <c r="AK85" s="101">
        <f t="shared" si="48"/>
        <v>0</v>
      </c>
      <c r="AL85" s="101">
        <f t="shared" si="49"/>
        <v>0</v>
      </c>
      <c r="AM85" s="101">
        <f t="shared" si="50"/>
        <v>0</v>
      </c>
      <c r="AN85" s="101">
        <f t="shared" si="51"/>
        <v>0</v>
      </c>
      <c r="AO85" s="101">
        <f t="shared" si="52"/>
        <v>0</v>
      </c>
      <c r="AP85" s="101">
        <f>IF(AG85="PE",AO85-(AO85*N(HLOOKUP($F85,Partenaires!$B$11:$H$24,12,FALSE))/N(HLOOKUP($F85,Partenaires!$B$11:$H$24,13,FALSE))),0)</f>
        <v>0</v>
      </c>
      <c r="AQ85" s="101">
        <f t="shared" si="53"/>
        <v>0</v>
      </c>
      <c r="AR85" s="101">
        <f t="shared" si="54"/>
        <v>0</v>
      </c>
      <c r="AS85" s="101">
        <f t="shared" si="55"/>
        <v>0</v>
      </c>
      <c r="AT85" s="101">
        <f t="shared" si="56"/>
        <v>0</v>
      </c>
      <c r="AU85" s="101">
        <f t="shared" si="57"/>
        <v>0</v>
      </c>
      <c r="AV85" s="101">
        <f t="shared" si="58"/>
        <v>0</v>
      </c>
      <c r="AW85" s="101">
        <f t="shared" si="59"/>
        <v>0</v>
      </c>
      <c r="AX85" s="101">
        <f t="shared" si="60"/>
        <v>0</v>
      </c>
      <c r="AY85" s="101">
        <f t="shared" si="61"/>
        <v>0</v>
      </c>
      <c r="AZ85" s="101">
        <f t="shared" si="62"/>
        <v>0</v>
      </c>
      <c r="BA85" s="101">
        <f>IF(F85="",0,$BB85*N(HLOOKUP($F85,Partenaires!$B$11:$H$24,5,FALSE)))</f>
        <v>0</v>
      </c>
      <c r="BB85" s="101">
        <f t="shared" si="63"/>
        <v>0</v>
      </c>
    </row>
    <row r="86" spans="1:54" x14ac:dyDescent="0.25">
      <c r="A86" s="25"/>
      <c r="B86" s="25"/>
      <c r="C86" s="25"/>
      <c r="D86" s="43" t="str">
        <f t="shared" si="41"/>
        <v/>
      </c>
      <c r="E86" s="44">
        <f>IFERROR(VLOOKUP(CONCATENATE(A86,B86,C86),'Structure projet '!D:E,2,FALSE),"")</f>
        <v>0</v>
      </c>
      <c r="F86" s="25"/>
      <c r="G86" s="25"/>
      <c r="H86" s="26"/>
      <c r="I86" s="26"/>
      <c r="J86" s="272"/>
      <c r="K86" s="272"/>
      <c r="L86" s="272"/>
      <c r="M86" s="272"/>
      <c r="N86" s="272"/>
      <c r="O86" s="98">
        <f t="shared" si="42"/>
        <v>0</v>
      </c>
      <c r="P86" s="33"/>
      <c r="Q86" s="33"/>
      <c r="R86" s="33"/>
      <c r="S86" s="33"/>
      <c r="T86" s="33"/>
      <c r="U86" s="99">
        <f t="shared" si="43"/>
        <v>0</v>
      </c>
      <c r="V86" s="34"/>
      <c r="W86" s="99">
        <f t="shared" si="44"/>
        <v>0</v>
      </c>
      <c r="X86" s="99">
        <f t="shared" si="45"/>
        <v>0</v>
      </c>
      <c r="Y86" s="33" t="str">
        <f>_xlfn.IFNA(IF(VLOOKUP(CONCATENATE($D86,$F86,$G86,Y$3),'Description des coûts'!$D$8:$M$1048576,5,FALSE)=Y$3,VLOOKUP(CONCATENATE($D86,$F86,$G86,Y$3),'Description des coûts'!$D$8:$M$1048576,9,FALSE),0),"")</f>
        <v/>
      </c>
      <c r="Z86" s="33">
        <f>IFERROR(VLOOKUP(D86,Amortissements!$D$8:$O$1048576,8,FALSE)*VLOOKUP(D86,Amortissements!$D$8:$O$1048576,10,FALSE),0)</f>
        <v>0</v>
      </c>
      <c r="AA86" s="33" t="str">
        <f>_xlfn.IFNA(IF(VLOOKUP(CONCATENATE($D86,$F86,$G86,AA$3),'Description des coûts'!$D$8:$M$1048576,5,FALSE)=AA$3,VLOOKUP(CONCATENATE($D86,$F86,$G86,AA$3),'Description des coûts'!$D$8:$M$1048576,9,FALSE),0),"")</f>
        <v/>
      </c>
      <c r="AB86" s="33" t="str">
        <f>_xlfn.IFNA(IF(VLOOKUP(CONCATENATE($D86,$F86,$G86,AB$3),'Description des coûts'!$D$8:$M$1048576,5,FALSE)=AB$3,VLOOKUP(CONCATENATE($D86,$F86,$G86,AB$3),'Description des coûts'!$D$8:$M$1048576,9,FALSE),0),"")</f>
        <v/>
      </c>
      <c r="AC86" s="33" t="str">
        <f>_xlfn.IFNA(IF(VLOOKUP(CONCATENATE($D86,$F86,$G86,AC$3),'Description des coûts'!$D$8:$M$1048576,5,FALSE)=AC$3,VLOOKUP(CONCATENATE($D86,$F86,$G86,AC$3),'Description des coûts'!$D$8:$M$1048576,9,FALSE),0),"")</f>
        <v/>
      </c>
      <c r="AD86" s="33" t="str">
        <f>_xlfn.IFNA(IF(VLOOKUP(CONCATENATE($D86,$F86,$G86,AD$3),'Description des coûts'!$D$8:$M$1048576,5,FALSE)=AD$3,VLOOKUP(CONCATENATE($D86,$F86,$G86,AD$3),'Description des coûts'!$D$8:$M$1048576,9,FALSE),0),"")</f>
        <v/>
      </c>
      <c r="AE86" s="34"/>
      <c r="AF86" s="99">
        <f t="shared" si="46"/>
        <v>0</v>
      </c>
      <c r="AG86" s="25"/>
      <c r="AH86" s="302"/>
      <c r="AI86" s="100">
        <f>IF(F86="",0,
IF(AG86="RI",N(HLOOKUP($F86,Partenaires!$B$11:$H$24,6,FALSE)),
IF(AG86="DE",N(HLOOKUP($F86,Partenaires!$B$11:$H$24,7,FALSE)),
IF(AG86="IEE",N(HLOOKUP($F86,Partenaires!$B$11:$H$24,8,FALSE)),
IF(AG86="AFR",N(HLOOKUP($F86,Partenaires!$B$11:$H$24,9,FALSE)),
IF(AG86="PME",N(HLOOKUP($F86,Partenaires!$B$11:$H$24,10,FALSE)),
IF(AG86="PE",N(HLOOKUP($F86,Partenaires!$B$11:$H$24,11,FALSE)),0)))))))</f>
        <v>0</v>
      </c>
      <c r="AJ86" s="101">
        <f t="shared" si="47"/>
        <v>0</v>
      </c>
      <c r="AK86" s="101">
        <f t="shared" si="48"/>
        <v>0</v>
      </c>
      <c r="AL86" s="101">
        <f t="shared" si="49"/>
        <v>0</v>
      </c>
      <c r="AM86" s="101">
        <f t="shared" si="50"/>
        <v>0</v>
      </c>
      <c r="AN86" s="101">
        <f t="shared" si="51"/>
        <v>0</v>
      </c>
      <c r="AO86" s="101">
        <f t="shared" si="52"/>
        <v>0</v>
      </c>
      <c r="AP86" s="101">
        <f>IF(AG86="PE",AO86-(AO86*N(HLOOKUP($F86,Partenaires!$B$11:$H$24,12,FALSE))/N(HLOOKUP($F86,Partenaires!$B$11:$H$24,13,FALSE))),0)</f>
        <v>0</v>
      </c>
      <c r="AQ86" s="101">
        <f t="shared" si="53"/>
        <v>0</v>
      </c>
      <c r="AR86" s="101">
        <f t="shared" si="54"/>
        <v>0</v>
      </c>
      <c r="AS86" s="101">
        <f t="shared" si="55"/>
        <v>0</v>
      </c>
      <c r="AT86" s="101">
        <f t="shared" si="56"/>
        <v>0</v>
      </c>
      <c r="AU86" s="101">
        <f t="shared" si="57"/>
        <v>0</v>
      </c>
      <c r="AV86" s="101">
        <f t="shared" si="58"/>
        <v>0</v>
      </c>
      <c r="AW86" s="101">
        <f t="shared" si="59"/>
        <v>0</v>
      </c>
      <c r="AX86" s="101">
        <f t="shared" si="60"/>
        <v>0</v>
      </c>
      <c r="AY86" s="101">
        <f t="shared" si="61"/>
        <v>0</v>
      </c>
      <c r="AZ86" s="101">
        <f t="shared" si="62"/>
        <v>0</v>
      </c>
      <c r="BA86" s="101">
        <f>IF(F86="",0,$BB86*N(HLOOKUP($F86,Partenaires!$B$11:$H$24,5,FALSE)))</f>
        <v>0</v>
      </c>
      <c r="BB86" s="101">
        <f t="shared" si="63"/>
        <v>0</v>
      </c>
    </row>
    <row r="87" spans="1:54" x14ac:dyDescent="0.25">
      <c r="A87" s="25"/>
      <c r="B87" s="25"/>
      <c r="C87" s="25"/>
      <c r="D87" s="43" t="str">
        <f t="shared" si="41"/>
        <v/>
      </c>
      <c r="E87" s="44">
        <f>IFERROR(VLOOKUP(CONCATENATE(A87,B87,C87),'Structure projet '!D:E,2,FALSE),"")</f>
        <v>0</v>
      </c>
      <c r="F87" s="25"/>
      <c r="G87" s="25"/>
      <c r="H87" s="26"/>
      <c r="I87" s="26"/>
      <c r="J87" s="272"/>
      <c r="K87" s="272"/>
      <c r="L87" s="272"/>
      <c r="M87" s="272"/>
      <c r="N87" s="272"/>
      <c r="O87" s="98">
        <f t="shared" si="42"/>
        <v>0</v>
      </c>
      <c r="P87" s="33"/>
      <c r="Q87" s="33"/>
      <c r="R87" s="33"/>
      <c r="S87" s="33"/>
      <c r="T87" s="33"/>
      <c r="U87" s="99">
        <f t="shared" si="43"/>
        <v>0</v>
      </c>
      <c r="V87" s="34"/>
      <c r="W87" s="99">
        <f t="shared" si="44"/>
        <v>0</v>
      </c>
      <c r="X87" s="99">
        <f t="shared" si="45"/>
        <v>0</v>
      </c>
      <c r="Y87" s="33" t="str">
        <f>_xlfn.IFNA(IF(VLOOKUP(CONCATENATE($D87,$F87,$G87,Y$3),'Description des coûts'!$D$8:$M$1048576,5,FALSE)=Y$3,VLOOKUP(CONCATENATE($D87,$F87,$G87,Y$3),'Description des coûts'!$D$8:$M$1048576,9,FALSE),0),"")</f>
        <v/>
      </c>
      <c r="Z87" s="33">
        <f>IFERROR(VLOOKUP(D87,Amortissements!$D$8:$O$1048576,8,FALSE)*VLOOKUP(D87,Amortissements!$D$8:$O$1048576,10,FALSE),0)</f>
        <v>0</v>
      </c>
      <c r="AA87" s="33" t="str">
        <f>_xlfn.IFNA(IF(VLOOKUP(CONCATENATE($D87,$F87,$G87,AA$3),'Description des coûts'!$D$8:$M$1048576,5,FALSE)=AA$3,VLOOKUP(CONCATENATE($D87,$F87,$G87,AA$3),'Description des coûts'!$D$8:$M$1048576,9,FALSE),0),"")</f>
        <v/>
      </c>
      <c r="AB87" s="33" t="str">
        <f>_xlfn.IFNA(IF(VLOOKUP(CONCATENATE($D87,$F87,$G87,AB$3),'Description des coûts'!$D$8:$M$1048576,5,FALSE)=AB$3,VLOOKUP(CONCATENATE($D87,$F87,$G87,AB$3),'Description des coûts'!$D$8:$M$1048576,9,FALSE),0),"")</f>
        <v/>
      </c>
      <c r="AC87" s="33" t="str">
        <f>_xlfn.IFNA(IF(VLOOKUP(CONCATENATE($D87,$F87,$G87,AC$3),'Description des coûts'!$D$8:$M$1048576,5,FALSE)=AC$3,VLOOKUP(CONCATENATE($D87,$F87,$G87,AC$3),'Description des coûts'!$D$8:$M$1048576,9,FALSE),0),"")</f>
        <v/>
      </c>
      <c r="AD87" s="33" t="str">
        <f>_xlfn.IFNA(IF(VLOOKUP(CONCATENATE($D87,$F87,$G87,AD$3),'Description des coûts'!$D$8:$M$1048576,5,FALSE)=AD$3,VLOOKUP(CONCATENATE($D87,$F87,$G87,AD$3),'Description des coûts'!$D$8:$M$1048576,9,FALSE),0),"")</f>
        <v/>
      </c>
      <c r="AE87" s="34"/>
      <c r="AF87" s="99">
        <f t="shared" si="46"/>
        <v>0</v>
      </c>
      <c r="AG87" s="25"/>
      <c r="AH87" s="302"/>
      <c r="AI87" s="100">
        <f>IF(F87="",0,
IF(AG87="RI",N(HLOOKUP($F87,Partenaires!$B$11:$H$24,6,FALSE)),
IF(AG87="DE",N(HLOOKUP($F87,Partenaires!$B$11:$H$24,7,FALSE)),
IF(AG87="IEE",N(HLOOKUP($F87,Partenaires!$B$11:$H$24,8,FALSE)),
IF(AG87="AFR",N(HLOOKUP($F87,Partenaires!$B$11:$H$24,9,FALSE)),
IF(AG87="PME",N(HLOOKUP($F87,Partenaires!$B$11:$H$24,10,FALSE)),
IF(AG87="PE",N(HLOOKUP($F87,Partenaires!$B$11:$H$24,11,FALSE)),0)))))))</f>
        <v>0</v>
      </c>
      <c r="AJ87" s="101">
        <f t="shared" si="47"/>
        <v>0</v>
      </c>
      <c r="AK87" s="101">
        <f t="shared" si="48"/>
        <v>0</v>
      </c>
      <c r="AL87" s="101">
        <f t="shared" si="49"/>
        <v>0</v>
      </c>
      <c r="AM87" s="101">
        <f t="shared" si="50"/>
        <v>0</v>
      </c>
      <c r="AN87" s="101">
        <f t="shared" si="51"/>
        <v>0</v>
      </c>
      <c r="AO87" s="101">
        <f t="shared" si="52"/>
        <v>0</v>
      </c>
      <c r="AP87" s="101">
        <f>IF(AG87="PE",AO87-(AO87*N(HLOOKUP($F87,Partenaires!$B$11:$H$24,12,FALSE))/N(HLOOKUP($F87,Partenaires!$B$11:$H$24,13,FALSE))),0)</f>
        <v>0</v>
      </c>
      <c r="AQ87" s="101">
        <f t="shared" si="53"/>
        <v>0</v>
      </c>
      <c r="AR87" s="101">
        <f t="shared" si="54"/>
        <v>0</v>
      </c>
      <c r="AS87" s="101">
        <f t="shared" si="55"/>
        <v>0</v>
      </c>
      <c r="AT87" s="101">
        <f t="shared" si="56"/>
        <v>0</v>
      </c>
      <c r="AU87" s="101">
        <f t="shared" si="57"/>
        <v>0</v>
      </c>
      <c r="AV87" s="101">
        <f t="shared" si="58"/>
        <v>0</v>
      </c>
      <c r="AW87" s="101">
        <f t="shared" si="59"/>
        <v>0</v>
      </c>
      <c r="AX87" s="101">
        <f t="shared" si="60"/>
        <v>0</v>
      </c>
      <c r="AY87" s="101">
        <f t="shared" si="61"/>
        <v>0</v>
      </c>
      <c r="AZ87" s="101">
        <f t="shared" si="62"/>
        <v>0</v>
      </c>
      <c r="BA87" s="101">
        <f>IF(F87="",0,$BB87*N(HLOOKUP($F87,Partenaires!$B$11:$H$24,5,FALSE)))</f>
        <v>0</v>
      </c>
      <c r="BB87" s="101">
        <f t="shared" si="63"/>
        <v>0</v>
      </c>
    </row>
    <row r="88" spans="1:54" x14ac:dyDescent="0.25">
      <c r="A88" s="25"/>
      <c r="B88" s="25"/>
      <c r="C88" s="25"/>
      <c r="D88" s="43" t="str">
        <f t="shared" si="41"/>
        <v/>
      </c>
      <c r="E88" s="44">
        <f>IFERROR(VLOOKUP(CONCATENATE(A88,B88,C88),'Structure projet '!D:E,2,FALSE),"")</f>
        <v>0</v>
      </c>
      <c r="F88" s="25"/>
      <c r="G88" s="25"/>
      <c r="H88" s="26"/>
      <c r="I88" s="26"/>
      <c r="J88" s="272"/>
      <c r="K88" s="272"/>
      <c r="L88" s="272"/>
      <c r="M88" s="272"/>
      <c r="N88" s="272"/>
      <c r="O88" s="98">
        <f t="shared" si="42"/>
        <v>0</v>
      </c>
      <c r="P88" s="33"/>
      <c r="Q88" s="33"/>
      <c r="R88" s="33"/>
      <c r="S88" s="33"/>
      <c r="T88" s="33"/>
      <c r="U88" s="99">
        <f t="shared" si="43"/>
        <v>0</v>
      </c>
      <c r="V88" s="34"/>
      <c r="W88" s="99">
        <f t="shared" si="44"/>
        <v>0</v>
      </c>
      <c r="X88" s="99">
        <f t="shared" si="45"/>
        <v>0</v>
      </c>
      <c r="Y88" s="33" t="str">
        <f>_xlfn.IFNA(IF(VLOOKUP(CONCATENATE($D88,$F88,$G88,Y$3),'Description des coûts'!$D$8:$M$1048576,5,FALSE)=Y$3,VLOOKUP(CONCATENATE($D88,$F88,$G88,Y$3),'Description des coûts'!$D$8:$M$1048576,9,FALSE),0),"")</f>
        <v/>
      </c>
      <c r="Z88" s="33">
        <f>IFERROR(VLOOKUP(D88,Amortissements!$D$8:$O$1048576,8,FALSE)*VLOOKUP(D88,Amortissements!$D$8:$O$1048576,10,FALSE),0)</f>
        <v>0</v>
      </c>
      <c r="AA88" s="33" t="str">
        <f>_xlfn.IFNA(IF(VLOOKUP(CONCATENATE($D88,$F88,$G88,AA$3),'Description des coûts'!$D$8:$M$1048576,5,FALSE)=AA$3,VLOOKUP(CONCATENATE($D88,$F88,$G88,AA$3),'Description des coûts'!$D$8:$M$1048576,9,FALSE),0),"")</f>
        <v/>
      </c>
      <c r="AB88" s="33" t="str">
        <f>_xlfn.IFNA(IF(VLOOKUP(CONCATENATE($D88,$F88,$G88,AB$3),'Description des coûts'!$D$8:$M$1048576,5,FALSE)=AB$3,VLOOKUP(CONCATENATE($D88,$F88,$G88,AB$3),'Description des coûts'!$D$8:$M$1048576,9,FALSE),0),"")</f>
        <v/>
      </c>
      <c r="AC88" s="33" t="str">
        <f>_xlfn.IFNA(IF(VLOOKUP(CONCATENATE($D88,$F88,$G88,AC$3),'Description des coûts'!$D$8:$M$1048576,5,FALSE)=AC$3,VLOOKUP(CONCATENATE($D88,$F88,$G88,AC$3),'Description des coûts'!$D$8:$M$1048576,9,FALSE),0),"")</f>
        <v/>
      </c>
      <c r="AD88" s="33" t="str">
        <f>_xlfn.IFNA(IF(VLOOKUP(CONCATENATE($D88,$F88,$G88,AD$3),'Description des coûts'!$D$8:$M$1048576,5,FALSE)=AD$3,VLOOKUP(CONCATENATE($D88,$F88,$G88,AD$3),'Description des coûts'!$D$8:$M$1048576,9,FALSE),0),"")</f>
        <v/>
      </c>
      <c r="AE88" s="34"/>
      <c r="AF88" s="99">
        <f t="shared" si="46"/>
        <v>0</v>
      </c>
      <c r="AG88" s="25"/>
      <c r="AH88" s="302"/>
      <c r="AI88" s="100">
        <f>IF(F88="",0,
IF(AG88="RI",N(HLOOKUP($F88,Partenaires!$B$11:$H$24,6,FALSE)),
IF(AG88="DE",N(HLOOKUP($F88,Partenaires!$B$11:$H$24,7,FALSE)),
IF(AG88="IEE",N(HLOOKUP($F88,Partenaires!$B$11:$H$24,8,FALSE)),
IF(AG88="AFR",N(HLOOKUP($F88,Partenaires!$B$11:$H$24,9,FALSE)),
IF(AG88="PME",N(HLOOKUP($F88,Partenaires!$B$11:$H$24,10,FALSE)),
IF(AG88="PE",N(HLOOKUP($F88,Partenaires!$B$11:$H$24,11,FALSE)),0)))))))</f>
        <v>0</v>
      </c>
      <c r="AJ88" s="101">
        <f t="shared" si="47"/>
        <v>0</v>
      </c>
      <c r="AK88" s="101">
        <f t="shared" si="48"/>
        <v>0</v>
      </c>
      <c r="AL88" s="101">
        <f t="shared" si="49"/>
        <v>0</v>
      </c>
      <c r="AM88" s="101">
        <f t="shared" si="50"/>
        <v>0</v>
      </c>
      <c r="AN88" s="101">
        <f t="shared" si="51"/>
        <v>0</v>
      </c>
      <c r="AO88" s="101">
        <f t="shared" si="52"/>
        <v>0</v>
      </c>
      <c r="AP88" s="101">
        <f>IF(AG88="PE",AO88-(AO88*N(HLOOKUP($F88,Partenaires!$B$11:$H$24,12,FALSE))/N(HLOOKUP($F88,Partenaires!$B$11:$H$24,13,FALSE))),0)</f>
        <v>0</v>
      </c>
      <c r="AQ88" s="101">
        <f t="shared" si="53"/>
        <v>0</v>
      </c>
      <c r="AR88" s="101">
        <f t="shared" si="54"/>
        <v>0</v>
      </c>
      <c r="AS88" s="101">
        <f t="shared" si="55"/>
        <v>0</v>
      </c>
      <c r="AT88" s="101">
        <f t="shared" si="56"/>
        <v>0</v>
      </c>
      <c r="AU88" s="101">
        <f t="shared" si="57"/>
        <v>0</v>
      </c>
      <c r="AV88" s="101">
        <f t="shared" si="58"/>
        <v>0</v>
      </c>
      <c r="AW88" s="101">
        <f t="shared" si="59"/>
        <v>0</v>
      </c>
      <c r="AX88" s="101">
        <f t="shared" si="60"/>
        <v>0</v>
      </c>
      <c r="AY88" s="101">
        <f t="shared" si="61"/>
        <v>0</v>
      </c>
      <c r="AZ88" s="101">
        <f t="shared" si="62"/>
        <v>0</v>
      </c>
      <c r="BA88" s="101">
        <f>IF(F88="",0,$BB88*N(HLOOKUP($F88,Partenaires!$B$11:$H$24,5,FALSE)))</f>
        <v>0</v>
      </c>
      <c r="BB88" s="101">
        <f t="shared" si="63"/>
        <v>0</v>
      </c>
    </row>
    <row r="89" spans="1:54" x14ac:dyDescent="0.25">
      <c r="A89" s="25"/>
      <c r="B89" s="25"/>
      <c r="C89" s="25"/>
      <c r="D89" s="43" t="str">
        <f t="shared" si="41"/>
        <v/>
      </c>
      <c r="E89" s="44">
        <f>IFERROR(VLOOKUP(CONCATENATE(A89,B89,C89),'Structure projet '!D:E,2,FALSE),"")</f>
        <v>0</v>
      </c>
      <c r="F89" s="25"/>
      <c r="G89" s="25"/>
      <c r="H89" s="26"/>
      <c r="I89" s="26"/>
      <c r="J89" s="272"/>
      <c r="K89" s="272"/>
      <c r="L89" s="272"/>
      <c r="M89" s="272"/>
      <c r="N89" s="272"/>
      <c r="O89" s="98">
        <f t="shared" si="42"/>
        <v>0</v>
      </c>
      <c r="P89" s="33"/>
      <c r="Q89" s="33"/>
      <c r="R89" s="33"/>
      <c r="S89" s="33"/>
      <c r="T89" s="33"/>
      <c r="U89" s="99">
        <f t="shared" si="43"/>
        <v>0</v>
      </c>
      <c r="V89" s="34"/>
      <c r="W89" s="99">
        <f t="shared" si="44"/>
        <v>0</v>
      </c>
      <c r="X89" s="99">
        <f t="shared" si="45"/>
        <v>0</v>
      </c>
      <c r="Y89" s="33" t="str">
        <f>_xlfn.IFNA(IF(VLOOKUP(CONCATENATE($D89,$F89,$G89,Y$3),'Description des coûts'!$D$8:$M$1048576,5,FALSE)=Y$3,VLOOKUP(CONCATENATE($D89,$F89,$G89,Y$3),'Description des coûts'!$D$8:$M$1048576,9,FALSE),0),"")</f>
        <v/>
      </c>
      <c r="Z89" s="33">
        <f>IFERROR(VLOOKUP(D89,Amortissements!$D$8:$O$1048576,8,FALSE)*VLOOKUP(D89,Amortissements!$D$8:$O$1048576,10,FALSE),0)</f>
        <v>0</v>
      </c>
      <c r="AA89" s="33" t="str">
        <f>_xlfn.IFNA(IF(VLOOKUP(CONCATENATE($D89,$F89,$G89,AA$3),'Description des coûts'!$D$8:$M$1048576,5,FALSE)=AA$3,VLOOKUP(CONCATENATE($D89,$F89,$G89,AA$3),'Description des coûts'!$D$8:$M$1048576,9,FALSE),0),"")</f>
        <v/>
      </c>
      <c r="AB89" s="33" t="str">
        <f>_xlfn.IFNA(IF(VLOOKUP(CONCATENATE($D89,$F89,$G89,AB$3),'Description des coûts'!$D$8:$M$1048576,5,FALSE)=AB$3,VLOOKUP(CONCATENATE($D89,$F89,$G89,AB$3),'Description des coûts'!$D$8:$M$1048576,9,FALSE),0),"")</f>
        <v/>
      </c>
      <c r="AC89" s="33" t="str">
        <f>_xlfn.IFNA(IF(VLOOKUP(CONCATENATE($D89,$F89,$G89,AC$3),'Description des coûts'!$D$8:$M$1048576,5,FALSE)=AC$3,VLOOKUP(CONCATENATE($D89,$F89,$G89,AC$3),'Description des coûts'!$D$8:$M$1048576,9,FALSE),0),"")</f>
        <v/>
      </c>
      <c r="AD89" s="33" t="str">
        <f>_xlfn.IFNA(IF(VLOOKUP(CONCATENATE($D89,$F89,$G89,AD$3),'Description des coûts'!$D$8:$M$1048576,5,FALSE)=AD$3,VLOOKUP(CONCATENATE($D89,$F89,$G89,AD$3),'Description des coûts'!$D$8:$M$1048576,9,FALSE),0),"")</f>
        <v/>
      </c>
      <c r="AE89" s="34"/>
      <c r="AF89" s="99">
        <f t="shared" si="46"/>
        <v>0</v>
      </c>
      <c r="AG89" s="25"/>
      <c r="AH89" s="302"/>
      <c r="AI89" s="100">
        <f>IF(F89="",0,
IF(AG89="RI",N(HLOOKUP($F89,Partenaires!$B$11:$H$24,6,FALSE)),
IF(AG89="DE",N(HLOOKUP($F89,Partenaires!$B$11:$H$24,7,FALSE)),
IF(AG89="IEE",N(HLOOKUP($F89,Partenaires!$B$11:$H$24,8,FALSE)),
IF(AG89="AFR",N(HLOOKUP($F89,Partenaires!$B$11:$H$24,9,FALSE)),
IF(AG89="PME",N(HLOOKUP($F89,Partenaires!$B$11:$H$24,10,FALSE)),
IF(AG89="PE",N(HLOOKUP($F89,Partenaires!$B$11:$H$24,11,FALSE)),0)))))))</f>
        <v>0</v>
      </c>
      <c r="AJ89" s="101">
        <f t="shared" si="47"/>
        <v>0</v>
      </c>
      <c r="AK89" s="101">
        <f t="shared" si="48"/>
        <v>0</v>
      </c>
      <c r="AL89" s="101">
        <f t="shared" si="49"/>
        <v>0</v>
      </c>
      <c r="AM89" s="101">
        <f t="shared" si="50"/>
        <v>0</v>
      </c>
      <c r="AN89" s="101">
        <f t="shared" si="51"/>
        <v>0</v>
      </c>
      <c r="AO89" s="101">
        <f t="shared" si="52"/>
        <v>0</v>
      </c>
      <c r="AP89" s="101">
        <f>IF(AG89="PE",AO89-(AO89*N(HLOOKUP($F89,Partenaires!$B$11:$H$24,12,FALSE))/N(HLOOKUP($F89,Partenaires!$B$11:$H$24,13,FALSE))),0)</f>
        <v>0</v>
      </c>
      <c r="AQ89" s="101">
        <f t="shared" si="53"/>
        <v>0</v>
      </c>
      <c r="AR89" s="101">
        <f t="shared" si="54"/>
        <v>0</v>
      </c>
      <c r="AS89" s="101">
        <f t="shared" si="55"/>
        <v>0</v>
      </c>
      <c r="AT89" s="101">
        <f t="shared" si="56"/>
        <v>0</v>
      </c>
      <c r="AU89" s="101">
        <f t="shared" si="57"/>
        <v>0</v>
      </c>
      <c r="AV89" s="101">
        <f t="shared" si="58"/>
        <v>0</v>
      </c>
      <c r="AW89" s="101">
        <f t="shared" si="59"/>
        <v>0</v>
      </c>
      <c r="AX89" s="101">
        <f t="shared" si="60"/>
        <v>0</v>
      </c>
      <c r="AY89" s="101">
        <f t="shared" si="61"/>
        <v>0</v>
      </c>
      <c r="AZ89" s="101">
        <f t="shared" si="62"/>
        <v>0</v>
      </c>
      <c r="BA89" s="101">
        <f>IF(F89="",0,$BB89*N(HLOOKUP($F89,Partenaires!$B$11:$H$24,5,FALSE)))</f>
        <v>0</v>
      </c>
      <c r="BB89" s="101">
        <f t="shared" si="63"/>
        <v>0</v>
      </c>
    </row>
    <row r="90" spans="1:54" x14ac:dyDescent="0.25">
      <c r="A90" s="25"/>
      <c r="B90" s="25"/>
      <c r="C90" s="25"/>
      <c r="D90" s="43" t="str">
        <f t="shared" si="41"/>
        <v/>
      </c>
      <c r="E90" s="44">
        <f>IFERROR(VLOOKUP(CONCATENATE(A90,B90,C90),'Structure projet '!D:E,2,FALSE),"")</f>
        <v>0</v>
      </c>
      <c r="F90" s="25"/>
      <c r="G90" s="25"/>
      <c r="H90" s="26"/>
      <c r="I90" s="26"/>
      <c r="J90" s="272"/>
      <c r="K90" s="272"/>
      <c r="L90" s="272"/>
      <c r="M90" s="272"/>
      <c r="N90" s="272"/>
      <c r="O90" s="98">
        <f t="shared" si="42"/>
        <v>0</v>
      </c>
      <c r="P90" s="33"/>
      <c r="Q90" s="33"/>
      <c r="R90" s="33"/>
      <c r="S90" s="33"/>
      <c r="T90" s="33"/>
      <c r="U90" s="99">
        <f t="shared" si="43"/>
        <v>0</v>
      </c>
      <c r="V90" s="34"/>
      <c r="W90" s="99">
        <f t="shared" si="44"/>
        <v>0</v>
      </c>
      <c r="X90" s="99">
        <f t="shared" si="45"/>
        <v>0</v>
      </c>
      <c r="Y90" s="33" t="str">
        <f>_xlfn.IFNA(IF(VLOOKUP(CONCATENATE($D90,$F90,$G90,Y$3),'Description des coûts'!$D$8:$M$1048576,5,FALSE)=Y$3,VLOOKUP(CONCATENATE($D90,$F90,$G90,Y$3),'Description des coûts'!$D$8:$M$1048576,9,FALSE),0),"")</f>
        <v/>
      </c>
      <c r="Z90" s="33">
        <f>IFERROR(VLOOKUP(D90,Amortissements!$D$8:$O$1048576,8,FALSE)*VLOOKUP(D90,Amortissements!$D$8:$O$1048576,10,FALSE),0)</f>
        <v>0</v>
      </c>
      <c r="AA90" s="33" t="str">
        <f>_xlfn.IFNA(IF(VLOOKUP(CONCATENATE($D90,$F90,$G90,AA$3),'Description des coûts'!$D$8:$M$1048576,5,FALSE)=AA$3,VLOOKUP(CONCATENATE($D90,$F90,$G90,AA$3),'Description des coûts'!$D$8:$M$1048576,9,FALSE),0),"")</f>
        <v/>
      </c>
      <c r="AB90" s="33" t="str">
        <f>_xlfn.IFNA(IF(VLOOKUP(CONCATENATE($D90,$F90,$G90,AB$3),'Description des coûts'!$D$8:$M$1048576,5,FALSE)=AB$3,VLOOKUP(CONCATENATE($D90,$F90,$G90,AB$3),'Description des coûts'!$D$8:$M$1048576,9,FALSE),0),"")</f>
        <v/>
      </c>
      <c r="AC90" s="33" t="str">
        <f>_xlfn.IFNA(IF(VLOOKUP(CONCATENATE($D90,$F90,$G90,AC$3),'Description des coûts'!$D$8:$M$1048576,5,FALSE)=AC$3,VLOOKUP(CONCATENATE($D90,$F90,$G90,AC$3),'Description des coûts'!$D$8:$M$1048576,9,FALSE),0),"")</f>
        <v/>
      </c>
      <c r="AD90" s="33" t="str">
        <f>_xlfn.IFNA(IF(VLOOKUP(CONCATENATE($D90,$F90,$G90,AD$3),'Description des coûts'!$D$8:$M$1048576,5,FALSE)=AD$3,VLOOKUP(CONCATENATE($D90,$F90,$G90,AD$3),'Description des coûts'!$D$8:$M$1048576,9,FALSE),0),"")</f>
        <v/>
      </c>
      <c r="AE90" s="34"/>
      <c r="AF90" s="99">
        <f t="shared" si="46"/>
        <v>0</v>
      </c>
      <c r="AG90" s="25"/>
      <c r="AH90" s="302"/>
      <c r="AI90" s="100">
        <f>IF(F90="",0,
IF(AG90="RI",N(HLOOKUP($F90,Partenaires!$B$11:$H$24,6,FALSE)),
IF(AG90="DE",N(HLOOKUP($F90,Partenaires!$B$11:$H$24,7,FALSE)),
IF(AG90="IEE",N(HLOOKUP($F90,Partenaires!$B$11:$H$24,8,FALSE)),
IF(AG90="AFR",N(HLOOKUP($F90,Partenaires!$B$11:$H$24,9,FALSE)),
IF(AG90="PME",N(HLOOKUP($F90,Partenaires!$B$11:$H$24,10,FALSE)),
IF(AG90="PE",N(HLOOKUP($F90,Partenaires!$B$11:$H$24,11,FALSE)),0)))))))</f>
        <v>0</v>
      </c>
      <c r="AJ90" s="101">
        <f t="shared" si="47"/>
        <v>0</v>
      </c>
      <c r="AK90" s="101">
        <f t="shared" si="48"/>
        <v>0</v>
      </c>
      <c r="AL90" s="101">
        <f t="shared" si="49"/>
        <v>0</v>
      </c>
      <c r="AM90" s="101">
        <f t="shared" si="50"/>
        <v>0</v>
      </c>
      <c r="AN90" s="101">
        <f t="shared" si="51"/>
        <v>0</v>
      </c>
      <c r="AO90" s="101">
        <f t="shared" si="52"/>
        <v>0</v>
      </c>
      <c r="AP90" s="101">
        <f>IF(AG90="PE",AO90-(AO90*N(HLOOKUP($F90,Partenaires!$B$11:$H$24,12,FALSE))/N(HLOOKUP($F90,Partenaires!$B$11:$H$24,13,FALSE))),0)</f>
        <v>0</v>
      </c>
      <c r="AQ90" s="101">
        <f t="shared" si="53"/>
        <v>0</v>
      </c>
      <c r="AR90" s="101">
        <f t="shared" si="54"/>
        <v>0</v>
      </c>
      <c r="AS90" s="101">
        <f t="shared" si="55"/>
        <v>0</v>
      </c>
      <c r="AT90" s="101">
        <f t="shared" si="56"/>
        <v>0</v>
      </c>
      <c r="AU90" s="101">
        <f t="shared" si="57"/>
        <v>0</v>
      </c>
      <c r="AV90" s="101">
        <f t="shared" si="58"/>
        <v>0</v>
      </c>
      <c r="AW90" s="101">
        <f t="shared" si="59"/>
        <v>0</v>
      </c>
      <c r="AX90" s="101">
        <f t="shared" si="60"/>
        <v>0</v>
      </c>
      <c r="AY90" s="101">
        <f t="shared" si="61"/>
        <v>0</v>
      </c>
      <c r="AZ90" s="101">
        <f t="shared" si="62"/>
        <v>0</v>
      </c>
      <c r="BA90" s="101">
        <f>IF(F90="",0,$BB90*N(HLOOKUP($F90,Partenaires!$B$11:$H$24,5,FALSE)))</f>
        <v>0</v>
      </c>
      <c r="BB90" s="101">
        <f t="shared" si="63"/>
        <v>0</v>
      </c>
    </row>
    <row r="91" spans="1:54" x14ac:dyDescent="0.25">
      <c r="A91" s="25"/>
      <c r="B91" s="25"/>
      <c r="C91" s="25"/>
      <c r="D91" s="43" t="str">
        <f t="shared" si="41"/>
        <v/>
      </c>
      <c r="E91" s="44">
        <f>IFERROR(VLOOKUP(CONCATENATE(A91,B91,C91),'Structure projet '!D:E,2,FALSE),"")</f>
        <v>0</v>
      </c>
      <c r="F91" s="25"/>
      <c r="G91" s="25"/>
      <c r="H91" s="26"/>
      <c r="I91" s="26"/>
      <c r="J91" s="272"/>
      <c r="K91" s="272"/>
      <c r="L91" s="272"/>
      <c r="M91" s="272"/>
      <c r="N91" s="272"/>
      <c r="O91" s="98">
        <f t="shared" si="42"/>
        <v>0</v>
      </c>
      <c r="P91" s="33"/>
      <c r="Q91" s="33"/>
      <c r="R91" s="33"/>
      <c r="S91" s="33"/>
      <c r="T91" s="33"/>
      <c r="U91" s="99">
        <f t="shared" si="43"/>
        <v>0</v>
      </c>
      <c r="V91" s="34"/>
      <c r="W91" s="99">
        <f t="shared" si="44"/>
        <v>0</v>
      </c>
      <c r="X91" s="99">
        <f t="shared" si="45"/>
        <v>0</v>
      </c>
      <c r="Y91" s="33" t="str">
        <f>_xlfn.IFNA(IF(VLOOKUP(CONCATENATE($D91,$F91,$G91,Y$3),'Description des coûts'!$D$8:$M$1048576,5,FALSE)=Y$3,VLOOKUP(CONCATENATE($D91,$F91,$G91,Y$3),'Description des coûts'!$D$8:$M$1048576,9,FALSE),0),"")</f>
        <v/>
      </c>
      <c r="Z91" s="33">
        <f>IFERROR(VLOOKUP(D91,Amortissements!$D$8:$O$1048576,8,FALSE)*VLOOKUP(D91,Amortissements!$D$8:$O$1048576,10,FALSE),0)</f>
        <v>0</v>
      </c>
      <c r="AA91" s="33" t="str">
        <f>_xlfn.IFNA(IF(VLOOKUP(CONCATENATE($D91,$F91,$G91,AA$3),'Description des coûts'!$D$8:$M$1048576,5,FALSE)=AA$3,VLOOKUP(CONCATENATE($D91,$F91,$G91,AA$3),'Description des coûts'!$D$8:$M$1048576,9,FALSE),0),"")</f>
        <v/>
      </c>
      <c r="AB91" s="33" t="str">
        <f>_xlfn.IFNA(IF(VLOOKUP(CONCATENATE($D91,$F91,$G91,AB$3),'Description des coûts'!$D$8:$M$1048576,5,FALSE)=AB$3,VLOOKUP(CONCATENATE($D91,$F91,$G91,AB$3),'Description des coûts'!$D$8:$M$1048576,9,FALSE),0),"")</f>
        <v/>
      </c>
      <c r="AC91" s="33" t="str">
        <f>_xlfn.IFNA(IF(VLOOKUP(CONCATENATE($D91,$F91,$G91,AC$3),'Description des coûts'!$D$8:$M$1048576,5,FALSE)=AC$3,VLOOKUP(CONCATENATE($D91,$F91,$G91,AC$3),'Description des coûts'!$D$8:$M$1048576,9,FALSE),0),"")</f>
        <v/>
      </c>
      <c r="AD91" s="33" t="str">
        <f>_xlfn.IFNA(IF(VLOOKUP(CONCATENATE($D91,$F91,$G91,AD$3),'Description des coûts'!$D$8:$M$1048576,5,FALSE)=AD$3,VLOOKUP(CONCATENATE($D91,$F91,$G91,AD$3),'Description des coûts'!$D$8:$M$1048576,9,FALSE),0),"")</f>
        <v/>
      </c>
      <c r="AE91" s="34"/>
      <c r="AF91" s="99">
        <f t="shared" si="46"/>
        <v>0</v>
      </c>
      <c r="AG91" s="25"/>
      <c r="AH91" s="302"/>
      <c r="AI91" s="100">
        <f>IF(F91="",0,
IF(AG91="RI",N(HLOOKUP($F91,Partenaires!$B$11:$H$24,6,FALSE)),
IF(AG91="DE",N(HLOOKUP($F91,Partenaires!$B$11:$H$24,7,FALSE)),
IF(AG91="IEE",N(HLOOKUP($F91,Partenaires!$B$11:$H$24,8,FALSE)),
IF(AG91="AFR",N(HLOOKUP($F91,Partenaires!$B$11:$H$24,9,FALSE)),
IF(AG91="PME",N(HLOOKUP($F91,Partenaires!$B$11:$H$24,10,FALSE)),
IF(AG91="PE",N(HLOOKUP($F91,Partenaires!$B$11:$H$24,11,FALSE)),0)))))))</f>
        <v>0</v>
      </c>
      <c r="AJ91" s="101">
        <f t="shared" si="47"/>
        <v>0</v>
      </c>
      <c r="AK91" s="101">
        <f t="shared" si="48"/>
        <v>0</v>
      </c>
      <c r="AL91" s="101">
        <f t="shared" si="49"/>
        <v>0</v>
      </c>
      <c r="AM91" s="101">
        <f t="shared" si="50"/>
        <v>0</v>
      </c>
      <c r="AN91" s="101">
        <f t="shared" si="51"/>
        <v>0</v>
      </c>
      <c r="AO91" s="101">
        <f t="shared" si="52"/>
        <v>0</v>
      </c>
      <c r="AP91" s="101">
        <f>IF(AG91="PE",AO91-(AO91*N(HLOOKUP($F91,Partenaires!$B$11:$H$24,12,FALSE))/N(HLOOKUP($F91,Partenaires!$B$11:$H$24,13,FALSE))),0)</f>
        <v>0</v>
      </c>
      <c r="AQ91" s="101">
        <f t="shared" si="53"/>
        <v>0</v>
      </c>
      <c r="AR91" s="101">
        <f t="shared" si="54"/>
        <v>0</v>
      </c>
      <c r="AS91" s="101">
        <f t="shared" si="55"/>
        <v>0</v>
      </c>
      <c r="AT91" s="101">
        <f t="shared" si="56"/>
        <v>0</v>
      </c>
      <c r="AU91" s="101">
        <f t="shared" si="57"/>
        <v>0</v>
      </c>
      <c r="AV91" s="101">
        <f t="shared" si="58"/>
        <v>0</v>
      </c>
      <c r="AW91" s="101">
        <f t="shared" si="59"/>
        <v>0</v>
      </c>
      <c r="AX91" s="101">
        <f t="shared" si="60"/>
        <v>0</v>
      </c>
      <c r="AY91" s="101">
        <f t="shared" si="61"/>
        <v>0</v>
      </c>
      <c r="AZ91" s="101">
        <f t="shared" si="62"/>
        <v>0</v>
      </c>
      <c r="BA91" s="101">
        <f>IF(F91="",0,$BB91*N(HLOOKUP($F91,Partenaires!$B$11:$H$24,5,FALSE)))</f>
        <v>0</v>
      </c>
      <c r="BB91" s="101">
        <f t="shared" si="63"/>
        <v>0</v>
      </c>
    </row>
    <row r="92" spans="1:54" x14ac:dyDescent="0.25">
      <c r="A92" s="25"/>
      <c r="B92" s="25"/>
      <c r="C92" s="25"/>
      <c r="D92" s="43" t="str">
        <f t="shared" si="41"/>
        <v/>
      </c>
      <c r="E92" s="44">
        <f>IFERROR(VLOOKUP(CONCATENATE(A92,B92,C92),'Structure projet '!D:E,2,FALSE),"")</f>
        <v>0</v>
      </c>
      <c r="F92" s="25"/>
      <c r="G92" s="25"/>
      <c r="H92" s="26"/>
      <c r="I92" s="26"/>
      <c r="J92" s="272"/>
      <c r="K92" s="272"/>
      <c r="L92" s="272"/>
      <c r="M92" s="272"/>
      <c r="N92" s="272"/>
      <c r="O92" s="98">
        <f t="shared" si="42"/>
        <v>0</v>
      </c>
      <c r="P92" s="33"/>
      <c r="Q92" s="33"/>
      <c r="R92" s="33"/>
      <c r="S92" s="33"/>
      <c r="T92" s="33"/>
      <c r="U92" s="99">
        <f t="shared" si="43"/>
        <v>0</v>
      </c>
      <c r="V92" s="34"/>
      <c r="W92" s="99">
        <f t="shared" si="44"/>
        <v>0</v>
      </c>
      <c r="X92" s="99">
        <f t="shared" si="45"/>
        <v>0</v>
      </c>
      <c r="Y92" s="33" t="str">
        <f>_xlfn.IFNA(IF(VLOOKUP(CONCATENATE($D92,$F92,$G92,Y$3),'Description des coûts'!$D$8:$M$1048576,5,FALSE)=Y$3,VLOOKUP(CONCATENATE($D92,$F92,$G92,Y$3),'Description des coûts'!$D$8:$M$1048576,9,FALSE),0),"")</f>
        <v/>
      </c>
      <c r="Z92" s="33">
        <f>IFERROR(VLOOKUP(D92,Amortissements!$D$8:$O$1048576,8,FALSE)*VLOOKUP(D92,Amortissements!$D$8:$O$1048576,10,FALSE),0)</f>
        <v>0</v>
      </c>
      <c r="AA92" s="33" t="str">
        <f>_xlfn.IFNA(IF(VLOOKUP(CONCATENATE($D92,$F92,$G92,AA$3),'Description des coûts'!$D$8:$M$1048576,5,FALSE)=AA$3,VLOOKUP(CONCATENATE($D92,$F92,$G92,AA$3),'Description des coûts'!$D$8:$M$1048576,9,FALSE),0),"")</f>
        <v/>
      </c>
      <c r="AB92" s="33" t="str">
        <f>_xlfn.IFNA(IF(VLOOKUP(CONCATENATE($D92,$F92,$G92,AB$3),'Description des coûts'!$D$8:$M$1048576,5,FALSE)=AB$3,VLOOKUP(CONCATENATE($D92,$F92,$G92,AB$3),'Description des coûts'!$D$8:$M$1048576,9,FALSE),0),"")</f>
        <v/>
      </c>
      <c r="AC92" s="33" t="str">
        <f>_xlfn.IFNA(IF(VLOOKUP(CONCATENATE($D92,$F92,$G92,AC$3),'Description des coûts'!$D$8:$M$1048576,5,FALSE)=AC$3,VLOOKUP(CONCATENATE($D92,$F92,$G92,AC$3),'Description des coûts'!$D$8:$M$1048576,9,FALSE),0),"")</f>
        <v/>
      </c>
      <c r="AD92" s="33" t="str">
        <f>_xlfn.IFNA(IF(VLOOKUP(CONCATENATE($D92,$F92,$G92,AD$3),'Description des coûts'!$D$8:$M$1048576,5,FALSE)=AD$3,VLOOKUP(CONCATENATE($D92,$F92,$G92,AD$3),'Description des coûts'!$D$8:$M$1048576,9,FALSE),0),"")</f>
        <v/>
      </c>
      <c r="AE92" s="34"/>
      <c r="AF92" s="99">
        <f t="shared" si="46"/>
        <v>0</v>
      </c>
      <c r="AG92" s="25"/>
      <c r="AH92" s="302"/>
      <c r="AI92" s="100">
        <f>IF(F92="",0,
IF(AG92="RI",N(HLOOKUP($F92,Partenaires!$B$11:$H$24,6,FALSE)),
IF(AG92="DE",N(HLOOKUP($F92,Partenaires!$B$11:$H$24,7,FALSE)),
IF(AG92="IEE",N(HLOOKUP($F92,Partenaires!$B$11:$H$24,8,FALSE)),
IF(AG92="AFR",N(HLOOKUP($F92,Partenaires!$B$11:$H$24,9,FALSE)),
IF(AG92="PME",N(HLOOKUP($F92,Partenaires!$B$11:$H$24,10,FALSE)),
IF(AG92="PE",N(HLOOKUP($F92,Partenaires!$B$11:$H$24,11,FALSE)),0)))))))</f>
        <v>0</v>
      </c>
      <c r="AJ92" s="101">
        <f t="shared" si="47"/>
        <v>0</v>
      </c>
      <c r="AK92" s="101">
        <f t="shared" si="48"/>
        <v>0</v>
      </c>
      <c r="AL92" s="101">
        <f t="shared" si="49"/>
        <v>0</v>
      </c>
      <c r="AM92" s="101">
        <f t="shared" si="50"/>
        <v>0</v>
      </c>
      <c r="AN92" s="101">
        <f t="shared" si="51"/>
        <v>0</v>
      </c>
      <c r="AO92" s="101">
        <f t="shared" si="52"/>
        <v>0</v>
      </c>
      <c r="AP92" s="101">
        <f>IF(AG92="PE",AO92-(AO92*N(HLOOKUP($F92,Partenaires!$B$11:$H$24,12,FALSE))/N(HLOOKUP($F92,Partenaires!$B$11:$H$24,13,FALSE))),0)</f>
        <v>0</v>
      </c>
      <c r="AQ92" s="101">
        <f t="shared" si="53"/>
        <v>0</v>
      </c>
      <c r="AR92" s="101">
        <f t="shared" si="54"/>
        <v>0</v>
      </c>
      <c r="AS92" s="101">
        <f t="shared" si="55"/>
        <v>0</v>
      </c>
      <c r="AT92" s="101">
        <f t="shared" si="56"/>
        <v>0</v>
      </c>
      <c r="AU92" s="101">
        <f t="shared" si="57"/>
        <v>0</v>
      </c>
      <c r="AV92" s="101">
        <f t="shared" si="58"/>
        <v>0</v>
      </c>
      <c r="AW92" s="101">
        <f t="shared" si="59"/>
        <v>0</v>
      </c>
      <c r="AX92" s="101">
        <f t="shared" si="60"/>
        <v>0</v>
      </c>
      <c r="AY92" s="101">
        <f t="shared" si="61"/>
        <v>0</v>
      </c>
      <c r="AZ92" s="101">
        <f t="shared" si="62"/>
        <v>0</v>
      </c>
      <c r="BA92" s="101">
        <f>IF(F92="",0,$BB92*N(HLOOKUP($F92,Partenaires!$B$11:$H$24,5,FALSE)))</f>
        <v>0</v>
      </c>
      <c r="BB92" s="101">
        <f t="shared" si="63"/>
        <v>0</v>
      </c>
    </row>
    <row r="93" spans="1:54" x14ac:dyDescent="0.25">
      <c r="A93" s="25"/>
      <c r="B93" s="25"/>
      <c r="C93" s="25"/>
      <c r="D93" s="43" t="str">
        <f t="shared" si="41"/>
        <v/>
      </c>
      <c r="E93" s="44">
        <f>IFERROR(VLOOKUP(CONCATENATE(A93,B93,C93),'Structure projet '!D:E,2,FALSE),"")</f>
        <v>0</v>
      </c>
      <c r="F93" s="25"/>
      <c r="G93" s="25"/>
      <c r="H93" s="26"/>
      <c r="I93" s="26"/>
      <c r="J93" s="272"/>
      <c r="K93" s="272"/>
      <c r="L93" s="272"/>
      <c r="M93" s="272"/>
      <c r="N93" s="272"/>
      <c r="O93" s="98">
        <f t="shared" si="42"/>
        <v>0</v>
      </c>
      <c r="P93" s="33"/>
      <c r="Q93" s="33"/>
      <c r="R93" s="33"/>
      <c r="S93" s="33"/>
      <c r="T93" s="33"/>
      <c r="U93" s="99">
        <f t="shared" si="43"/>
        <v>0</v>
      </c>
      <c r="V93" s="34"/>
      <c r="W93" s="99">
        <f t="shared" si="44"/>
        <v>0</v>
      </c>
      <c r="X93" s="99">
        <f t="shared" si="45"/>
        <v>0</v>
      </c>
      <c r="Y93" s="33" t="str">
        <f>_xlfn.IFNA(IF(VLOOKUP(CONCATENATE($D93,$F93,$G93,Y$3),'Description des coûts'!$D$8:$M$1048576,5,FALSE)=Y$3,VLOOKUP(CONCATENATE($D93,$F93,$G93,Y$3),'Description des coûts'!$D$8:$M$1048576,9,FALSE),0),"")</f>
        <v/>
      </c>
      <c r="Z93" s="33">
        <f>IFERROR(VLOOKUP(D93,Amortissements!$D$8:$O$1048576,8,FALSE)*VLOOKUP(D93,Amortissements!$D$8:$O$1048576,10,FALSE),0)</f>
        <v>0</v>
      </c>
      <c r="AA93" s="33" t="str">
        <f>_xlfn.IFNA(IF(VLOOKUP(CONCATENATE($D93,$F93,$G93,AA$3),'Description des coûts'!$D$8:$M$1048576,5,FALSE)=AA$3,VLOOKUP(CONCATENATE($D93,$F93,$G93,AA$3),'Description des coûts'!$D$8:$M$1048576,9,FALSE),0),"")</f>
        <v/>
      </c>
      <c r="AB93" s="33" t="str">
        <f>_xlfn.IFNA(IF(VLOOKUP(CONCATENATE($D93,$F93,$G93,AB$3),'Description des coûts'!$D$8:$M$1048576,5,FALSE)=AB$3,VLOOKUP(CONCATENATE($D93,$F93,$G93,AB$3),'Description des coûts'!$D$8:$M$1048576,9,FALSE),0),"")</f>
        <v/>
      </c>
      <c r="AC93" s="33" t="str">
        <f>_xlfn.IFNA(IF(VLOOKUP(CONCATENATE($D93,$F93,$G93,AC$3),'Description des coûts'!$D$8:$M$1048576,5,FALSE)=AC$3,VLOOKUP(CONCATENATE($D93,$F93,$G93,AC$3),'Description des coûts'!$D$8:$M$1048576,9,FALSE),0),"")</f>
        <v/>
      </c>
      <c r="AD93" s="33" t="str">
        <f>_xlfn.IFNA(IF(VLOOKUP(CONCATENATE($D93,$F93,$G93,AD$3),'Description des coûts'!$D$8:$M$1048576,5,FALSE)=AD$3,VLOOKUP(CONCATENATE($D93,$F93,$G93,AD$3),'Description des coûts'!$D$8:$M$1048576,9,FALSE),0),"")</f>
        <v/>
      </c>
      <c r="AE93" s="34"/>
      <c r="AF93" s="99">
        <f t="shared" si="46"/>
        <v>0</v>
      </c>
      <c r="AG93" s="25"/>
      <c r="AH93" s="302"/>
      <c r="AI93" s="100">
        <f>IF(F93="",0,
IF(AG93="RI",N(HLOOKUP($F93,Partenaires!$B$11:$H$24,6,FALSE)),
IF(AG93="DE",N(HLOOKUP($F93,Partenaires!$B$11:$H$24,7,FALSE)),
IF(AG93="IEE",N(HLOOKUP($F93,Partenaires!$B$11:$H$24,8,FALSE)),
IF(AG93="AFR",N(HLOOKUP($F93,Partenaires!$B$11:$H$24,9,FALSE)),
IF(AG93="PME",N(HLOOKUP($F93,Partenaires!$B$11:$H$24,10,FALSE)),
IF(AG93="PE",N(HLOOKUP($F93,Partenaires!$B$11:$H$24,11,FALSE)),0)))))))</f>
        <v>0</v>
      </c>
      <c r="AJ93" s="101">
        <f t="shared" si="47"/>
        <v>0</v>
      </c>
      <c r="AK93" s="101">
        <f t="shared" si="48"/>
        <v>0</v>
      </c>
      <c r="AL93" s="101">
        <f t="shared" si="49"/>
        <v>0</v>
      </c>
      <c r="AM93" s="101">
        <f t="shared" si="50"/>
        <v>0</v>
      </c>
      <c r="AN93" s="101">
        <f t="shared" si="51"/>
        <v>0</v>
      </c>
      <c r="AO93" s="101">
        <f t="shared" si="52"/>
        <v>0</v>
      </c>
      <c r="AP93" s="101">
        <f>IF(AG93="PE",AO93-(AO93*N(HLOOKUP($F93,Partenaires!$B$11:$H$24,12,FALSE))/N(HLOOKUP($F93,Partenaires!$B$11:$H$24,13,FALSE))),0)</f>
        <v>0</v>
      </c>
      <c r="AQ93" s="101">
        <f t="shared" si="53"/>
        <v>0</v>
      </c>
      <c r="AR93" s="101">
        <f t="shared" si="54"/>
        <v>0</v>
      </c>
      <c r="AS93" s="101">
        <f t="shared" si="55"/>
        <v>0</v>
      </c>
      <c r="AT93" s="101">
        <f t="shared" si="56"/>
        <v>0</v>
      </c>
      <c r="AU93" s="101">
        <f t="shared" si="57"/>
        <v>0</v>
      </c>
      <c r="AV93" s="101">
        <f t="shared" si="58"/>
        <v>0</v>
      </c>
      <c r="AW93" s="101">
        <f t="shared" si="59"/>
        <v>0</v>
      </c>
      <c r="AX93" s="101">
        <f t="shared" si="60"/>
        <v>0</v>
      </c>
      <c r="AY93" s="101">
        <f t="shared" si="61"/>
        <v>0</v>
      </c>
      <c r="AZ93" s="101">
        <f t="shared" si="62"/>
        <v>0</v>
      </c>
      <c r="BA93" s="101">
        <f>IF(F93="",0,$BB93*N(HLOOKUP($F93,Partenaires!$B$11:$H$24,5,FALSE)))</f>
        <v>0</v>
      </c>
      <c r="BB93" s="101">
        <f t="shared" si="63"/>
        <v>0</v>
      </c>
    </row>
    <row r="94" spans="1:54" x14ac:dyDescent="0.25">
      <c r="A94" s="25"/>
      <c r="B94" s="25"/>
      <c r="C94" s="25"/>
      <c r="D94" s="43" t="str">
        <f t="shared" si="41"/>
        <v/>
      </c>
      <c r="E94" s="44">
        <f>IFERROR(VLOOKUP(CONCATENATE(A94,B94,C94),'Structure projet '!D:E,2,FALSE),"")</f>
        <v>0</v>
      </c>
      <c r="F94" s="25"/>
      <c r="G94" s="25"/>
      <c r="H94" s="26"/>
      <c r="I94" s="26"/>
      <c r="J94" s="272"/>
      <c r="K94" s="272"/>
      <c r="L94" s="272"/>
      <c r="M94" s="272"/>
      <c r="N94" s="272"/>
      <c r="O94" s="98">
        <f t="shared" si="42"/>
        <v>0</v>
      </c>
      <c r="P94" s="33"/>
      <c r="Q94" s="33"/>
      <c r="R94" s="33"/>
      <c r="S94" s="33"/>
      <c r="T94" s="33"/>
      <c r="U94" s="99">
        <f t="shared" si="43"/>
        <v>0</v>
      </c>
      <c r="V94" s="34"/>
      <c r="W94" s="99">
        <f t="shared" si="44"/>
        <v>0</v>
      </c>
      <c r="X94" s="99">
        <f t="shared" si="45"/>
        <v>0</v>
      </c>
      <c r="Y94" s="33" t="str">
        <f>_xlfn.IFNA(IF(VLOOKUP(CONCATENATE($D94,$F94,$G94,Y$3),'Description des coûts'!$D$8:$M$1048576,5,FALSE)=Y$3,VLOOKUP(CONCATENATE($D94,$F94,$G94,Y$3),'Description des coûts'!$D$8:$M$1048576,9,FALSE),0),"")</f>
        <v/>
      </c>
      <c r="Z94" s="33">
        <f>IFERROR(VLOOKUP(D94,Amortissements!$D$8:$O$1048576,8,FALSE)*VLOOKUP(D94,Amortissements!$D$8:$O$1048576,10,FALSE),0)</f>
        <v>0</v>
      </c>
      <c r="AA94" s="33" t="str">
        <f>_xlfn.IFNA(IF(VLOOKUP(CONCATENATE($D94,$F94,$G94,AA$3),'Description des coûts'!$D$8:$M$1048576,5,FALSE)=AA$3,VLOOKUP(CONCATENATE($D94,$F94,$G94,AA$3),'Description des coûts'!$D$8:$M$1048576,9,FALSE),0),"")</f>
        <v/>
      </c>
      <c r="AB94" s="33" t="str">
        <f>_xlfn.IFNA(IF(VLOOKUP(CONCATENATE($D94,$F94,$G94,AB$3),'Description des coûts'!$D$8:$M$1048576,5,FALSE)=AB$3,VLOOKUP(CONCATENATE($D94,$F94,$G94,AB$3),'Description des coûts'!$D$8:$M$1048576,9,FALSE),0),"")</f>
        <v/>
      </c>
      <c r="AC94" s="33" t="str">
        <f>_xlfn.IFNA(IF(VLOOKUP(CONCATENATE($D94,$F94,$G94,AC$3),'Description des coûts'!$D$8:$M$1048576,5,FALSE)=AC$3,VLOOKUP(CONCATENATE($D94,$F94,$G94,AC$3),'Description des coûts'!$D$8:$M$1048576,9,FALSE),0),"")</f>
        <v/>
      </c>
      <c r="AD94" s="33" t="str">
        <f>_xlfn.IFNA(IF(VLOOKUP(CONCATENATE($D94,$F94,$G94,AD$3),'Description des coûts'!$D$8:$M$1048576,5,FALSE)=AD$3,VLOOKUP(CONCATENATE($D94,$F94,$G94,AD$3),'Description des coûts'!$D$8:$M$1048576,9,FALSE),0),"")</f>
        <v/>
      </c>
      <c r="AE94" s="34"/>
      <c r="AF94" s="99">
        <f t="shared" si="46"/>
        <v>0</v>
      </c>
      <c r="AG94" s="25"/>
      <c r="AH94" s="302"/>
      <c r="AI94" s="100">
        <f>IF(F94="",0,
IF(AG94="RI",N(HLOOKUP($F94,Partenaires!$B$11:$H$24,6,FALSE)),
IF(AG94="DE",N(HLOOKUP($F94,Partenaires!$B$11:$H$24,7,FALSE)),
IF(AG94="IEE",N(HLOOKUP($F94,Partenaires!$B$11:$H$24,8,FALSE)),
IF(AG94="AFR",N(HLOOKUP($F94,Partenaires!$B$11:$H$24,9,FALSE)),
IF(AG94="PME",N(HLOOKUP($F94,Partenaires!$B$11:$H$24,10,FALSE)),
IF(AG94="PE",N(HLOOKUP($F94,Partenaires!$B$11:$H$24,11,FALSE)),0)))))))</f>
        <v>0</v>
      </c>
      <c r="AJ94" s="101">
        <f t="shared" si="47"/>
        <v>0</v>
      </c>
      <c r="AK94" s="101">
        <f t="shared" si="48"/>
        <v>0</v>
      </c>
      <c r="AL94" s="101">
        <f t="shared" si="49"/>
        <v>0</v>
      </c>
      <c r="AM94" s="101">
        <f t="shared" si="50"/>
        <v>0</v>
      </c>
      <c r="AN94" s="101">
        <f t="shared" si="51"/>
        <v>0</v>
      </c>
      <c r="AO94" s="101">
        <f t="shared" si="52"/>
        <v>0</v>
      </c>
      <c r="AP94" s="101">
        <f>IF(AG94="PE",AO94-(AO94*N(HLOOKUP($F94,Partenaires!$B$11:$H$24,12,FALSE))/N(HLOOKUP($F94,Partenaires!$B$11:$H$24,13,FALSE))),0)</f>
        <v>0</v>
      </c>
      <c r="AQ94" s="101">
        <f t="shared" si="53"/>
        <v>0</v>
      </c>
      <c r="AR94" s="101">
        <f t="shared" si="54"/>
        <v>0</v>
      </c>
      <c r="AS94" s="101">
        <f t="shared" si="55"/>
        <v>0</v>
      </c>
      <c r="AT94" s="101">
        <f t="shared" si="56"/>
        <v>0</v>
      </c>
      <c r="AU94" s="101">
        <f t="shared" si="57"/>
        <v>0</v>
      </c>
      <c r="AV94" s="101">
        <f t="shared" si="58"/>
        <v>0</v>
      </c>
      <c r="AW94" s="101">
        <f t="shared" si="59"/>
        <v>0</v>
      </c>
      <c r="AX94" s="101">
        <f t="shared" si="60"/>
        <v>0</v>
      </c>
      <c r="AY94" s="101">
        <f t="shared" si="61"/>
        <v>0</v>
      </c>
      <c r="AZ94" s="101">
        <f t="shared" si="62"/>
        <v>0</v>
      </c>
      <c r="BA94" s="101">
        <f>IF(F94="",0,$BB94*N(HLOOKUP($F94,Partenaires!$B$11:$H$24,5,FALSE)))</f>
        <v>0</v>
      </c>
      <c r="BB94" s="101">
        <f t="shared" si="63"/>
        <v>0</v>
      </c>
    </row>
    <row r="95" spans="1:54" x14ac:dyDescent="0.25">
      <c r="A95" s="25"/>
      <c r="B95" s="25"/>
      <c r="C95" s="25"/>
      <c r="D95" s="43" t="str">
        <f t="shared" si="41"/>
        <v/>
      </c>
      <c r="E95" s="44">
        <f>IFERROR(VLOOKUP(CONCATENATE(A95,B95,C95),'Structure projet '!D:E,2,FALSE),"")</f>
        <v>0</v>
      </c>
      <c r="F95" s="25"/>
      <c r="G95" s="25"/>
      <c r="H95" s="26"/>
      <c r="I95" s="26"/>
      <c r="J95" s="272"/>
      <c r="K95" s="272"/>
      <c r="L95" s="272"/>
      <c r="M95" s="272"/>
      <c r="N95" s="272"/>
      <c r="O95" s="98">
        <f t="shared" si="42"/>
        <v>0</v>
      </c>
      <c r="P95" s="33"/>
      <c r="Q95" s="33"/>
      <c r="R95" s="33"/>
      <c r="S95" s="33"/>
      <c r="T95" s="33"/>
      <c r="U95" s="99">
        <f t="shared" si="43"/>
        <v>0</v>
      </c>
      <c r="V95" s="34"/>
      <c r="W95" s="99">
        <f t="shared" si="44"/>
        <v>0</v>
      </c>
      <c r="X95" s="99">
        <f t="shared" si="45"/>
        <v>0</v>
      </c>
      <c r="Y95" s="33" t="str">
        <f>_xlfn.IFNA(IF(VLOOKUP(CONCATENATE($D95,$F95,$G95,Y$3),'Description des coûts'!$D$8:$M$1048576,5,FALSE)=Y$3,VLOOKUP(CONCATENATE($D95,$F95,$G95,Y$3),'Description des coûts'!$D$8:$M$1048576,9,FALSE),0),"")</f>
        <v/>
      </c>
      <c r="Z95" s="33">
        <f>IFERROR(VLOOKUP(D95,Amortissements!$D$8:$O$1048576,8,FALSE)*VLOOKUP(D95,Amortissements!$D$8:$O$1048576,10,FALSE),0)</f>
        <v>0</v>
      </c>
      <c r="AA95" s="33" t="str">
        <f>_xlfn.IFNA(IF(VLOOKUP(CONCATENATE($D95,$F95,$G95,AA$3),'Description des coûts'!$D$8:$M$1048576,5,FALSE)=AA$3,VLOOKUP(CONCATENATE($D95,$F95,$G95,AA$3),'Description des coûts'!$D$8:$M$1048576,9,FALSE),0),"")</f>
        <v/>
      </c>
      <c r="AB95" s="33" t="str">
        <f>_xlfn.IFNA(IF(VLOOKUP(CONCATENATE($D95,$F95,$G95,AB$3),'Description des coûts'!$D$8:$M$1048576,5,FALSE)=AB$3,VLOOKUP(CONCATENATE($D95,$F95,$G95,AB$3),'Description des coûts'!$D$8:$M$1048576,9,FALSE),0),"")</f>
        <v/>
      </c>
      <c r="AC95" s="33" t="str">
        <f>_xlfn.IFNA(IF(VLOOKUP(CONCATENATE($D95,$F95,$G95,AC$3),'Description des coûts'!$D$8:$M$1048576,5,FALSE)=AC$3,VLOOKUP(CONCATENATE($D95,$F95,$G95,AC$3),'Description des coûts'!$D$8:$M$1048576,9,FALSE),0),"")</f>
        <v/>
      </c>
      <c r="AD95" s="33" t="str">
        <f>_xlfn.IFNA(IF(VLOOKUP(CONCATENATE($D95,$F95,$G95,AD$3),'Description des coûts'!$D$8:$M$1048576,5,FALSE)=AD$3,VLOOKUP(CONCATENATE($D95,$F95,$G95,AD$3),'Description des coûts'!$D$8:$M$1048576,9,FALSE),0),"")</f>
        <v/>
      </c>
      <c r="AE95" s="34"/>
      <c r="AF95" s="99">
        <f t="shared" si="46"/>
        <v>0</v>
      </c>
      <c r="AG95" s="25"/>
      <c r="AH95" s="302"/>
      <c r="AI95" s="100">
        <f>IF(F95="",0,
IF(AG95="RI",N(HLOOKUP($F95,Partenaires!$B$11:$H$24,6,FALSE)),
IF(AG95="DE",N(HLOOKUP($F95,Partenaires!$B$11:$H$24,7,FALSE)),
IF(AG95="IEE",N(HLOOKUP($F95,Partenaires!$B$11:$H$24,8,FALSE)),
IF(AG95="AFR",N(HLOOKUP($F95,Partenaires!$B$11:$H$24,9,FALSE)),
IF(AG95="PME",N(HLOOKUP($F95,Partenaires!$B$11:$H$24,10,FALSE)),
IF(AG95="PE",N(HLOOKUP($F95,Partenaires!$B$11:$H$24,11,FALSE)),0)))))))</f>
        <v>0</v>
      </c>
      <c r="AJ95" s="101">
        <f t="shared" si="47"/>
        <v>0</v>
      </c>
      <c r="AK95" s="101">
        <f t="shared" si="48"/>
        <v>0</v>
      </c>
      <c r="AL95" s="101">
        <f t="shared" si="49"/>
        <v>0</v>
      </c>
      <c r="AM95" s="101">
        <f t="shared" si="50"/>
        <v>0</v>
      </c>
      <c r="AN95" s="101">
        <f t="shared" si="51"/>
        <v>0</v>
      </c>
      <c r="AO95" s="101">
        <f t="shared" si="52"/>
        <v>0</v>
      </c>
      <c r="AP95" s="101">
        <f>IF(AG95="PE",AO95-(AO95*N(HLOOKUP($F95,Partenaires!$B$11:$H$24,12,FALSE))/N(HLOOKUP($F95,Partenaires!$B$11:$H$24,13,FALSE))),0)</f>
        <v>0</v>
      </c>
      <c r="AQ95" s="101">
        <f t="shared" si="53"/>
        <v>0</v>
      </c>
      <c r="AR95" s="101">
        <f t="shared" si="54"/>
        <v>0</v>
      </c>
      <c r="AS95" s="101">
        <f t="shared" si="55"/>
        <v>0</v>
      </c>
      <c r="AT95" s="101">
        <f t="shared" si="56"/>
        <v>0</v>
      </c>
      <c r="AU95" s="101">
        <f t="shared" si="57"/>
        <v>0</v>
      </c>
      <c r="AV95" s="101">
        <f t="shared" si="58"/>
        <v>0</v>
      </c>
      <c r="AW95" s="101">
        <f t="shared" si="59"/>
        <v>0</v>
      </c>
      <c r="AX95" s="101">
        <f t="shared" si="60"/>
        <v>0</v>
      </c>
      <c r="AY95" s="101">
        <f t="shared" si="61"/>
        <v>0</v>
      </c>
      <c r="AZ95" s="101">
        <f t="shared" si="62"/>
        <v>0</v>
      </c>
      <c r="BA95" s="101">
        <f>IF(F95="",0,$BB95*N(HLOOKUP($F95,Partenaires!$B$11:$H$24,5,FALSE)))</f>
        <v>0</v>
      </c>
      <c r="BB95" s="101">
        <f t="shared" si="63"/>
        <v>0</v>
      </c>
    </row>
    <row r="96" spans="1:54" x14ac:dyDescent="0.25">
      <c r="A96" s="25"/>
      <c r="B96" s="25"/>
      <c r="C96" s="25"/>
      <c r="D96" s="43" t="str">
        <f t="shared" si="41"/>
        <v/>
      </c>
      <c r="E96" s="44">
        <f>IFERROR(VLOOKUP(CONCATENATE(A96,B96,C96),'Structure projet '!D:E,2,FALSE),"")</f>
        <v>0</v>
      </c>
      <c r="F96" s="25"/>
      <c r="G96" s="25"/>
      <c r="H96" s="26"/>
      <c r="I96" s="26"/>
      <c r="J96" s="272"/>
      <c r="K96" s="272"/>
      <c r="L96" s="272"/>
      <c r="M96" s="272"/>
      <c r="N96" s="272"/>
      <c r="O96" s="98">
        <f t="shared" si="42"/>
        <v>0</v>
      </c>
      <c r="P96" s="33"/>
      <c r="Q96" s="33"/>
      <c r="R96" s="33"/>
      <c r="S96" s="33"/>
      <c r="T96" s="33"/>
      <c r="U96" s="99">
        <f t="shared" si="43"/>
        <v>0</v>
      </c>
      <c r="V96" s="34"/>
      <c r="W96" s="99">
        <f t="shared" si="44"/>
        <v>0</v>
      </c>
      <c r="X96" s="99">
        <f t="shared" si="45"/>
        <v>0</v>
      </c>
      <c r="Y96" s="33" t="str">
        <f>_xlfn.IFNA(IF(VLOOKUP(CONCATENATE($D96,$F96,$G96,Y$3),'Description des coûts'!$D$8:$M$1048576,5,FALSE)=Y$3,VLOOKUP(CONCATENATE($D96,$F96,$G96,Y$3),'Description des coûts'!$D$8:$M$1048576,9,FALSE),0),"")</f>
        <v/>
      </c>
      <c r="Z96" s="33">
        <f>IFERROR(VLOOKUP(D96,Amortissements!$D$8:$O$1048576,8,FALSE)*VLOOKUP(D96,Amortissements!$D$8:$O$1048576,10,FALSE),0)</f>
        <v>0</v>
      </c>
      <c r="AA96" s="33" t="str">
        <f>_xlfn.IFNA(IF(VLOOKUP(CONCATENATE($D96,$F96,$G96,AA$3),'Description des coûts'!$D$8:$M$1048576,5,FALSE)=AA$3,VLOOKUP(CONCATENATE($D96,$F96,$G96,AA$3),'Description des coûts'!$D$8:$M$1048576,9,FALSE),0),"")</f>
        <v/>
      </c>
      <c r="AB96" s="33" t="str">
        <f>_xlfn.IFNA(IF(VLOOKUP(CONCATENATE($D96,$F96,$G96,AB$3),'Description des coûts'!$D$8:$M$1048576,5,FALSE)=AB$3,VLOOKUP(CONCATENATE($D96,$F96,$G96,AB$3),'Description des coûts'!$D$8:$M$1048576,9,FALSE),0),"")</f>
        <v/>
      </c>
      <c r="AC96" s="33" t="str">
        <f>_xlfn.IFNA(IF(VLOOKUP(CONCATENATE($D96,$F96,$G96,AC$3),'Description des coûts'!$D$8:$M$1048576,5,FALSE)=AC$3,VLOOKUP(CONCATENATE($D96,$F96,$G96,AC$3),'Description des coûts'!$D$8:$M$1048576,9,FALSE),0),"")</f>
        <v/>
      </c>
      <c r="AD96" s="33" t="str">
        <f>_xlfn.IFNA(IF(VLOOKUP(CONCATENATE($D96,$F96,$G96,AD$3),'Description des coûts'!$D$8:$M$1048576,5,FALSE)=AD$3,VLOOKUP(CONCATENATE($D96,$F96,$G96,AD$3),'Description des coûts'!$D$8:$M$1048576,9,FALSE),0),"")</f>
        <v/>
      </c>
      <c r="AE96" s="34"/>
      <c r="AF96" s="99">
        <f t="shared" si="46"/>
        <v>0</v>
      </c>
      <c r="AG96" s="25"/>
      <c r="AH96" s="302"/>
      <c r="AI96" s="100">
        <f>IF(F96="",0,
IF(AG96="RI",N(HLOOKUP($F96,Partenaires!$B$11:$H$24,6,FALSE)),
IF(AG96="DE",N(HLOOKUP($F96,Partenaires!$B$11:$H$24,7,FALSE)),
IF(AG96="IEE",N(HLOOKUP($F96,Partenaires!$B$11:$H$24,8,FALSE)),
IF(AG96="AFR",N(HLOOKUP($F96,Partenaires!$B$11:$H$24,9,FALSE)),
IF(AG96="PME",N(HLOOKUP($F96,Partenaires!$B$11:$H$24,10,FALSE)),
IF(AG96="PE",N(HLOOKUP($F96,Partenaires!$B$11:$H$24,11,FALSE)),0)))))))</f>
        <v>0</v>
      </c>
      <c r="AJ96" s="101">
        <f t="shared" si="47"/>
        <v>0</v>
      </c>
      <c r="AK96" s="101">
        <f t="shared" si="48"/>
        <v>0</v>
      </c>
      <c r="AL96" s="101">
        <f t="shared" si="49"/>
        <v>0</v>
      </c>
      <c r="AM96" s="101">
        <f t="shared" si="50"/>
        <v>0</v>
      </c>
      <c r="AN96" s="101">
        <f t="shared" si="51"/>
        <v>0</v>
      </c>
      <c r="AO96" s="101">
        <f t="shared" si="52"/>
        <v>0</v>
      </c>
      <c r="AP96" s="101">
        <f>IF(AG96="PE",AO96-(AO96*N(HLOOKUP($F96,Partenaires!$B$11:$H$24,12,FALSE))/N(HLOOKUP($F96,Partenaires!$B$11:$H$24,13,FALSE))),0)</f>
        <v>0</v>
      </c>
      <c r="AQ96" s="101">
        <f t="shared" si="53"/>
        <v>0</v>
      </c>
      <c r="AR96" s="101">
        <f t="shared" si="54"/>
        <v>0</v>
      </c>
      <c r="AS96" s="101">
        <f t="shared" si="55"/>
        <v>0</v>
      </c>
      <c r="AT96" s="101">
        <f t="shared" si="56"/>
        <v>0</v>
      </c>
      <c r="AU96" s="101">
        <f t="shared" si="57"/>
        <v>0</v>
      </c>
      <c r="AV96" s="101">
        <f t="shared" si="58"/>
        <v>0</v>
      </c>
      <c r="AW96" s="101">
        <f t="shared" si="59"/>
        <v>0</v>
      </c>
      <c r="AX96" s="101">
        <f t="shared" si="60"/>
        <v>0</v>
      </c>
      <c r="AY96" s="101">
        <f t="shared" si="61"/>
        <v>0</v>
      </c>
      <c r="AZ96" s="101">
        <f t="shared" si="62"/>
        <v>0</v>
      </c>
      <c r="BA96" s="101">
        <f>IF(F96="",0,$BB96*N(HLOOKUP($F96,Partenaires!$B$11:$H$24,5,FALSE)))</f>
        <v>0</v>
      </c>
      <c r="BB96" s="101">
        <f t="shared" si="63"/>
        <v>0</v>
      </c>
    </row>
    <row r="97" spans="1:54" x14ac:dyDescent="0.25">
      <c r="A97" s="25"/>
      <c r="B97" s="25"/>
      <c r="C97" s="25"/>
      <c r="D97" s="43" t="str">
        <f t="shared" si="41"/>
        <v/>
      </c>
      <c r="E97" s="44">
        <f>IFERROR(VLOOKUP(CONCATENATE(A97,B97,C97),'Structure projet '!D:E,2,FALSE),"")</f>
        <v>0</v>
      </c>
      <c r="F97" s="25"/>
      <c r="G97" s="25"/>
      <c r="H97" s="26"/>
      <c r="I97" s="26"/>
      <c r="J97" s="272"/>
      <c r="K97" s="272"/>
      <c r="L97" s="272"/>
      <c r="M97" s="272"/>
      <c r="N97" s="272"/>
      <c r="O97" s="98">
        <f t="shared" si="42"/>
        <v>0</v>
      </c>
      <c r="P97" s="33"/>
      <c r="Q97" s="33"/>
      <c r="R97" s="33"/>
      <c r="S97" s="33"/>
      <c r="T97" s="33"/>
      <c r="U97" s="99">
        <f t="shared" si="43"/>
        <v>0</v>
      </c>
      <c r="V97" s="34"/>
      <c r="W97" s="99">
        <f t="shared" si="44"/>
        <v>0</v>
      </c>
      <c r="X97" s="99">
        <f t="shared" si="45"/>
        <v>0</v>
      </c>
      <c r="Y97" s="33" t="str">
        <f>_xlfn.IFNA(IF(VLOOKUP(CONCATENATE($D97,$F97,$G97,Y$3),'Description des coûts'!$D$8:$M$1048576,5,FALSE)=Y$3,VLOOKUP(CONCATENATE($D97,$F97,$G97,Y$3),'Description des coûts'!$D$8:$M$1048576,9,FALSE),0),"")</f>
        <v/>
      </c>
      <c r="Z97" s="33">
        <f>IFERROR(VLOOKUP(D97,Amortissements!$D$8:$O$1048576,8,FALSE)*VLOOKUP(D97,Amortissements!$D$8:$O$1048576,10,FALSE),0)</f>
        <v>0</v>
      </c>
      <c r="AA97" s="33" t="str">
        <f>_xlfn.IFNA(IF(VLOOKUP(CONCATENATE($D97,$F97,$G97,AA$3),'Description des coûts'!$D$8:$M$1048576,5,FALSE)=AA$3,VLOOKUP(CONCATENATE($D97,$F97,$G97,AA$3),'Description des coûts'!$D$8:$M$1048576,9,FALSE),0),"")</f>
        <v/>
      </c>
      <c r="AB97" s="33" t="str">
        <f>_xlfn.IFNA(IF(VLOOKUP(CONCATENATE($D97,$F97,$G97,AB$3),'Description des coûts'!$D$8:$M$1048576,5,FALSE)=AB$3,VLOOKUP(CONCATENATE($D97,$F97,$G97,AB$3),'Description des coûts'!$D$8:$M$1048576,9,FALSE),0),"")</f>
        <v/>
      </c>
      <c r="AC97" s="33" t="str">
        <f>_xlfn.IFNA(IF(VLOOKUP(CONCATENATE($D97,$F97,$G97,AC$3),'Description des coûts'!$D$8:$M$1048576,5,FALSE)=AC$3,VLOOKUP(CONCATENATE($D97,$F97,$G97,AC$3),'Description des coûts'!$D$8:$M$1048576,9,FALSE),0),"")</f>
        <v/>
      </c>
      <c r="AD97" s="33" t="str">
        <f>_xlfn.IFNA(IF(VLOOKUP(CONCATENATE($D97,$F97,$G97,AD$3),'Description des coûts'!$D$8:$M$1048576,5,FALSE)=AD$3,VLOOKUP(CONCATENATE($D97,$F97,$G97,AD$3),'Description des coûts'!$D$8:$M$1048576,9,FALSE),0),"")</f>
        <v/>
      </c>
      <c r="AE97" s="34"/>
      <c r="AF97" s="99">
        <f t="shared" si="46"/>
        <v>0</v>
      </c>
      <c r="AG97" s="25"/>
      <c r="AH97" s="302"/>
      <c r="AI97" s="100">
        <f>IF(F97="",0,
IF(AG97="RI",N(HLOOKUP($F97,Partenaires!$B$11:$H$24,6,FALSE)),
IF(AG97="DE",N(HLOOKUP($F97,Partenaires!$B$11:$H$24,7,FALSE)),
IF(AG97="IEE",N(HLOOKUP($F97,Partenaires!$B$11:$H$24,8,FALSE)),
IF(AG97="AFR",N(HLOOKUP($F97,Partenaires!$B$11:$H$24,9,FALSE)),
IF(AG97="PME",N(HLOOKUP($F97,Partenaires!$B$11:$H$24,10,FALSE)),
IF(AG97="PE",N(HLOOKUP($F97,Partenaires!$B$11:$H$24,11,FALSE)),0)))))))</f>
        <v>0</v>
      </c>
      <c r="AJ97" s="101">
        <f t="shared" si="47"/>
        <v>0</v>
      </c>
      <c r="AK97" s="101">
        <f t="shared" si="48"/>
        <v>0</v>
      </c>
      <c r="AL97" s="101">
        <f t="shared" si="49"/>
        <v>0</v>
      </c>
      <c r="AM97" s="101">
        <f t="shared" si="50"/>
        <v>0</v>
      </c>
      <c r="AN97" s="101">
        <f t="shared" si="51"/>
        <v>0</v>
      </c>
      <c r="AO97" s="101">
        <f t="shared" si="52"/>
        <v>0</v>
      </c>
      <c r="AP97" s="101">
        <f>IF(AG97="PE",AO97-(AO97*N(HLOOKUP($F97,Partenaires!$B$11:$H$24,12,FALSE))/N(HLOOKUP($F97,Partenaires!$B$11:$H$24,13,FALSE))),0)</f>
        <v>0</v>
      </c>
      <c r="AQ97" s="101">
        <f t="shared" si="53"/>
        <v>0</v>
      </c>
      <c r="AR97" s="101">
        <f t="shared" si="54"/>
        <v>0</v>
      </c>
      <c r="AS97" s="101">
        <f t="shared" si="55"/>
        <v>0</v>
      </c>
      <c r="AT97" s="101">
        <f t="shared" si="56"/>
        <v>0</v>
      </c>
      <c r="AU97" s="101">
        <f t="shared" si="57"/>
        <v>0</v>
      </c>
      <c r="AV97" s="101">
        <f t="shared" si="58"/>
        <v>0</v>
      </c>
      <c r="AW97" s="101">
        <f t="shared" si="59"/>
        <v>0</v>
      </c>
      <c r="AX97" s="101">
        <f t="shared" si="60"/>
        <v>0</v>
      </c>
      <c r="AY97" s="101">
        <f t="shared" si="61"/>
        <v>0</v>
      </c>
      <c r="AZ97" s="101">
        <f t="shared" si="62"/>
        <v>0</v>
      </c>
      <c r="BA97" s="101">
        <f>IF(F97="",0,$BB97*N(HLOOKUP($F97,Partenaires!$B$11:$H$24,5,FALSE)))</f>
        <v>0</v>
      </c>
      <c r="BB97" s="101">
        <f t="shared" si="63"/>
        <v>0</v>
      </c>
    </row>
    <row r="98" spans="1:54" x14ac:dyDescent="0.25">
      <c r="A98" s="25"/>
      <c r="B98" s="25"/>
      <c r="C98" s="25"/>
      <c r="D98" s="43" t="str">
        <f t="shared" si="41"/>
        <v/>
      </c>
      <c r="E98" s="44">
        <f>IFERROR(VLOOKUP(CONCATENATE(A98,B98,C98),'Structure projet '!D:E,2,FALSE),"")</f>
        <v>0</v>
      </c>
      <c r="F98" s="25"/>
      <c r="G98" s="25"/>
      <c r="H98" s="26"/>
      <c r="I98" s="26"/>
      <c r="J98" s="272"/>
      <c r="K98" s="272"/>
      <c r="L98" s="272"/>
      <c r="M98" s="272"/>
      <c r="N98" s="272"/>
      <c r="O98" s="98">
        <f t="shared" si="42"/>
        <v>0</v>
      </c>
      <c r="P98" s="33"/>
      <c r="Q98" s="33"/>
      <c r="R98" s="33"/>
      <c r="S98" s="33"/>
      <c r="T98" s="33"/>
      <c r="U98" s="99">
        <f t="shared" si="43"/>
        <v>0</v>
      </c>
      <c r="V98" s="34"/>
      <c r="W98" s="99">
        <f t="shared" si="44"/>
        <v>0</v>
      </c>
      <c r="X98" s="99">
        <f t="shared" si="45"/>
        <v>0</v>
      </c>
      <c r="Y98" s="33" t="str">
        <f>_xlfn.IFNA(IF(VLOOKUP(CONCATENATE($D98,$F98,$G98,Y$3),'Description des coûts'!$D$8:$M$1048576,5,FALSE)=Y$3,VLOOKUP(CONCATENATE($D98,$F98,$G98,Y$3),'Description des coûts'!$D$8:$M$1048576,9,FALSE),0),"")</f>
        <v/>
      </c>
      <c r="Z98" s="33">
        <f>IFERROR(VLOOKUP(D98,Amortissements!$D$8:$O$1048576,8,FALSE)*VLOOKUP(D98,Amortissements!$D$8:$O$1048576,10,FALSE),0)</f>
        <v>0</v>
      </c>
      <c r="AA98" s="33" t="str">
        <f>_xlfn.IFNA(IF(VLOOKUP(CONCATENATE($D98,$F98,$G98,AA$3),'Description des coûts'!$D$8:$M$1048576,5,FALSE)=AA$3,VLOOKUP(CONCATENATE($D98,$F98,$G98,AA$3),'Description des coûts'!$D$8:$M$1048576,9,FALSE),0),"")</f>
        <v/>
      </c>
      <c r="AB98" s="33" t="str">
        <f>_xlfn.IFNA(IF(VLOOKUP(CONCATENATE($D98,$F98,$G98,AB$3),'Description des coûts'!$D$8:$M$1048576,5,FALSE)=AB$3,VLOOKUP(CONCATENATE($D98,$F98,$G98,AB$3),'Description des coûts'!$D$8:$M$1048576,9,FALSE),0),"")</f>
        <v/>
      </c>
      <c r="AC98" s="33" t="str">
        <f>_xlfn.IFNA(IF(VLOOKUP(CONCATENATE($D98,$F98,$G98,AC$3),'Description des coûts'!$D$8:$M$1048576,5,FALSE)=AC$3,VLOOKUP(CONCATENATE($D98,$F98,$G98,AC$3),'Description des coûts'!$D$8:$M$1048576,9,FALSE),0),"")</f>
        <v/>
      </c>
      <c r="AD98" s="33" t="str">
        <f>_xlfn.IFNA(IF(VLOOKUP(CONCATENATE($D98,$F98,$G98,AD$3),'Description des coûts'!$D$8:$M$1048576,5,FALSE)=AD$3,VLOOKUP(CONCATENATE($D98,$F98,$G98,AD$3),'Description des coûts'!$D$8:$M$1048576,9,FALSE),0),"")</f>
        <v/>
      </c>
      <c r="AE98" s="34"/>
      <c r="AF98" s="99">
        <f t="shared" si="46"/>
        <v>0</v>
      </c>
      <c r="AG98" s="25"/>
      <c r="AH98" s="302"/>
      <c r="AI98" s="100">
        <f>IF(F98="",0,
IF(AG98="RI",N(HLOOKUP($F98,Partenaires!$B$11:$H$24,6,FALSE)),
IF(AG98="DE",N(HLOOKUP($F98,Partenaires!$B$11:$H$24,7,FALSE)),
IF(AG98="IEE",N(HLOOKUP($F98,Partenaires!$B$11:$H$24,8,FALSE)),
IF(AG98="AFR",N(HLOOKUP($F98,Partenaires!$B$11:$H$24,9,FALSE)),
IF(AG98="PME",N(HLOOKUP($F98,Partenaires!$B$11:$H$24,10,FALSE)),
IF(AG98="PE",N(HLOOKUP($F98,Partenaires!$B$11:$H$24,11,FALSE)),0)))))))</f>
        <v>0</v>
      </c>
      <c r="AJ98" s="101">
        <f t="shared" si="47"/>
        <v>0</v>
      </c>
      <c r="AK98" s="101">
        <f t="shared" si="48"/>
        <v>0</v>
      </c>
      <c r="AL98" s="101">
        <f t="shared" si="49"/>
        <v>0</v>
      </c>
      <c r="AM98" s="101">
        <f t="shared" si="50"/>
        <v>0</v>
      </c>
      <c r="AN98" s="101">
        <f t="shared" si="51"/>
        <v>0</v>
      </c>
      <c r="AO98" s="101">
        <f t="shared" si="52"/>
        <v>0</v>
      </c>
      <c r="AP98" s="101">
        <f>IF(AG98="PE",AO98-(AO98*N(HLOOKUP($F98,Partenaires!$B$11:$H$24,12,FALSE))/N(HLOOKUP($F98,Partenaires!$B$11:$H$24,13,FALSE))),0)</f>
        <v>0</v>
      </c>
      <c r="AQ98" s="101">
        <f t="shared" si="53"/>
        <v>0</v>
      </c>
      <c r="AR98" s="101">
        <f t="shared" si="54"/>
        <v>0</v>
      </c>
      <c r="AS98" s="101">
        <f t="shared" si="55"/>
        <v>0</v>
      </c>
      <c r="AT98" s="101">
        <f t="shared" si="56"/>
        <v>0</v>
      </c>
      <c r="AU98" s="101">
        <f t="shared" si="57"/>
        <v>0</v>
      </c>
      <c r="AV98" s="101">
        <f t="shared" si="58"/>
        <v>0</v>
      </c>
      <c r="AW98" s="101">
        <f t="shared" si="59"/>
        <v>0</v>
      </c>
      <c r="AX98" s="101">
        <f t="shared" si="60"/>
        <v>0</v>
      </c>
      <c r="AY98" s="101">
        <f t="shared" si="61"/>
        <v>0</v>
      </c>
      <c r="AZ98" s="101">
        <f t="shared" si="62"/>
        <v>0</v>
      </c>
      <c r="BA98" s="101">
        <f>IF(F98="",0,$BB98*N(HLOOKUP($F98,Partenaires!$B$11:$H$24,5,FALSE)))</f>
        <v>0</v>
      </c>
      <c r="BB98" s="101">
        <f t="shared" si="63"/>
        <v>0</v>
      </c>
    </row>
    <row r="99" spans="1:54" x14ac:dyDescent="0.25">
      <c r="A99" s="25"/>
      <c r="B99" s="25"/>
      <c r="C99" s="25"/>
      <c r="D99" s="43" t="str">
        <f t="shared" si="41"/>
        <v/>
      </c>
      <c r="E99" s="44">
        <f>IFERROR(VLOOKUP(CONCATENATE(A99,B99,C99),'Structure projet '!D:E,2,FALSE),"")</f>
        <v>0</v>
      </c>
      <c r="F99" s="25"/>
      <c r="G99" s="25"/>
      <c r="H99" s="26"/>
      <c r="I99" s="26"/>
      <c r="J99" s="272"/>
      <c r="K99" s="272"/>
      <c r="L99" s="272"/>
      <c r="M99" s="272"/>
      <c r="N99" s="272"/>
      <c r="O99" s="98">
        <f t="shared" si="42"/>
        <v>0</v>
      </c>
      <c r="P99" s="33"/>
      <c r="Q99" s="33"/>
      <c r="R99" s="33"/>
      <c r="S99" s="33"/>
      <c r="T99" s="33"/>
      <c r="U99" s="99">
        <f t="shared" si="43"/>
        <v>0</v>
      </c>
      <c r="V99" s="34"/>
      <c r="W99" s="99">
        <f t="shared" si="44"/>
        <v>0</v>
      </c>
      <c r="X99" s="99">
        <f t="shared" si="45"/>
        <v>0</v>
      </c>
      <c r="Y99" s="33" t="str">
        <f>_xlfn.IFNA(IF(VLOOKUP(CONCATENATE($D99,$F99,$G99,Y$3),'Description des coûts'!$D$8:$M$1048576,5,FALSE)=Y$3,VLOOKUP(CONCATENATE($D99,$F99,$G99,Y$3),'Description des coûts'!$D$8:$M$1048576,9,FALSE),0),"")</f>
        <v/>
      </c>
      <c r="Z99" s="33">
        <f>IFERROR(VLOOKUP(D99,Amortissements!$D$8:$O$1048576,8,FALSE)*VLOOKUP(D99,Amortissements!$D$8:$O$1048576,10,FALSE),0)</f>
        <v>0</v>
      </c>
      <c r="AA99" s="33" t="str">
        <f>_xlfn.IFNA(IF(VLOOKUP(CONCATENATE($D99,$F99,$G99,AA$3),'Description des coûts'!$D$8:$M$1048576,5,FALSE)=AA$3,VLOOKUP(CONCATENATE($D99,$F99,$G99,AA$3),'Description des coûts'!$D$8:$M$1048576,9,FALSE),0),"")</f>
        <v/>
      </c>
      <c r="AB99" s="33" t="str">
        <f>_xlfn.IFNA(IF(VLOOKUP(CONCATENATE($D99,$F99,$G99,AB$3),'Description des coûts'!$D$8:$M$1048576,5,FALSE)=AB$3,VLOOKUP(CONCATENATE($D99,$F99,$G99,AB$3),'Description des coûts'!$D$8:$M$1048576,9,FALSE),0),"")</f>
        <v/>
      </c>
      <c r="AC99" s="33" t="str">
        <f>_xlfn.IFNA(IF(VLOOKUP(CONCATENATE($D99,$F99,$G99,AC$3),'Description des coûts'!$D$8:$M$1048576,5,FALSE)=AC$3,VLOOKUP(CONCATENATE($D99,$F99,$G99,AC$3),'Description des coûts'!$D$8:$M$1048576,9,FALSE),0),"")</f>
        <v/>
      </c>
      <c r="AD99" s="33" t="str">
        <f>_xlfn.IFNA(IF(VLOOKUP(CONCATENATE($D99,$F99,$G99,AD$3),'Description des coûts'!$D$8:$M$1048576,5,FALSE)=AD$3,VLOOKUP(CONCATENATE($D99,$F99,$G99,AD$3),'Description des coûts'!$D$8:$M$1048576,9,FALSE),0),"")</f>
        <v/>
      </c>
      <c r="AE99" s="34"/>
      <c r="AF99" s="99">
        <f t="shared" si="46"/>
        <v>0</v>
      </c>
      <c r="AG99" s="25"/>
      <c r="AH99" s="302"/>
      <c r="AI99" s="100">
        <f>IF(F99="",0,
IF(AG99="RI",N(HLOOKUP($F99,Partenaires!$B$11:$H$24,6,FALSE)),
IF(AG99="DE",N(HLOOKUP($F99,Partenaires!$B$11:$H$24,7,FALSE)),
IF(AG99="IEE",N(HLOOKUP($F99,Partenaires!$B$11:$H$24,8,FALSE)),
IF(AG99="AFR",N(HLOOKUP($F99,Partenaires!$B$11:$H$24,9,FALSE)),
IF(AG99="PME",N(HLOOKUP($F99,Partenaires!$B$11:$H$24,10,FALSE)),
IF(AG99="PE",N(HLOOKUP($F99,Partenaires!$B$11:$H$24,11,FALSE)),0)))))))</f>
        <v>0</v>
      </c>
      <c r="AJ99" s="101">
        <f t="shared" si="47"/>
        <v>0</v>
      </c>
      <c r="AK99" s="101">
        <f t="shared" si="48"/>
        <v>0</v>
      </c>
      <c r="AL99" s="101">
        <f t="shared" si="49"/>
        <v>0</v>
      </c>
      <c r="AM99" s="101">
        <f t="shared" si="50"/>
        <v>0</v>
      </c>
      <c r="AN99" s="101">
        <f t="shared" si="51"/>
        <v>0</v>
      </c>
      <c r="AO99" s="101">
        <f t="shared" si="52"/>
        <v>0</v>
      </c>
      <c r="AP99" s="101">
        <f>IF(AG99="PE",AO99-(AO99*N(HLOOKUP($F99,Partenaires!$B$11:$H$24,12,FALSE))/N(HLOOKUP($F99,Partenaires!$B$11:$H$24,13,FALSE))),0)</f>
        <v>0</v>
      </c>
      <c r="AQ99" s="101">
        <f t="shared" si="53"/>
        <v>0</v>
      </c>
      <c r="AR99" s="101">
        <f t="shared" si="54"/>
        <v>0</v>
      </c>
      <c r="AS99" s="101">
        <f t="shared" si="55"/>
        <v>0</v>
      </c>
      <c r="AT99" s="101">
        <f t="shared" si="56"/>
        <v>0</v>
      </c>
      <c r="AU99" s="101">
        <f t="shared" si="57"/>
        <v>0</v>
      </c>
      <c r="AV99" s="101">
        <f t="shared" si="58"/>
        <v>0</v>
      </c>
      <c r="AW99" s="101">
        <f t="shared" si="59"/>
        <v>0</v>
      </c>
      <c r="AX99" s="101">
        <f t="shared" si="60"/>
        <v>0</v>
      </c>
      <c r="AY99" s="101">
        <f t="shared" si="61"/>
        <v>0</v>
      </c>
      <c r="AZ99" s="101">
        <f t="shared" si="62"/>
        <v>0</v>
      </c>
      <c r="BA99" s="101">
        <f>IF(F99="",0,$BB99*N(HLOOKUP($F99,Partenaires!$B$11:$H$24,5,FALSE)))</f>
        <v>0</v>
      </c>
      <c r="BB99" s="101">
        <f t="shared" si="63"/>
        <v>0</v>
      </c>
    </row>
    <row r="100" spans="1:54" x14ac:dyDescent="0.25">
      <c r="A100" s="25"/>
      <c r="B100" s="25"/>
      <c r="C100" s="25"/>
      <c r="D100" s="43" t="str">
        <f t="shared" si="41"/>
        <v/>
      </c>
      <c r="E100" s="44">
        <f>IFERROR(VLOOKUP(CONCATENATE(A100,B100,C100),'Structure projet '!D:E,2,FALSE),"")</f>
        <v>0</v>
      </c>
      <c r="F100" s="25"/>
      <c r="G100" s="25"/>
      <c r="H100" s="26"/>
      <c r="I100" s="26"/>
      <c r="J100" s="272"/>
      <c r="K100" s="272"/>
      <c r="L100" s="272"/>
      <c r="M100" s="272"/>
      <c r="N100" s="272"/>
      <c r="O100" s="98">
        <f t="shared" si="42"/>
        <v>0</v>
      </c>
      <c r="P100" s="33"/>
      <c r="Q100" s="33"/>
      <c r="R100" s="33"/>
      <c r="S100" s="33"/>
      <c r="T100" s="33"/>
      <c r="U100" s="99">
        <f t="shared" si="43"/>
        <v>0</v>
      </c>
      <c r="V100" s="34"/>
      <c r="W100" s="99">
        <f t="shared" si="44"/>
        <v>0</v>
      </c>
      <c r="X100" s="99">
        <f t="shared" si="45"/>
        <v>0</v>
      </c>
      <c r="Y100" s="33" t="str">
        <f>_xlfn.IFNA(IF(VLOOKUP(CONCATENATE($D100,$F100,$G100,Y$3),'Description des coûts'!$D$8:$M$1048576,5,FALSE)=Y$3,VLOOKUP(CONCATENATE($D100,$F100,$G100,Y$3),'Description des coûts'!$D$8:$M$1048576,9,FALSE),0),"")</f>
        <v/>
      </c>
      <c r="Z100" s="33">
        <f>IFERROR(VLOOKUP(D100,Amortissements!$D$8:$O$1048576,8,FALSE)*VLOOKUP(D100,Amortissements!$D$8:$O$1048576,10,FALSE),0)</f>
        <v>0</v>
      </c>
      <c r="AA100" s="33" t="str">
        <f>_xlfn.IFNA(IF(VLOOKUP(CONCATENATE($D100,$F100,$G100,AA$3),'Description des coûts'!$D$8:$M$1048576,5,FALSE)=AA$3,VLOOKUP(CONCATENATE($D100,$F100,$G100,AA$3),'Description des coûts'!$D$8:$M$1048576,9,FALSE),0),"")</f>
        <v/>
      </c>
      <c r="AB100" s="33" t="str">
        <f>_xlfn.IFNA(IF(VLOOKUP(CONCATENATE($D100,$F100,$G100,AB$3),'Description des coûts'!$D$8:$M$1048576,5,FALSE)=AB$3,VLOOKUP(CONCATENATE($D100,$F100,$G100,AB$3),'Description des coûts'!$D$8:$M$1048576,9,FALSE),0),"")</f>
        <v/>
      </c>
      <c r="AC100" s="33" t="str">
        <f>_xlfn.IFNA(IF(VLOOKUP(CONCATENATE($D100,$F100,$G100,AC$3),'Description des coûts'!$D$8:$M$1048576,5,FALSE)=AC$3,VLOOKUP(CONCATENATE($D100,$F100,$G100,AC$3),'Description des coûts'!$D$8:$M$1048576,9,FALSE),0),"")</f>
        <v/>
      </c>
      <c r="AD100" s="33" t="str">
        <f>_xlfn.IFNA(IF(VLOOKUP(CONCATENATE($D100,$F100,$G100,AD$3),'Description des coûts'!$D$8:$M$1048576,5,FALSE)=AD$3,VLOOKUP(CONCATENATE($D100,$F100,$G100,AD$3),'Description des coûts'!$D$8:$M$1048576,9,FALSE),0),"")</f>
        <v/>
      </c>
      <c r="AE100" s="34"/>
      <c r="AF100" s="99">
        <f t="shared" si="46"/>
        <v>0</v>
      </c>
      <c r="AG100" s="25"/>
      <c r="AH100" s="302"/>
      <c r="AI100" s="100">
        <f>IF(F100="",0,
IF(AG100="RI",N(HLOOKUP($F100,Partenaires!$B$11:$H$24,6,FALSE)),
IF(AG100="DE",N(HLOOKUP($F100,Partenaires!$B$11:$H$24,7,FALSE)),
IF(AG100="IEE",N(HLOOKUP($F100,Partenaires!$B$11:$H$24,8,FALSE)),
IF(AG100="AFR",N(HLOOKUP($F100,Partenaires!$B$11:$H$24,9,FALSE)),
IF(AG100="PME",N(HLOOKUP($F100,Partenaires!$B$11:$H$24,10,FALSE)),
IF(AG100="PE",N(HLOOKUP($F100,Partenaires!$B$11:$H$24,11,FALSE)),0)))))))</f>
        <v>0</v>
      </c>
      <c r="AJ100" s="101">
        <f t="shared" si="47"/>
        <v>0</v>
      </c>
      <c r="AK100" s="101">
        <f t="shared" si="48"/>
        <v>0</v>
      </c>
      <c r="AL100" s="101">
        <f t="shared" si="49"/>
        <v>0</v>
      </c>
      <c r="AM100" s="101">
        <f t="shared" si="50"/>
        <v>0</v>
      </c>
      <c r="AN100" s="101">
        <f t="shared" si="51"/>
        <v>0</v>
      </c>
      <c r="AO100" s="101">
        <f t="shared" si="52"/>
        <v>0</v>
      </c>
      <c r="AP100" s="101">
        <f>IF(AG100="PE",AO100-(AO100*N(HLOOKUP($F100,Partenaires!$B$11:$H$24,12,FALSE))/N(HLOOKUP($F100,Partenaires!$B$11:$H$24,13,FALSE))),0)</f>
        <v>0</v>
      </c>
      <c r="AQ100" s="101">
        <f t="shared" si="53"/>
        <v>0</v>
      </c>
      <c r="AR100" s="101">
        <f t="shared" si="54"/>
        <v>0</v>
      </c>
      <c r="AS100" s="101">
        <f t="shared" si="55"/>
        <v>0</v>
      </c>
      <c r="AT100" s="101">
        <f t="shared" si="56"/>
        <v>0</v>
      </c>
      <c r="AU100" s="101">
        <f t="shared" si="57"/>
        <v>0</v>
      </c>
      <c r="AV100" s="101">
        <f t="shared" si="58"/>
        <v>0</v>
      </c>
      <c r="AW100" s="101">
        <f t="shared" si="59"/>
        <v>0</v>
      </c>
      <c r="AX100" s="101">
        <f t="shared" si="60"/>
        <v>0</v>
      </c>
      <c r="AY100" s="101">
        <f t="shared" si="61"/>
        <v>0</v>
      </c>
      <c r="AZ100" s="101">
        <f t="shared" si="62"/>
        <v>0</v>
      </c>
      <c r="BA100" s="101">
        <f>IF(F100="",0,$BB100*N(HLOOKUP($F100,Partenaires!$B$11:$H$24,5,FALSE)))</f>
        <v>0</v>
      </c>
      <c r="BB100" s="101">
        <f t="shared" si="63"/>
        <v>0</v>
      </c>
    </row>
    <row r="101" spans="1:54" x14ac:dyDescent="0.25">
      <c r="A101" s="25"/>
      <c r="B101" s="25"/>
      <c r="C101" s="25"/>
      <c r="D101" s="43" t="str">
        <f t="shared" si="41"/>
        <v/>
      </c>
      <c r="E101" s="44">
        <f>IFERROR(VLOOKUP(CONCATENATE(A101,B101,C101),'Structure projet '!D:E,2,FALSE),"")</f>
        <v>0</v>
      </c>
      <c r="F101" s="25"/>
      <c r="G101" s="25"/>
      <c r="H101" s="26"/>
      <c r="I101" s="26"/>
      <c r="J101" s="272"/>
      <c r="K101" s="272"/>
      <c r="L101" s="272"/>
      <c r="M101" s="272"/>
      <c r="N101" s="272"/>
      <c r="O101" s="98">
        <f t="shared" si="42"/>
        <v>0</v>
      </c>
      <c r="P101" s="33"/>
      <c r="Q101" s="33"/>
      <c r="R101" s="33"/>
      <c r="S101" s="33"/>
      <c r="T101" s="33"/>
      <c r="U101" s="99">
        <f t="shared" si="43"/>
        <v>0</v>
      </c>
      <c r="V101" s="34"/>
      <c r="W101" s="99">
        <f t="shared" si="44"/>
        <v>0</v>
      </c>
      <c r="X101" s="99">
        <f t="shared" si="45"/>
        <v>0</v>
      </c>
      <c r="Y101" s="33" t="str">
        <f>_xlfn.IFNA(IF(VLOOKUP(CONCATENATE($D101,$F101,$G101,Y$3),'Description des coûts'!$D$8:$M$1048576,5,FALSE)=Y$3,VLOOKUP(CONCATENATE($D101,$F101,$G101,Y$3),'Description des coûts'!$D$8:$M$1048576,9,FALSE),0),"")</f>
        <v/>
      </c>
      <c r="Z101" s="33">
        <f>IFERROR(VLOOKUP(D101,Amortissements!$D$8:$O$1048576,8,FALSE)*VLOOKUP(D101,Amortissements!$D$8:$O$1048576,10,FALSE),0)</f>
        <v>0</v>
      </c>
      <c r="AA101" s="33" t="str">
        <f>_xlfn.IFNA(IF(VLOOKUP(CONCATENATE($D101,$F101,$G101,AA$3),'Description des coûts'!$D$8:$M$1048576,5,FALSE)=AA$3,VLOOKUP(CONCATENATE($D101,$F101,$G101,AA$3),'Description des coûts'!$D$8:$M$1048576,9,FALSE),0),"")</f>
        <v/>
      </c>
      <c r="AB101" s="33" t="str">
        <f>_xlfn.IFNA(IF(VLOOKUP(CONCATENATE($D101,$F101,$G101,AB$3),'Description des coûts'!$D$8:$M$1048576,5,FALSE)=AB$3,VLOOKUP(CONCATENATE($D101,$F101,$G101,AB$3),'Description des coûts'!$D$8:$M$1048576,9,FALSE),0),"")</f>
        <v/>
      </c>
      <c r="AC101" s="33" t="str">
        <f>_xlfn.IFNA(IF(VLOOKUP(CONCATENATE($D101,$F101,$G101,AC$3),'Description des coûts'!$D$8:$M$1048576,5,FALSE)=AC$3,VLOOKUP(CONCATENATE($D101,$F101,$G101,AC$3),'Description des coûts'!$D$8:$M$1048576,9,FALSE),0),"")</f>
        <v/>
      </c>
      <c r="AD101" s="33" t="str">
        <f>_xlfn.IFNA(IF(VLOOKUP(CONCATENATE($D101,$F101,$G101,AD$3),'Description des coûts'!$D$8:$M$1048576,5,FALSE)=AD$3,VLOOKUP(CONCATENATE($D101,$F101,$G101,AD$3),'Description des coûts'!$D$8:$M$1048576,9,FALSE),0),"")</f>
        <v/>
      </c>
      <c r="AE101" s="34"/>
      <c r="AF101" s="99">
        <f t="shared" si="46"/>
        <v>0</v>
      </c>
      <c r="AG101" s="25"/>
      <c r="AH101" s="302"/>
      <c r="AI101" s="100">
        <f>IF(F101="",0,
IF(AG101="RI",N(HLOOKUP($F101,Partenaires!$B$11:$H$24,6,FALSE)),
IF(AG101="DE",N(HLOOKUP($F101,Partenaires!$B$11:$H$24,7,FALSE)),
IF(AG101="IEE",N(HLOOKUP($F101,Partenaires!$B$11:$H$24,8,FALSE)),
IF(AG101="AFR",N(HLOOKUP($F101,Partenaires!$B$11:$H$24,9,FALSE)),
IF(AG101="PME",N(HLOOKUP($F101,Partenaires!$B$11:$H$24,10,FALSE)),
IF(AG101="PE",N(HLOOKUP($F101,Partenaires!$B$11:$H$24,11,FALSE)),0)))))))</f>
        <v>0</v>
      </c>
      <c r="AJ101" s="101">
        <f t="shared" si="47"/>
        <v>0</v>
      </c>
      <c r="AK101" s="101">
        <f t="shared" si="48"/>
        <v>0</v>
      </c>
      <c r="AL101" s="101">
        <f t="shared" si="49"/>
        <v>0</v>
      </c>
      <c r="AM101" s="101">
        <f t="shared" si="50"/>
        <v>0</v>
      </c>
      <c r="AN101" s="101">
        <f t="shared" si="51"/>
        <v>0</v>
      </c>
      <c r="AO101" s="101">
        <f t="shared" si="52"/>
        <v>0</v>
      </c>
      <c r="AP101" s="101">
        <f>IF(AG101="PE",AO101-(AO101*N(HLOOKUP($F101,Partenaires!$B$11:$H$24,12,FALSE))/N(HLOOKUP($F101,Partenaires!$B$11:$H$24,13,FALSE))),0)</f>
        <v>0</v>
      </c>
      <c r="AQ101" s="101">
        <f t="shared" si="53"/>
        <v>0</v>
      </c>
      <c r="AR101" s="101">
        <f t="shared" si="54"/>
        <v>0</v>
      </c>
      <c r="AS101" s="101">
        <f t="shared" si="55"/>
        <v>0</v>
      </c>
      <c r="AT101" s="101">
        <f t="shared" si="56"/>
        <v>0</v>
      </c>
      <c r="AU101" s="101">
        <f t="shared" si="57"/>
        <v>0</v>
      </c>
      <c r="AV101" s="101">
        <f t="shared" si="58"/>
        <v>0</v>
      </c>
      <c r="AW101" s="101">
        <f t="shared" si="59"/>
        <v>0</v>
      </c>
      <c r="AX101" s="101">
        <f t="shared" si="60"/>
        <v>0</v>
      </c>
      <c r="AY101" s="101">
        <f t="shared" si="61"/>
        <v>0</v>
      </c>
      <c r="AZ101" s="101">
        <f t="shared" si="62"/>
        <v>0</v>
      </c>
      <c r="BA101" s="101">
        <f>IF(F101="",0,$BB101*N(HLOOKUP($F101,Partenaires!$B$11:$H$24,5,FALSE)))</f>
        <v>0</v>
      </c>
      <c r="BB101" s="101">
        <f t="shared" si="63"/>
        <v>0</v>
      </c>
    </row>
    <row r="102" spans="1:54" x14ac:dyDescent="0.25">
      <c r="A102" s="25"/>
      <c r="B102" s="25"/>
      <c r="C102" s="25"/>
      <c r="D102" s="43" t="str">
        <f t="shared" si="41"/>
        <v/>
      </c>
      <c r="E102" s="44">
        <f>IFERROR(VLOOKUP(CONCATENATE(A102,B102,C102),'Structure projet '!D:E,2,FALSE),"")</f>
        <v>0</v>
      </c>
      <c r="F102" s="25"/>
      <c r="G102" s="25"/>
      <c r="H102" s="26"/>
      <c r="I102" s="26"/>
      <c r="J102" s="272"/>
      <c r="K102" s="272"/>
      <c r="L102" s="272"/>
      <c r="M102" s="272"/>
      <c r="N102" s="272"/>
      <c r="O102" s="98">
        <f t="shared" si="42"/>
        <v>0</v>
      </c>
      <c r="P102" s="33"/>
      <c r="Q102" s="33"/>
      <c r="R102" s="33"/>
      <c r="S102" s="33"/>
      <c r="T102" s="33"/>
      <c r="U102" s="99">
        <f t="shared" si="43"/>
        <v>0</v>
      </c>
      <c r="V102" s="34"/>
      <c r="W102" s="99">
        <f t="shared" si="44"/>
        <v>0</v>
      </c>
      <c r="X102" s="99">
        <f t="shared" si="45"/>
        <v>0</v>
      </c>
      <c r="Y102" s="33" t="str">
        <f>_xlfn.IFNA(IF(VLOOKUP(CONCATENATE($D102,$F102,$G102,Y$3),'Description des coûts'!$D$8:$M$1048576,5,FALSE)=Y$3,VLOOKUP(CONCATENATE($D102,$F102,$G102,Y$3),'Description des coûts'!$D$8:$M$1048576,9,FALSE),0),"")</f>
        <v/>
      </c>
      <c r="Z102" s="33">
        <f>IFERROR(VLOOKUP(D102,Amortissements!$D$8:$O$1048576,8,FALSE)*VLOOKUP(D102,Amortissements!$D$8:$O$1048576,10,FALSE),0)</f>
        <v>0</v>
      </c>
      <c r="AA102" s="33" t="str">
        <f>_xlfn.IFNA(IF(VLOOKUP(CONCATENATE($D102,$F102,$G102,AA$3),'Description des coûts'!$D$8:$M$1048576,5,FALSE)=AA$3,VLOOKUP(CONCATENATE($D102,$F102,$G102,AA$3),'Description des coûts'!$D$8:$M$1048576,9,FALSE),0),"")</f>
        <v/>
      </c>
      <c r="AB102" s="33" t="str">
        <f>_xlfn.IFNA(IF(VLOOKUP(CONCATENATE($D102,$F102,$G102,AB$3),'Description des coûts'!$D$8:$M$1048576,5,FALSE)=AB$3,VLOOKUP(CONCATENATE($D102,$F102,$G102,AB$3),'Description des coûts'!$D$8:$M$1048576,9,FALSE),0),"")</f>
        <v/>
      </c>
      <c r="AC102" s="33" t="str">
        <f>_xlfn.IFNA(IF(VLOOKUP(CONCATENATE($D102,$F102,$G102,AC$3),'Description des coûts'!$D$8:$M$1048576,5,FALSE)=AC$3,VLOOKUP(CONCATENATE($D102,$F102,$G102,AC$3),'Description des coûts'!$D$8:$M$1048576,9,FALSE),0),"")</f>
        <v/>
      </c>
      <c r="AD102" s="33" t="str">
        <f>_xlfn.IFNA(IF(VLOOKUP(CONCATENATE($D102,$F102,$G102,AD$3),'Description des coûts'!$D$8:$M$1048576,5,FALSE)=AD$3,VLOOKUP(CONCATENATE($D102,$F102,$G102,AD$3),'Description des coûts'!$D$8:$M$1048576,9,FALSE),0),"")</f>
        <v/>
      </c>
      <c r="AE102" s="34"/>
      <c r="AF102" s="99">
        <f t="shared" si="46"/>
        <v>0</v>
      </c>
      <c r="AG102" s="25"/>
      <c r="AH102" s="302"/>
      <c r="AI102" s="100">
        <f>IF(F102="",0,
IF(AG102="RI",N(HLOOKUP($F102,Partenaires!$B$11:$H$24,6,FALSE)),
IF(AG102="DE",N(HLOOKUP($F102,Partenaires!$B$11:$H$24,7,FALSE)),
IF(AG102="IEE",N(HLOOKUP($F102,Partenaires!$B$11:$H$24,8,FALSE)),
IF(AG102="AFR",N(HLOOKUP($F102,Partenaires!$B$11:$H$24,9,FALSE)),
IF(AG102="PME",N(HLOOKUP($F102,Partenaires!$B$11:$H$24,10,FALSE)),
IF(AG102="PE",N(HLOOKUP($F102,Partenaires!$B$11:$H$24,11,FALSE)),0)))))))</f>
        <v>0</v>
      </c>
      <c r="AJ102" s="101">
        <f t="shared" si="47"/>
        <v>0</v>
      </c>
      <c r="AK102" s="101">
        <f t="shared" si="48"/>
        <v>0</v>
      </c>
      <c r="AL102" s="101">
        <f t="shared" si="49"/>
        <v>0</v>
      </c>
      <c r="AM102" s="101">
        <f t="shared" si="50"/>
        <v>0</v>
      </c>
      <c r="AN102" s="101">
        <f t="shared" si="51"/>
        <v>0</v>
      </c>
      <c r="AO102" s="101">
        <f t="shared" si="52"/>
        <v>0</v>
      </c>
      <c r="AP102" s="101">
        <f>IF(AG102="PE",AO102-(AO102*N(HLOOKUP($F102,Partenaires!$B$11:$H$24,12,FALSE))/N(HLOOKUP($F102,Partenaires!$B$11:$H$24,13,FALSE))),0)</f>
        <v>0</v>
      </c>
      <c r="AQ102" s="101">
        <f t="shared" si="53"/>
        <v>0</v>
      </c>
      <c r="AR102" s="101">
        <f t="shared" si="54"/>
        <v>0</v>
      </c>
      <c r="AS102" s="101">
        <f t="shared" si="55"/>
        <v>0</v>
      </c>
      <c r="AT102" s="101">
        <f t="shared" si="56"/>
        <v>0</v>
      </c>
      <c r="AU102" s="101">
        <f t="shared" si="57"/>
        <v>0</v>
      </c>
      <c r="AV102" s="101">
        <f t="shared" si="58"/>
        <v>0</v>
      </c>
      <c r="AW102" s="101">
        <f t="shared" si="59"/>
        <v>0</v>
      </c>
      <c r="AX102" s="101">
        <f t="shared" si="60"/>
        <v>0</v>
      </c>
      <c r="AY102" s="101">
        <f t="shared" si="61"/>
        <v>0</v>
      </c>
      <c r="AZ102" s="101">
        <f t="shared" si="62"/>
        <v>0</v>
      </c>
      <c r="BA102" s="101">
        <f>IF(F102="",0,$BB102*N(HLOOKUP($F102,Partenaires!$B$11:$H$24,5,FALSE)))</f>
        <v>0</v>
      </c>
      <c r="BB102" s="101">
        <f t="shared" si="63"/>
        <v>0</v>
      </c>
    </row>
    <row r="103" spans="1:54" x14ac:dyDescent="0.25">
      <c r="A103" s="25"/>
      <c r="B103" s="25"/>
      <c r="C103" s="25"/>
      <c r="D103" s="43" t="str">
        <f t="shared" si="41"/>
        <v/>
      </c>
      <c r="E103" s="44">
        <f>IFERROR(VLOOKUP(CONCATENATE(A103,B103,C103),'Structure projet '!D:E,2,FALSE),"")</f>
        <v>0</v>
      </c>
      <c r="F103" s="25"/>
      <c r="G103" s="25"/>
      <c r="H103" s="26"/>
      <c r="I103" s="26"/>
      <c r="J103" s="272"/>
      <c r="K103" s="272"/>
      <c r="L103" s="272"/>
      <c r="M103" s="272"/>
      <c r="N103" s="272"/>
      <c r="O103" s="98">
        <f t="shared" si="42"/>
        <v>0</v>
      </c>
      <c r="P103" s="33"/>
      <c r="Q103" s="33"/>
      <c r="R103" s="33"/>
      <c r="S103" s="33"/>
      <c r="T103" s="33"/>
      <c r="U103" s="99">
        <f t="shared" si="43"/>
        <v>0</v>
      </c>
      <c r="V103" s="34"/>
      <c r="W103" s="99">
        <f t="shared" si="44"/>
        <v>0</v>
      </c>
      <c r="X103" s="99">
        <f t="shared" si="45"/>
        <v>0</v>
      </c>
      <c r="Y103" s="33" t="str">
        <f>_xlfn.IFNA(IF(VLOOKUP(CONCATENATE($D103,$F103,$G103,Y$3),'Description des coûts'!$D$8:$M$1048576,5,FALSE)=Y$3,VLOOKUP(CONCATENATE($D103,$F103,$G103,Y$3),'Description des coûts'!$D$8:$M$1048576,9,FALSE),0),"")</f>
        <v/>
      </c>
      <c r="Z103" s="33">
        <f>IFERROR(VLOOKUP(D103,Amortissements!$D$8:$O$1048576,8,FALSE)*VLOOKUP(D103,Amortissements!$D$8:$O$1048576,10,FALSE),0)</f>
        <v>0</v>
      </c>
      <c r="AA103" s="33" t="str">
        <f>_xlfn.IFNA(IF(VLOOKUP(CONCATENATE($D103,$F103,$G103,AA$3),'Description des coûts'!$D$8:$M$1048576,5,FALSE)=AA$3,VLOOKUP(CONCATENATE($D103,$F103,$G103,AA$3),'Description des coûts'!$D$8:$M$1048576,9,FALSE),0),"")</f>
        <v/>
      </c>
      <c r="AB103" s="33" t="str">
        <f>_xlfn.IFNA(IF(VLOOKUP(CONCATENATE($D103,$F103,$G103,AB$3),'Description des coûts'!$D$8:$M$1048576,5,FALSE)=AB$3,VLOOKUP(CONCATENATE($D103,$F103,$G103,AB$3),'Description des coûts'!$D$8:$M$1048576,9,FALSE),0),"")</f>
        <v/>
      </c>
      <c r="AC103" s="33" t="str">
        <f>_xlfn.IFNA(IF(VLOOKUP(CONCATENATE($D103,$F103,$G103,AC$3),'Description des coûts'!$D$8:$M$1048576,5,FALSE)=AC$3,VLOOKUP(CONCATENATE($D103,$F103,$G103,AC$3),'Description des coûts'!$D$8:$M$1048576,9,FALSE),0),"")</f>
        <v/>
      </c>
      <c r="AD103" s="33" t="str">
        <f>_xlfn.IFNA(IF(VLOOKUP(CONCATENATE($D103,$F103,$G103,AD$3),'Description des coûts'!$D$8:$M$1048576,5,FALSE)=AD$3,VLOOKUP(CONCATENATE($D103,$F103,$G103,AD$3),'Description des coûts'!$D$8:$M$1048576,9,FALSE),0),"")</f>
        <v/>
      </c>
      <c r="AE103" s="34"/>
      <c r="AF103" s="99">
        <f t="shared" si="46"/>
        <v>0</v>
      </c>
      <c r="AG103" s="25"/>
      <c r="AH103" s="302"/>
      <c r="AI103" s="100">
        <f>IF(F103="",0,
IF(AG103="RI",N(HLOOKUP($F103,Partenaires!$B$11:$H$24,6,FALSE)),
IF(AG103="DE",N(HLOOKUP($F103,Partenaires!$B$11:$H$24,7,FALSE)),
IF(AG103="IEE",N(HLOOKUP($F103,Partenaires!$B$11:$H$24,8,FALSE)),
IF(AG103="AFR",N(HLOOKUP($F103,Partenaires!$B$11:$H$24,9,FALSE)),
IF(AG103="PME",N(HLOOKUP($F103,Partenaires!$B$11:$H$24,10,FALSE)),
IF(AG103="PE",N(HLOOKUP($F103,Partenaires!$B$11:$H$24,11,FALSE)),0)))))))</f>
        <v>0</v>
      </c>
      <c r="AJ103" s="101">
        <f t="shared" si="47"/>
        <v>0</v>
      </c>
      <c r="AK103" s="101">
        <f t="shared" si="48"/>
        <v>0</v>
      </c>
      <c r="AL103" s="101">
        <f t="shared" si="49"/>
        <v>0</v>
      </c>
      <c r="AM103" s="101">
        <f t="shared" si="50"/>
        <v>0</v>
      </c>
      <c r="AN103" s="101">
        <f t="shared" si="51"/>
        <v>0</v>
      </c>
      <c r="AO103" s="101">
        <f t="shared" si="52"/>
        <v>0</v>
      </c>
      <c r="AP103" s="101">
        <f>IF(AG103="PE",AO103-(AO103*N(HLOOKUP($F103,Partenaires!$B$11:$H$24,12,FALSE))/N(HLOOKUP($F103,Partenaires!$B$11:$H$24,13,FALSE))),0)</f>
        <v>0</v>
      </c>
      <c r="AQ103" s="101">
        <f t="shared" si="53"/>
        <v>0</v>
      </c>
      <c r="AR103" s="101">
        <f t="shared" si="54"/>
        <v>0</v>
      </c>
      <c r="AS103" s="101">
        <f t="shared" si="55"/>
        <v>0</v>
      </c>
      <c r="AT103" s="101">
        <f t="shared" si="56"/>
        <v>0</v>
      </c>
      <c r="AU103" s="101">
        <f t="shared" si="57"/>
        <v>0</v>
      </c>
      <c r="AV103" s="101">
        <f t="shared" si="58"/>
        <v>0</v>
      </c>
      <c r="AW103" s="101">
        <f t="shared" si="59"/>
        <v>0</v>
      </c>
      <c r="AX103" s="101">
        <f t="shared" si="60"/>
        <v>0</v>
      </c>
      <c r="AY103" s="101">
        <f t="shared" si="61"/>
        <v>0</v>
      </c>
      <c r="AZ103" s="101">
        <f t="shared" si="62"/>
        <v>0</v>
      </c>
      <c r="BA103" s="101">
        <f>IF(F103="",0,$BB103*N(HLOOKUP($F103,Partenaires!$B$11:$H$24,5,FALSE)))</f>
        <v>0</v>
      </c>
      <c r="BB103" s="101">
        <f t="shared" si="63"/>
        <v>0</v>
      </c>
    </row>
    <row r="104" spans="1:54" x14ac:dyDescent="0.25">
      <c r="A104" s="25"/>
      <c r="B104" s="25"/>
      <c r="C104" s="25"/>
      <c r="D104" s="43" t="str">
        <f t="shared" si="41"/>
        <v/>
      </c>
      <c r="E104" s="44">
        <f>IFERROR(VLOOKUP(CONCATENATE(A104,B104,C104),'Structure projet '!D:E,2,FALSE),"")</f>
        <v>0</v>
      </c>
      <c r="F104" s="25"/>
      <c r="G104" s="25"/>
      <c r="H104" s="26"/>
      <c r="I104" s="26"/>
      <c r="J104" s="272"/>
      <c r="K104" s="272"/>
      <c r="L104" s="272"/>
      <c r="M104" s="272"/>
      <c r="N104" s="272"/>
      <c r="O104" s="98">
        <f t="shared" si="42"/>
        <v>0</v>
      </c>
      <c r="P104" s="33"/>
      <c r="Q104" s="33"/>
      <c r="R104" s="33"/>
      <c r="S104" s="33"/>
      <c r="T104" s="33"/>
      <c r="U104" s="99">
        <f t="shared" si="43"/>
        <v>0</v>
      </c>
      <c r="V104" s="34"/>
      <c r="W104" s="99">
        <f t="shared" si="44"/>
        <v>0</v>
      </c>
      <c r="X104" s="99">
        <f t="shared" si="45"/>
        <v>0</v>
      </c>
      <c r="Y104" s="33" t="str">
        <f>_xlfn.IFNA(IF(VLOOKUP(CONCATENATE($D104,$F104,$G104,Y$3),'Description des coûts'!$D$8:$M$1048576,5,FALSE)=Y$3,VLOOKUP(CONCATENATE($D104,$F104,$G104,Y$3),'Description des coûts'!$D$8:$M$1048576,9,FALSE),0),"")</f>
        <v/>
      </c>
      <c r="Z104" s="33">
        <f>IFERROR(VLOOKUP(D104,Amortissements!$D$8:$O$1048576,8,FALSE)*VLOOKUP(D104,Amortissements!$D$8:$O$1048576,10,FALSE),0)</f>
        <v>0</v>
      </c>
      <c r="AA104" s="33" t="str">
        <f>_xlfn.IFNA(IF(VLOOKUP(CONCATENATE($D104,$F104,$G104,AA$3),'Description des coûts'!$D$8:$M$1048576,5,FALSE)=AA$3,VLOOKUP(CONCATENATE($D104,$F104,$G104,AA$3),'Description des coûts'!$D$8:$M$1048576,9,FALSE),0),"")</f>
        <v/>
      </c>
      <c r="AB104" s="33" t="str">
        <f>_xlfn.IFNA(IF(VLOOKUP(CONCATENATE($D104,$F104,$G104,AB$3),'Description des coûts'!$D$8:$M$1048576,5,FALSE)=AB$3,VLOOKUP(CONCATENATE($D104,$F104,$G104,AB$3),'Description des coûts'!$D$8:$M$1048576,9,FALSE),0),"")</f>
        <v/>
      </c>
      <c r="AC104" s="33" t="str">
        <f>_xlfn.IFNA(IF(VLOOKUP(CONCATENATE($D104,$F104,$G104,AC$3),'Description des coûts'!$D$8:$M$1048576,5,FALSE)=AC$3,VLOOKUP(CONCATENATE($D104,$F104,$G104,AC$3),'Description des coûts'!$D$8:$M$1048576,9,FALSE),0),"")</f>
        <v/>
      </c>
      <c r="AD104" s="33" t="str">
        <f>_xlfn.IFNA(IF(VLOOKUP(CONCATENATE($D104,$F104,$G104,AD$3),'Description des coûts'!$D$8:$M$1048576,5,FALSE)=AD$3,VLOOKUP(CONCATENATE($D104,$F104,$G104,AD$3),'Description des coûts'!$D$8:$M$1048576,9,FALSE),0),"")</f>
        <v/>
      </c>
      <c r="AE104" s="34"/>
      <c r="AF104" s="99">
        <f t="shared" si="46"/>
        <v>0</v>
      </c>
      <c r="AG104" s="25"/>
      <c r="AH104" s="302"/>
      <c r="AI104" s="100">
        <f>IF(F104="",0,
IF(AG104="RI",N(HLOOKUP($F104,Partenaires!$B$11:$H$24,6,FALSE)),
IF(AG104="DE",N(HLOOKUP($F104,Partenaires!$B$11:$H$24,7,FALSE)),
IF(AG104="IEE",N(HLOOKUP($F104,Partenaires!$B$11:$H$24,8,FALSE)),
IF(AG104="AFR",N(HLOOKUP($F104,Partenaires!$B$11:$H$24,9,FALSE)),
IF(AG104="PME",N(HLOOKUP($F104,Partenaires!$B$11:$H$24,10,FALSE)),
IF(AG104="PE",N(HLOOKUP($F104,Partenaires!$B$11:$H$24,11,FALSE)),0)))))))</f>
        <v>0</v>
      </c>
      <c r="AJ104" s="101">
        <f t="shared" si="47"/>
        <v>0</v>
      </c>
      <c r="AK104" s="101">
        <f t="shared" si="48"/>
        <v>0</v>
      </c>
      <c r="AL104" s="101">
        <f t="shared" si="49"/>
        <v>0</v>
      </c>
      <c r="AM104" s="101">
        <f t="shared" si="50"/>
        <v>0</v>
      </c>
      <c r="AN104" s="101">
        <f t="shared" si="51"/>
        <v>0</v>
      </c>
      <c r="AO104" s="101">
        <f t="shared" si="52"/>
        <v>0</v>
      </c>
      <c r="AP104" s="101">
        <f>IF(AG104="PE",AO104-(AO104*N(HLOOKUP($F104,Partenaires!$B$11:$H$24,12,FALSE))/N(HLOOKUP($F104,Partenaires!$B$11:$H$24,13,FALSE))),0)</f>
        <v>0</v>
      </c>
      <c r="AQ104" s="101">
        <f t="shared" si="53"/>
        <v>0</v>
      </c>
      <c r="AR104" s="101">
        <f t="shared" si="54"/>
        <v>0</v>
      </c>
      <c r="AS104" s="101">
        <f t="shared" si="55"/>
        <v>0</v>
      </c>
      <c r="AT104" s="101">
        <f t="shared" si="56"/>
        <v>0</v>
      </c>
      <c r="AU104" s="101">
        <f t="shared" si="57"/>
        <v>0</v>
      </c>
      <c r="AV104" s="101">
        <f t="shared" si="58"/>
        <v>0</v>
      </c>
      <c r="AW104" s="101">
        <f t="shared" si="59"/>
        <v>0</v>
      </c>
      <c r="AX104" s="101">
        <f t="shared" si="60"/>
        <v>0</v>
      </c>
      <c r="AY104" s="101">
        <f t="shared" si="61"/>
        <v>0</v>
      </c>
      <c r="AZ104" s="101">
        <f t="shared" si="62"/>
        <v>0</v>
      </c>
      <c r="BA104" s="101">
        <f>IF(F104="",0,$BB104*N(HLOOKUP($F104,Partenaires!$B$11:$H$24,5,FALSE)))</f>
        <v>0</v>
      </c>
      <c r="BB104" s="101">
        <f t="shared" si="63"/>
        <v>0</v>
      </c>
    </row>
    <row r="105" spans="1:54" x14ac:dyDescent="0.25">
      <c r="A105" s="25"/>
      <c r="B105" s="25"/>
      <c r="C105" s="25"/>
      <c r="D105" s="43" t="str">
        <f t="shared" si="41"/>
        <v/>
      </c>
      <c r="E105" s="44">
        <f>IFERROR(VLOOKUP(CONCATENATE(A105,B105,C105),'Structure projet '!D:E,2,FALSE),"")</f>
        <v>0</v>
      </c>
      <c r="F105" s="25"/>
      <c r="G105" s="25"/>
      <c r="H105" s="26"/>
      <c r="I105" s="26"/>
      <c r="J105" s="272"/>
      <c r="K105" s="272"/>
      <c r="L105" s="272"/>
      <c r="M105" s="272"/>
      <c r="N105" s="272"/>
      <c r="O105" s="98">
        <f t="shared" si="42"/>
        <v>0</v>
      </c>
      <c r="P105" s="33"/>
      <c r="Q105" s="33"/>
      <c r="R105" s="33"/>
      <c r="S105" s="33"/>
      <c r="T105" s="33"/>
      <c r="U105" s="99">
        <f t="shared" si="43"/>
        <v>0</v>
      </c>
      <c r="V105" s="34"/>
      <c r="W105" s="99">
        <f t="shared" si="44"/>
        <v>0</v>
      </c>
      <c r="X105" s="99">
        <f t="shared" si="45"/>
        <v>0</v>
      </c>
      <c r="Y105" s="33" t="str">
        <f>_xlfn.IFNA(IF(VLOOKUP(CONCATENATE($D105,$F105,$G105,Y$3),'Description des coûts'!$D$8:$M$1048576,5,FALSE)=Y$3,VLOOKUP(CONCATENATE($D105,$F105,$G105,Y$3),'Description des coûts'!$D$8:$M$1048576,9,FALSE),0),"")</f>
        <v/>
      </c>
      <c r="Z105" s="33">
        <f>IFERROR(VLOOKUP(D105,Amortissements!$D$8:$O$1048576,8,FALSE)*VLOOKUP(D105,Amortissements!$D$8:$O$1048576,10,FALSE),0)</f>
        <v>0</v>
      </c>
      <c r="AA105" s="33" t="str">
        <f>_xlfn.IFNA(IF(VLOOKUP(CONCATENATE($D105,$F105,$G105,AA$3),'Description des coûts'!$D$8:$M$1048576,5,FALSE)=AA$3,VLOOKUP(CONCATENATE($D105,$F105,$G105,AA$3),'Description des coûts'!$D$8:$M$1048576,9,FALSE),0),"")</f>
        <v/>
      </c>
      <c r="AB105" s="33" t="str">
        <f>_xlfn.IFNA(IF(VLOOKUP(CONCATENATE($D105,$F105,$G105,AB$3),'Description des coûts'!$D$8:$M$1048576,5,FALSE)=AB$3,VLOOKUP(CONCATENATE($D105,$F105,$G105,AB$3),'Description des coûts'!$D$8:$M$1048576,9,FALSE),0),"")</f>
        <v/>
      </c>
      <c r="AC105" s="33" t="str">
        <f>_xlfn.IFNA(IF(VLOOKUP(CONCATENATE($D105,$F105,$G105,AC$3),'Description des coûts'!$D$8:$M$1048576,5,FALSE)=AC$3,VLOOKUP(CONCATENATE($D105,$F105,$G105,AC$3),'Description des coûts'!$D$8:$M$1048576,9,FALSE),0),"")</f>
        <v/>
      </c>
      <c r="AD105" s="33" t="str">
        <f>_xlfn.IFNA(IF(VLOOKUP(CONCATENATE($D105,$F105,$G105,AD$3),'Description des coûts'!$D$8:$M$1048576,5,FALSE)=AD$3,VLOOKUP(CONCATENATE($D105,$F105,$G105,AD$3),'Description des coûts'!$D$8:$M$1048576,9,FALSE),0),"")</f>
        <v/>
      </c>
      <c r="AE105" s="34"/>
      <c r="AF105" s="99">
        <f t="shared" si="46"/>
        <v>0</v>
      </c>
      <c r="AG105" s="25"/>
      <c r="AH105" s="302"/>
      <c r="AI105" s="100">
        <f>IF(F105="",0,
IF(AG105="RI",N(HLOOKUP($F105,Partenaires!$B$11:$H$24,6,FALSE)),
IF(AG105="DE",N(HLOOKUP($F105,Partenaires!$B$11:$H$24,7,FALSE)),
IF(AG105="IEE",N(HLOOKUP($F105,Partenaires!$B$11:$H$24,8,FALSE)),
IF(AG105="AFR",N(HLOOKUP($F105,Partenaires!$B$11:$H$24,9,FALSE)),
IF(AG105="PME",N(HLOOKUP($F105,Partenaires!$B$11:$H$24,10,FALSE)),
IF(AG105="PE",N(HLOOKUP($F105,Partenaires!$B$11:$H$24,11,FALSE)),0)))))))</f>
        <v>0</v>
      </c>
      <c r="AJ105" s="101">
        <f t="shared" si="47"/>
        <v>0</v>
      </c>
      <c r="AK105" s="101">
        <f t="shared" si="48"/>
        <v>0</v>
      </c>
      <c r="AL105" s="101">
        <f t="shared" si="49"/>
        <v>0</v>
      </c>
      <c r="AM105" s="101">
        <f t="shared" si="50"/>
        <v>0</v>
      </c>
      <c r="AN105" s="101">
        <f t="shared" si="51"/>
        <v>0</v>
      </c>
      <c r="AO105" s="101">
        <f t="shared" si="52"/>
        <v>0</v>
      </c>
      <c r="AP105" s="101">
        <f>IF(AG105="PE",AO105-(AO105*N(HLOOKUP($F105,Partenaires!$B$11:$H$24,12,FALSE))/N(HLOOKUP($F105,Partenaires!$B$11:$H$24,13,FALSE))),0)</f>
        <v>0</v>
      </c>
      <c r="AQ105" s="101">
        <f t="shared" si="53"/>
        <v>0</v>
      </c>
      <c r="AR105" s="101">
        <f t="shared" si="54"/>
        <v>0</v>
      </c>
      <c r="AS105" s="101">
        <f t="shared" si="55"/>
        <v>0</v>
      </c>
      <c r="AT105" s="101">
        <f t="shared" si="56"/>
        <v>0</v>
      </c>
      <c r="AU105" s="101">
        <f t="shared" si="57"/>
        <v>0</v>
      </c>
      <c r="AV105" s="101">
        <f t="shared" si="58"/>
        <v>0</v>
      </c>
      <c r="AW105" s="101">
        <f t="shared" si="59"/>
        <v>0</v>
      </c>
      <c r="AX105" s="101">
        <f t="shared" si="60"/>
        <v>0</v>
      </c>
      <c r="AY105" s="101">
        <f t="shared" si="61"/>
        <v>0</v>
      </c>
      <c r="AZ105" s="101">
        <f t="shared" si="62"/>
        <v>0</v>
      </c>
      <c r="BA105" s="101">
        <f>IF(F105="",0,$BB105*N(HLOOKUP($F105,Partenaires!$B$11:$H$24,5,FALSE)))</f>
        <v>0</v>
      </c>
      <c r="BB105" s="101">
        <f t="shared" si="63"/>
        <v>0</v>
      </c>
    </row>
    <row r="106" spans="1:54" x14ac:dyDescent="0.25">
      <c r="A106" s="25"/>
      <c r="B106" s="25"/>
      <c r="C106" s="25"/>
      <c r="D106" s="43" t="str">
        <f t="shared" si="41"/>
        <v/>
      </c>
      <c r="E106" s="44">
        <f>IFERROR(VLOOKUP(CONCATENATE(A106,B106,C106),'Structure projet '!D:E,2,FALSE),"")</f>
        <v>0</v>
      </c>
      <c r="F106" s="25"/>
      <c r="G106" s="25"/>
      <c r="H106" s="26"/>
      <c r="I106" s="26"/>
      <c r="J106" s="272"/>
      <c r="K106" s="272"/>
      <c r="L106" s="272"/>
      <c r="M106" s="272"/>
      <c r="N106" s="272"/>
      <c r="O106" s="98">
        <f t="shared" si="42"/>
        <v>0</v>
      </c>
      <c r="P106" s="33"/>
      <c r="Q106" s="33"/>
      <c r="R106" s="33"/>
      <c r="S106" s="33"/>
      <c r="T106" s="33"/>
      <c r="U106" s="99">
        <f t="shared" si="43"/>
        <v>0</v>
      </c>
      <c r="V106" s="34"/>
      <c r="W106" s="99">
        <f t="shared" si="44"/>
        <v>0</v>
      </c>
      <c r="X106" s="99">
        <f t="shared" si="45"/>
        <v>0</v>
      </c>
      <c r="Y106" s="33" t="str">
        <f>_xlfn.IFNA(IF(VLOOKUP(CONCATENATE($D106,$F106,$G106,Y$3),'Description des coûts'!$D$8:$M$1048576,5,FALSE)=Y$3,VLOOKUP(CONCATENATE($D106,$F106,$G106,Y$3),'Description des coûts'!$D$8:$M$1048576,9,FALSE),0),"")</f>
        <v/>
      </c>
      <c r="Z106" s="33">
        <f>IFERROR(VLOOKUP(D106,Amortissements!$D$8:$O$1048576,8,FALSE)*VLOOKUP(D106,Amortissements!$D$8:$O$1048576,10,FALSE),0)</f>
        <v>0</v>
      </c>
      <c r="AA106" s="33" t="str">
        <f>_xlfn.IFNA(IF(VLOOKUP(CONCATENATE($D106,$F106,$G106,AA$3),'Description des coûts'!$D$8:$M$1048576,5,FALSE)=AA$3,VLOOKUP(CONCATENATE($D106,$F106,$G106,AA$3),'Description des coûts'!$D$8:$M$1048576,9,FALSE),0),"")</f>
        <v/>
      </c>
      <c r="AB106" s="33" t="str">
        <f>_xlfn.IFNA(IF(VLOOKUP(CONCATENATE($D106,$F106,$G106,AB$3),'Description des coûts'!$D$8:$M$1048576,5,FALSE)=AB$3,VLOOKUP(CONCATENATE($D106,$F106,$G106,AB$3),'Description des coûts'!$D$8:$M$1048576,9,FALSE),0),"")</f>
        <v/>
      </c>
      <c r="AC106" s="33" t="str">
        <f>_xlfn.IFNA(IF(VLOOKUP(CONCATENATE($D106,$F106,$G106,AC$3),'Description des coûts'!$D$8:$M$1048576,5,FALSE)=AC$3,VLOOKUP(CONCATENATE($D106,$F106,$G106,AC$3),'Description des coûts'!$D$8:$M$1048576,9,FALSE),0),"")</f>
        <v/>
      </c>
      <c r="AD106" s="33" t="str">
        <f>_xlfn.IFNA(IF(VLOOKUP(CONCATENATE($D106,$F106,$G106,AD$3),'Description des coûts'!$D$8:$M$1048576,5,FALSE)=AD$3,VLOOKUP(CONCATENATE($D106,$F106,$G106,AD$3),'Description des coûts'!$D$8:$M$1048576,9,FALSE),0),"")</f>
        <v/>
      </c>
      <c r="AE106" s="34"/>
      <c r="AF106" s="99">
        <f t="shared" si="46"/>
        <v>0</v>
      </c>
      <c r="AG106" s="25"/>
      <c r="AH106" s="302"/>
      <c r="AI106" s="100">
        <f>IF(F106="",0,
IF(AG106="RI",N(HLOOKUP($F106,Partenaires!$B$11:$H$24,6,FALSE)),
IF(AG106="DE",N(HLOOKUP($F106,Partenaires!$B$11:$H$24,7,FALSE)),
IF(AG106="IEE",N(HLOOKUP($F106,Partenaires!$B$11:$H$24,8,FALSE)),
IF(AG106="AFR",N(HLOOKUP($F106,Partenaires!$B$11:$H$24,9,FALSE)),
IF(AG106="PME",N(HLOOKUP($F106,Partenaires!$B$11:$H$24,10,FALSE)),
IF(AG106="PE",N(HLOOKUP($F106,Partenaires!$B$11:$H$24,11,FALSE)),0)))))))</f>
        <v>0</v>
      </c>
      <c r="AJ106" s="101">
        <f t="shared" si="47"/>
        <v>0</v>
      </c>
      <c r="AK106" s="101">
        <f t="shared" si="48"/>
        <v>0</v>
      </c>
      <c r="AL106" s="101">
        <f t="shared" si="49"/>
        <v>0</v>
      </c>
      <c r="AM106" s="101">
        <f t="shared" si="50"/>
        <v>0</v>
      </c>
      <c r="AN106" s="101">
        <f t="shared" si="51"/>
        <v>0</v>
      </c>
      <c r="AO106" s="101">
        <f t="shared" si="52"/>
        <v>0</v>
      </c>
      <c r="AP106" s="101">
        <f>IF(AG106="PE",AO106-(AO106*N(HLOOKUP($F106,Partenaires!$B$11:$H$24,12,FALSE))/N(HLOOKUP($F106,Partenaires!$B$11:$H$24,13,FALSE))),0)</f>
        <v>0</v>
      </c>
      <c r="AQ106" s="101">
        <f t="shared" si="53"/>
        <v>0</v>
      </c>
      <c r="AR106" s="101">
        <f t="shared" si="54"/>
        <v>0</v>
      </c>
      <c r="AS106" s="101">
        <f t="shared" si="55"/>
        <v>0</v>
      </c>
      <c r="AT106" s="101">
        <f t="shared" si="56"/>
        <v>0</v>
      </c>
      <c r="AU106" s="101">
        <f t="shared" si="57"/>
        <v>0</v>
      </c>
      <c r="AV106" s="101">
        <f t="shared" si="58"/>
        <v>0</v>
      </c>
      <c r="AW106" s="101">
        <f t="shared" si="59"/>
        <v>0</v>
      </c>
      <c r="AX106" s="101">
        <f t="shared" si="60"/>
        <v>0</v>
      </c>
      <c r="AY106" s="101">
        <f t="shared" si="61"/>
        <v>0</v>
      </c>
      <c r="AZ106" s="101">
        <f t="shared" si="62"/>
        <v>0</v>
      </c>
      <c r="BA106" s="101">
        <f>IF(F106="",0,$BB106*N(HLOOKUP($F106,Partenaires!$B$11:$H$24,5,FALSE)))</f>
        <v>0</v>
      </c>
      <c r="BB106" s="101">
        <f t="shared" si="63"/>
        <v>0</v>
      </c>
    </row>
    <row r="107" spans="1:54" x14ac:dyDescent="0.25">
      <c r="A107" s="25"/>
      <c r="B107" s="25"/>
      <c r="C107" s="25"/>
      <c r="D107" s="43" t="str">
        <f t="shared" si="41"/>
        <v/>
      </c>
      <c r="E107" s="44">
        <f>IFERROR(VLOOKUP(CONCATENATE(A107,B107,C107),'Structure projet '!D:E,2,FALSE),"")</f>
        <v>0</v>
      </c>
      <c r="F107" s="25"/>
      <c r="G107" s="25"/>
      <c r="H107" s="26"/>
      <c r="I107" s="26"/>
      <c r="J107" s="272"/>
      <c r="K107" s="272"/>
      <c r="L107" s="272"/>
      <c r="M107" s="272"/>
      <c r="N107" s="272"/>
      <c r="O107" s="98">
        <f t="shared" si="42"/>
        <v>0</v>
      </c>
      <c r="P107" s="33"/>
      <c r="Q107" s="33"/>
      <c r="R107" s="33"/>
      <c r="S107" s="33"/>
      <c r="T107" s="33"/>
      <c r="U107" s="99">
        <f t="shared" si="43"/>
        <v>0</v>
      </c>
      <c r="V107" s="34"/>
      <c r="W107" s="99">
        <f t="shared" si="44"/>
        <v>0</v>
      </c>
      <c r="X107" s="99">
        <f t="shared" si="45"/>
        <v>0</v>
      </c>
      <c r="Y107" s="33" t="str">
        <f>_xlfn.IFNA(IF(VLOOKUP(CONCATENATE($D107,$F107,$G107,Y$3),'Description des coûts'!$D$8:$M$1048576,5,FALSE)=Y$3,VLOOKUP(CONCATENATE($D107,$F107,$G107,Y$3),'Description des coûts'!$D$8:$M$1048576,9,FALSE),0),"")</f>
        <v/>
      </c>
      <c r="Z107" s="33">
        <f>IFERROR(VLOOKUP(D107,Amortissements!$D$8:$O$1048576,8,FALSE)*VLOOKUP(D107,Amortissements!$D$8:$O$1048576,10,FALSE),0)</f>
        <v>0</v>
      </c>
      <c r="AA107" s="33" t="str">
        <f>_xlfn.IFNA(IF(VLOOKUP(CONCATENATE($D107,$F107,$G107,AA$3),'Description des coûts'!$D$8:$M$1048576,5,FALSE)=AA$3,VLOOKUP(CONCATENATE($D107,$F107,$G107,AA$3),'Description des coûts'!$D$8:$M$1048576,9,FALSE),0),"")</f>
        <v/>
      </c>
      <c r="AB107" s="33" t="str">
        <f>_xlfn.IFNA(IF(VLOOKUP(CONCATENATE($D107,$F107,$G107,AB$3),'Description des coûts'!$D$8:$M$1048576,5,FALSE)=AB$3,VLOOKUP(CONCATENATE($D107,$F107,$G107,AB$3),'Description des coûts'!$D$8:$M$1048576,9,FALSE),0),"")</f>
        <v/>
      </c>
      <c r="AC107" s="33" t="str">
        <f>_xlfn.IFNA(IF(VLOOKUP(CONCATENATE($D107,$F107,$G107,AC$3),'Description des coûts'!$D$8:$M$1048576,5,FALSE)=AC$3,VLOOKUP(CONCATENATE($D107,$F107,$G107,AC$3),'Description des coûts'!$D$8:$M$1048576,9,FALSE),0),"")</f>
        <v/>
      </c>
      <c r="AD107" s="33" t="str">
        <f>_xlfn.IFNA(IF(VLOOKUP(CONCATENATE($D107,$F107,$G107,AD$3),'Description des coûts'!$D$8:$M$1048576,5,FALSE)=AD$3,VLOOKUP(CONCATENATE($D107,$F107,$G107,AD$3),'Description des coûts'!$D$8:$M$1048576,9,FALSE),0),"")</f>
        <v/>
      </c>
      <c r="AE107" s="34"/>
      <c r="AF107" s="99">
        <f t="shared" si="46"/>
        <v>0</v>
      </c>
      <c r="AG107" s="25"/>
      <c r="AH107" s="302"/>
      <c r="AI107" s="100">
        <f>IF(F107="",0,
IF(AG107="RI",N(HLOOKUP($F107,Partenaires!$B$11:$H$24,6,FALSE)),
IF(AG107="DE",N(HLOOKUP($F107,Partenaires!$B$11:$H$24,7,FALSE)),
IF(AG107="IEE",N(HLOOKUP($F107,Partenaires!$B$11:$H$24,8,FALSE)),
IF(AG107="AFR",N(HLOOKUP($F107,Partenaires!$B$11:$H$24,9,FALSE)),
IF(AG107="PME",N(HLOOKUP($F107,Partenaires!$B$11:$H$24,10,FALSE)),
IF(AG107="PE",N(HLOOKUP($F107,Partenaires!$B$11:$H$24,11,FALSE)),0)))))))</f>
        <v>0</v>
      </c>
      <c r="AJ107" s="101">
        <f t="shared" si="47"/>
        <v>0</v>
      </c>
      <c r="AK107" s="101">
        <f t="shared" si="48"/>
        <v>0</v>
      </c>
      <c r="AL107" s="101">
        <f t="shared" si="49"/>
        <v>0</v>
      </c>
      <c r="AM107" s="101">
        <f t="shared" si="50"/>
        <v>0</v>
      </c>
      <c r="AN107" s="101">
        <f t="shared" si="51"/>
        <v>0</v>
      </c>
      <c r="AO107" s="101">
        <f t="shared" si="52"/>
        <v>0</v>
      </c>
      <c r="AP107" s="101">
        <f>IF(AG107="PE",AO107-(AO107*N(HLOOKUP($F107,Partenaires!$B$11:$H$24,12,FALSE))/N(HLOOKUP($F107,Partenaires!$B$11:$H$24,13,FALSE))),0)</f>
        <v>0</v>
      </c>
      <c r="AQ107" s="101">
        <f t="shared" si="53"/>
        <v>0</v>
      </c>
      <c r="AR107" s="101">
        <f t="shared" si="54"/>
        <v>0</v>
      </c>
      <c r="AS107" s="101">
        <f t="shared" si="55"/>
        <v>0</v>
      </c>
      <c r="AT107" s="101">
        <f t="shared" si="56"/>
        <v>0</v>
      </c>
      <c r="AU107" s="101">
        <f t="shared" si="57"/>
        <v>0</v>
      </c>
      <c r="AV107" s="101">
        <f t="shared" si="58"/>
        <v>0</v>
      </c>
      <c r="AW107" s="101">
        <f t="shared" si="59"/>
        <v>0</v>
      </c>
      <c r="AX107" s="101">
        <f t="shared" si="60"/>
        <v>0</v>
      </c>
      <c r="AY107" s="101">
        <f t="shared" si="61"/>
        <v>0</v>
      </c>
      <c r="AZ107" s="101">
        <f t="shared" si="62"/>
        <v>0</v>
      </c>
      <c r="BA107" s="101">
        <f>IF(F107="",0,$BB107*N(HLOOKUP($F107,Partenaires!$B$11:$H$24,5,FALSE)))</f>
        <v>0</v>
      </c>
      <c r="BB107" s="101">
        <f t="shared" si="63"/>
        <v>0</v>
      </c>
    </row>
    <row r="108" spans="1:54" x14ac:dyDescent="0.25">
      <c r="A108" s="25"/>
      <c r="B108" s="25"/>
      <c r="C108" s="25"/>
      <c r="D108" s="43" t="str">
        <f t="shared" si="41"/>
        <v/>
      </c>
      <c r="E108" s="44">
        <f>IFERROR(VLOOKUP(CONCATENATE(A108,B108,C108),'Structure projet '!D:E,2,FALSE),"")</f>
        <v>0</v>
      </c>
      <c r="F108" s="25"/>
      <c r="G108" s="25"/>
      <c r="H108" s="26"/>
      <c r="I108" s="26"/>
      <c r="J108" s="272"/>
      <c r="K108" s="272"/>
      <c r="L108" s="272"/>
      <c r="M108" s="272"/>
      <c r="N108" s="272"/>
      <c r="O108" s="98">
        <f t="shared" si="42"/>
        <v>0</v>
      </c>
      <c r="P108" s="33"/>
      <c r="Q108" s="33"/>
      <c r="R108" s="33"/>
      <c r="S108" s="33"/>
      <c r="T108" s="33"/>
      <c r="U108" s="99">
        <f t="shared" si="43"/>
        <v>0</v>
      </c>
      <c r="V108" s="34"/>
      <c r="W108" s="99">
        <f t="shared" si="44"/>
        <v>0</v>
      </c>
      <c r="X108" s="99">
        <f t="shared" si="45"/>
        <v>0</v>
      </c>
      <c r="Y108" s="33" t="str">
        <f>_xlfn.IFNA(IF(VLOOKUP(CONCATENATE($D108,$F108,$G108,Y$3),'Description des coûts'!$D$8:$M$1048576,5,FALSE)=Y$3,VLOOKUP(CONCATENATE($D108,$F108,$G108,Y$3),'Description des coûts'!$D$8:$M$1048576,9,FALSE),0),"")</f>
        <v/>
      </c>
      <c r="Z108" s="33">
        <f>IFERROR(VLOOKUP(D108,Amortissements!$D$8:$O$1048576,8,FALSE)*VLOOKUP(D108,Amortissements!$D$8:$O$1048576,10,FALSE),0)</f>
        <v>0</v>
      </c>
      <c r="AA108" s="33" t="str">
        <f>_xlfn.IFNA(IF(VLOOKUP(CONCATENATE($D108,$F108,$G108,AA$3),'Description des coûts'!$D$8:$M$1048576,5,FALSE)=AA$3,VLOOKUP(CONCATENATE($D108,$F108,$G108,AA$3),'Description des coûts'!$D$8:$M$1048576,9,FALSE),0),"")</f>
        <v/>
      </c>
      <c r="AB108" s="33" t="str">
        <f>_xlfn.IFNA(IF(VLOOKUP(CONCATENATE($D108,$F108,$G108,AB$3),'Description des coûts'!$D$8:$M$1048576,5,FALSE)=AB$3,VLOOKUP(CONCATENATE($D108,$F108,$G108,AB$3),'Description des coûts'!$D$8:$M$1048576,9,FALSE),0),"")</f>
        <v/>
      </c>
      <c r="AC108" s="33" t="str">
        <f>_xlfn.IFNA(IF(VLOOKUP(CONCATENATE($D108,$F108,$G108,AC$3),'Description des coûts'!$D$8:$M$1048576,5,FALSE)=AC$3,VLOOKUP(CONCATENATE($D108,$F108,$G108,AC$3),'Description des coûts'!$D$8:$M$1048576,9,FALSE),0),"")</f>
        <v/>
      </c>
      <c r="AD108" s="33" t="str">
        <f>_xlfn.IFNA(IF(VLOOKUP(CONCATENATE($D108,$F108,$G108,AD$3),'Description des coûts'!$D$8:$M$1048576,5,FALSE)=AD$3,VLOOKUP(CONCATENATE($D108,$F108,$G108,AD$3),'Description des coûts'!$D$8:$M$1048576,9,FALSE),0),"")</f>
        <v/>
      </c>
      <c r="AE108" s="34"/>
      <c r="AF108" s="99">
        <f t="shared" si="46"/>
        <v>0</v>
      </c>
      <c r="AG108" s="25"/>
      <c r="AH108" s="302"/>
      <c r="AI108" s="100">
        <f>IF(F108="",0,
IF(AG108="RI",N(HLOOKUP($F108,Partenaires!$B$11:$H$24,6,FALSE)),
IF(AG108="DE",N(HLOOKUP($F108,Partenaires!$B$11:$H$24,7,FALSE)),
IF(AG108="IEE",N(HLOOKUP($F108,Partenaires!$B$11:$H$24,8,FALSE)),
IF(AG108="AFR",N(HLOOKUP($F108,Partenaires!$B$11:$H$24,9,FALSE)),
IF(AG108="PME",N(HLOOKUP($F108,Partenaires!$B$11:$H$24,10,FALSE)),
IF(AG108="PE",N(HLOOKUP($F108,Partenaires!$B$11:$H$24,11,FALSE)),0)))))))</f>
        <v>0</v>
      </c>
      <c r="AJ108" s="101">
        <f t="shared" si="47"/>
        <v>0</v>
      </c>
      <c r="AK108" s="101">
        <f t="shared" si="48"/>
        <v>0</v>
      </c>
      <c r="AL108" s="101">
        <f t="shared" si="49"/>
        <v>0</v>
      </c>
      <c r="AM108" s="101">
        <f t="shared" si="50"/>
        <v>0</v>
      </c>
      <c r="AN108" s="101">
        <f t="shared" si="51"/>
        <v>0</v>
      </c>
      <c r="AO108" s="101">
        <f t="shared" si="52"/>
        <v>0</v>
      </c>
      <c r="AP108" s="101">
        <f>IF(AG108="PE",AO108-(AO108*N(HLOOKUP($F108,Partenaires!$B$11:$H$24,12,FALSE))/N(HLOOKUP($F108,Partenaires!$B$11:$H$24,13,FALSE))),0)</f>
        <v>0</v>
      </c>
      <c r="AQ108" s="101">
        <f t="shared" si="53"/>
        <v>0</v>
      </c>
      <c r="AR108" s="101">
        <f t="shared" si="54"/>
        <v>0</v>
      </c>
      <c r="AS108" s="101">
        <f t="shared" si="55"/>
        <v>0</v>
      </c>
      <c r="AT108" s="101">
        <f t="shared" si="56"/>
        <v>0</v>
      </c>
      <c r="AU108" s="101">
        <f t="shared" si="57"/>
        <v>0</v>
      </c>
      <c r="AV108" s="101">
        <f t="shared" si="58"/>
        <v>0</v>
      </c>
      <c r="AW108" s="101">
        <f t="shared" si="59"/>
        <v>0</v>
      </c>
      <c r="AX108" s="101">
        <f t="shared" si="60"/>
        <v>0</v>
      </c>
      <c r="AY108" s="101">
        <f t="shared" si="61"/>
        <v>0</v>
      </c>
      <c r="AZ108" s="101">
        <f t="shared" si="62"/>
        <v>0</v>
      </c>
      <c r="BA108" s="101">
        <f>IF(F108="",0,$BB108*N(HLOOKUP($F108,Partenaires!$B$11:$H$24,5,FALSE)))</f>
        <v>0</v>
      </c>
      <c r="BB108" s="101">
        <f t="shared" si="63"/>
        <v>0</v>
      </c>
    </row>
    <row r="109" spans="1:54" x14ac:dyDescent="0.25">
      <c r="A109" s="25"/>
      <c r="B109" s="25"/>
      <c r="C109" s="25"/>
      <c r="D109" s="43" t="str">
        <f t="shared" si="41"/>
        <v/>
      </c>
      <c r="E109" s="44">
        <f>IFERROR(VLOOKUP(CONCATENATE(A109,B109,C109),'Structure projet '!D:E,2,FALSE),"")</f>
        <v>0</v>
      </c>
      <c r="F109" s="25"/>
      <c r="G109" s="25"/>
      <c r="H109" s="26"/>
      <c r="I109" s="26"/>
      <c r="J109" s="272"/>
      <c r="K109" s="272"/>
      <c r="L109" s="272"/>
      <c r="M109" s="272"/>
      <c r="N109" s="272"/>
      <c r="O109" s="98">
        <f t="shared" si="42"/>
        <v>0</v>
      </c>
      <c r="P109" s="33"/>
      <c r="Q109" s="33"/>
      <c r="R109" s="33"/>
      <c r="S109" s="33"/>
      <c r="T109" s="33"/>
      <c r="U109" s="99">
        <f t="shared" si="43"/>
        <v>0</v>
      </c>
      <c r="V109" s="34"/>
      <c r="W109" s="99">
        <f t="shared" si="44"/>
        <v>0</v>
      </c>
      <c r="X109" s="99">
        <f t="shared" si="45"/>
        <v>0</v>
      </c>
      <c r="Y109" s="33" t="str">
        <f>_xlfn.IFNA(IF(VLOOKUP(CONCATENATE($D109,$F109,$G109,Y$3),'Description des coûts'!$D$8:$M$1048576,5,FALSE)=Y$3,VLOOKUP(CONCATENATE($D109,$F109,$G109,Y$3),'Description des coûts'!$D$8:$M$1048576,9,FALSE),0),"")</f>
        <v/>
      </c>
      <c r="Z109" s="33">
        <f>IFERROR(VLOOKUP(D109,Amortissements!$D$8:$O$1048576,8,FALSE)*VLOOKUP(D109,Amortissements!$D$8:$O$1048576,10,FALSE),0)</f>
        <v>0</v>
      </c>
      <c r="AA109" s="33" t="str">
        <f>_xlfn.IFNA(IF(VLOOKUP(CONCATENATE($D109,$F109,$G109,AA$3),'Description des coûts'!$D$8:$M$1048576,5,FALSE)=AA$3,VLOOKUP(CONCATENATE($D109,$F109,$G109,AA$3),'Description des coûts'!$D$8:$M$1048576,9,FALSE),0),"")</f>
        <v/>
      </c>
      <c r="AB109" s="33" t="str">
        <f>_xlfn.IFNA(IF(VLOOKUP(CONCATENATE($D109,$F109,$G109,AB$3),'Description des coûts'!$D$8:$M$1048576,5,FALSE)=AB$3,VLOOKUP(CONCATENATE($D109,$F109,$G109,AB$3),'Description des coûts'!$D$8:$M$1048576,9,FALSE),0),"")</f>
        <v/>
      </c>
      <c r="AC109" s="33" t="str">
        <f>_xlfn.IFNA(IF(VLOOKUP(CONCATENATE($D109,$F109,$G109,AC$3),'Description des coûts'!$D$8:$M$1048576,5,FALSE)=AC$3,VLOOKUP(CONCATENATE($D109,$F109,$G109,AC$3),'Description des coûts'!$D$8:$M$1048576,9,FALSE),0),"")</f>
        <v/>
      </c>
      <c r="AD109" s="33" t="str">
        <f>_xlfn.IFNA(IF(VLOOKUP(CONCATENATE($D109,$F109,$G109,AD$3),'Description des coûts'!$D$8:$M$1048576,5,FALSE)=AD$3,VLOOKUP(CONCATENATE($D109,$F109,$G109,AD$3),'Description des coûts'!$D$8:$M$1048576,9,FALSE),0),"")</f>
        <v/>
      </c>
      <c r="AE109" s="34"/>
      <c r="AF109" s="99">
        <f t="shared" si="46"/>
        <v>0</v>
      </c>
      <c r="AG109" s="25"/>
      <c r="AH109" s="302"/>
      <c r="AI109" s="100">
        <f>IF(F109="",0,
IF(AG109="RI",N(HLOOKUP($F109,Partenaires!$B$11:$H$24,6,FALSE)),
IF(AG109="DE",N(HLOOKUP($F109,Partenaires!$B$11:$H$24,7,FALSE)),
IF(AG109="IEE",N(HLOOKUP($F109,Partenaires!$B$11:$H$24,8,FALSE)),
IF(AG109="AFR",N(HLOOKUP($F109,Partenaires!$B$11:$H$24,9,FALSE)),
IF(AG109="PME",N(HLOOKUP($F109,Partenaires!$B$11:$H$24,10,FALSE)),
IF(AG109="PE",N(HLOOKUP($F109,Partenaires!$B$11:$H$24,11,FALSE)),0)))))))</f>
        <v>0</v>
      </c>
      <c r="AJ109" s="101">
        <f t="shared" si="47"/>
        <v>0</v>
      </c>
      <c r="AK109" s="101">
        <f t="shared" si="48"/>
        <v>0</v>
      </c>
      <c r="AL109" s="101">
        <f t="shared" si="49"/>
        <v>0</v>
      </c>
      <c r="AM109" s="101">
        <f t="shared" si="50"/>
        <v>0</v>
      </c>
      <c r="AN109" s="101">
        <f t="shared" si="51"/>
        <v>0</v>
      </c>
      <c r="AO109" s="101">
        <f t="shared" si="52"/>
        <v>0</v>
      </c>
      <c r="AP109" s="101">
        <f>IF(AG109="PE",AO109-(AO109*N(HLOOKUP($F109,Partenaires!$B$11:$H$24,12,FALSE))/N(HLOOKUP($F109,Partenaires!$B$11:$H$24,13,FALSE))),0)</f>
        <v>0</v>
      </c>
      <c r="AQ109" s="101">
        <f t="shared" si="53"/>
        <v>0</v>
      </c>
      <c r="AR109" s="101">
        <f t="shared" si="54"/>
        <v>0</v>
      </c>
      <c r="AS109" s="101">
        <f t="shared" si="55"/>
        <v>0</v>
      </c>
      <c r="AT109" s="101">
        <f t="shared" si="56"/>
        <v>0</v>
      </c>
      <c r="AU109" s="101">
        <f t="shared" si="57"/>
        <v>0</v>
      </c>
      <c r="AV109" s="101">
        <f t="shared" si="58"/>
        <v>0</v>
      </c>
      <c r="AW109" s="101">
        <f t="shared" si="59"/>
        <v>0</v>
      </c>
      <c r="AX109" s="101">
        <f t="shared" si="60"/>
        <v>0</v>
      </c>
      <c r="AY109" s="101">
        <f t="shared" si="61"/>
        <v>0</v>
      </c>
      <c r="AZ109" s="101">
        <f t="shared" si="62"/>
        <v>0</v>
      </c>
      <c r="BA109" s="101">
        <f>IF(F109="",0,$BB109*N(HLOOKUP($F109,Partenaires!$B$11:$H$24,5,FALSE)))</f>
        <v>0</v>
      </c>
      <c r="BB109" s="101">
        <f t="shared" si="63"/>
        <v>0</v>
      </c>
    </row>
    <row r="110" spans="1:54" x14ac:dyDescent="0.25">
      <c r="A110" s="25"/>
      <c r="B110" s="25"/>
      <c r="C110" s="25"/>
      <c r="D110" s="43" t="str">
        <f t="shared" si="41"/>
        <v/>
      </c>
      <c r="E110" s="44">
        <f>IFERROR(VLOOKUP(CONCATENATE(A110,B110,C110),'Structure projet '!D:E,2,FALSE),"")</f>
        <v>0</v>
      </c>
      <c r="F110" s="25"/>
      <c r="G110" s="25"/>
      <c r="H110" s="26"/>
      <c r="I110" s="26"/>
      <c r="J110" s="272"/>
      <c r="K110" s="272"/>
      <c r="L110" s="272"/>
      <c r="M110" s="272"/>
      <c r="N110" s="272"/>
      <c r="O110" s="98">
        <f t="shared" si="42"/>
        <v>0</v>
      </c>
      <c r="P110" s="33"/>
      <c r="Q110" s="33"/>
      <c r="R110" s="33"/>
      <c r="S110" s="33"/>
      <c r="T110" s="33"/>
      <c r="U110" s="99">
        <f t="shared" si="43"/>
        <v>0</v>
      </c>
      <c r="V110" s="34"/>
      <c r="W110" s="99">
        <f t="shared" si="44"/>
        <v>0</v>
      </c>
      <c r="X110" s="99">
        <f t="shared" si="45"/>
        <v>0</v>
      </c>
      <c r="Y110" s="33" t="str">
        <f>_xlfn.IFNA(IF(VLOOKUP(CONCATENATE($D110,$F110,$G110,Y$3),'Description des coûts'!$D$8:$M$1048576,5,FALSE)=Y$3,VLOOKUP(CONCATENATE($D110,$F110,$G110,Y$3),'Description des coûts'!$D$8:$M$1048576,9,FALSE),0),"")</f>
        <v/>
      </c>
      <c r="Z110" s="33">
        <f>IFERROR(VLOOKUP(D110,Amortissements!$D$8:$O$1048576,8,FALSE)*VLOOKUP(D110,Amortissements!$D$8:$O$1048576,10,FALSE),0)</f>
        <v>0</v>
      </c>
      <c r="AA110" s="33" t="str">
        <f>_xlfn.IFNA(IF(VLOOKUP(CONCATENATE($D110,$F110,$G110,AA$3),'Description des coûts'!$D$8:$M$1048576,5,FALSE)=AA$3,VLOOKUP(CONCATENATE($D110,$F110,$G110,AA$3),'Description des coûts'!$D$8:$M$1048576,9,FALSE),0),"")</f>
        <v/>
      </c>
      <c r="AB110" s="33" t="str">
        <f>_xlfn.IFNA(IF(VLOOKUP(CONCATENATE($D110,$F110,$G110,AB$3),'Description des coûts'!$D$8:$M$1048576,5,FALSE)=AB$3,VLOOKUP(CONCATENATE($D110,$F110,$G110,AB$3),'Description des coûts'!$D$8:$M$1048576,9,FALSE),0),"")</f>
        <v/>
      </c>
      <c r="AC110" s="33" t="str">
        <f>_xlfn.IFNA(IF(VLOOKUP(CONCATENATE($D110,$F110,$G110,AC$3),'Description des coûts'!$D$8:$M$1048576,5,FALSE)=AC$3,VLOOKUP(CONCATENATE($D110,$F110,$G110,AC$3),'Description des coûts'!$D$8:$M$1048576,9,FALSE),0),"")</f>
        <v/>
      </c>
      <c r="AD110" s="33" t="str">
        <f>_xlfn.IFNA(IF(VLOOKUP(CONCATENATE($D110,$F110,$G110,AD$3),'Description des coûts'!$D$8:$M$1048576,5,FALSE)=AD$3,VLOOKUP(CONCATENATE($D110,$F110,$G110,AD$3),'Description des coûts'!$D$8:$M$1048576,9,FALSE),0),"")</f>
        <v/>
      </c>
      <c r="AE110" s="34"/>
      <c r="AF110" s="99">
        <f t="shared" si="46"/>
        <v>0</v>
      </c>
      <c r="AG110" s="25"/>
      <c r="AH110" s="302"/>
      <c r="AI110" s="100">
        <f>IF(F110="",0,
IF(AG110="RI",N(HLOOKUP($F110,Partenaires!$B$11:$H$24,6,FALSE)),
IF(AG110="DE",N(HLOOKUP($F110,Partenaires!$B$11:$H$24,7,FALSE)),
IF(AG110="IEE",N(HLOOKUP($F110,Partenaires!$B$11:$H$24,8,FALSE)),
IF(AG110="AFR",N(HLOOKUP($F110,Partenaires!$B$11:$H$24,9,FALSE)),
IF(AG110="PME",N(HLOOKUP($F110,Partenaires!$B$11:$H$24,10,FALSE)),
IF(AG110="PE",N(HLOOKUP($F110,Partenaires!$B$11:$H$24,11,FALSE)),0)))))))</f>
        <v>0</v>
      </c>
      <c r="AJ110" s="101">
        <f t="shared" si="47"/>
        <v>0</v>
      </c>
      <c r="AK110" s="101">
        <f t="shared" si="48"/>
        <v>0</v>
      </c>
      <c r="AL110" s="101">
        <f t="shared" si="49"/>
        <v>0</v>
      </c>
      <c r="AM110" s="101">
        <f t="shared" si="50"/>
        <v>0</v>
      </c>
      <c r="AN110" s="101">
        <f t="shared" si="51"/>
        <v>0</v>
      </c>
      <c r="AO110" s="101">
        <f t="shared" si="52"/>
        <v>0</v>
      </c>
      <c r="AP110" s="101">
        <f>IF(AG110="PE",AO110-(AO110*N(HLOOKUP($F110,Partenaires!$B$11:$H$24,12,FALSE))/N(HLOOKUP($F110,Partenaires!$B$11:$H$24,13,FALSE))),0)</f>
        <v>0</v>
      </c>
      <c r="AQ110" s="101">
        <f t="shared" si="53"/>
        <v>0</v>
      </c>
      <c r="AR110" s="101">
        <f t="shared" si="54"/>
        <v>0</v>
      </c>
      <c r="AS110" s="101">
        <f t="shared" si="55"/>
        <v>0</v>
      </c>
      <c r="AT110" s="101">
        <f t="shared" si="56"/>
        <v>0</v>
      </c>
      <c r="AU110" s="101">
        <f t="shared" si="57"/>
        <v>0</v>
      </c>
      <c r="AV110" s="101">
        <f t="shared" si="58"/>
        <v>0</v>
      </c>
      <c r="AW110" s="101">
        <f t="shared" si="59"/>
        <v>0</v>
      </c>
      <c r="AX110" s="101">
        <f t="shared" si="60"/>
        <v>0</v>
      </c>
      <c r="AY110" s="101">
        <f t="shared" si="61"/>
        <v>0</v>
      </c>
      <c r="AZ110" s="101">
        <f t="shared" si="62"/>
        <v>0</v>
      </c>
      <c r="BA110" s="101">
        <f>IF(F110="",0,$BB110*N(HLOOKUP($F110,Partenaires!$B$11:$H$24,5,FALSE)))</f>
        <v>0</v>
      </c>
      <c r="BB110" s="101">
        <f t="shared" si="63"/>
        <v>0</v>
      </c>
    </row>
    <row r="111" spans="1:54" x14ac:dyDescent="0.25">
      <c r="A111" s="25"/>
      <c r="B111" s="25"/>
      <c r="C111" s="25"/>
      <c r="D111" s="43" t="str">
        <f t="shared" si="41"/>
        <v/>
      </c>
      <c r="E111" s="44">
        <f>IFERROR(VLOOKUP(CONCATENATE(A111,B111,C111),'Structure projet '!D:E,2,FALSE),"")</f>
        <v>0</v>
      </c>
      <c r="F111" s="25"/>
      <c r="G111" s="25"/>
      <c r="H111" s="26"/>
      <c r="I111" s="26"/>
      <c r="J111" s="272"/>
      <c r="K111" s="272"/>
      <c r="L111" s="272"/>
      <c r="M111" s="272"/>
      <c r="N111" s="272"/>
      <c r="O111" s="98">
        <f t="shared" si="42"/>
        <v>0</v>
      </c>
      <c r="P111" s="33"/>
      <c r="Q111" s="33"/>
      <c r="R111" s="33"/>
      <c r="S111" s="33"/>
      <c r="T111" s="33"/>
      <c r="U111" s="99">
        <f t="shared" si="43"/>
        <v>0</v>
      </c>
      <c r="V111" s="34"/>
      <c r="W111" s="99">
        <f t="shared" si="44"/>
        <v>0</v>
      </c>
      <c r="X111" s="99">
        <f t="shared" si="45"/>
        <v>0</v>
      </c>
      <c r="Y111" s="33" t="str">
        <f>_xlfn.IFNA(IF(VLOOKUP(CONCATENATE($D111,$F111,$G111,Y$3),'Description des coûts'!$D$8:$M$1048576,5,FALSE)=Y$3,VLOOKUP(CONCATENATE($D111,$F111,$G111,Y$3),'Description des coûts'!$D$8:$M$1048576,9,FALSE),0),"")</f>
        <v/>
      </c>
      <c r="Z111" s="33">
        <f>IFERROR(VLOOKUP(D111,Amortissements!$D$8:$O$1048576,8,FALSE)*VLOOKUP(D111,Amortissements!$D$8:$O$1048576,10,FALSE),0)</f>
        <v>0</v>
      </c>
      <c r="AA111" s="33" t="str">
        <f>_xlfn.IFNA(IF(VLOOKUP(CONCATENATE($D111,$F111,$G111,AA$3),'Description des coûts'!$D$8:$M$1048576,5,FALSE)=AA$3,VLOOKUP(CONCATENATE($D111,$F111,$G111,AA$3),'Description des coûts'!$D$8:$M$1048576,9,FALSE),0),"")</f>
        <v/>
      </c>
      <c r="AB111" s="33" t="str">
        <f>_xlfn.IFNA(IF(VLOOKUP(CONCATENATE($D111,$F111,$G111,AB$3),'Description des coûts'!$D$8:$M$1048576,5,FALSE)=AB$3,VLOOKUP(CONCATENATE($D111,$F111,$G111,AB$3),'Description des coûts'!$D$8:$M$1048576,9,FALSE),0),"")</f>
        <v/>
      </c>
      <c r="AC111" s="33" t="str">
        <f>_xlfn.IFNA(IF(VLOOKUP(CONCATENATE($D111,$F111,$G111,AC$3),'Description des coûts'!$D$8:$M$1048576,5,FALSE)=AC$3,VLOOKUP(CONCATENATE($D111,$F111,$G111,AC$3),'Description des coûts'!$D$8:$M$1048576,9,FALSE),0),"")</f>
        <v/>
      </c>
      <c r="AD111" s="33" t="str">
        <f>_xlfn.IFNA(IF(VLOOKUP(CONCATENATE($D111,$F111,$G111,AD$3),'Description des coûts'!$D$8:$M$1048576,5,FALSE)=AD$3,VLOOKUP(CONCATENATE($D111,$F111,$G111,AD$3),'Description des coûts'!$D$8:$M$1048576,9,FALSE),0),"")</f>
        <v/>
      </c>
      <c r="AE111" s="34"/>
      <c r="AF111" s="99">
        <f t="shared" si="46"/>
        <v>0</v>
      </c>
      <c r="AG111" s="25"/>
      <c r="AH111" s="302"/>
      <c r="AI111" s="100">
        <f>IF(F111="",0,
IF(AG111="RI",N(HLOOKUP($F111,Partenaires!$B$11:$H$24,6,FALSE)),
IF(AG111="DE",N(HLOOKUP($F111,Partenaires!$B$11:$H$24,7,FALSE)),
IF(AG111="IEE",N(HLOOKUP($F111,Partenaires!$B$11:$H$24,8,FALSE)),
IF(AG111="AFR",N(HLOOKUP($F111,Partenaires!$B$11:$H$24,9,FALSE)),
IF(AG111="PME",N(HLOOKUP($F111,Partenaires!$B$11:$H$24,10,FALSE)),
IF(AG111="PE",N(HLOOKUP($F111,Partenaires!$B$11:$H$24,11,FALSE)),0)))))))</f>
        <v>0</v>
      </c>
      <c r="AJ111" s="101">
        <f t="shared" si="47"/>
        <v>0</v>
      </c>
      <c r="AK111" s="101">
        <f t="shared" si="48"/>
        <v>0</v>
      </c>
      <c r="AL111" s="101">
        <f t="shared" si="49"/>
        <v>0</v>
      </c>
      <c r="AM111" s="101">
        <f t="shared" si="50"/>
        <v>0</v>
      </c>
      <c r="AN111" s="101">
        <f t="shared" si="51"/>
        <v>0</v>
      </c>
      <c r="AO111" s="101">
        <f t="shared" si="52"/>
        <v>0</v>
      </c>
      <c r="AP111" s="101">
        <f>IF(AG111="PE",AO111-(AO111*N(HLOOKUP($F111,Partenaires!$B$11:$H$24,12,FALSE))/N(HLOOKUP($F111,Partenaires!$B$11:$H$24,13,FALSE))),0)</f>
        <v>0</v>
      </c>
      <c r="AQ111" s="101">
        <f t="shared" si="53"/>
        <v>0</v>
      </c>
      <c r="AR111" s="101">
        <f t="shared" si="54"/>
        <v>0</v>
      </c>
      <c r="AS111" s="101">
        <f t="shared" si="55"/>
        <v>0</v>
      </c>
      <c r="AT111" s="101">
        <f t="shared" si="56"/>
        <v>0</v>
      </c>
      <c r="AU111" s="101">
        <f t="shared" si="57"/>
        <v>0</v>
      </c>
      <c r="AV111" s="101">
        <f t="shared" si="58"/>
        <v>0</v>
      </c>
      <c r="AW111" s="101">
        <f t="shared" si="59"/>
        <v>0</v>
      </c>
      <c r="AX111" s="101">
        <f t="shared" si="60"/>
        <v>0</v>
      </c>
      <c r="AY111" s="101">
        <f t="shared" si="61"/>
        <v>0</v>
      </c>
      <c r="AZ111" s="101">
        <f t="shared" si="62"/>
        <v>0</v>
      </c>
      <c r="BA111" s="101">
        <f>IF(F111="",0,$BB111*N(HLOOKUP($F111,Partenaires!$B$11:$H$24,5,FALSE)))</f>
        <v>0</v>
      </c>
      <c r="BB111" s="101">
        <f t="shared" si="63"/>
        <v>0</v>
      </c>
    </row>
    <row r="112" spans="1:54" x14ac:dyDescent="0.25">
      <c r="A112" s="25"/>
      <c r="B112" s="25"/>
      <c r="C112" s="25"/>
      <c r="D112" s="43" t="str">
        <f t="shared" si="41"/>
        <v/>
      </c>
      <c r="E112" s="44">
        <f>IFERROR(VLOOKUP(CONCATENATE(A112,B112,C112),'Structure projet '!D:E,2,FALSE),"")</f>
        <v>0</v>
      </c>
      <c r="F112" s="25"/>
      <c r="G112" s="25"/>
      <c r="H112" s="26"/>
      <c r="I112" s="26"/>
      <c r="J112" s="272"/>
      <c r="K112" s="272"/>
      <c r="L112" s="272"/>
      <c r="M112" s="272"/>
      <c r="N112" s="272"/>
      <c r="O112" s="98">
        <f t="shared" si="42"/>
        <v>0</v>
      </c>
      <c r="P112" s="33"/>
      <c r="Q112" s="33"/>
      <c r="R112" s="33"/>
      <c r="S112" s="33"/>
      <c r="T112" s="33"/>
      <c r="U112" s="99">
        <f t="shared" si="43"/>
        <v>0</v>
      </c>
      <c r="V112" s="34"/>
      <c r="W112" s="99">
        <f t="shared" si="44"/>
        <v>0</v>
      </c>
      <c r="X112" s="99">
        <f t="shared" si="45"/>
        <v>0</v>
      </c>
      <c r="Y112" s="33" t="str">
        <f>_xlfn.IFNA(IF(VLOOKUP(CONCATENATE($D112,$F112,$G112,Y$3),'Description des coûts'!$D$8:$M$1048576,5,FALSE)=Y$3,VLOOKUP(CONCATENATE($D112,$F112,$G112,Y$3),'Description des coûts'!$D$8:$M$1048576,9,FALSE),0),"")</f>
        <v/>
      </c>
      <c r="Z112" s="33">
        <f>IFERROR(VLOOKUP(D112,Amortissements!$D$8:$O$1048576,8,FALSE)*VLOOKUP(D112,Amortissements!$D$8:$O$1048576,10,FALSE),0)</f>
        <v>0</v>
      </c>
      <c r="AA112" s="33" t="str">
        <f>_xlfn.IFNA(IF(VLOOKUP(CONCATENATE($D112,$F112,$G112,AA$3),'Description des coûts'!$D$8:$M$1048576,5,FALSE)=AA$3,VLOOKUP(CONCATENATE($D112,$F112,$G112,AA$3),'Description des coûts'!$D$8:$M$1048576,9,FALSE),0),"")</f>
        <v/>
      </c>
      <c r="AB112" s="33" t="str">
        <f>_xlfn.IFNA(IF(VLOOKUP(CONCATENATE($D112,$F112,$G112,AB$3),'Description des coûts'!$D$8:$M$1048576,5,FALSE)=AB$3,VLOOKUP(CONCATENATE($D112,$F112,$G112,AB$3),'Description des coûts'!$D$8:$M$1048576,9,FALSE),0),"")</f>
        <v/>
      </c>
      <c r="AC112" s="33" t="str">
        <f>_xlfn.IFNA(IF(VLOOKUP(CONCATENATE($D112,$F112,$G112,AC$3),'Description des coûts'!$D$8:$M$1048576,5,FALSE)=AC$3,VLOOKUP(CONCATENATE($D112,$F112,$G112,AC$3),'Description des coûts'!$D$8:$M$1048576,9,FALSE),0),"")</f>
        <v/>
      </c>
      <c r="AD112" s="33" t="str">
        <f>_xlfn.IFNA(IF(VLOOKUP(CONCATENATE($D112,$F112,$G112,AD$3),'Description des coûts'!$D$8:$M$1048576,5,FALSE)=AD$3,VLOOKUP(CONCATENATE($D112,$F112,$G112,AD$3),'Description des coûts'!$D$8:$M$1048576,9,FALSE),0),"")</f>
        <v/>
      </c>
      <c r="AE112" s="34"/>
      <c r="AF112" s="99">
        <f t="shared" si="46"/>
        <v>0</v>
      </c>
      <c r="AG112" s="25"/>
      <c r="AH112" s="302"/>
      <c r="AI112" s="100">
        <f>IF(F112="",0,
IF(AG112="RI",N(HLOOKUP($F112,Partenaires!$B$11:$H$24,6,FALSE)),
IF(AG112="DE",N(HLOOKUP($F112,Partenaires!$B$11:$H$24,7,FALSE)),
IF(AG112="IEE",N(HLOOKUP($F112,Partenaires!$B$11:$H$24,8,FALSE)),
IF(AG112="AFR",N(HLOOKUP($F112,Partenaires!$B$11:$H$24,9,FALSE)),
IF(AG112="PME",N(HLOOKUP($F112,Partenaires!$B$11:$H$24,10,FALSE)),
IF(AG112="PE",N(HLOOKUP($F112,Partenaires!$B$11:$H$24,11,FALSE)),0)))))))</f>
        <v>0</v>
      </c>
      <c r="AJ112" s="101">
        <f t="shared" si="47"/>
        <v>0</v>
      </c>
      <c r="AK112" s="101">
        <f t="shared" si="48"/>
        <v>0</v>
      </c>
      <c r="AL112" s="101">
        <f t="shared" si="49"/>
        <v>0</v>
      </c>
      <c r="AM112" s="101">
        <f t="shared" si="50"/>
        <v>0</v>
      </c>
      <c r="AN112" s="101">
        <f t="shared" si="51"/>
        <v>0</v>
      </c>
      <c r="AO112" s="101">
        <f t="shared" si="52"/>
        <v>0</v>
      </c>
      <c r="AP112" s="101">
        <f>IF(AG112="PE",AO112-(AO112*N(HLOOKUP($F112,Partenaires!$B$11:$H$24,12,FALSE))/N(HLOOKUP($F112,Partenaires!$B$11:$H$24,13,FALSE))),0)</f>
        <v>0</v>
      </c>
      <c r="AQ112" s="101">
        <f t="shared" si="53"/>
        <v>0</v>
      </c>
      <c r="AR112" s="101">
        <f t="shared" si="54"/>
        <v>0</v>
      </c>
      <c r="AS112" s="101">
        <f t="shared" si="55"/>
        <v>0</v>
      </c>
      <c r="AT112" s="101">
        <f t="shared" si="56"/>
        <v>0</v>
      </c>
      <c r="AU112" s="101">
        <f t="shared" si="57"/>
        <v>0</v>
      </c>
      <c r="AV112" s="101">
        <f t="shared" si="58"/>
        <v>0</v>
      </c>
      <c r="AW112" s="101">
        <f t="shared" si="59"/>
        <v>0</v>
      </c>
      <c r="AX112" s="101">
        <f t="shared" si="60"/>
        <v>0</v>
      </c>
      <c r="AY112" s="101">
        <f t="shared" si="61"/>
        <v>0</v>
      </c>
      <c r="AZ112" s="101">
        <f t="shared" si="62"/>
        <v>0</v>
      </c>
      <c r="BA112" s="101">
        <f>IF(F112="",0,$BB112*N(HLOOKUP($F112,Partenaires!$B$11:$H$24,5,FALSE)))</f>
        <v>0</v>
      </c>
      <c r="BB112" s="101">
        <f t="shared" si="63"/>
        <v>0</v>
      </c>
    </row>
    <row r="113" spans="1:54" x14ac:dyDescent="0.25">
      <c r="A113" s="25"/>
      <c r="B113" s="25"/>
      <c r="C113" s="25"/>
      <c r="D113" s="43" t="str">
        <f t="shared" si="41"/>
        <v/>
      </c>
      <c r="E113" s="44">
        <f>IFERROR(VLOOKUP(CONCATENATE(A113,B113,C113),'Structure projet '!D:E,2,FALSE),"")</f>
        <v>0</v>
      </c>
      <c r="F113" s="25"/>
      <c r="G113" s="25"/>
      <c r="H113" s="26"/>
      <c r="I113" s="26"/>
      <c r="J113" s="272"/>
      <c r="K113" s="272"/>
      <c r="L113" s="272"/>
      <c r="M113" s="272"/>
      <c r="N113" s="272"/>
      <c r="O113" s="98">
        <f t="shared" si="42"/>
        <v>0</v>
      </c>
      <c r="P113" s="33"/>
      <c r="Q113" s="33"/>
      <c r="R113" s="33"/>
      <c r="S113" s="33"/>
      <c r="T113" s="33"/>
      <c r="U113" s="99">
        <f t="shared" si="43"/>
        <v>0</v>
      </c>
      <c r="V113" s="34"/>
      <c r="W113" s="99">
        <f t="shared" si="44"/>
        <v>0</v>
      </c>
      <c r="X113" s="99">
        <f t="shared" si="45"/>
        <v>0</v>
      </c>
      <c r="Y113" s="33" t="str">
        <f>_xlfn.IFNA(IF(VLOOKUP(CONCATENATE($D113,$F113,$G113,Y$3),'Description des coûts'!$D$8:$M$1048576,5,FALSE)=Y$3,VLOOKUP(CONCATENATE($D113,$F113,$G113,Y$3),'Description des coûts'!$D$8:$M$1048576,9,FALSE),0),"")</f>
        <v/>
      </c>
      <c r="Z113" s="33">
        <f>IFERROR(VLOOKUP(D113,Amortissements!$D$8:$O$1048576,8,FALSE)*VLOOKUP(D113,Amortissements!$D$8:$O$1048576,10,FALSE),0)</f>
        <v>0</v>
      </c>
      <c r="AA113" s="33" t="str">
        <f>_xlfn.IFNA(IF(VLOOKUP(CONCATENATE($D113,$F113,$G113,AA$3),'Description des coûts'!$D$8:$M$1048576,5,FALSE)=AA$3,VLOOKUP(CONCATENATE($D113,$F113,$G113,AA$3),'Description des coûts'!$D$8:$M$1048576,9,FALSE),0),"")</f>
        <v/>
      </c>
      <c r="AB113" s="33" t="str">
        <f>_xlfn.IFNA(IF(VLOOKUP(CONCATENATE($D113,$F113,$G113,AB$3),'Description des coûts'!$D$8:$M$1048576,5,FALSE)=AB$3,VLOOKUP(CONCATENATE($D113,$F113,$G113,AB$3),'Description des coûts'!$D$8:$M$1048576,9,FALSE),0),"")</f>
        <v/>
      </c>
      <c r="AC113" s="33" t="str">
        <f>_xlfn.IFNA(IF(VLOOKUP(CONCATENATE($D113,$F113,$G113,AC$3),'Description des coûts'!$D$8:$M$1048576,5,FALSE)=AC$3,VLOOKUP(CONCATENATE($D113,$F113,$G113,AC$3),'Description des coûts'!$D$8:$M$1048576,9,FALSE),0),"")</f>
        <v/>
      </c>
      <c r="AD113" s="33" t="str">
        <f>_xlfn.IFNA(IF(VLOOKUP(CONCATENATE($D113,$F113,$G113,AD$3),'Description des coûts'!$D$8:$M$1048576,5,FALSE)=AD$3,VLOOKUP(CONCATENATE($D113,$F113,$G113,AD$3),'Description des coûts'!$D$8:$M$1048576,9,FALSE),0),"")</f>
        <v/>
      </c>
      <c r="AE113" s="34"/>
      <c r="AF113" s="99">
        <f t="shared" si="46"/>
        <v>0</v>
      </c>
      <c r="AG113" s="25"/>
      <c r="AH113" s="302"/>
      <c r="AI113" s="100">
        <f>IF(F113="",0,
IF(AG113="RI",N(HLOOKUP($F113,Partenaires!$B$11:$H$24,6,FALSE)),
IF(AG113="DE",N(HLOOKUP($F113,Partenaires!$B$11:$H$24,7,FALSE)),
IF(AG113="IEE",N(HLOOKUP($F113,Partenaires!$B$11:$H$24,8,FALSE)),
IF(AG113="AFR",N(HLOOKUP($F113,Partenaires!$B$11:$H$24,9,FALSE)),
IF(AG113="PME",N(HLOOKUP($F113,Partenaires!$B$11:$H$24,10,FALSE)),
IF(AG113="PE",N(HLOOKUP($F113,Partenaires!$B$11:$H$24,11,FALSE)),0)))))))</f>
        <v>0</v>
      </c>
      <c r="AJ113" s="101">
        <f t="shared" si="47"/>
        <v>0</v>
      </c>
      <c r="AK113" s="101">
        <f t="shared" si="48"/>
        <v>0</v>
      </c>
      <c r="AL113" s="101">
        <f t="shared" si="49"/>
        <v>0</v>
      </c>
      <c r="AM113" s="101">
        <f t="shared" si="50"/>
        <v>0</v>
      </c>
      <c r="AN113" s="101">
        <f t="shared" si="51"/>
        <v>0</v>
      </c>
      <c r="AO113" s="101">
        <f t="shared" si="52"/>
        <v>0</v>
      </c>
      <c r="AP113" s="101">
        <f>IF(AG113="PE",AO113-(AO113*N(HLOOKUP($F113,Partenaires!$B$11:$H$24,12,FALSE))/N(HLOOKUP($F113,Partenaires!$B$11:$H$24,13,FALSE))),0)</f>
        <v>0</v>
      </c>
      <c r="AQ113" s="101">
        <f t="shared" si="53"/>
        <v>0</v>
      </c>
      <c r="AR113" s="101">
        <f t="shared" si="54"/>
        <v>0</v>
      </c>
      <c r="AS113" s="101">
        <f t="shared" si="55"/>
        <v>0</v>
      </c>
      <c r="AT113" s="101">
        <f t="shared" si="56"/>
        <v>0</v>
      </c>
      <c r="AU113" s="101">
        <f t="shared" si="57"/>
        <v>0</v>
      </c>
      <c r="AV113" s="101">
        <f t="shared" si="58"/>
        <v>0</v>
      </c>
      <c r="AW113" s="101">
        <f t="shared" si="59"/>
        <v>0</v>
      </c>
      <c r="AX113" s="101">
        <f t="shared" si="60"/>
        <v>0</v>
      </c>
      <c r="AY113" s="101">
        <f t="shared" si="61"/>
        <v>0</v>
      </c>
      <c r="AZ113" s="101">
        <f t="shared" si="62"/>
        <v>0</v>
      </c>
      <c r="BA113" s="101">
        <f>IF(F113="",0,$BB113*N(HLOOKUP($F113,Partenaires!$B$11:$H$24,5,FALSE)))</f>
        <v>0</v>
      </c>
      <c r="BB113" s="101">
        <f t="shared" si="63"/>
        <v>0</v>
      </c>
    </row>
    <row r="114" spans="1:54" x14ac:dyDescent="0.25">
      <c r="A114" s="25"/>
      <c r="B114" s="25"/>
      <c r="C114" s="25"/>
      <c r="D114" s="43" t="str">
        <f t="shared" si="41"/>
        <v/>
      </c>
      <c r="E114" s="44">
        <f>IFERROR(VLOOKUP(CONCATENATE(A114,B114,C114),'Structure projet '!D:E,2,FALSE),"")</f>
        <v>0</v>
      </c>
      <c r="F114" s="25"/>
      <c r="G114" s="25"/>
      <c r="H114" s="26"/>
      <c r="I114" s="26"/>
      <c r="J114" s="272"/>
      <c r="K114" s="272"/>
      <c r="L114" s="272"/>
      <c r="M114" s="272"/>
      <c r="N114" s="272"/>
      <c r="O114" s="98">
        <f t="shared" si="42"/>
        <v>0</v>
      </c>
      <c r="P114" s="33"/>
      <c r="Q114" s="33"/>
      <c r="R114" s="33"/>
      <c r="S114" s="33"/>
      <c r="T114" s="33"/>
      <c r="U114" s="99">
        <f t="shared" si="43"/>
        <v>0</v>
      </c>
      <c r="V114" s="34"/>
      <c r="W114" s="99">
        <f t="shared" si="44"/>
        <v>0</v>
      </c>
      <c r="X114" s="99">
        <f t="shared" si="45"/>
        <v>0</v>
      </c>
      <c r="Y114" s="33" t="str">
        <f>_xlfn.IFNA(IF(VLOOKUP(CONCATENATE($D114,$F114,$G114,Y$3),'Description des coûts'!$D$8:$M$1048576,5,FALSE)=Y$3,VLOOKUP(CONCATENATE($D114,$F114,$G114,Y$3),'Description des coûts'!$D$8:$M$1048576,9,FALSE),0),"")</f>
        <v/>
      </c>
      <c r="Z114" s="33">
        <f>IFERROR(VLOOKUP(D114,Amortissements!$D$8:$O$1048576,8,FALSE)*VLOOKUP(D114,Amortissements!$D$8:$O$1048576,10,FALSE),0)</f>
        <v>0</v>
      </c>
      <c r="AA114" s="33" t="str">
        <f>_xlfn.IFNA(IF(VLOOKUP(CONCATENATE($D114,$F114,$G114,AA$3),'Description des coûts'!$D$8:$M$1048576,5,FALSE)=AA$3,VLOOKUP(CONCATENATE($D114,$F114,$G114,AA$3),'Description des coûts'!$D$8:$M$1048576,9,FALSE),0),"")</f>
        <v/>
      </c>
      <c r="AB114" s="33" t="str">
        <f>_xlfn.IFNA(IF(VLOOKUP(CONCATENATE($D114,$F114,$G114,AB$3),'Description des coûts'!$D$8:$M$1048576,5,FALSE)=AB$3,VLOOKUP(CONCATENATE($D114,$F114,$G114,AB$3),'Description des coûts'!$D$8:$M$1048576,9,FALSE),0),"")</f>
        <v/>
      </c>
      <c r="AC114" s="33" t="str">
        <f>_xlfn.IFNA(IF(VLOOKUP(CONCATENATE($D114,$F114,$G114,AC$3),'Description des coûts'!$D$8:$M$1048576,5,FALSE)=AC$3,VLOOKUP(CONCATENATE($D114,$F114,$G114,AC$3),'Description des coûts'!$D$8:$M$1048576,9,FALSE),0),"")</f>
        <v/>
      </c>
      <c r="AD114" s="33" t="str">
        <f>_xlfn.IFNA(IF(VLOOKUP(CONCATENATE($D114,$F114,$G114,AD$3),'Description des coûts'!$D$8:$M$1048576,5,FALSE)=AD$3,VLOOKUP(CONCATENATE($D114,$F114,$G114,AD$3),'Description des coûts'!$D$8:$M$1048576,9,FALSE),0),"")</f>
        <v/>
      </c>
      <c r="AE114" s="34"/>
      <c r="AF114" s="99">
        <f t="shared" si="46"/>
        <v>0</v>
      </c>
      <c r="AG114" s="25"/>
      <c r="AH114" s="302"/>
      <c r="AI114" s="100">
        <f>IF(F114="",0,
IF(AG114="RI",N(HLOOKUP($F114,Partenaires!$B$11:$H$24,6,FALSE)),
IF(AG114="DE",N(HLOOKUP($F114,Partenaires!$B$11:$H$24,7,FALSE)),
IF(AG114="IEE",N(HLOOKUP($F114,Partenaires!$B$11:$H$24,8,FALSE)),
IF(AG114="AFR",N(HLOOKUP($F114,Partenaires!$B$11:$H$24,9,FALSE)),
IF(AG114="PME",N(HLOOKUP($F114,Partenaires!$B$11:$H$24,10,FALSE)),
IF(AG114="PE",N(HLOOKUP($F114,Partenaires!$B$11:$H$24,11,FALSE)),0)))))))</f>
        <v>0</v>
      </c>
      <c r="AJ114" s="101">
        <f t="shared" si="47"/>
        <v>0</v>
      </c>
      <c r="AK114" s="101">
        <f t="shared" si="48"/>
        <v>0</v>
      </c>
      <c r="AL114" s="101">
        <f t="shared" si="49"/>
        <v>0</v>
      </c>
      <c r="AM114" s="101">
        <f t="shared" si="50"/>
        <v>0</v>
      </c>
      <c r="AN114" s="101">
        <f t="shared" si="51"/>
        <v>0</v>
      </c>
      <c r="AO114" s="101">
        <f t="shared" si="52"/>
        <v>0</v>
      </c>
      <c r="AP114" s="101">
        <f>IF(AG114="PE",AO114-(AO114*N(HLOOKUP($F114,Partenaires!$B$11:$H$24,12,FALSE))/N(HLOOKUP($F114,Partenaires!$B$11:$H$24,13,FALSE))),0)</f>
        <v>0</v>
      </c>
      <c r="AQ114" s="101">
        <f t="shared" si="53"/>
        <v>0</v>
      </c>
      <c r="AR114" s="101">
        <f t="shared" si="54"/>
        <v>0</v>
      </c>
      <c r="AS114" s="101">
        <f t="shared" si="55"/>
        <v>0</v>
      </c>
      <c r="AT114" s="101">
        <f t="shared" si="56"/>
        <v>0</v>
      </c>
      <c r="AU114" s="101">
        <f t="shared" si="57"/>
        <v>0</v>
      </c>
      <c r="AV114" s="101">
        <f t="shared" si="58"/>
        <v>0</v>
      </c>
      <c r="AW114" s="101">
        <f t="shared" si="59"/>
        <v>0</v>
      </c>
      <c r="AX114" s="101">
        <f t="shared" si="60"/>
        <v>0</v>
      </c>
      <c r="AY114" s="101">
        <f t="shared" si="61"/>
        <v>0</v>
      </c>
      <c r="AZ114" s="101">
        <f t="shared" si="62"/>
        <v>0</v>
      </c>
      <c r="BA114" s="101">
        <f>IF(F114="",0,$BB114*N(HLOOKUP($F114,Partenaires!$B$11:$H$24,5,FALSE)))</f>
        <v>0</v>
      </c>
      <c r="BB114" s="101">
        <f t="shared" si="63"/>
        <v>0</v>
      </c>
    </row>
    <row r="115" spans="1:54" x14ac:dyDescent="0.25">
      <c r="A115" s="25"/>
      <c r="B115" s="25"/>
      <c r="C115" s="25"/>
      <c r="D115" s="43" t="str">
        <f t="shared" si="41"/>
        <v/>
      </c>
      <c r="E115" s="44">
        <f>IFERROR(VLOOKUP(CONCATENATE(A115,B115,C115),'Structure projet '!D:E,2,FALSE),"")</f>
        <v>0</v>
      </c>
      <c r="F115" s="25"/>
      <c r="G115" s="25"/>
      <c r="H115" s="26"/>
      <c r="I115" s="26"/>
      <c r="J115" s="272"/>
      <c r="K115" s="272"/>
      <c r="L115" s="272"/>
      <c r="M115" s="272"/>
      <c r="N115" s="272"/>
      <c r="O115" s="98">
        <f t="shared" si="42"/>
        <v>0</v>
      </c>
      <c r="P115" s="33"/>
      <c r="Q115" s="33"/>
      <c r="R115" s="33"/>
      <c r="S115" s="33"/>
      <c r="T115" s="33"/>
      <c r="U115" s="99">
        <f t="shared" si="43"/>
        <v>0</v>
      </c>
      <c r="V115" s="34"/>
      <c r="W115" s="99">
        <f t="shared" si="44"/>
        <v>0</v>
      </c>
      <c r="X115" s="99">
        <f t="shared" si="45"/>
        <v>0</v>
      </c>
      <c r="Y115" s="33" t="str">
        <f>_xlfn.IFNA(IF(VLOOKUP(CONCATENATE($D115,$F115,$G115,Y$3),'Description des coûts'!$D$8:$M$1048576,5,FALSE)=Y$3,VLOOKUP(CONCATENATE($D115,$F115,$G115,Y$3),'Description des coûts'!$D$8:$M$1048576,9,FALSE),0),"")</f>
        <v/>
      </c>
      <c r="Z115" s="33">
        <f>IFERROR(VLOOKUP(D115,Amortissements!$D$8:$O$1048576,8,FALSE)*VLOOKUP(D115,Amortissements!$D$8:$O$1048576,10,FALSE),0)</f>
        <v>0</v>
      </c>
      <c r="AA115" s="33" t="str">
        <f>_xlfn.IFNA(IF(VLOOKUP(CONCATENATE($D115,$F115,$G115,AA$3),'Description des coûts'!$D$8:$M$1048576,5,FALSE)=AA$3,VLOOKUP(CONCATENATE($D115,$F115,$G115,AA$3),'Description des coûts'!$D$8:$M$1048576,9,FALSE),0),"")</f>
        <v/>
      </c>
      <c r="AB115" s="33" t="str">
        <f>_xlfn.IFNA(IF(VLOOKUP(CONCATENATE($D115,$F115,$G115,AB$3),'Description des coûts'!$D$8:$M$1048576,5,FALSE)=AB$3,VLOOKUP(CONCATENATE($D115,$F115,$G115,AB$3),'Description des coûts'!$D$8:$M$1048576,9,FALSE),0),"")</f>
        <v/>
      </c>
      <c r="AC115" s="33" t="str">
        <f>_xlfn.IFNA(IF(VLOOKUP(CONCATENATE($D115,$F115,$G115,AC$3),'Description des coûts'!$D$8:$M$1048576,5,FALSE)=AC$3,VLOOKUP(CONCATENATE($D115,$F115,$G115,AC$3),'Description des coûts'!$D$8:$M$1048576,9,FALSE),0),"")</f>
        <v/>
      </c>
      <c r="AD115" s="33" t="str">
        <f>_xlfn.IFNA(IF(VLOOKUP(CONCATENATE($D115,$F115,$G115,AD$3),'Description des coûts'!$D$8:$M$1048576,5,FALSE)=AD$3,VLOOKUP(CONCATENATE($D115,$F115,$G115,AD$3),'Description des coûts'!$D$8:$M$1048576,9,FALSE),0),"")</f>
        <v/>
      </c>
      <c r="AE115" s="34"/>
      <c r="AF115" s="99">
        <f t="shared" si="46"/>
        <v>0</v>
      </c>
      <c r="AG115" s="25"/>
      <c r="AH115" s="302"/>
      <c r="AI115" s="100">
        <f>IF(F115="",0,
IF(AG115="RI",N(HLOOKUP($F115,Partenaires!$B$11:$H$24,6,FALSE)),
IF(AG115="DE",N(HLOOKUP($F115,Partenaires!$B$11:$H$24,7,FALSE)),
IF(AG115="IEE",N(HLOOKUP($F115,Partenaires!$B$11:$H$24,8,FALSE)),
IF(AG115="AFR",N(HLOOKUP($F115,Partenaires!$B$11:$H$24,9,FALSE)),
IF(AG115="PME",N(HLOOKUP($F115,Partenaires!$B$11:$H$24,10,FALSE)),
IF(AG115="PE",N(HLOOKUP($F115,Partenaires!$B$11:$H$24,11,FALSE)),0)))))))</f>
        <v>0</v>
      </c>
      <c r="AJ115" s="101">
        <f t="shared" si="47"/>
        <v>0</v>
      </c>
      <c r="AK115" s="101">
        <f t="shared" si="48"/>
        <v>0</v>
      </c>
      <c r="AL115" s="101">
        <f t="shared" si="49"/>
        <v>0</v>
      </c>
      <c r="AM115" s="101">
        <f t="shared" si="50"/>
        <v>0</v>
      </c>
      <c r="AN115" s="101">
        <f t="shared" si="51"/>
        <v>0</v>
      </c>
      <c r="AO115" s="101">
        <f t="shared" si="52"/>
        <v>0</v>
      </c>
      <c r="AP115" s="101">
        <f>IF(AG115="PE",AO115-(AO115*N(HLOOKUP($F115,Partenaires!$B$11:$H$24,12,FALSE))/N(HLOOKUP($F115,Partenaires!$B$11:$H$24,13,FALSE))),0)</f>
        <v>0</v>
      </c>
      <c r="AQ115" s="101">
        <f t="shared" si="53"/>
        <v>0</v>
      </c>
      <c r="AR115" s="101">
        <f t="shared" si="54"/>
        <v>0</v>
      </c>
      <c r="AS115" s="101">
        <f t="shared" si="55"/>
        <v>0</v>
      </c>
      <c r="AT115" s="101">
        <f t="shared" si="56"/>
        <v>0</v>
      </c>
      <c r="AU115" s="101">
        <f t="shared" si="57"/>
        <v>0</v>
      </c>
      <c r="AV115" s="101">
        <f t="shared" si="58"/>
        <v>0</v>
      </c>
      <c r="AW115" s="101">
        <f t="shared" si="59"/>
        <v>0</v>
      </c>
      <c r="AX115" s="101">
        <f t="shared" si="60"/>
        <v>0</v>
      </c>
      <c r="AY115" s="101">
        <f t="shared" si="61"/>
        <v>0</v>
      </c>
      <c r="AZ115" s="101">
        <f t="shared" si="62"/>
        <v>0</v>
      </c>
      <c r="BA115" s="101">
        <f>IF(F115="",0,$BB115*N(HLOOKUP($F115,Partenaires!$B$11:$H$24,5,FALSE)))</f>
        <v>0</v>
      </c>
      <c r="BB115" s="101">
        <f t="shared" si="63"/>
        <v>0</v>
      </c>
    </row>
    <row r="116" spans="1:54" x14ac:dyDescent="0.25">
      <c r="A116" s="25"/>
      <c r="B116" s="25"/>
      <c r="C116" s="25"/>
      <c r="D116" s="43" t="str">
        <f t="shared" si="41"/>
        <v/>
      </c>
      <c r="E116" s="44">
        <f>IFERROR(VLOOKUP(CONCATENATE(A116,B116,C116),'Structure projet '!D:E,2,FALSE),"")</f>
        <v>0</v>
      </c>
      <c r="F116" s="25"/>
      <c r="G116" s="25"/>
      <c r="H116" s="26"/>
      <c r="I116" s="26"/>
      <c r="J116" s="272"/>
      <c r="K116" s="272"/>
      <c r="L116" s="272"/>
      <c r="M116" s="272"/>
      <c r="N116" s="272"/>
      <c r="O116" s="98">
        <f t="shared" si="42"/>
        <v>0</v>
      </c>
      <c r="P116" s="33"/>
      <c r="Q116" s="33"/>
      <c r="R116" s="33"/>
      <c r="S116" s="33"/>
      <c r="T116" s="33"/>
      <c r="U116" s="99">
        <f t="shared" si="43"/>
        <v>0</v>
      </c>
      <c r="V116" s="34"/>
      <c r="W116" s="99">
        <f t="shared" si="44"/>
        <v>0</v>
      </c>
      <c r="X116" s="99">
        <f t="shared" si="45"/>
        <v>0</v>
      </c>
      <c r="Y116" s="33" t="str">
        <f>_xlfn.IFNA(IF(VLOOKUP(CONCATENATE($D116,$F116,$G116,Y$3),'Description des coûts'!$D$8:$M$1048576,5,FALSE)=Y$3,VLOOKUP(CONCATENATE($D116,$F116,$G116,Y$3),'Description des coûts'!$D$8:$M$1048576,9,FALSE),0),"")</f>
        <v/>
      </c>
      <c r="Z116" s="33">
        <f>IFERROR(VLOOKUP(D116,Amortissements!$D$8:$O$1048576,8,FALSE)*VLOOKUP(D116,Amortissements!$D$8:$O$1048576,10,FALSE),0)</f>
        <v>0</v>
      </c>
      <c r="AA116" s="33" t="str">
        <f>_xlfn.IFNA(IF(VLOOKUP(CONCATENATE($D116,$F116,$G116,AA$3),'Description des coûts'!$D$8:$M$1048576,5,FALSE)=AA$3,VLOOKUP(CONCATENATE($D116,$F116,$G116,AA$3),'Description des coûts'!$D$8:$M$1048576,9,FALSE),0),"")</f>
        <v/>
      </c>
      <c r="AB116" s="33" t="str">
        <f>_xlfn.IFNA(IF(VLOOKUP(CONCATENATE($D116,$F116,$G116,AB$3),'Description des coûts'!$D$8:$M$1048576,5,FALSE)=AB$3,VLOOKUP(CONCATENATE($D116,$F116,$G116,AB$3),'Description des coûts'!$D$8:$M$1048576,9,FALSE),0),"")</f>
        <v/>
      </c>
      <c r="AC116" s="33" t="str">
        <f>_xlfn.IFNA(IF(VLOOKUP(CONCATENATE($D116,$F116,$G116,AC$3),'Description des coûts'!$D$8:$M$1048576,5,FALSE)=AC$3,VLOOKUP(CONCATENATE($D116,$F116,$G116,AC$3),'Description des coûts'!$D$8:$M$1048576,9,FALSE),0),"")</f>
        <v/>
      </c>
      <c r="AD116" s="33" t="str">
        <f>_xlfn.IFNA(IF(VLOOKUP(CONCATENATE($D116,$F116,$G116,AD$3),'Description des coûts'!$D$8:$M$1048576,5,FALSE)=AD$3,VLOOKUP(CONCATENATE($D116,$F116,$G116,AD$3),'Description des coûts'!$D$8:$M$1048576,9,FALSE),0),"")</f>
        <v/>
      </c>
      <c r="AE116" s="34"/>
      <c r="AF116" s="99">
        <f t="shared" si="46"/>
        <v>0</v>
      </c>
      <c r="AG116" s="25"/>
      <c r="AH116" s="302"/>
      <c r="AI116" s="100">
        <f>IF(F116="",0,
IF(AG116="RI",N(HLOOKUP($F116,Partenaires!$B$11:$H$24,6,FALSE)),
IF(AG116="DE",N(HLOOKUP($F116,Partenaires!$B$11:$H$24,7,FALSE)),
IF(AG116="IEE",N(HLOOKUP($F116,Partenaires!$B$11:$H$24,8,FALSE)),
IF(AG116="AFR",N(HLOOKUP($F116,Partenaires!$B$11:$H$24,9,FALSE)),
IF(AG116="PME",N(HLOOKUP($F116,Partenaires!$B$11:$H$24,10,FALSE)),
IF(AG116="PE",N(HLOOKUP($F116,Partenaires!$B$11:$H$24,11,FALSE)),0)))))))</f>
        <v>0</v>
      </c>
      <c r="AJ116" s="101">
        <f t="shared" si="47"/>
        <v>0</v>
      </c>
      <c r="AK116" s="101">
        <f t="shared" si="48"/>
        <v>0</v>
      </c>
      <c r="AL116" s="101">
        <f t="shared" si="49"/>
        <v>0</v>
      </c>
      <c r="AM116" s="101">
        <f t="shared" si="50"/>
        <v>0</v>
      </c>
      <c r="AN116" s="101">
        <f t="shared" si="51"/>
        <v>0</v>
      </c>
      <c r="AO116" s="101">
        <f t="shared" si="52"/>
        <v>0</v>
      </c>
      <c r="AP116" s="101">
        <f>IF(AG116="PE",AO116-(AO116*N(HLOOKUP($F116,Partenaires!$B$11:$H$24,12,FALSE))/N(HLOOKUP($F116,Partenaires!$B$11:$H$24,13,FALSE))),0)</f>
        <v>0</v>
      </c>
      <c r="AQ116" s="101">
        <f t="shared" si="53"/>
        <v>0</v>
      </c>
      <c r="AR116" s="101">
        <f t="shared" si="54"/>
        <v>0</v>
      </c>
      <c r="AS116" s="101">
        <f t="shared" si="55"/>
        <v>0</v>
      </c>
      <c r="AT116" s="101">
        <f t="shared" si="56"/>
        <v>0</v>
      </c>
      <c r="AU116" s="101">
        <f t="shared" si="57"/>
        <v>0</v>
      </c>
      <c r="AV116" s="101">
        <f t="shared" si="58"/>
        <v>0</v>
      </c>
      <c r="AW116" s="101">
        <f t="shared" si="59"/>
        <v>0</v>
      </c>
      <c r="AX116" s="101">
        <f t="shared" si="60"/>
        <v>0</v>
      </c>
      <c r="AY116" s="101">
        <f t="shared" si="61"/>
        <v>0</v>
      </c>
      <c r="AZ116" s="101">
        <f t="shared" si="62"/>
        <v>0</v>
      </c>
      <c r="BA116" s="101">
        <f>IF(F116="",0,$BB116*N(HLOOKUP($F116,Partenaires!$B$11:$H$24,5,FALSE)))</f>
        <v>0</v>
      </c>
      <c r="BB116" s="101">
        <f t="shared" si="63"/>
        <v>0</v>
      </c>
    </row>
    <row r="117" spans="1:54" x14ac:dyDescent="0.25">
      <c r="A117" s="25"/>
      <c r="B117" s="25"/>
      <c r="C117" s="25"/>
      <c r="D117" s="43" t="str">
        <f t="shared" si="41"/>
        <v/>
      </c>
      <c r="E117" s="44">
        <f>IFERROR(VLOOKUP(CONCATENATE(A117,B117,C117),'Structure projet '!D:E,2,FALSE),"")</f>
        <v>0</v>
      </c>
      <c r="F117" s="25"/>
      <c r="G117" s="25"/>
      <c r="H117" s="26"/>
      <c r="I117" s="26"/>
      <c r="J117" s="272"/>
      <c r="K117" s="272"/>
      <c r="L117" s="272"/>
      <c r="M117" s="272"/>
      <c r="N117" s="272"/>
      <c r="O117" s="98">
        <f t="shared" si="42"/>
        <v>0</v>
      </c>
      <c r="P117" s="33"/>
      <c r="Q117" s="33"/>
      <c r="R117" s="33"/>
      <c r="S117" s="33"/>
      <c r="T117" s="33"/>
      <c r="U117" s="99">
        <f t="shared" si="43"/>
        <v>0</v>
      </c>
      <c r="V117" s="34"/>
      <c r="W117" s="99">
        <f t="shared" si="44"/>
        <v>0</v>
      </c>
      <c r="X117" s="99">
        <f t="shared" si="45"/>
        <v>0</v>
      </c>
      <c r="Y117" s="33" t="str">
        <f>_xlfn.IFNA(IF(VLOOKUP(CONCATENATE($D117,$F117,$G117,Y$3),'Description des coûts'!$D$8:$M$1048576,5,FALSE)=Y$3,VLOOKUP(CONCATENATE($D117,$F117,$G117,Y$3),'Description des coûts'!$D$8:$M$1048576,9,FALSE),0),"")</f>
        <v/>
      </c>
      <c r="Z117" s="33">
        <f>IFERROR(VLOOKUP(D117,Amortissements!$D$8:$O$1048576,8,FALSE)*VLOOKUP(D117,Amortissements!$D$8:$O$1048576,10,FALSE),0)</f>
        <v>0</v>
      </c>
      <c r="AA117" s="33" t="str">
        <f>_xlfn.IFNA(IF(VLOOKUP(CONCATENATE($D117,$F117,$G117,AA$3),'Description des coûts'!$D$8:$M$1048576,5,FALSE)=AA$3,VLOOKUP(CONCATENATE($D117,$F117,$G117,AA$3),'Description des coûts'!$D$8:$M$1048576,9,FALSE),0),"")</f>
        <v/>
      </c>
      <c r="AB117" s="33" t="str">
        <f>_xlfn.IFNA(IF(VLOOKUP(CONCATENATE($D117,$F117,$G117,AB$3),'Description des coûts'!$D$8:$M$1048576,5,FALSE)=AB$3,VLOOKUP(CONCATENATE($D117,$F117,$G117,AB$3),'Description des coûts'!$D$8:$M$1048576,9,FALSE),0),"")</f>
        <v/>
      </c>
      <c r="AC117" s="33" t="str">
        <f>_xlfn.IFNA(IF(VLOOKUP(CONCATENATE($D117,$F117,$G117,AC$3),'Description des coûts'!$D$8:$M$1048576,5,FALSE)=AC$3,VLOOKUP(CONCATENATE($D117,$F117,$G117,AC$3),'Description des coûts'!$D$8:$M$1048576,9,FALSE),0),"")</f>
        <v/>
      </c>
      <c r="AD117" s="33" t="str">
        <f>_xlfn.IFNA(IF(VLOOKUP(CONCATENATE($D117,$F117,$G117,AD$3),'Description des coûts'!$D$8:$M$1048576,5,FALSE)=AD$3,VLOOKUP(CONCATENATE($D117,$F117,$G117,AD$3),'Description des coûts'!$D$8:$M$1048576,9,FALSE),0),"")</f>
        <v/>
      </c>
      <c r="AE117" s="34"/>
      <c r="AF117" s="99">
        <f t="shared" si="46"/>
        <v>0</v>
      </c>
      <c r="AG117" s="25"/>
      <c r="AH117" s="302"/>
      <c r="AI117" s="100">
        <f>IF(F117="",0,
IF(AG117="RI",N(HLOOKUP($F117,Partenaires!$B$11:$H$24,6,FALSE)),
IF(AG117="DE",N(HLOOKUP($F117,Partenaires!$B$11:$H$24,7,FALSE)),
IF(AG117="IEE",N(HLOOKUP($F117,Partenaires!$B$11:$H$24,8,FALSE)),
IF(AG117="AFR",N(HLOOKUP($F117,Partenaires!$B$11:$H$24,9,FALSE)),
IF(AG117="PME",N(HLOOKUP($F117,Partenaires!$B$11:$H$24,10,FALSE)),
IF(AG117="PE",N(HLOOKUP($F117,Partenaires!$B$11:$H$24,11,FALSE)),0)))))))</f>
        <v>0</v>
      </c>
      <c r="AJ117" s="101">
        <f t="shared" si="47"/>
        <v>0</v>
      </c>
      <c r="AK117" s="101">
        <f t="shared" si="48"/>
        <v>0</v>
      </c>
      <c r="AL117" s="101">
        <f t="shared" si="49"/>
        <v>0</v>
      </c>
      <c r="AM117" s="101">
        <f t="shared" si="50"/>
        <v>0</v>
      </c>
      <c r="AN117" s="101">
        <f t="shared" si="51"/>
        <v>0</v>
      </c>
      <c r="AO117" s="101">
        <f t="shared" si="52"/>
        <v>0</v>
      </c>
      <c r="AP117" s="101">
        <f>IF(AG117="PE",AO117-(AO117*N(HLOOKUP($F117,Partenaires!$B$11:$H$24,12,FALSE))/N(HLOOKUP($F117,Partenaires!$B$11:$H$24,13,FALSE))),0)</f>
        <v>0</v>
      </c>
      <c r="AQ117" s="101">
        <f t="shared" si="53"/>
        <v>0</v>
      </c>
      <c r="AR117" s="101">
        <f t="shared" si="54"/>
        <v>0</v>
      </c>
      <c r="AS117" s="101">
        <f t="shared" si="55"/>
        <v>0</v>
      </c>
      <c r="AT117" s="101">
        <f t="shared" si="56"/>
        <v>0</v>
      </c>
      <c r="AU117" s="101">
        <f t="shared" si="57"/>
        <v>0</v>
      </c>
      <c r="AV117" s="101">
        <f t="shared" si="58"/>
        <v>0</v>
      </c>
      <c r="AW117" s="101">
        <f t="shared" si="59"/>
        <v>0</v>
      </c>
      <c r="AX117" s="101">
        <f t="shared" si="60"/>
        <v>0</v>
      </c>
      <c r="AY117" s="101">
        <f t="shared" si="61"/>
        <v>0</v>
      </c>
      <c r="AZ117" s="101">
        <f t="shared" si="62"/>
        <v>0</v>
      </c>
      <c r="BA117" s="101">
        <f>IF(F117="",0,$BB117*N(HLOOKUP($F117,Partenaires!$B$11:$H$24,5,FALSE)))</f>
        <v>0</v>
      </c>
      <c r="BB117" s="101">
        <f t="shared" si="63"/>
        <v>0</v>
      </c>
    </row>
    <row r="118" spans="1:54" x14ac:dyDescent="0.25">
      <c r="A118" s="25"/>
      <c r="B118" s="25"/>
      <c r="C118" s="25"/>
      <c r="D118" s="43" t="str">
        <f t="shared" si="41"/>
        <v/>
      </c>
      <c r="E118" s="44">
        <f>IFERROR(VLOOKUP(CONCATENATE(A118,B118,C118),'Structure projet '!D:E,2,FALSE),"")</f>
        <v>0</v>
      </c>
      <c r="F118" s="25"/>
      <c r="G118" s="25"/>
      <c r="H118" s="26"/>
      <c r="I118" s="26"/>
      <c r="J118" s="272"/>
      <c r="K118" s="272"/>
      <c r="L118" s="272"/>
      <c r="M118" s="272"/>
      <c r="N118" s="272"/>
      <c r="O118" s="98">
        <f t="shared" si="42"/>
        <v>0</v>
      </c>
      <c r="P118" s="33"/>
      <c r="Q118" s="33"/>
      <c r="R118" s="33"/>
      <c r="S118" s="33"/>
      <c r="T118" s="33"/>
      <c r="U118" s="99">
        <f t="shared" si="43"/>
        <v>0</v>
      </c>
      <c r="V118" s="34"/>
      <c r="W118" s="99">
        <f t="shared" si="44"/>
        <v>0</v>
      </c>
      <c r="X118" s="99">
        <f t="shared" si="45"/>
        <v>0</v>
      </c>
      <c r="Y118" s="33" t="str">
        <f>_xlfn.IFNA(IF(VLOOKUP(CONCATENATE($D118,$F118,$G118,Y$3),'Description des coûts'!$D$8:$M$1048576,5,FALSE)=Y$3,VLOOKUP(CONCATENATE($D118,$F118,$G118,Y$3),'Description des coûts'!$D$8:$M$1048576,9,FALSE),0),"")</f>
        <v/>
      </c>
      <c r="Z118" s="33">
        <f>IFERROR(VLOOKUP(D118,Amortissements!$D$8:$O$1048576,8,FALSE)*VLOOKUP(D118,Amortissements!$D$8:$O$1048576,10,FALSE),0)</f>
        <v>0</v>
      </c>
      <c r="AA118" s="33" t="str">
        <f>_xlfn.IFNA(IF(VLOOKUP(CONCATENATE($D118,$F118,$G118,AA$3),'Description des coûts'!$D$8:$M$1048576,5,FALSE)=AA$3,VLOOKUP(CONCATENATE($D118,$F118,$G118,AA$3),'Description des coûts'!$D$8:$M$1048576,9,FALSE),0),"")</f>
        <v/>
      </c>
      <c r="AB118" s="33" t="str">
        <f>_xlfn.IFNA(IF(VLOOKUP(CONCATENATE($D118,$F118,$G118,AB$3),'Description des coûts'!$D$8:$M$1048576,5,FALSE)=AB$3,VLOOKUP(CONCATENATE($D118,$F118,$G118,AB$3),'Description des coûts'!$D$8:$M$1048576,9,FALSE),0),"")</f>
        <v/>
      </c>
      <c r="AC118" s="33" t="str">
        <f>_xlfn.IFNA(IF(VLOOKUP(CONCATENATE($D118,$F118,$G118,AC$3),'Description des coûts'!$D$8:$M$1048576,5,FALSE)=AC$3,VLOOKUP(CONCATENATE($D118,$F118,$G118,AC$3),'Description des coûts'!$D$8:$M$1048576,9,FALSE),0),"")</f>
        <v/>
      </c>
      <c r="AD118" s="33" t="str">
        <f>_xlfn.IFNA(IF(VLOOKUP(CONCATENATE($D118,$F118,$G118,AD$3),'Description des coûts'!$D$8:$M$1048576,5,FALSE)=AD$3,VLOOKUP(CONCATENATE($D118,$F118,$G118,AD$3),'Description des coûts'!$D$8:$M$1048576,9,FALSE),0),"")</f>
        <v/>
      </c>
      <c r="AE118" s="34"/>
      <c r="AF118" s="99">
        <f t="shared" si="46"/>
        <v>0</v>
      </c>
      <c r="AG118" s="25"/>
      <c r="AH118" s="302"/>
      <c r="AI118" s="100">
        <f>IF(F118="",0,
IF(AG118="RI",N(HLOOKUP($F118,Partenaires!$B$11:$H$24,6,FALSE)),
IF(AG118="DE",N(HLOOKUP($F118,Partenaires!$B$11:$H$24,7,FALSE)),
IF(AG118="IEE",N(HLOOKUP($F118,Partenaires!$B$11:$H$24,8,FALSE)),
IF(AG118="AFR",N(HLOOKUP($F118,Partenaires!$B$11:$H$24,9,FALSE)),
IF(AG118="PME",N(HLOOKUP($F118,Partenaires!$B$11:$H$24,10,FALSE)),
IF(AG118="PE",N(HLOOKUP($F118,Partenaires!$B$11:$H$24,11,FALSE)),0)))))))</f>
        <v>0</v>
      </c>
      <c r="AJ118" s="101">
        <f t="shared" si="47"/>
        <v>0</v>
      </c>
      <c r="AK118" s="101">
        <f t="shared" si="48"/>
        <v>0</v>
      </c>
      <c r="AL118" s="101">
        <f t="shared" si="49"/>
        <v>0</v>
      </c>
      <c r="AM118" s="101">
        <f t="shared" si="50"/>
        <v>0</v>
      </c>
      <c r="AN118" s="101">
        <f t="shared" si="51"/>
        <v>0</v>
      </c>
      <c r="AO118" s="101">
        <f t="shared" si="52"/>
        <v>0</v>
      </c>
      <c r="AP118" s="101">
        <f>IF(AG118="PE",AO118-(AO118*N(HLOOKUP($F118,Partenaires!$B$11:$H$24,12,FALSE))/N(HLOOKUP($F118,Partenaires!$B$11:$H$24,13,FALSE))),0)</f>
        <v>0</v>
      </c>
      <c r="AQ118" s="101">
        <f t="shared" si="53"/>
        <v>0</v>
      </c>
      <c r="AR118" s="101">
        <f t="shared" si="54"/>
        <v>0</v>
      </c>
      <c r="AS118" s="101">
        <f t="shared" si="55"/>
        <v>0</v>
      </c>
      <c r="AT118" s="101">
        <f t="shared" si="56"/>
        <v>0</v>
      </c>
      <c r="AU118" s="101">
        <f t="shared" si="57"/>
        <v>0</v>
      </c>
      <c r="AV118" s="101">
        <f t="shared" si="58"/>
        <v>0</v>
      </c>
      <c r="AW118" s="101">
        <f t="shared" si="59"/>
        <v>0</v>
      </c>
      <c r="AX118" s="101">
        <f t="shared" si="60"/>
        <v>0</v>
      </c>
      <c r="AY118" s="101">
        <f t="shared" si="61"/>
        <v>0</v>
      </c>
      <c r="AZ118" s="101">
        <f t="shared" si="62"/>
        <v>0</v>
      </c>
      <c r="BA118" s="101">
        <f>IF(F118="",0,$BB118*N(HLOOKUP($F118,Partenaires!$B$11:$H$24,5,FALSE)))</f>
        <v>0</v>
      </c>
      <c r="BB118" s="101">
        <f t="shared" si="63"/>
        <v>0</v>
      </c>
    </row>
    <row r="119" spans="1:54" x14ac:dyDescent="0.25">
      <c r="A119" s="25"/>
      <c r="B119" s="25"/>
      <c r="C119" s="25"/>
      <c r="D119" s="43" t="str">
        <f t="shared" si="41"/>
        <v/>
      </c>
      <c r="E119" s="44">
        <f>IFERROR(VLOOKUP(CONCATENATE(A119,B119,C119),'Structure projet '!D:E,2,FALSE),"")</f>
        <v>0</v>
      </c>
      <c r="F119" s="25"/>
      <c r="G119" s="25"/>
      <c r="H119" s="26"/>
      <c r="I119" s="26"/>
      <c r="J119" s="272"/>
      <c r="K119" s="272"/>
      <c r="L119" s="272"/>
      <c r="M119" s="272"/>
      <c r="N119" s="272"/>
      <c r="O119" s="98">
        <f t="shared" si="42"/>
        <v>0</v>
      </c>
      <c r="P119" s="33"/>
      <c r="Q119" s="33"/>
      <c r="R119" s="33"/>
      <c r="S119" s="33"/>
      <c r="T119" s="33"/>
      <c r="U119" s="99">
        <f t="shared" si="43"/>
        <v>0</v>
      </c>
      <c r="V119" s="34"/>
      <c r="W119" s="99">
        <f t="shared" si="44"/>
        <v>0</v>
      </c>
      <c r="X119" s="99">
        <f t="shared" si="45"/>
        <v>0</v>
      </c>
      <c r="Y119" s="33" t="str">
        <f>_xlfn.IFNA(IF(VLOOKUP(CONCATENATE($D119,$F119,$G119,Y$3),'Description des coûts'!$D$8:$M$1048576,5,FALSE)=Y$3,VLOOKUP(CONCATENATE($D119,$F119,$G119,Y$3),'Description des coûts'!$D$8:$M$1048576,9,FALSE),0),"")</f>
        <v/>
      </c>
      <c r="Z119" s="33">
        <f>IFERROR(VLOOKUP(D119,Amortissements!$D$8:$O$1048576,8,FALSE)*VLOOKUP(D119,Amortissements!$D$8:$O$1048576,10,FALSE),0)</f>
        <v>0</v>
      </c>
      <c r="AA119" s="33" t="str">
        <f>_xlfn.IFNA(IF(VLOOKUP(CONCATENATE($D119,$F119,$G119,AA$3),'Description des coûts'!$D$8:$M$1048576,5,FALSE)=AA$3,VLOOKUP(CONCATENATE($D119,$F119,$G119,AA$3),'Description des coûts'!$D$8:$M$1048576,9,FALSE),0),"")</f>
        <v/>
      </c>
      <c r="AB119" s="33" t="str">
        <f>_xlfn.IFNA(IF(VLOOKUP(CONCATENATE($D119,$F119,$G119,AB$3),'Description des coûts'!$D$8:$M$1048576,5,FALSE)=AB$3,VLOOKUP(CONCATENATE($D119,$F119,$G119,AB$3),'Description des coûts'!$D$8:$M$1048576,9,FALSE),0),"")</f>
        <v/>
      </c>
      <c r="AC119" s="33" t="str">
        <f>_xlfn.IFNA(IF(VLOOKUP(CONCATENATE($D119,$F119,$G119,AC$3),'Description des coûts'!$D$8:$M$1048576,5,FALSE)=AC$3,VLOOKUP(CONCATENATE($D119,$F119,$G119,AC$3),'Description des coûts'!$D$8:$M$1048576,9,FALSE),0),"")</f>
        <v/>
      </c>
      <c r="AD119" s="33" t="str">
        <f>_xlfn.IFNA(IF(VLOOKUP(CONCATENATE($D119,$F119,$G119,AD$3),'Description des coûts'!$D$8:$M$1048576,5,FALSE)=AD$3,VLOOKUP(CONCATENATE($D119,$F119,$G119,AD$3),'Description des coûts'!$D$8:$M$1048576,9,FALSE),0),"")</f>
        <v/>
      </c>
      <c r="AE119" s="34"/>
      <c r="AF119" s="99">
        <f t="shared" si="46"/>
        <v>0</v>
      </c>
      <c r="AG119" s="25"/>
      <c r="AH119" s="302"/>
      <c r="AI119" s="100">
        <f>IF(F119="",0,
IF(AG119="RI",N(HLOOKUP($F119,Partenaires!$B$11:$H$24,6,FALSE)),
IF(AG119="DE",N(HLOOKUP($F119,Partenaires!$B$11:$H$24,7,FALSE)),
IF(AG119="IEE",N(HLOOKUP($F119,Partenaires!$B$11:$H$24,8,FALSE)),
IF(AG119="AFR",N(HLOOKUP($F119,Partenaires!$B$11:$H$24,9,FALSE)),
IF(AG119="PME",N(HLOOKUP($F119,Partenaires!$B$11:$H$24,10,FALSE)),
IF(AG119="PE",N(HLOOKUP($F119,Partenaires!$B$11:$H$24,11,FALSE)),0)))))))</f>
        <v>0</v>
      </c>
      <c r="AJ119" s="101">
        <f t="shared" si="47"/>
        <v>0</v>
      </c>
      <c r="AK119" s="101">
        <f t="shared" si="48"/>
        <v>0</v>
      </c>
      <c r="AL119" s="101">
        <f t="shared" si="49"/>
        <v>0</v>
      </c>
      <c r="AM119" s="101">
        <f t="shared" si="50"/>
        <v>0</v>
      </c>
      <c r="AN119" s="101">
        <f t="shared" si="51"/>
        <v>0</v>
      </c>
      <c r="AO119" s="101">
        <f t="shared" si="52"/>
        <v>0</v>
      </c>
      <c r="AP119" s="101">
        <f>IF(AG119="PE",AO119-(AO119*N(HLOOKUP($F119,Partenaires!$B$11:$H$24,12,FALSE))/N(HLOOKUP($F119,Partenaires!$B$11:$H$24,13,FALSE))),0)</f>
        <v>0</v>
      </c>
      <c r="AQ119" s="101">
        <f t="shared" si="53"/>
        <v>0</v>
      </c>
      <c r="AR119" s="101">
        <f t="shared" si="54"/>
        <v>0</v>
      </c>
      <c r="AS119" s="101">
        <f t="shared" si="55"/>
        <v>0</v>
      </c>
      <c r="AT119" s="101">
        <f t="shared" si="56"/>
        <v>0</v>
      </c>
      <c r="AU119" s="101">
        <f t="shared" si="57"/>
        <v>0</v>
      </c>
      <c r="AV119" s="101">
        <f t="shared" si="58"/>
        <v>0</v>
      </c>
      <c r="AW119" s="101">
        <f t="shared" si="59"/>
        <v>0</v>
      </c>
      <c r="AX119" s="101">
        <f t="shared" si="60"/>
        <v>0</v>
      </c>
      <c r="AY119" s="101">
        <f t="shared" si="61"/>
        <v>0</v>
      </c>
      <c r="AZ119" s="101">
        <f t="shared" si="62"/>
        <v>0</v>
      </c>
      <c r="BA119" s="101">
        <f>IF(F119="",0,$BB119*N(HLOOKUP($F119,Partenaires!$B$11:$H$24,5,FALSE)))</f>
        <v>0</v>
      </c>
      <c r="BB119" s="101">
        <f t="shared" si="63"/>
        <v>0</v>
      </c>
    </row>
    <row r="120" spans="1:54" x14ac:dyDescent="0.25">
      <c r="A120" s="25"/>
      <c r="B120" s="25"/>
      <c r="C120" s="25"/>
      <c r="D120" s="43" t="str">
        <f t="shared" si="41"/>
        <v/>
      </c>
      <c r="E120" s="44">
        <f>IFERROR(VLOOKUP(CONCATENATE(A120,B120,C120),'Structure projet '!D:E,2,FALSE),"")</f>
        <v>0</v>
      </c>
      <c r="F120" s="25"/>
      <c r="G120" s="25"/>
      <c r="H120" s="26"/>
      <c r="I120" s="26"/>
      <c r="J120" s="272"/>
      <c r="K120" s="272"/>
      <c r="L120" s="272"/>
      <c r="M120" s="272"/>
      <c r="N120" s="272"/>
      <c r="O120" s="98">
        <f t="shared" si="42"/>
        <v>0</v>
      </c>
      <c r="P120" s="33"/>
      <c r="Q120" s="33"/>
      <c r="R120" s="33"/>
      <c r="S120" s="33"/>
      <c r="T120" s="33"/>
      <c r="U120" s="99">
        <f t="shared" si="43"/>
        <v>0</v>
      </c>
      <c r="V120" s="34"/>
      <c r="W120" s="99">
        <f t="shared" si="44"/>
        <v>0</v>
      </c>
      <c r="X120" s="99">
        <f t="shared" si="45"/>
        <v>0</v>
      </c>
      <c r="Y120" s="33" t="str">
        <f>_xlfn.IFNA(IF(VLOOKUP(CONCATENATE($D120,$F120,$G120,Y$3),'Description des coûts'!$D$8:$M$1048576,5,FALSE)=Y$3,VLOOKUP(CONCATENATE($D120,$F120,$G120,Y$3),'Description des coûts'!$D$8:$M$1048576,9,FALSE),0),"")</f>
        <v/>
      </c>
      <c r="Z120" s="33">
        <f>IFERROR(VLOOKUP(D120,Amortissements!$D$8:$O$1048576,8,FALSE)*VLOOKUP(D120,Amortissements!$D$8:$O$1048576,10,FALSE),0)</f>
        <v>0</v>
      </c>
      <c r="AA120" s="33" t="str">
        <f>_xlfn.IFNA(IF(VLOOKUP(CONCATENATE($D120,$F120,$G120,AA$3),'Description des coûts'!$D$8:$M$1048576,5,FALSE)=AA$3,VLOOKUP(CONCATENATE($D120,$F120,$G120,AA$3),'Description des coûts'!$D$8:$M$1048576,9,FALSE),0),"")</f>
        <v/>
      </c>
      <c r="AB120" s="33" t="str">
        <f>_xlfn.IFNA(IF(VLOOKUP(CONCATENATE($D120,$F120,$G120,AB$3),'Description des coûts'!$D$8:$M$1048576,5,FALSE)=AB$3,VLOOKUP(CONCATENATE($D120,$F120,$G120,AB$3),'Description des coûts'!$D$8:$M$1048576,9,FALSE),0),"")</f>
        <v/>
      </c>
      <c r="AC120" s="33" t="str">
        <f>_xlfn.IFNA(IF(VLOOKUP(CONCATENATE($D120,$F120,$G120,AC$3),'Description des coûts'!$D$8:$M$1048576,5,FALSE)=AC$3,VLOOKUP(CONCATENATE($D120,$F120,$G120,AC$3),'Description des coûts'!$D$8:$M$1048576,9,FALSE),0),"")</f>
        <v/>
      </c>
      <c r="AD120" s="33" t="str">
        <f>_xlfn.IFNA(IF(VLOOKUP(CONCATENATE($D120,$F120,$G120,AD$3),'Description des coûts'!$D$8:$M$1048576,5,FALSE)=AD$3,VLOOKUP(CONCATENATE($D120,$F120,$G120,AD$3),'Description des coûts'!$D$8:$M$1048576,9,FALSE),0),"")</f>
        <v/>
      </c>
      <c r="AE120" s="34"/>
      <c r="AF120" s="99">
        <f t="shared" si="46"/>
        <v>0</v>
      </c>
      <c r="AG120" s="25"/>
      <c r="AH120" s="302"/>
      <c r="AI120" s="100">
        <f>IF(F120="",0,
IF(AG120="RI",N(HLOOKUP($F120,Partenaires!$B$11:$H$24,6,FALSE)),
IF(AG120="DE",N(HLOOKUP($F120,Partenaires!$B$11:$H$24,7,FALSE)),
IF(AG120="IEE",N(HLOOKUP($F120,Partenaires!$B$11:$H$24,8,FALSE)),
IF(AG120="AFR",N(HLOOKUP($F120,Partenaires!$B$11:$H$24,9,FALSE)),
IF(AG120="PME",N(HLOOKUP($F120,Partenaires!$B$11:$H$24,10,FALSE)),
IF(AG120="PE",N(HLOOKUP($F120,Partenaires!$B$11:$H$24,11,FALSE)),0)))))))</f>
        <v>0</v>
      </c>
      <c r="AJ120" s="101">
        <f t="shared" si="47"/>
        <v>0</v>
      </c>
      <c r="AK120" s="101">
        <f t="shared" si="48"/>
        <v>0</v>
      </c>
      <c r="AL120" s="101">
        <f t="shared" si="49"/>
        <v>0</v>
      </c>
      <c r="AM120" s="101">
        <f t="shared" si="50"/>
        <v>0</v>
      </c>
      <c r="AN120" s="101">
        <f t="shared" si="51"/>
        <v>0</v>
      </c>
      <c r="AO120" s="101">
        <f t="shared" si="52"/>
        <v>0</v>
      </c>
      <c r="AP120" s="101">
        <f>IF(AG120="PE",AO120-(AO120*N(HLOOKUP($F120,Partenaires!$B$11:$H$24,12,FALSE))/N(HLOOKUP($F120,Partenaires!$B$11:$H$24,13,FALSE))),0)</f>
        <v>0</v>
      </c>
      <c r="AQ120" s="101">
        <f t="shared" si="53"/>
        <v>0</v>
      </c>
      <c r="AR120" s="101">
        <f t="shared" si="54"/>
        <v>0</v>
      </c>
      <c r="AS120" s="101">
        <f t="shared" si="55"/>
        <v>0</v>
      </c>
      <c r="AT120" s="101">
        <f t="shared" si="56"/>
        <v>0</v>
      </c>
      <c r="AU120" s="101">
        <f t="shared" si="57"/>
        <v>0</v>
      </c>
      <c r="AV120" s="101">
        <f t="shared" si="58"/>
        <v>0</v>
      </c>
      <c r="AW120" s="101">
        <f t="shared" si="59"/>
        <v>0</v>
      </c>
      <c r="AX120" s="101">
        <f t="shared" si="60"/>
        <v>0</v>
      </c>
      <c r="AY120" s="101">
        <f t="shared" si="61"/>
        <v>0</v>
      </c>
      <c r="AZ120" s="101">
        <f t="shared" si="62"/>
        <v>0</v>
      </c>
      <c r="BA120" s="101">
        <f>IF(F120="",0,$BB120*N(HLOOKUP($F120,Partenaires!$B$11:$H$24,5,FALSE)))</f>
        <v>0</v>
      </c>
      <c r="BB120" s="101">
        <f t="shared" si="63"/>
        <v>0</v>
      </c>
    </row>
    <row r="121" spans="1:54" x14ac:dyDescent="0.25">
      <c r="A121" s="25"/>
      <c r="B121" s="25"/>
      <c r="C121" s="25"/>
      <c r="D121" s="43" t="str">
        <f t="shared" si="41"/>
        <v/>
      </c>
      <c r="E121" s="44">
        <f>IFERROR(VLOOKUP(CONCATENATE(A121,B121,C121),'Structure projet '!D:E,2,FALSE),"")</f>
        <v>0</v>
      </c>
      <c r="F121" s="25"/>
      <c r="G121" s="25"/>
      <c r="H121" s="26"/>
      <c r="I121" s="26"/>
      <c r="J121" s="272"/>
      <c r="K121" s="272"/>
      <c r="L121" s="272"/>
      <c r="M121" s="272"/>
      <c r="N121" s="272"/>
      <c r="O121" s="98">
        <f t="shared" si="42"/>
        <v>0</v>
      </c>
      <c r="P121" s="33"/>
      <c r="Q121" s="33"/>
      <c r="R121" s="33"/>
      <c r="S121" s="33"/>
      <c r="T121" s="33"/>
      <c r="U121" s="99">
        <f t="shared" si="43"/>
        <v>0</v>
      </c>
      <c r="V121" s="34"/>
      <c r="W121" s="99">
        <f t="shared" si="44"/>
        <v>0</v>
      </c>
      <c r="X121" s="99">
        <f t="shared" si="45"/>
        <v>0</v>
      </c>
      <c r="Y121" s="33" t="str">
        <f>_xlfn.IFNA(IF(VLOOKUP(CONCATENATE($D121,$F121,$G121,Y$3),'Description des coûts'!$D$8:$M$1048576,5,FALSE)=Y$3,VLOOKUP(CONCATENATE($D121,$F121,$G121,Y$3),'Description des coûts'!$D$8:$M$1048576,9,FALSE),0),"")</f>
        <v/>
      </c>
      <c r="Z121" s="33">
        <f>IFERROR(VLOOKUP(D121,Amortissements!$D$8:$O$1048576,8,FALSE)*VLOOKUP(D121,Amortissements!$D$8:$O$1048576,10,FALSE),0)</f>
        <v>0</v>
      </c>
      <c r="AA121" s="33" t="str">
        <f>_xlfn.IFNA(IF(VLOOKUP(CONCATENATE($D121,$F121,$G121,AA$3),'Description des coûts'!$D$8:$M$1048576,5,FALSE)=AA$3,VLOOKUP(CONCATENATE($D121,$F121,$G121,AA$3),'Description des coûts'!$D$8:$M$1048576,9,FALSE),0),"")</f>
        <v/>
      </c>
      <c r="AB121" s="33" t="str">
        <f>_xlfn.IFNA(IF(VLOOKUP(CONCATENATE($D121,$F121,$G121,AB$3),'Description des coûts'!$D$8:$M$1048576,5,FALSE)=AB$3,VLOOKUP(CONCATENATE($D121,$F121,$G121,AB$3),'Description des coûts'!$D$8:$M$1048576,9,FALSE),0),"")</f>
        <v/>
      </c>
      <c r="AC121" s="33" t="str">
        <f>_xlfn.IFNA(IF(VLOOKUP(CONCATENATE($D121,$F121,$G121,AC$3),'Description des coûts'!$D$8:$M$1048576,5,FALSE)=AC$3,VLOOKUP(CONCATENATE($D121,$F121,$G121,AC$3),'Description des coûts'!$D$8:$M$1048576,9,FALSE),0),"")</f>
        <v/>
      </c>
      <c r="AD121" s="33" t="str">
        <f>_xlfn.IFNA(IF(VLOOKUP(CONCATENATE($D121,$F121,$G121,AD$3),'Description des coûts'!$D$8:$M$1048576,5,FALSE)=AD$3,VLOOKUP(CONCATENATE($D121,$F121,$G121,AD$3),'Description des coûts'!$D$8:$M$1048576,9,FALSE),0),"")</f>
        <v/>
      </c>
      <c r="AE121" s="34"/>
      <c r="AF121" s="99">
        <f t="shared" si="46"/>
        <v>0</v>
      </c>
      <c r="AG121" s="25"/>
      <c r="AH121" s="302"/>
      <c r="AI121" s="100">
        <f>IF(F121="",0,
IF(AG121="RI",N(HLOOKUP($F121,Partenaires!$B$11:$H$24,6,FALSE)),
IF(AG121="DE",N(HLOOKUP($F121,Partenaires!$B$11:$H$24,7,FALSE)),
IF(AG121="IEE",N(HLOOKUP($F121,Partenaires!$B$11:$H$24,8,FALSE)),
IF(AG121="AFR",N(HLOOKUP($F121,Partenaires!$B$11:$H$24,9,FALSE)),
IF(AG121="PME",N(HLOOKUP($F121,Partenaires!$B$11:$H$24,10,FALSE)),
IF(AG121="PE",N(HLOOKUP($F121,Partenaires!$B$11:$H$24,11,FALSE)),0)))))))</f>
        <v>0</v>
      </c>
      <c r="AJ121" s="101">
        <f t="shared" si="47"/>
        <v>0</v>
      </c>
      <c r="AK121" s="101">
        <f t="shared" si="48"/>
        <v>0</v>
      </c>
      <c r="AL121" s="101">
        <f t="shared" si="49"/>
        <v>0</v>
      </c>
      <c r="AM121" s="101">
        <f t="shared" si="50"/>
        <v>0</v>
      </c>
      <c r="AN121" s="101">
        <f t="shared" si="51"/>
        <v>0</v>
      </c>
      <c r="AO121" s="101">
        <f t="shared" si="52"/>
        <v>0</v>
      </c>
      <c r="AP121" s="101">
        <f>IF(AG121="PE",AO121-(AO121*N(HLOOKUP($F121,Partenaires!$B$11:$H$24,12,FALSE))/N(HLOOKUP($F121,Partenaires!$B$11:$H$24,13,FALSE))),0)</f>
        <v>0</v>
      </c>
      <c r="AQ121" s="101">
        <f t="shared" si="53"/>
        <v>0</v>
      </c>
      <c r="AR121" s="101">
        <f t="shared" si="54"/>
        <v>0</v>
      </c>
      <c r="AS121" s="101">
        <f t="shared" si="55"/>
        <v>0</v>
      </c>
      <c r="AT121" s="101">
        <f t="shared" si="56"/>
        <v>0</v>
      </c>
      <c r="AU121" s="101">
        <f t="shared" si="57"/>
        <v>0</v>
      </c>
      <c r="AV121" s="101">
        <f t="shared" si="58"/>
        <v>0</v>
      </c>
      <c r="AW121" s="101">
        <f t="shared" si="59"/>
        <v>0</v>
      </c>
      <c r="AX121" s="101">
        <f t="shared" si="60"/>
        <v>0</v>
      </c>
      <c r="AY121" s="101">
        <f t="shared" si="61"/>
        <v>0</v>
      </c>
      <c r="AZ121" s="101">
        <f t="shared" si="62"/>
        <v>0</v>
      </c>
      <c r="BA121" s="101">
        <f>IF(F121="",0,$BB121*N(HLOOKUP($F121,Partenaires!$B$11:$H$24,5,FALSE)))</f>
        <v>0</v>
      </c>
      <c r="BB121" s="101">
        <f t="shared" si="63"/>
        <v>0</v>
      </c>
    </row>
    <row r="122" spans="1:54" x14ac:dyDescent="0.25">
      <c r="A122" s="25"/>
      <c r="B122" s="25"/>
      <c r="C122" s="25"/>
      <c r="D122" s="43" t="str">
        <f t="shared" si="41"/>
        <v/>
      </c>
      <c r="E122" s="44">
        <f>IFERROR(VLOOKUP(CONCATENATE(A122,B122,C122),'Structure projet '!D:E,2,FALSE),"")</f>
        <v>0</v>
      </c>
      <c r="F122" s="25"/>
      <c r="G122" s="25"/>
      <c r="H122" s="26"/>
      <c r="I122" s="26"/>
      <c r="J122" s="272"/>
      <c r="K122" s="272"/>
      <c r="L122" s="272"/>
      <c r="M122" s="272"/>
      <c r="N122" s="272"/>
      <c r="O122" s="98">
        <f t="shared" si="42"/>
        <v>0</v>
      </c>
      <c r="P122" s="33"/>
      <c r="Q122" s="33"/>
      <c r="R122" s="33"/>
      <c r="S122" s="33"/>
      <c r="T122" s="33"/>
      <c r="U122" s="99">
        <f t="shared" si="43"/>
        <v>0</v>
      </c>
      <c r="V122" s="34"/>
      <c r="W122" s="99">
        <f t="shared" si="44"/>
        <v>0</v>
      </c>
      <c r="X122" s="99">
        <f t="shared" si="45"/>
        <v>0</v>
      </c>
      <c r="Y122" s="33" t="str">
        <f>_xlfn.IFNA(IF(VLOOKUP(CONCATENATE($D122,$F122,$G122,Y$3),'Description des coûts'!$D$8:$M$1048576,5,FALSE)=Y$3,VLOOKUP(CONCATENATE($D122,$F122,$G122,Y$3),'Description des coûts'!$D$8:$M$1048576,9,FALSE),0),"")</f>
        <v/>
      </c>
      <c r="Z122" s="33">
        <f>IFERROR(VLOOKUP(D122,Amortissements!$D$8:$O$1048576,8,FALSE)*VLOOKUP(D122,Amortissements!$D$8:$O$1048576,10,FALSE),0)</f>
        <v>0</v>
      </c>
      <c r="AA122" s="33" t="str">
        <f>_xlfn.IFNA(IF(VLOOKUP(CONCATENATE($D122,$F122,$G122,AA$3),'Description des coûts'!$D$8:$M$1048576,5,FALSE)=AA$3,VLOOKUP(CONCATENATE($D122,$F122,$G122,AA$3),'Description des coûts'!$D$8:$M$1048576,9,FALSE),0),"")</f>
        <v/>
      </c>
      <c r="AB122" s="33" t="str">
        <f>_xlfn.IFNA(IF(VLOOKUP(CONCATENATE($D122,$F122,$G122,AB$3),'Description des coûts'!$D$8:$M$1048576,5,FALSE)=AB$3,VLOOKUP(CONCATENATE($D122,$F122,$G122,AB$3),'Description des coûts'!$D$8:$M$1048576,9,FALSE),0),"")</f>
        <v/>
      </c>
      <c r="AC122" s="33" t="str">
        <f>_xlfn.IFNA(IF(VLOOKUP(CONCATENATE($D122,$F122,$G122,AC$3),'Description des coûts'!$D$8:$M$1048576,5,FALSE)=AC$3,VLOOKUP(CONCATENATE($D122,$F122,$G122,AC$3),'Description des coûts'!$D$8:$M$1048576,9,FALSE),0),"")</f>
        <v/>
      </c>
      <c r="AD122" s="33" t="str">
        <f>_xlfn.IFNA(IF(VLOOKUP(CONCATENATE($D122,$F122,$G122,AD$3),'Description des coûts'!$D$8:$M$1048576,5,FALSE)=AD$3,VLOOKUP(CONCATENATE($D122,$F122,$G122,AD$3),'Description des coûts'!$D$8:$M$1048576,9,FALSE),0),"")</f>
        <v/>
      </c>
      <c r="AE122" s="34"/>
      <c r="AF122" s="99">
        <f t="shared" si="46"/>
        <v>0</v>
      </c>
      <c r="AG122" s="25"/>
      <c r="AH122" s="302"/>
      <c r="AI122" s="100">
        <f>IF(F122="",0,
IF(AG122="RI",N(HLOOKUP($F122,Partenaires!$B$11:$H$24,6,FALSE)),
IF(AG122="DE",N(HLOOKUP($F122,Partenaires!$B$11:$H$24,7,FALSE)),
IF(AG122="IEE",N(HLOOKUP($F122,Partenaires!$B$11:$H$24,8,FALSE)),
IF(AG122="AFR",N(HLOOKUP($F122,Partenaires!$B$11:$H$24,9,FALSE)),
IF(AG122="PME",N(HLOOKUP($F122,Partenaires!$B$11:$H$24,10,FALSE)),
IF(AG122="PE",N(HLOOKUP($F122,Partenaires!$B$11:$H$24,11,FALSE)),0)))))))</f>
        <v>0</v>
      </c>
      <c r="AJ122" s="101">
        <f t="shared" si="47"/>
        <v>0</v>
      </c>
      <c r="AK122" s="101">
        <f t="shared" si="48"/>
        <v>0</v>
      </c>
      <c r="AL122" s="101">
        <f t="shared" si="49"/>
        <v>0</v>
      </c>
      <c r="AM122" s="101">
        <f t="shared" si="50"/>
        <v>0</v>
      </c>
      <c r="AN122" s="101">
        <f t="shared" si="51"/>
        <v>0</v>
      </c>
      <c r="AO122" s="101">
        <f t="shared" si="52"/>
        <v>0</v>
      </c>
      <c r="AP122" s="101">
        <f>IF(AG122="PE",AO122-(AO122*N(HLOOKUP($F122,Partenaires!$B$11:$H$24,12,FALSE))/N(HLOOKUP($F122,Partenaires!$B$11:$H$24,13,FALSE))),0)</f>
        <v>0</v>
      </c>
      <c r="AQ122" s="101">
        <f t="shared" si="53"/>
        <v>0</v>
      </c>
      <c r="AR122" s="101">
        <f t="shared" si="54"/>
        <v>0</v>
      </c>
      <c r="AS122" s="101">
        <f t="shared" si="55"/>
        <v>0</v>
      </c>
      <c r="AT122" s="101">
        <f t="shared" si="56"/>
        <v>0</v>
      </c>
      <c r="AU122" s="101">
        <f t="shared" si="57"/>
        <v>0</v>
      </c>
      <c r="AV122" s="101">
        <f t="shared" si="58"/>
        <v>0</v>
      </c>
      <c r="AW122" s="101">
        <f t="shared" si="59"/>
        <v>0</v>
      </c>
      <c r="AX122" s="101">
        <f t="shared" si="60"/>
        <v>0</v>
      </c>
      <c r="AY122" s="101">
        <f t="shared" si="61"/>
        <v>0</v>
      </c>
      <c r="AZ122" s="101">
        <f t="shared" si="62"/>
        <v>0</v>
      </c>
      <c r="BA122" s="101">
        <f>IF(F122="",0,$BB122*N(HLOOKUP($F122,Partenaires!$B$11:$H$24,5,FALSE)))</f>
        <v>0</v>
      </c>
      <c r="BB122" s="101">
        <f t="shared" si="63"/>
        <v>0</v>
      </c>
    </row>
    <row r="123" spans="1:54" x14ac:dyDescent="0.25">
      <c r="A123" s="25"/>
      <c r="B123" s="25"/>
      <c r="C123" s="25"/>
      <c r="D123" s="43" t="str">
        <f t="shared" si="41"/>
        <v/>
      </c>
      <c r="E123" s="44">
        <f>IFERROR(VLOOKUP(CONCATENATE(A123,B123,C123),'Structure projet '!D:E,2,FALSE),"")</f>
        <v>0</v>
      </c>
      <c r="F123" s="25"/>
      <c r="G123" s="25"/>
      <c r="H123" s="26"/>
      <c r="I123" s="26"/>
      <c r="J123" s="272"/>
      <c r="K123" s="272"/>
      <c r="L123" s="272"/>
      <c r="M123" s="272"/>
      <c r="N123" s="272"/>
      <c r="O123" s="98">
        <f t="shared" si="42"/>
        <v>0</v>
      </c>
      <c r="P123" s="33"/>
      <c r="Q123" s="33"/>
      <c r="R123" s="33"/>
      <c r="S123" s="33"/>
      <c r="T123" s="33"/>
      <c r="U123" s="99">
        <f t="shared" si="43"/>
        <v>0</v>
      </c>
      <c r="V123" s="34"/>
      <c r="W123" s="99">
        <f t="shared" si="44"/>
        <v>0</v>
      </c>
      <c r="X123" s="99">
        <f t="shared" si="45"/>
        <v>0</v>
      </c>
      <c r="Y123" s="33" t="str">
        <f>_xlfn.IFNA(IF(VLOOKUP(CONCATENATE($D123,$F123,$G123,Y$3),'Description des coûts'!$D$8:$M$1048576,5,FALSE)=Y$3,VLOOKUP(CONCATENATE($D123,$F123,$G123,Y$3),'Description des coûts'!$D$8:$M$1048576,9,FALSE),0),"")</f>
        <v/>
      </c>
      <c r="Z123" s="33">
        <f>IFERROR(VLOOKUP(D123,Amortissements!$D$8:$O$1048576,8,FALSE)*VLOOKUP(D123,Amortissements!$D$8:$O$1048576,10,FALSE),0)</f>
        <v>0</v>
      </c>
      <c r="AA123" s="33" t="str">
        <f>_xlfn.IFNA(IF(VLOOKUP(CONCATENATE($D123,$F123,$G123,AA$3),'Description des coûts'!$D$8:$M$1048576,5,FALSE)=AA$3,VLOOKUP(CONCATENATE($D123,$F123,$G123,AA$3),'Description des coûts'!$D$8:$M$1048576,9,FALSE),0),"")</f>
        <v/>
      </c>
      <c r="AB123" s="33" t="str">
        <f>_xlfn.IFNA(IF(VLOOKUP(CONCATENATE($D123,$F123,$G123,AB$3),'Description des coûts'!$D$8:$M$1048576,5,FALSE)=AB$3,VLOOKUP(CONCATENATE($D123,$F123,$G123,AB$3),'Description des coûts'!$D$8:$M$1048576,9,FALSE),0),"")</f>
        <v/>
      </c>
      <c r="AC123" s="33" t="str">
        <f>_xlfn.IFNA(IF(VLOOKUP(CONCATENATE($D123,$F123,$G123,AC$3),'Description des coûts'!$D$8:$M$1048576,5,FALSE)=AC$3,VLOOKUP(CONCATENATE($D123,$F123,$G123,AC$3),'Description des coûts'!$D$8:$M$1048576,9,FALSE),0),"")</f>
        <v/>
      </c>
      <c r="AD123" s="33" t="str">
        <f>_xlfn.IFNA(IF(VLOOKUP(CONCATENATE($D123,$F123,$G123,AD$3),'Description des coûts'!$D$8:$M$1048576,5,FALSE)=AD$3,VLOOKUP(CONCATENATE($D123,$F123,$G123,AD$3),'Description des coûts'!$D$8:$M$1048576,9,FALSE),0),"")</f>
        <v/>
      </c>
      <c r="AE123" s="34"/>
      <c r="AF123" s="99">
        <f t="shared" si="46"/>
        <v>0</v>
      </c>
      <c r="AG123" s="25"/>
      <c r="AH123" s="302"/>
      <c r="AI123" s="100">
        <f>IF(F123="",0,
IF(AG123="RI",N(HLOOKUP($F123,Partenaires!$B$11:$H$24,6,FALSE)),
IF(AG123="DE",N(HLOOKUP($F123,Partenaires!$B$11:$H$24,7,FALSE)),
IF(AG123="IEE",N(HLOOKUP($F123,Partenaires!$B$11:$H$24,8,FALSE)),
IF(AG123="AFR",N(HLOOKUP($F123,Partenaires!$B$11:$H$24,9,FALSE)),
IF(AG123="PME",N(HLOOKUP($F123,Partenaires!$B$11:$H$24,10,FALSE)),
IF(AG123="PE",N(HLOOKUP($F123,Partenaires!$B$11:$H$24,11,FALSE)),0)))))))</f>
        <v>0</v>
      </c>
      <c r="AJ123" s="101">
        <f t="shared" si="47"/>
        <v>0</v>
      </c>
      <c r="AK123" s="101">
        <f t="shared" si="48"/>
        <v>0</v>
      </c>
      <c r="AL123" s="101">
        <f t="shared" si="49"/>
        <v>0</v>
      </c>
      <c r="AM123" s="101">
        <f t="shared" si="50"/>
        <v>0</v>
      </c>
      <c r="AN123" s="101">
        <f t="shared" si="51"/>
        <v>0</v>
      </c>
      <c r="AO123" s="101">
        <f t="shared" si="52"/>
        <v>0</v>
      </c>
      <c r="AP123" s="101">
        <f>IF(AG123="PE",AO123-(AO123*N(HLOOKUP($F123,Partenaires!$B$11:$H$24,12,FALSE))/N(HLOOKUP($F123,Partenaires!$B$11:$H$24,13,FALSE))),0)</f>
        <v>0</v>
      </c>
      <c r="AQ123" s="101">
        <f t="shared" si="53"/>
        <v>0</v>
      </c>
      <c r="AR123" s="101">
        <f t="shared" si="54"/>
        <v>0</v>
      </c>
      <c r="AS123" s="101">
        <f t="shared" si="55"/>
        <v>0</v>
      </c>
      <c r="AT123" s="101">
        <f t="shared" si="56"/>
        <v>0</v>
      </c>
      <c r="AU123" s="101">
        <f t="shared" si="57"/>
        <v>0</v>
      </c>
      <c r="AV123" s="101">
        <f t="shared" si="58"/>
        <v>0</v>
      </c>
      <c r="AW123" s="101">
        <f t="shared" si="59"/>
        <v>0</v>
      </c>
      <c r="AX123" s="101">
        <f t="shared" si="60"/>
        <v>0</v>
      </c>
      <c r="AY123" s="101">
        <f t="shared" si="61"/>
        <v>0</v>
      </c>
      <c r="AZ123" s="101">
        <f t="shared" si="62"/>
        <v>0</v>
      </c>
      <c r="BA123" s="101">
        <f>IF(F123="",0,$BB123*N(HLOOKUP($F123,Partenaires!$B$11:$H$24,5,FALSE)))</f>
        <v>0</v>
      </c>
      <c r="BB123" s="101">
        <f t="shared" si="63"/>
        <v>0</v>
      </c>
    </row>
    <row r="124" spans="1:54" x14ac:dyDescent="0.25">
      <c r="A124" s="25"/>
      <c r="B124" s="25"/>
      <c r="C124" s="25"/>
      <c r="D124" s="43" t="str">
        <f t="shared" si="41"/>
        <v/>
      </c>
      <c r="E124" s="44">
        <f>IFERROR(VLOOKUP(CONCATENATE(A124,B124,C124),'Structure projet '!D:E,2,FALSE),"")</f>
        <v>0</v>
      </c>
      <c r="F124" s="25"/>
      <c r="G124" s="25"/>
      <c r="H124" s="26"/>
      <c r="I124" s="26"/>
      <c r="J124" s="272"/>
      <c r="K124" s="272"/>
      <c r="L124" s="272"/>
      <c r="M124" s="272"/>
      <c r="N124" s="272"/>
      <c r="O124" s="98">
        <f t="shared" si="42"/>
        <v>0</v>
      </c>
      <c r="P124" s="33"/>
      <c r="Q124" s="33"/>
      <c r="R124" s="33"/>
      <c r="S124" s="33"/>
      <c r="T124" s="33"/>
      <c r="U124" s="99">
        <f t="shared" si="43"/>
        <v>0</v>
      </c>
      <c r="V124" s="34"/>
      <c r="W124" s="99">
        <f t="shared" si="44"/>
        <v>0</v>
      </c>
      <c r="X124" s="99">
        <f t="shared" si="45"/>
        <v>0</v>
      </c>
      <c r="Y124" s="33" t="str">
        <f>_xlfn.IFNA(IF(VLOOKUP(CONCATENATE($D124,$F124,$G124,Y$3),'Description des coûts'!$D$8:$M$1048576,5,FALSE)=Y$3,VLOOKUP(CONCATENATE($D124,$F124,$G124,Y$3),'Description des coûts'!$D$8:$M$1048576,9,FALSE),0),"")</f>
        <v/>
      </c>
      <c r="Z124" s="33">
        <f>IFERROR(VLOOKUP(D124,Amortissements!$D$8:$O$1048576,8,FALSE)*VLOOKUP(D124,Amortissements!$D$8:$O$1048576,10,FALSE),0)</f>
        <v>0</v>
      </c>
      <c r="AA124" s="33" t="str">
        <f>_xlfn.IFNA(IF(VLOOKUP(CONCATENATE($D124,$F124,$G124,AA$3),'Description des coûts'!$D$8:$M$1048576,5,FALSE)=AA$3,VLOOKUP(CONCATENATE($D124,$F124,$G124,AA$3),'Description des coûts'!$D$8:$M$1048576,9,FALSE),0),"")</f>
        <v/>
      </c>
      <c r="AB124" s="33" t="str">
        <f>_xlfn.IFNA(IF(VLOOKUP(CONCATENATE($D124,$F124,$G124,AB$3),'Description des coûts'!$D$8:$M$1048576,5,FALSE)=AB$3,VLOOKUP(CONCATENATE($D124,$F124,$G124,AB$3),'Description des coûts'!$D$8:$M$1048576,9,FALSE),0),"")</f>
        <v/>
      </c>
      <c r="AC124" s="33" t="str">
        <f>_xlfn.IFNA(IF(VLOOKUP(CONCATENATE($D124,$F124,$G124,AC$3),'Description des coûts'!$D$8:$M$1048576,5,FALSE)=AC$3,VLOOKUP(CONCATENATE($D124,$F124,$G124,AC$3),'Description des coûts'!$D$8:$M$1048576,9,FALSE),0),"")</f>
        <v/>
      </c>
      <c r="AD124" s="33" t="str">
        <f>_xlfn.IFNA(IF(VLOOKUP(CONCATENATE($D124,$F124,$G124,AD$3),'Description des coûts'!$D$8:$M$1048576,5,FALSE)=AD$3,VLOOKUP(CONCATENATE($D124,$F124,$G124,AD$3),'Description des coûts'!$D$8:$M$1048576,9,FALSE),0),"")</f>
        <v/>
      </c>
      <c r="AE124" s="34"/>
      <c r="AF124" s="99">
        <f t="shared" si="46"/>
        <v>0</v>
      </c>
      <c r="AG124" s="25"/>
      <c r="AH124" s="302"/>
      <c r="AI124" s="100">
        <f>IF(F124="",0,
IF(AG124="RI",N(HLOOKUP($F124,Partenaires!$B$11:$H$24,6,FALSE)),
IF(AG124="DE",N(HLOOKUP($F124,Partenaires!$B$11:$H$24,7,FALSE)),
IF(AG124="IEE",N(HLOOKUP($F124,Partenaires!$B$11:$H$24,8,FALSE)),
IF(AG124="AFR",N(HLOOKUP($F124,Partenaires!$B$11:$H$24,9,FALSE)),
IF(AG124="PME",N(HLOOKUP($F124,Partenaires!$B$11:$H$24,10,FALSE)),
IF(AG124="PE",N(HLOOKUP($F124,Partenaires!$B$11:$H$24,11,FALSE)),0)))))))</f>
        <v>0</v>
      </c>
      <c r="AJ124" s="101">
        <f t="shared" si="47"/>
        <v>0</v>
      </c>
      <c r="AK124" s="101">
        <f t="shared" si="48"/>
        <v>0</v>
      </c>
      <c r="AL124" s="101">
        <f t="shared" si="49"/>
        <v>0</v>
      </c>
      <c r="AM124" s="101">
        <f t="shared" si="50"/>
        <v>0</v>
      </c>
      <c r="AN124" s="101">
        <f t="shared" si="51"/>
        <v>0</v>
      </c>
      <c r="AO124" s="101">
        <f t="shared" si="52"/>
        <v>0</v>
      </c>
      <c r="AP124" s="101">
        <f>IF(AG124="PE",AO124-(AO124*N(HLOOKUP($F124,Partenaires!$B$11:$H$24,12,FALSE))/N(HLOOKUP($F124,Partenaires!$B$11:$H$24,13,FALSE))),0)</f>
        <v>0</v>
      </c>
      <c r="AQ124" s="101">
        <f t="shared" si="53"/>
        <v>0</v>
      </c>
      <c r="AR124" s="101">
        <f t="shared" si="54"/>
        <v>0</v>
      </c>
      <c r="AS124" s="101">
        <f t="shared" si="55"/>
        <v>0</v>
      </c>
      <c r="AT124" s="101">
        <f t="shared" si="56"/>
        <v>0</v>
      </c>
      <c r="AU124" s="101">
        <f t="shared" si="57"/>
        <v>0</v>
      </c>
      <c r="AV124" s="101">
        <f t="shared" si="58"/>
        <v>0</v>
      </c>
      <c r="AW124" s="101">
        <f t="shared" si="59"/>
        <v>0</v>
      </c>
      <c r="AX124" s="101">
        <f t="shared" si="60"/>
        <v>0</v>
      </c>
      <c r="AY124" s="101">
        <f t="shared" si="61"/>
        <v>0</v>
      </c>
      <c r="AZ124" s="101">
        <f t="shared" si="62"/>
        <v>0</v>
      </c>
      <c r="BA124" s="101">
        <f>IF(F124="",0,$BB124*N(HLOOKUP($F124,Partenaires!$B$11:$H$24,5,FALSE)))</f>
        <v>0</v>
      </c>
      <c r="BB124" s="101">
        <f t="shared" si="63"/>
        <v>0</v>
      </c>
    </row>
    <row r="125" spans="1:54" x14ac:dyDescent="0.25">
      <c r="A125" s="25"/>
      <c r="B125" s="25"/>
      <c r="C125" s="25"/>
      <c r="D125" s="43" t="str">
        <f t="shared" si="41"/>
        <v/>
      </c>
      <c r="E125" s="44">
        <f>IFERROR(VLOOKUP(CONCATENATE(A125,B125,C125),'Structure projet '!D:E,2,FALSE),"")</f>
        <v>0</v>
      </c>
      <c r="F125" s="25"/>
      <c r="G125" s="25"/>
      <c r="H125" s="26"/>
      <c r="I125" s="26"/>
      <c r="J125" s="272"/>
      <c r="K125" s="272"/>
      <c r="L125" s="272"/>
      <c r="M125" s="272"/>
      <c r="N125" s="272"/>
      <c r="O125" s="98">
        <f t="shared" si="42"/>
        <v>0</v>
      </c>
      <c r="P125" s="33"/>
      <c r="Q125" s="33"/>
      <c r="R125" s="33"/>
      <c r="S125" s="33"/>
      <c r="T125" s="33"/>
      <c r="U125" s="99">
        <f t="shared" si="43"/>
        <v>0</v>
      </c>
      <c r="V125" s="34"/>
      <c r="W125" s="99">
        <f t="shared" si="44"/>
        <v>0</v>
      </c>
      <c r="X125" s="99">
        <f t="shared" si="45"/>
        <v>0</v>
      </c>
      <c r="Y125" s="33" t="str">
        <f>_xlfn.IFNA(IF(VLOOKUP(CONCATENATE($D125,$F125,$G125,Y$3),'Description des coûts'!$D$8:$M$1048576,5,FALSE)=Y$3,VLOOKUP(CONCATENATE($D125,$F125,$G125,Y$3),'Description des coûts'!$D$8:$M$1048576,9,FALSE),0),"")</f>
        <v/>
      </c>
      <c r="Z125" s="33">
        <f>IFERROR(VLOOKUP(D125,Amortissements!$D$8:$O$1048576,8,FALSE)*VLOOKUP(D125,Amortissements!$D$8:$O$1048576,10,FALSE),0)</f>
        <v>0</v>
      </c>
      <c r="AA125" s="33" t="str">
        <f>_xlfn.IFNA(IF(VLOOKUP(CONCATENATE($D125,$F125,$G125,AA$3),'Description des coûts'!$D$8:$M$1048576,5,FALSE)=AA$3,VLOOKUP(CONCATENATE($D125,$F125,$G125,AA$3),'Description des coûts'!$D$8:$M$1048576,9,FALSE),0),"")</f>
        <v/>
      </c>
      <c r="AB125" s="33" t="str">
        <f>_xlfn.IFNA(IF(VLOOKUP(CONCATENATE($D125,$F125,$G125,AB$3),'Description des coûts'!$D$8:$M$1048576,5,FALSE)=AB$3,VLOOKUP(CONCATENATE($D125,$F125,$G125,AB$3),'Description des coûts'!$D$8:$M$1048576,9,FALSE),0),"")</f>
        <v/>
      </c>
      <c r="AC125" s="33" t="str">
        <f>_xlfn.IFNA(IF(VLOOKUP(CONCATENATE($D125,$F125,$G125,AC$3),'Description des coûts'!$D$8:$M$1048576,5,FALSE)=AC$3,VLOOKUP(CONCATENATE($D125,$F125,$G125,AC$3),'Description des coûts'!$D$8:$M$1048576,9,FALSE),0),"")</f>
        <v/>
      </c>
      <c r="AD125" s="33" t="str">
        <f>_xlfn.IFNA(IF(VLOOKUP(CONCATENATE($D125,$F125,$G125,AD$3),'Description des coûts'!$D$8:$M$1048576,5,FALSE)=AD$3,VLOOKUP(CONCATENATE($D125,$F125,$G125,AD$3),'Description des coûts'!$D$8:$M$1048576,9,FALSE),0),"")</f>
        <v/>
      </c>
      <c r="AE125" s="34"/>
      <c r="AF125" s="99">
        <f t="shared" si="46"/>
        <v>0</v>
      </c>
      <c r="AG125" s="25"/>
      <c r="AH125" s="302"/>
      <c r="AI125" s="100">
        <f>IF(F125="",0,
IF(AG125="RI",N(HLOOKUP($F125,Partenaires!$B$11:$H$24,6,FALSE)),
IF(AG125="DE",N(HLOOKUP($F125,Partenaires!$B$11:$H$24,7,FALSE)),
IF(AG125="IEE",N(HLOOKUP($F125,Partenaires!$B$11:$H$24,8,FALSE)),
IF(AG125="AFR",N(HLOOKUP($F125,Partenaires!$B$11:$H$24,9,FALSE)),
IF(AG125="PME",N(HLOOKUP($F125,Partenaires!$B$11:$H$24,10,FALSE)),
IF(AG125="PE",N(HLOOKUP($F125,Partenaires!$B$11:$H$24,11,FALSE)),0)))))))</f>
        <v>0</v>
      </c>
      <c r="AJ125" s="101">
        <f t="shared" si="47"/>
        <v>0</v>
      </c>
      <c r="AK125" s="101">
        <f t="shared" si="48"/>
        <v>0</v>
      </c>
      <c r="AL125" s="101">
        <f t="shared" si="49"/>
        <v>0</v>
      </c>
      <c r="AM125" s="101">
        <f t="shared" si="50"/>
        <v>0</v>
      </c>
      <c r="AN125" s="101">
        <f t="shared" si="51"/>
        <v>0</v>
      </c>
      <c r="AO125" s="101">
        <f t="shared" si="52"/>
        <v>0</v>
      </c>
      <c r="AP125" s="101">
        <f>IF(AG125="PE",AO125-(AO125*N(HLOOKUP($F125,Partenaires!$B$11:$H$24,12,FALSE))/N(HLOOKUP($F125,Partenaires!$B$11:$H$24,13,FALSE))),0)</f>
        <v>0</v>
      </c>
      <c r="AQ125" s="101">
        <f t="shared" si="53"/>
        <v>0</v>
      </c>
      <c r="AR125" s="101">
        <f t="shared" si="54"/>
        <v>0</v>
      </c>
      <c r="AS125" s="101">
        <f t="shared" si="55"/>
        <v>0</v>
      </c>
      <c r="AT125" s="101">
        <f t="shared" si="56"/>
        <v>0</v>
      </c>
      <c r="AU125" s="101">
        <f t="shared" si="57"/>
        <v>0</v>
      </c>
      <c r="AV125" s="101">
        <f t="shared" si="58"/>
        <v>0</v>
      </c>
      <c r="AW125" s="101">
        <f t="shared" si="59"/>
        <v>0</v>
      </c>
      <c r="AX125" s="101">
        <f t="shared" si="60"/>
        <v>0</v>
      </c>
      <c r="AY125" s="101">
        <f t="shared" si="61"/>
        <v>0</v>
      </c>
      <c r="AZ125" s="101">
        <f t="shared" si="62"/>
        <v>0</v>
      </c>
      <c r="BA125" s="101">
        <f>IF(F125="",0,$BB125*N(HLOOKUP($F125,Partenaires!$B$11:$H$24,5,FALSE)))</f>
        <v>0</v>
      </c>
      <c r="BB125" s="101">
        <f t="shared" si="63"/>
        <v>0</v>
      </c>
    </row>
    <row r="126" spans="1:54" x14ac:dyDescent="0.25">
      <c r="A126" s="25"/>
      <c r="B126" s="25"/>
      <c r="C126" s="25"/>
      <c r="D126" s="43" t="str">
        <f t="shared" si="41"/>
        <v/>
      </c>
      <c r="E126" s="44">
        <f>IFERROR(VLOOKUP(CONCATENATE(A126,B126,C126),'Structure projet '!D:E,2,FALSE),"")</f>
        <v>0</v>
      </c>
      <c r="F126" s="25"/>
      <c r="G126" s="25"/>
      <c r="H126" s="26"/>
      <c r="I126" s="26"/>
      <c r="J126" s="272"/>
      <c r="K126" s="272"/>
      <c r="L126" s="272"/>
      <c r="M126" s="272"/>
      <c r="N126" s="272"/>
      <c r="O126" s="98">
        <f t="shared" si="42"/>
        <v>0</v>
      </c>
      <c r="P126" s="33"/>
      <c r="Q126" s="33"/>
      <c r="R126" s="33"/>
      <c r="S126" s="33"/>
      <c r="T126" s="33"/>
      <c r="U126" s="99">
        <f t="shared" si="43"/>
        <v>0</v>
      </c>
      <c r="V126" s="34"/>
      <c r="W126" s="99">
        <f t="shared" si="44"/>
        <v>0</v>
      </c>
      <c r="X126" s="99">
        <f t="shared" si="45"/>
        <v>0</v>
      </c>
      <c r="Y126" s="33" t="str">
        <f>_xlfn.IFNA(IF(VLOOKUP(CONCATENATE($D126,$F126,$G126,Y$3),'Description des coûts'!$D$8:$M$1048576,5,FALSE)=Y$3,VLOOKUP(CONCATENATE($D126,$F126,$G126,Y$3),'Description des coûts'!$D$8:$M$1048576,9,FALSE),0),"")</f>
        <v/>
      </c>
      <c r="Z126" s="33">
        <f>IFERROR(VLOOKUP(D126,Amortissements!$D$8:$O$1048576,8,FALSE)*VLOOKUP(D126,Amortissements!$D$8:$O$1048576,10,FALSE),0)</f>
        <v>0</v>
      </c>
      <c r="AA126" s="33" t="str">
        <f>_xlfn.IFNA(IF(VLOOKUP(CONCATENATE($D126,$F126,$G126,AA$3),'Description des coûts'!$D$8:$M$1048576,5,FALSE)=AA$3,VLOOKUP(CONCATENATE($D126,$F126,$G126,AA$3),'Description des coûts'!$D$8:$M$1048576,9,FALSE),0),"")</f>
        <v/>
      </c>
      <c r="AB126" s="33" t="str">
        <f>_xlfn.IFNA(IF(VLOOKUP(CONCATENATE($D126,$F126,$G126,AB$3),'Description des coûts'!$D$8:$M$1048576,5,FALSE)=AB$3,VLOOKUP(CONCATENATE($D126,$F126,$G126,AB$3),'Description des coûts'!$D$8:$M$1048576,9,FALSE),0),"")</f>
        <v/>
      </c>
      <c r="AC126" s="33" t="str">
        <f>_xlfn.IFNA(IF(VLOOKUP(CONCATENATE($D126,$F126,$G126,AC$3),'Description des coûts'!$D$8:$M$1048576,5,FALSE)=AC$3,VLOOKUP(CONCATENATE($D126,$F126,$G126,AC$3),'Description des coûts'!$D$8:$M$1048576,9,FALSE),0),"")</f>
        <v/>
      </c>
      <c r="AD126" s="33" t="str">
        <f>_xlfn.IFNA(IF(VLOOKUP(CONCATENATE($D126,$F126,$G126,AD$3),'Description des coûts'!$D$8:$M$1048576,5,FALSE)=AD$3,VLOOKUP(CONCATENATE($D126,$F126,$G126,AD$3),'Description des coûts'!$D$8:$M$1048576,9,FALSE),0),"")</f>
        <v/>
      </c>
      <c r="AE126" s="34"/>
      <c r="AF126" s="99">
        <f t="shared" si="46"/>
        <v>0</v>
      </c>
      <c r="AG126" s="25"/>
      <c r="AH126" s="302"/>
      <c r="AI126" s="100">
        <f>IF(F126="",0,
IF(AG126="RI",N(HLOOKUP($F126,Partenaires!$B$11:$H$24,6,FALSE)),
IF(AG126="DE",N(HLOOKUP($F126,Partenaires!$B$11:$H$24,7,FALSE)),
IF(AG126="IEE",N(HLOOKUP($F126,Partenaires!$B$11:$H$24,8,FALSE)),
IF(AG126="AFR",N(HLOOKUP($F126,Partenaires!$B$11:$H$24,9,FALSE)),
IF(AG126="PME",N(HLOOKUP($F126,Partenaires!$B$11:$H$24,10,FALSE)),
IF(AG126="PE",N(HLOOKUP($F126,Partenaires!$B$11:$H$24,11,FALSE)),0)))))))</f>
        <v>0</v>
      </c>
      <c r="AJ126" s="101">
        <f t="shared" si="47"/>
        <v>0</v>
      </c>
      <c r="AK126" s="101">
        <f t="shared" si="48"/>
        <v>0</v>
      </c>
      <c r="AL126" s="101">
        <f t="shared" si="49"/>
        <v>0</v>
      </c>
      <c r="AM126" s="101">
        <f t="shared" si="50"/>
        <v>0</v>
      </c>
      <c r="AN126" s="101">
        <f t="shared" si="51"/>
        <v>0</v>
      </c>
      <c r="AO126" s="101">
        <f t="shared" si="52"/>
        <v>0</v>
      </c>
      <c r="AP126" s="101">
        <f>IF(AG126="PE",AO126-(AO126*N(HLOOKUP($F126,Partenaires!$B$11:$H$24,12,FALSE))/N(HLOOKUP($F126,Partenaires!$B$11:$H$24,13,FALSE))),0)</f>
        <v>0</v>
      </c>
      <c r="AQ126" s="101">
        <f t="shared" si="53"/>
        <v>0</v>
      </c>
      <c r="AR126" s="101">
        <f t="shared" si="54"/>
        <v>0</v>
      </c>
      <c r="AS126" s="101">
        <f t="shared" si="55"/>
        <v>0</v>
      </c>
      <c r="AT126" s="101">
        <f t="shared" si="56"/>
        <v>0</v>
      </c>
      <c r="AU126" s="101">
        <f t="shared" si="57"/>
        <v>0</v>
      </c>
      <c r="AV126" s="101">
        <f t="shared" si="58"/>
        <v>0</v>
      </c>
      <c r="AW126" s="101">
        <f t="shared" si="59"/>
        <v>0</v>
      </c>
      <c r="AX126" s="101">
        <f t="shared" si="60"/>
        <v>0</v>
      </c>
      <c r="AY126" s="101">
        <f t="shared" si="61"/>
        <v>0</v>
      </c>
      <c r="AZ126" s="101">
        <f t="shared" si="62"/>
        <v>0</v>
      </c>
      <c r="BA126" s="101">
        <f>IF(F126="",0,$BB126*N(HLOOKUP($F126,Partenaires!$B$11:$H$24,5,FALSE)))</f>
        <v>0</v>
      </c>
      <c r="BB126" s="101">
        <f t="shared" si="63"/>
        <v>0</v>
      </c>
    </row>
    <row r="127" spans="1:54" x14ac:dyDescent="0.25">
      <c r="A127" s="25"/>
      <c r="B127" s="25"/>
      <c r="C127" s="25"/>
      <c r="D127" s="43" t="str">
        <f t="shared" si="41"/>
        <v/>
      </c>
      <c r="E127" s="44">
        <f>IFERROR(VLOOKUP(CONCATENATE(A127,B127,C127),'Structure projet '!D:E,2,FALSE),"")</f>
        <v>0</v>
      </c>
      <c r="F127" s="25"/>
      <c r="G127" s="25"/>
      <c r="H127" s="26"/>
      <c r="I127" s="26"/>
      <c r="J127" s="272"/>
      <c r="K127" s="272"/>
      <c r="L127" s="272"/>
      <c r="M127" s="272"/>
      <c r="N127" s="272"/>
      <c r="O127" s="98">
        <f t="shared" si="42"/>
        <v>0</v>
      </c>
      <c r="P127" s="33"/>
      <c r="Q127" s="33"/>
      <c r="R127" s="33"/>
      <c r="S127" s="33"/>
      <c r="T127" s="33"/>
      <c r="U127" s="99">
        <f t="shared" si="43"/>
        <v>0</v>
      </c>
      <c r="V127" s="34"/>
      <c r="W127" s="99">
        <f t="shared" si="44"/>
        <v>0</v>
      </c>
      <c r="X127" s="99">
        <f t="shared" si="45"/>
        <v>0</v>
      </c>
      <c r="Y127" s="33" t="str">
        <f>_xlfn.IFNA(IF(VLOOKUP(CONCATENATE($D127,$F127,$G127,Y$3),'Description des coûts'!$D$8:$M$1048576,5,FALSE)=Y$3,VLOOKUP(CONCATENATE($D127,$F127,$G127,Y$3),'Description des coûts'!$D$8:$M$1048576,9,FALSE),0),"")</f>
        <v/>
      </c>
      <c r="Z127" s="33">
        <f>IFERROR(VLOOKUP(D127,Amortissements!$D$8:$O$1048576,8,FALSE)*VLOOKUP(D127,Amortissements!$D$8:$O$1048576,10,FALSE),0)</f>
        <v>0</v>
      </c>
      <c r="AA127" s="33" t="str">
        <f>_xlfn.IFNA(IF(VLOOKUP(CONCATENATE($D127,$F127,$G127,AA$3),'Description des coûts'!$D$8:$M$1048576,5,FALSE)=AA$3,VLOOKUP(CONCATENATE($D127,$F127,$G127,AA$3),'Description des coûts'!$D$8:$M$1048576,9,FALSE),0),"")</f>
        <v/>
      </c>
      <c r="AB127" s="33" t="str">
        <f>_xlfn.IFNA(IF(VLOOKUP(CONCATENATE($D127,$F127,$G127,AB$3),'Description des coûts'!$D$8:$M$1048576,5,FALSE)=AB$3,VLOOKUP(CONCATENATE($D127,$F127,$G127,AB$3),'Description des coûts'!$D$8:$M$1048576,9,FALSE),0),"")</f>
        <v/>
      </c>
      <c r="AC127" s="33" t="str">
        <f>_xlfn.IFNA(IF(VLOOKUP(CONCATENATE($D127,$F127,$G127,AC$3),'Description des coûts'!$D$8:$M$1048576,5,FALSE)=AC$3,VLOOKUP(CONCATENATE($D127,$F127,$G127,AC$3),'Description des coûts'!$D$8:$M$1048576,9,FALSE),0),"")</f>
        <v/>
      </c>
      <c r="AD127" s="33" t="str">
        <f>_xlfn.IFNA(IF(VLOOKUP(CONCATENATE($D127,$F127,$G127,AD$3),'Description des coûts'!$D$8:$M$1048576,5,FALSE)=AD$3,VLOOKUP(CONCATENATE($D127,$F127,$G127,AD$3),'Description des coûts'!$D$8:$M$1048576,9,FALSE),0),"")</f>
        <v/>
      </c>
      <c r="AE127" s="34"/>
      <c r="AF127" s="99">
        <f t="shared" si="46"/>
        <v>0</v>
      </c>
      <c r="AG127" s="25"/>
      <c r="AH127" s="302"/>
      <c r="AI127" s="100">
        <f>IF(F127="",0,
IF(AG127="RI",N(HLOOKUP($F127,Partenaires!$B$11:$H$24,6,FALSE)),
IF(AG127="DE",N(HLOOKUP($F127,Partenaires!$B$11:$H$24,7,FALSE)),
IF(AG127="IEE",N(HLOOKUP($F127,Partenaires!$B$11:$H$24,8,FALSE)),
IF(AG127="AFR",N(HLOOKUP($F127,Partenaires!$B$11:$H$24,9,FALSE)),
IF(AG127="PME",N(HLOOKUP($F127,Partenaires!$B$11:$H$24,10,FALSE)),
IF(AG127="PE",N(HLOOKUP($F127,Partenaires!$B$11:$H$24,11,FALSE)),0)))))))</f>
        <v>0</v>
      </c>
      <c r="AJ127" s="101">
        <f t="shared" si="47"/>
        <v>0</v>
      </c>
      <c r="AK127" s="101">
        <f t="shared" si="48"/>
        <v>0</v>
      </c>
      <c r="AL127" s="101">
        <f t="shared" si="49"/>
        <v>0</v>
      </c>
      <c r="AM127" s="101">
        <f t="shared" si="50"/>
        <v>0</v>
      </c>
      <c r="AN127" s="101">
        <f t="shared" si="51"/>
        <v>0</v>
      </c>
      <c r="AO127" s="101">
        <f t="shared" si="52"/>
        <v>0</v>
      </c>
      <c r="AP127" s="101">
        <f>IF(AG127="PE",AO127-(AO127*N(HLOOKUP($F127,Partenaires!$B$11:$H$24,12,FALSE))/N(HLOOKUP($F127,Partenaires!$B$11:$H$24,13,FALSE))),0)</f>
        <v>0</v>
      </c>
      <c r="AQ127" s="101">
        <f t="shared" si="53"/>
        <v>0</v>
      </c>
      <c r="AR127" s="101">
        <f t="shared" si="54"/>
        <v>0</v>
      </c>
      <c r="AS127" s="101">
        <f t="shared" si="55"/>
        <v>0</v>
      </c>
      <c r="AT127" s="101">
        <f t="shared" si="56"/>
        <v>0</v>
      </c>
      <c r="AU127" s="101">
        <f t="shared" si="57"/>
        <v>0</v>
      </c>
      <c r="AV127" s="101">
        <f t="shared" si="58"/>
        <v>0</v>
      </c>
      <c r="AW127" s="101">
        <f t="shared" si="59"/>
        <v>0</v>
      </c>
      <c r="AX127" s="101">
        <f t="shared" si="60"/>
        <v>0</v>
      </c>
      <c r="AY127" s="101">
        <f t="shared" si="61"/>
        <v>0</v>
      </c>
      <c r="AZ127" s="101">
        <f t="shared" si="62"/>
        <v>0</v>
      </c>
      <c r="BA127" s="101">
        <f>IF(F127="",0,$BB127*N(HLOOKUP($F127,Partenaires!$B$11:$H$24,5,FALSE)))</f>
        <v>0</v>
      </c>
      <c r="BB127" s="101">
        <f t="shared" si="63"/>
        <v>0</v>
      </c>
    </row>
    <row r="128" spans="1:54" x14ac:dyDescent="0.25">
      <c r="A128" s="25"/>
      <c r="B128" s="25"/>
      <c r="C128" s="25"/>
      <c r="D128" s="43" t="str">
        <f t="shared" si="41"/>
        <v/>
      </c>
      <c r="E128" s="44">
        <f>IFERROR(VLOOKUP(CONCATENATE(A128,B128,C128),'Structure projet '!D:E,2,FALSE),"")</f>
        <v>0</v>
      </c>
      <c r="F128" s="25"/>
      <c r="G128" s="25"/>
      <c r="H128" s="26"/>
      <c r="I128" s="26"/>
      <c r="J128" s="272"/>
      <c r="K128" s="272"/>
      <c r="L128" s="272"/>
      <c r="M128" s="272"/>
      <c r="N128" s="272"/>
      <c r="O128" s="98">
        <f t="shared" si="42"/>
        <v>0</v>
      </c>
      <c r="P128" s="33"/>
      <c r="Q128" s="33"/>
      <c r="R128" s="33"/>
      <c r="S128" s="33"/>
      <c r="T128" s="33"/>
      <c r="U128" s="99">
        <f t="shared" si="43"/>
        <v>0</v>
      </c>
      <c r="V128" s="34"/>
      <c r="W128" s="99">
        <f t="shared" si="44"/>
        <v>0</v>
      </c>
      <c r="X128" s="99">
        <f t="shared" si="45"/>
        <v>0</v>
      </c>
      <c r="Y128" s="33" t="str">
        <f>_xlfn.IFNA(IF(VLOOKUP(CONCATENATE($D128,$F128,$G128,Y$3),'Description des coûts'!$D$8:$M$1048576,5,FALSE)=Y$3,VLOOKUP(CONCATENATE($D128,$F128,$G128,Y$3),'Description des coûts'!$D$8:$M$1048576,9,FALSE),0),"")</f>
        <v/>
      </c>
      <c r="Z128" s="33">
        <f>IFERROR(VLOOKUP(D128,Amortissements!$D$8:$O$1048576,8,FALSE)*VLOOKUP(D128,Amortissements!$D$8:$O$1048576,10,FALSE),0)</f>
        <v>0</v>
      </c>
      <c r="AA128" s="33" t="str">
        <f>_xlfn.IFNA(IF(VLOOKUP(CONCATENATE($D128,$F128,$G128,AA$3),'Description des coûts'!$D$8:$M$1048576,5,FALSE)=AA$3,VLOOKUP(CONCATENATE($D128,$F128,$G128,AA$3),'Description des coûts'!$D$8:$M$1048576,9,FALSE),0),"")</f>
        <v/>
      </c>
      <c r="AB128" s="33" t="str">
        <f>_xlfn.IFNA(IF(VLOOKUP(CONCATENATE($D128,$F128,$G128,AB$3),'Description des coûts'!$D$8:$M$1048576,5,FALSE)=AB$3,VLOOKUP(CONCATENATE($D128,$F128,$G128,AB$3),'Description des coûts'!$D$8:$M$1048576,9,FALSE),0),"")</f>
        <v/>
      </c>
      <c r="AC128" s="33" t="str">
        <f>_xlfn.IFNA(IF(VLOOKUP(CONCATENATE($D128,$F128,$G128,AC$3),'Description des coûts'!$D$8:$M$1048576,5,FALSE)=AC$3,VLOOKUP(CONCATENATE($D128,$F128,$G128,AC$3),'Description des coûts'!$D$8:$M$1048576,9,FALSE),0),"")</f>
        <v/>
      </c>
      <c r="AD128" s="33" t="str">
        <f>_xlfn.IFNA(IF(VLOOKUP(CONCATENATE($D128,$F128,$G128,AD$3),'Description des coûts'!$D$8:$M$1048576,5,FALSE)=AD$3,VLOOKUP(CONCATENATE($D128,$F128,$G128,AD$3),'Description des coûts'!$D$8:$M$1048576,9,FALSE),0),"")</f>
        <v/>
      </c>
      <c r="AE128" s="34"/>
      <c r="AF128" s="99">
        <f t="shared" si="46"/>
        <v>0</v>
      </c>
      <c r="AG128" s="25"/>
      <c r="AH128" s="302"/>
      <c r="AI128" s="100">
        <f>IF(F128="",0,
IF(AG128="RI",N(HLOOKUP($F128,Partenaires!$B$11:$H$24,6,FALSE)),
IF(AG128="DE",N(HLOOKUP($F128,Partenaires!$B$11:$H$24,7,FALSE)),
IF(AG128="IEE",N(HLOOKUP($F128,Partenaires!$B$11:$H$24,8,FALSE)),
IF(AG128="AFR",N(HLOOKUP($F128,Partenaires!$B$11:$H$24,9,FALSE)),
IF(AG128="PME",N(HLOOKUP($F128,Partenaires!$B$11:$H$24,10,FALSE)),
IF(AG128="PE",N(HLOOKUP($F128,Partenaires!$B$11:$H$24,11,FALSE)),0)))))))</f>
        <v>0</v>
      </c>
      <c r="AJ128" s="101">
        <f t="shared" si="47"/>
        <v>0</v>
      </c>
      <c r="AK128" s="101">
        <f t="shared" si="48"/>
        <v>0</v>
      </c>
      <c r="AL128" s="101">
        <f t="shared" si="49"/>
        <v>0</v>
      </c>
      <c r="AM128" s="101">
        <f t="shared" si="50"/>
        <v>0</v>
      </c>
      <c r="AN128" s="101">
        <f t="shared" si="51"/>
        <v>0</v>
      </c>
      <c r="AO128" s="101">
        <f t="shared" si="52"/>
        <v>0</v>
      </c>
      <c r="AP128" s="101">
        <f>IF(AG128="PE",AO128-(AO128*N(HLOOKUP($F128,Partenaires!$B$11:$H$24,12,FALSE))/N(HLOOKUP($F128,Partenaires!$B$11:$H$24,13,FALSE))),0)</f>
        <v>0</v>
      </c>
      <c r="AQ128" s="101">
        <f t="shared" si="53"/>
        <v>0</v>
      </c>
      <c r="AR128" s="101">
        <f t="shared" si="54"/>
        <v>0</v>
      </c>
      <c r="AS128" s="101">
        <f t="shared" si="55"/>
        <v>0</v>
      </c>
      <c r="AT128" s="101">
        <f t="shared" si="56"/>
        <v>0</v>
      </c>
      <c r="AU128" s="101">
        <f t="shared" si="57"/>
        <v>0</v>
      </c>
      <c r="AV128" s="101">
        <f t="shared" si="58"/>
        <v>0</v>
      </c>
      <c r="AW128" s="101">
        <f t="shared" si="59"/>
        <v>0</v>
      </c>
      <c r="AX128" s="101">
        <f t="shared" si="60"/>
        <v>0</v>
      </c>
      <c r="AY128" s="101">
        <f t="shared" si="61"/>
        <v>0</v>
      </c>
      <c r="AZ128" s="101">
        <f t="shared" si="62"/>
        <v>0</v>
      </c>
      <c r="BA128" s="101">
        <f>IF(F128="",0,$BB128*N(HLOOKUP($F128,Partenaires!$B$11:$H$24,5,FALSE)))</f>
        <v>0</v>
      </c>
      <c r="BB128" s="101">
        <f t="shared" si="63"/>
        <v>0</v>
      </c>
    </row>
    <row r="129" spans="1:54" x14ac:dyDescent="0.25">
      <c r="A129" s="25"/>
      <c r="B129" s="25"/>
      <c r="C129" s="25"/>
      <c r="D129" s="43" t="str">
        <f t="shared" si="41"/>
        <v/>
      </c>
      <c r="E129" s="44">
        <f>IFERROR(VLOOKUP(CONCATENATE(A129,B129,C129),'Structure projet '!D:E,2,FALSE),"")</f>
        <v>0</v>
      </c>
      <c r="F129" s="25"/>
      <c r="G129" s="25"/>
      <c r="H129" s="26"/>
      <c r="I129" s="26"/>
      <c r="J129" s="272"/>
      <c r="K129" s="272"/>
      <c r="L129" s="272"/>
      <c r="M129" s="272"/>
      <c r="N129" s="272"/>
      <c r="O129" s="98">
        <f t="shared" si="42"/>
        <v>0</v>
      </c>
      <c r="P129" s="33"/>
      <c r="Q129" s="33"/>
      <c r="R129" s="33"/>
      <c r="S129" s="33"/>
      <c r="T129" s="33"/>
      <c r="U129" s="99">
        <f t="shared" si="43"/>
        <v>0</v>
      </c>
      <c r="V129" s="34"/>
      <c r="W129" s="99">
        <f t="shared" si="44"/>
        <v>0</v>
      </c>
      <c r="X129" s="99">
        <f t="shared" si="45"/>
        <v>0</v>
      </c>
      <c r="Y129" s="33" t="str">
        <f>_xlfn.IFNA(IF(VLOOKUP(CONCATENATE($D129,$F129,$G129,Y$3),'Description des coûts'!$D$8:$M$1048576,5,FALSE)=Y$3,VLOOKUP(CONCATENATE($D129,$F129,$G129,Y$3),'Description des coûts'!$D$8:$M$1048576,9,FALSE),0),"")</f>
        <v/>
      </c>
      <c r="Z129" s="33">
        <f>IFERROR(VLOOKUP(D129,Amortissements!$D$8:$O$1048576,8,FALSE)*VLOOKUP(D129,Amortissements!$D$8:$O$1048576,10,FALSE),0)</f>
        <v>0</v>
      </c>
      <c r="AA129" s="33" t="str">
        <f>_xlfn.IFNA(IF(VLOOKUP(CONCATENATE($D129,$F129,$G129,AA$3),'Description des coûts'!$D$8:$M$1048576,5,FALSE)=AA$3,VLOOKUP(CONCATENATE($D129,$F129,$G129,AA$3),'Description des coûts'!$D$8:$M$1048576,9,FALSE),0),"")</f>
        <v/>
      </c>
      <c r="AB129" s="33" t="str">
        <f>_xlfn.IFNA(IF(VLOOKUP(CONCATENATE($D129,$F129,$G129,AB$3),'Description des coûts'!$D$8:$M$1048576,5,FALSE)=AB$3,VLOOKUP(CONCATENATE($D129,$F129,$G129,AB$3),'Description des coûts'!$D$8:$M$1048576,9,FALSE),0),"")</f>
        <v/>
      </c>
      <c r="AC129" s="33" t="str">
        <f>_xlfn.IFNA(IF(VLOOKUP(CONCATENATE($D129,$F129,$G129,AC$3),'Description des coûts'!$D$8:$M$1048576,5,FALSE)=AC$3,VLOOKUP(CONCATENATE($D129,$F129,$G129,AC$3),'Description des coûts'!$D$8:$M$1048576,9,FALSE),0),"")</f>
        <v/>
      </c>
      <c r="AD129" s="33" t="str">
        <f>_xlfn.IFNA(IF(VLOOKUP(CONCATENATE($D129,$F129,$G129,AD$3),'Description des coûts'!$D$8:$M$1048576,5,FALSE)=AD$3,VLOOKUP(CONCATENATE($D129,$F129,$G129,AD$3),'Description des coûts'!$D$8:$M$1048576,9,FALSE),0),"")</f>
        <v/>
      </c>
      <c r="AE129" s="34"/>
      <c r="AF129" s="99">
        <f t="shared" si="46"/>
        <v>0</v>
      </c>
      <c r="AG129" s="25"/>
      <c r="AH129" s="302"/>
      <c r="AI129" s="100">
        <f>IF(F129="",0,
IF(AG129="RI",N(HLOOKUP($F129,Partenaires!$B$11:$H$24,6,FALSE)),
IF(AG129="DE",N(HLOOKUP($F129,Partenaires!$B$11:$H$24,7,FALSE)),
IF(AG129="IEE",N(HLOOKUP($F129,Partenaires!$B$11:$H$24,8,FALSE)),
IF(AG129="AFR",N(HLOOKUP($F129,Partenaires!$B$11:$H$24,9,FALSE)),
IF(AG129="PME",N(HLOOKUP($F129,Partenaires!$B$11:$H$24,10,FALSE)),
IF(AG129="PE",N(HLOOKUP($F129,Partenaires!$B$11:$H$24,11,FALSE)),0)))))))</f>
        <v>0</v>
      </c>
      <c r="AJ129" s="101">
        <f t="shared" si="47"/>
        <v>0</v>
      </c>
      <c r="AK129" s="101">
        <f t="shared" si="48"/>
        <v>0</v>
      </c>
      <c r="AL129" s="101">
        <f t="shared" si="49"/>
        <v>0</v>
      </c>
      <c r="AM129" s="101">
        <f t="shared" si="50"/>
        <v>0</v>
      </c>
      <c r="AN129" s="101">
        <f t="shared" si="51"/>
        <v>0</v>
      </c>
      <c r="AO129" s="101">
        <f t="shared" si="52"/>
        <v>0</v>
      </c>
      <c r="AP129" s="101">
        <f>IF(AG129="PE",AO129-(AO129*N(HLOOKUP($F129,Partenaires!$B$11:$H$24,12,FALSE))/N(HLOOKUP($F129,Partenaires!$B$11:$H$24,13,FALSE))),0)</f>
        <v>0</v>
      </c>
      <c r="AQ129" s="101">
        <f t="shared" si="53"/>
        <v>0</v>
      </c>
      <c r="AR129" s="101">
        <f t="shared" si="54"/>
        <v>0</v>
      </c>
      <c r="AS129" s="101">
        <f t="shared" si="55"/>
        <v>0</v>
      </c>
      <c r="AT129" s="101">
        <f t="shared" si="56"/>
        <v>0</v>
      </c>
      <c r="AU129" s="101">
        <f t="shared" si="57"/>
        <v>0</v>
      </c>
      <c r="AV129" s="101">
        <f t="shared" si="58"/>
        <v>0</v>
      </c>
      <c r="AW129" s="101">
        <f t="shared" si="59"/>
        <v>0</v>
      </c>
      <c r="AX129" s="101">
        <f t="shared" si="60"/>
        <v>0</v>
      </c>
      <c r="AY129" s="101">
        <f t="shared" si="61"/>
        <v>0</v>
      </c>
      <c r="AZ129" s="101">
        <f t="shared" si="62"/>
        <v>0</v>
      </c>
      <c r="BA129" s="101">
        <f>IF(F129="",0,$BB129*N(HLOOKUP($F129,Partenaires!$B$11:$H$24,5,FALSE)))</f>
        <v>0</v>
      </c>
      <c r="BB129" s="101">
        <f t="shared" si="63"/>
        <v>0</v>
      </c>
    </row>
    <row r="130" spans="1:54" x14ac:dyDescent="0.25">
      <c r="A130" s="25"/>
      <c r="B130" s="25"/>
      <c r="C130" s="25"/>
      <c r="D130" s="43" t="str">
        <f t="shared" si="41"/>
        <v/>
      </c>
      <c r="E130" s="44">
        <f>IFERROR(VLOOKUP(CONCATENATE(A130,B130,C130),'Structure projet '!D:E,2,FALSE),"")</f>
        <v>0</v>
      </c>
      <c r="F130" s="25"/>
      <c r="G130" s="25"/>
      <c r="H130" s="26"/>
      <c r="I130" s="26"/>
      <c r="J130" s="272"/>
      <c r="K130" s="272"/>
      <c r="L130" s="272"/>
      <c r="M130" s="272"/>
      <c r="N130" s="272"/>
      <c r="O130" s="98">
        <f t="shared" si="42"/>
        <v>0</v>
      </c>
      <c r="P130" s="33"/>
      <c r="Q130" s="33"/>
      <c r="R130" s="33"/>
      <c r="S130" s="33"/>
      <c r="T130" s="33"/>
      <c r="U130" s="99">
        <f t="shared" si="43"/>
        <v>0</v>
      </c>
      <c r="V130" s="34"/>
      <c r="W130" s="99">
        <f t="shared" si="44"/>
        <v>0</v>
      </c>
      <c r="X130" s="99">
        <f t="shared" si="45"/>
        <v>0</v>
      </c>
      <c r="Y130" s="33" t="str">
        <f>_xlfn.IFNA(IF(VLOOKUP(CONCATENATE($D130,$F130,$G130,Y$3),'Description des coûts'!$D$8:$M$1048576,5,FALSE)=Y$3,VLOOKUP(CONCATENATE($D130,$F130,$G130,Y$3),'Description des coûts'!$D$8:$M$1048576,9,FALSE),0),"")</f>
        <v/>
      </c>
      <c r="Z130" s="33">
        <f>IFERROR(VLOOKUP(D130,Amortissements!$D$8:$O$1048576,8,FALSE)*VLOOKUP(D130,Amortissements!$D$8:$O$1048576,10,FALSE),0)</f>
        <v>0</v>
      </c>
      <c r="AA130" s="33" t="str">
        <f>_xlfn.IFNA(IF(VLOOKUP(CONCATENATE($D130,$F130,$G130,AA$3),'Description des coûts'!$D$8:$M$1048576,5,FALSE)=AA$3,VLOOKUP(CONCATENATE($D130,$F130,$G130,AA$3),'Description des coûts'!$D$8:$M$1048576,9,FALSE),0),"")</f>
        <v/>
      </c>
      <c r="AB130" s="33" t="str">
        <f>_xlfn.IFNA(IF(VLOOKUP(CONCATENATE($D130,$F130,$G130,AB$3),'Description des coûts'!$D$8:$M$1048576,5,FALSE)=AB$3,VLOOKUP(CONCATENATE($D130,$F130,$G130,AB$3),'Description des coûts'!$D$8:$M$1048576,9,FALSE),0),"")</f>
        <v/>
      </c>
      <c r="AC130" s="33" t="str">
        <f>_xlfn.IFNA(IF(VLOOKUP(CONCATENATE($D130,$F130,$G130,AC$3),'Description des coûts'!$D$8:$M$1048576,5,FALSE)=AC$3,VLOOKUP(CONCATENATE($D130,$F130,$G130,AC$3),'Description des coûts'!$D$8:$M$1048576,9,FALSE),0),"")</f>
        <v/>
      </c>
      <c r="AD130" s="33" t="str">
        <f>_xlfn.IFNA(IF(VLOOKUP(CONCATENATE($D130,$F130,$G130,AD$3),'Description des coûts'!$D$8:$M$1048576,5,FALSE)=AD$3,VLOOKUP(CONCATENATE($D130,$F130,$G130,AD$3),'Description des coûts'!$D$8:$M$1048576,9,FALSE),0),"")</f>
        <v/>
      </c>
      <c r="AE130" s="34"/>
      <c r="AF130" s="99">
        <f t="shared" si="46"/>
        <v>0</v>
      </c>
      <c r="AG130" s="25"/>
      <c r="AH130" s="302"/>
      <c r="AI130" s="100">
        <f>IF(F130="",0,
IF(AG130="RI",N(HLOOKUP($F130,Partenaires!$B$11:$H$24,6,FALSE)),
IF(AG130="DE",N(HLOOKUP($F130,Partenaires!$B$11:$H$24,7,FALSE)),
IF(AG130="IEE",N(HLOOKUP($F130,Partenaires!$B$11:$H$24,8,FALSE)),
IF(AG130="AFR",N(HLOOKUP($F130,Partenaires!$B$11:$H$24,9,FALSE)),
IF(AG130="PME",N(HLOOKUP($F130,Partenaires!$B$11:$H$24,10,FALSE)),
IF(AG130="PE",N(HLOOKUP($F130,Partenaires!$B$11:$H$24,11,FALSE)),0)))))))</f>
        <v>0</v>
      </c>
      <c r="AJ130" s="101">
        <f t="shared" si="47"/>
        <v>0</v>
      </c>
      <c r="AK130" s="101">
        <f t="shared" si="48"/>
        <v>0</v>
      </c>
      <c r="AL130" s="101">
        <f t="shared" si="49"/>
        <v>0</v>
      </c>
      <c r="AM130" s="101">
        <f t="shared" si="50"/>
        <v>0</v>
      </c>
      <c r="AN130" s="101">
        <f t="shared" si="51"/>
        <v>0</v>
      </c>
      <c r="AO130" s="101">
        <f t="shared" si="52"/>
        <v>0</v>
      </c>
      <c r="AP130" s="101">
        <f>IF(AG130="PE",AO130-(AO130*N(HLOOKUP($F130,Partenaires!$B$11:$H$24,12,FALSE))/N(HLOOKUP($F130,Partenaires!$B$11:$H$24,13,FALSE))),0)</f>
        <v>0</v>
      </c>
      <c r="AQ130" s="101">
        <f t="shared" si="53"/>
        <v>0</v>
      </c>
      <c r="AR130" s="101">
        <f t="shared" si="54"/>
        <v>0</v>
      </c>
      <c r="AS130" s="101">
        <f t="shared" si="55"/>
        <v>0</v>
      </c>
      <c r="AT130" s="101">
        <f t="shared" si="56"/>
        <v>0</v>
      </c>
      <c r="AU130" s="101">
        <f t="shared" si="57"/>
        <v>0</v>
      </c>
      <c r="AV130" s="101">
        <f t="shared" si="58"/>
        <v>0</v>
      </c>
      <c r="AW130" s="101">
        <f t="shared" si="59"/>
        <v>0</v>
      </c>
      <c r="AX130" s="101">
        <f t="shared" si="60"/>
        <v>0</v>
      </c>
      <c r="AY130" s="101">
        <f t="shared" si="61"/>
        <v>0</v>
      </c>
      <c r="AZ130" s="101">
        <f t="shared" si="62"/>
        <v>0</v>
      </c>
      <c r="BA130" s="101">
        <f>IF(F130="",0,$BB130*N(HLOOKUP($F130,Partenaires!$B$11:$H$24,5,FALSE)))</f>
        <v>0</v>
      </c>
      <c r="BB130" s="101">
        <f t="shared" si="63"/>
        <v>0</v>
      </c>
    </row>
    <row r="131" spans="1:54" x14ac:dyDescent="0.25">
      <c r="A131" s="25"/>
      <c r="B131" s="25"/>
      <c r="C131" s="25"/>
      <c r="D131" s="43" t="str">
        <f t="shared" si="41"/>
        <v/>
      </c>
      <c r="E131" s="44">
        <f>IFERROR(VLOOKUP(CONCATENATE(A131,B131,C131),'Structure projet '!D:E,2,FALSE),"")</f>
        <v>0</v>
      </c>
      <c r="F131" s="25"/>
      <c r="G131" s="25"/>
      <c r="H131" s="26"/>
      <c r="I131" s="26"/>
      <c r="J131" s="272"/>
      <c r="K131" s="272"/>
      <c r="L131" s="272"/>
      <c r="M131" s="272"/>
      <c r="N131" s="272"/>
      <c r="O131" s="98">
        <f t="shared" si="42"/>
        <v>0</v>
      </c>
      <c r="P131" s="33"/>
      <c r="Q131" s="33"/>
      <c r="R131" s="33"/>
      <c r="S131" s="33"/>
      <c r="T131" s="33"/>
      <c r="U131" s="99">
        <f t="shared" si="43"/>
        <v>0</v>
      </c>
      <c r="V131" s="34"/>
      <c r="W131" s="99">
        <f t="shared" si="44"/>
        <v>0</v>
      </c>
      <c r="X131" s="99">
        <f t="shared" si="45"/>
        <v>0</v>
      </c>
      <c r="Y131" s="33" t="str">
        <f>_xlfn.IFNA(IF(VLOOKUP(CONCATENATE($D131,$F131,$G131,Y$3),'Description des coûts'!$D$8:$M$1048576,5,FALSE)=Y$3,VLOOKUP(CONCATENATE($D131,$F131,$G131,Y$3),'Description des coûts'!$D$8:$M$1048576,9,FALSE),0),"")</f>
        <v/>
      </c>
      <c r="Z131" s="33">
        <f>IFERROR(VLOOKUP(D131,Amortissements!$D$8:$O$1048576,8,FALSE)*VLOOKUP(D131,Amortissements!$D$8:$O$1048576,10,FALSE),0)</f>
        <v>0</v>
      </c>
      <c r="AA131" s="33" t="str">
        <f>_xlfn.IFNA(IF(VLOOKUP(CONCATENATE($D131,$F131,$G131,AA$3),'Description des coûts'!$D$8:$M$1048576,5,FALSE)=AA$3,VLOOKUP(CONCATENATE($D131,$F131,$G131,AA$3),'Description des coûts'!$D$8:$M$1048576,9,FALSE),0),"")</f>
        <v/>
      </c>
      <c r="AB131" s="33" t="str">
        <f>_xlfn.IFNA(IF(VLOOKUP(CONCATENATE($D131,$F131,$G131,AB$3),'Description des coûts'!$D$8:$M$1048576,5,FALSE)=AB$3,VLOOKUP(CONCATENATE($D131,$F131,$G131,AB$3),'Description des coûts'!$D$8:$M$1048576,9,FALSE),0),"")</f>
        <v/>
      </c>
      <c r="AC131" s="33" t="str">
        <f>_xlfn.IFNA(IF(VLOOKUP(CONCATENATE($D131,$F131,$G131,AC$3),'Description des coûts'!$D$8:$M$1048576,5,FALSE)=AC$3,VLOOKUP(CONCATENATE($D131,$F131,$G131,AC$3),'Description des coûts'!$D$8:$M$1048576,9,FALSE),0),"")</f>
        <v/>
      </c>
      <c r="AD131" s="33" t="str">
        <f>_xlfn.IFNA(IF(VLOOKUP(CONCATENATE($D131,$F131,$G131,AD$3),'Description des coûts'!$D$8:$M$1048576,5,FALSE)=AD$3,VLOOKUP(CONCATENATE($D131,$F131,$G131,AD$3),'Description des coûts'!$D$8:$M$1048576,9,FALSE),0),"")</f>
        <v/>
      </c>
      <c r="AE131" s="34"/>
      <c r="AF131" s="99">
        <f t="shared" si="46"/>
        <v>0</v>
      </c>
      <c r="AG131" s="25"/>
      <c r="AH131" s="302"/>
      <c r="AI131" s="100">
        <f>IF(F131="",0,
IF(AG131="RI",N(HLOOKUP($F131,Partenaires!$B$11:$H$24,6,FALSE)),
IF(AG131="DE",N(HLOOKUP($F131,Partenaires!$B$11:$H$24,7,FALSE)),
IF(AG131="IEE",N(HLOOKUP($F131,Partenaires!$B$11:$H$24,8,FALSE)),
IF(AG131="AFR",N(HLOOKUP($F131,Partenaires!$B$11:$H$24,9,FALSE)),
IF(AG131="PME",N(HLOOKUP($F131,Partenaires!$B$11:$H$24,10,FALSE)),
IF(AG131="PE",N(HLOOKUP($F131,Partenaires!$B$11:$H$24,11,FALSE)),0)))))))</f>
        <v>0</v>
      </c>
      <c r="AJ131" s="101">
        <f t="shared" si="47"/>
        <v>0</v>
      </c>
      <c r="AK131" s="101">
        <f t="shared" si="48"/>
        <v>0</v>
      </c>
      <c r="AL131" s="101">
        <f t="shared" si="49"/>
        <v>0</v>
      </c>
      <c r="AM131" s="101">
        <f t="shared" si="50"/>
        <v>0</v>
      </c>
      <c r="AN131" s="101">
        <f t="shared" si="51"/>
        <v>0</v>
      </c>
      <c r="AO131" s="101">
        <f t="shared" si="52"/>
        <v>0</v>
      </c>
      <c r="AP131" s="101">
        <f>IF(AG131="PE",AO131-(AO131*N(HLOOKUP($F131,Partenaires!$B$11:$H$24,12,FALSE))/N(HLOOKUP($F131,Partenaires!$B$11:$H$24,13,FALSE))),0)</f>
        <v>0</v>
      </c>
      <c r="AQ131" s="101">
        <f t="shared" si="53"/>
        <v>0</v>
      </c>
      <c r="AR131" s="101">
        <f t="shared" si="54"/>
        <v>0</v>
      </c>
      <c r="AS131" s="101">
        <f t="shared" si="55"/>
        <v>0</v>
      </c>
      <c r="AT131" s="101">
        <f t="shared" si="56"/>
        <v>0</v>
      </c>
      <c r="AU131" s="101">
        <f t="shared" si="57"/>
        <v>0</v>
      </c>
      <c r="AV131" s="101">
        <f t="shared" si="58"/>
        <v>0</v>
      </c>
      <c r="AW131" s="101">
        <f t="shared" si="59"/>
        <v>0</v>
      </c>
      <c r="AX131" s="101">
        <f t="shared" si="60"/>
        <v>0</v>
      </c>
      <c r="AY131" s="101">
        <f t="shared" si="61"/>
        <v>0</v>
      </c>
      <c r="AZ131" s="101">
        <f t="shared" si="62"/>
        <v>0</v>
      </c>
      <c r="BA131" s="101">
        <f>IF(F131="",0,$BB131*N(HLOOKUP($F131,Partenaires!$B$11:$H$24,5,FALSE)))</f>
        <v>0</v>
      </c>
      <c r="BB131" s="101">
        <f t="shared" si="63"/>
        <v>0</v>
      </c>
    </row>
    <row r="132" spans="1:54" x14ac:dyDescent="0.25">
      <c r="A132" s="25"/>
      <c r="B132" s="25"/>
      <c r="C132" s="25"/>
      <c r="D132" s="43" t="str">
        <f t="shared" si="41"/>
        <v/>
      </c>
      <c r="E132" s="44">
        <f>IFERROR(VLOOKUP(CONCATENATE(A132,B132,C132),'Structure projet '!D:E,2,FALSE),"")</f>
        <v>0</v>
      </c>
      <c r="F132" s="25"/>
      <c r="G132" s="25"/>
      <c r="H132" s="26"/>
      <c r="I132" s="26"/>
      <c r="J132" s="272"/>
      <c r="K132" s="272"/>
      <c r="L132" s="272"/>
      <c r="M132" s="272"/>
      <c r="N132" s="272"/>
      <c r="O132" s="98">
        <f t="shared" si="42"/>
        <v>0</v>
      </c>
      <c r="P132" s="33"/>
      <c r="Q132" s="33"/>
      <c r="R132" s="33"/>
      <c r="S132" s="33"/>
      <c r="T132" s="33"/>
      <c r="U132" s="99">
        <f t="shared" si="43"/>
        <v>0</v>
      </c>
      <c r="V132" s="34"/>
      <c r="W132" s="99">
        <f t="shared" si="44"/>
        <v>0</v>
      </c>
      <c r="X132" s="99">
        <f t="shared" si="45"/>
        <v>0</v>
      </c>
      <c r="Y132" s="33" t="str">
        <f>_xlfn.IFNA(IF(VLOOKUP(CONCATENATE($D132,$F132,$G132,Y$3),'Description des coûts'!$D$8:$M$1048576,5,FALSE)=Y$3,VLOOKUP(CONCATENATE($D132,$F132,$G132,Y$3),'Description des coûts'!$D$8:$M$1048576,9,FALSE),0),"")</f>
        <v/>
      </c>
      <c r="Z132" s="33">
        <f>IFERROR(VLOOKUP(D132,Amortissements!$D$8:$O$1048576,8,FALSE)*VLOOKUP(D132,Amortissements!$D$8:$O$1048576,10,FALSE),0)</f>
        <v>0</v>
      </c>
      <c r="AA132" s="33" t="str">
        <f>_xlfn.IFNA(IF(VLOOKUP(CONCATENATE($D132,$F132,$G132,AA$3),'Description des coûts'!$D$8:$M$1048576,5,FALSE)=AA$3,VLOOKUP(CONCATENATE($D132,$F132,$G132,AA$3),'Description des coûts'!$D$8:$M$1048576,9,FALSE),0),"")</f>
        <v/>
      </c>
      <c r="AB132" s="33" t="str">
        <f>_xlfn.IFNA(IF(VLOOKUP(CONCATENATE($D132,$F132,$G132,AB$3),'Description des coûts'!$D$8:$M$1048576,5,FALSE)=AB$3,VLOOKUP(CONCATENATE($D132,$F132,$G132,AB$3),'Description des coûts'!$D$8:$M$1048576,9,FALSE),0),"")</f>
        <v/>
      </c>
      <c r="AC132" s="33" t="str">
        <f>_xlfn.IFNA(IF(VLOOKUP(CONCATENATE($D132,$F132,$G132,AC$3),'Description des coûts'!$D$8:$M$1048576,5,FALSE)=AC$3,VLOOKUP(CONCATENATE($D132,$F132,$G132,AC$3),'Description des coûts'!$D$8:$M$1048576,9,FALSE),0),"")</f>
        <v/>
      </c>
      <c r="AD132" s="33" t="str">
        <f>_xlfn.IFNA(IF(VLOOKUP(CONCATENATE($D132,$F132,$G132,AD$3),'Description des coûts'!$D$8:$M$1048576,5,FALSE)=AD$3,VLOOKUP(CONCATENATE($D132,$F132,$G132,AD$3),'Description des coûts'!$D$8:$M$1048576,9,FALSE),0),"")</f>
        <v/>
      </c>
      <c r="AE132" s="34"/>
      <c r="AF132" s="99">
        <f t="shared" si="46"/>
        <v>0</v>
      </c>
      <c r="AG132" s="25"/>
      <c r="AH132" s="302"/>
      <c r="AI132" s="100">
        <f>IF(F132="",0,
IF(AG132="RI",N(HLOOKUP($F132,Partenaires!$B$11:$H$24,6,FALSE)),
IF(AG132="DE",N(HLOOKUP($F132,Partenaires!$B$11:$H$24,7,FALSE)),
IF(AG132="IEE",N(HLOOKUP($F132,Partenaires!$B$11:$H$24,8,FALSE)),
IF(AG132="AFR",N(HLOOKUP($F132,Partenaires!$B$11:$H$24,9,FALSE)),
IF(AG132="PME",N(HLOOKUP($F132,Partenaires!$B$11:$H$24,10,FALSE)),
IF(AG132="PE",N(HLOOKUP($F132,Partenaires!$B$11:$H$24,11,FALSE)),0)))))))</f>
        <v>0</v>
      </c>
      <c r="AJ132" s="101">
        <f t="shared" si="47"/>
        <v>0</v>
      </c>
      <c r="AK132" s="101">
        <f t="shared" si="48"/>
        <v>0</v>
      </c>
      <c r="AL132" s="101">
        <f t="shared" si="49"/>
        <v>0</v>
      </c>
      <c r="AM132" s="101">
        <f t="shared" si="50"/>
        <v>0</v>
      </c>
      <c r="AN132" s="101">
        <f t="shared" si="51"/>
        <v>0</v>
      </c>
      <c r="AO132" s="101">
        <f t="shared" si="52"/>
        <v>0</v>
      </c>
      <c r="AP132" s="101">
        <f>IF(AG132="PE",AO132-(AO132*N(HLOOKUP($F132,Partenaires!$B$11:$H$24,12,FALSE))/N(HLOOKUP($F132,Partenaires!$B$11:$H$24,13,FALSE))),0)</f>
        <v>0</v>
      </c>
      <c r="AQ132" s="101">
        <f t="shared" si="53"/>
        <v>0</v>
      </c>
      <c r="AR132" s="101">
        <f t="shared" si="54"/>
        <v>0</v>
      </c>
      <c r="AS132" s="101">
        <f t="shared" si="55"/>
        <v>0</v>
      </c>
      <c r="AT132" s="101">
        <f t="shared" si="56"/>
        <v>0</v>
      </c>
      <c r="AU132" s="101">
        <f t="shared" si="57"/>
        <v>0</v>
      </c>
      <c r="AV132" s="101">
        <f t="shared" si="58"/>
        <v>0</v>
      </c>
      <c r="AW132" s="101">
        <f t="shared" si="59"/>
        <v>0</v>
      </c>
      <c r="AX132" s="101">
        <f t="shared" si="60"/>
        <v>0</v>
      </c>
      <c r="AY132" s="101">
        <f t="shared" si="61"/>
        <v>0</v>
      </c>
      <c r="AZ132" s="101">
        <f t="shared" si="62"/>
        <v>0</v>
      </c>
      <c r="BA132" s="101">
        <f>IF(F132="",0,$BB132*N(HLOOKUP($F132,Partenaires!$B$11:$H$24,5,FALSE)))</f>
        <v>0</v>
      </c>
      <c r="BB132" s="101">
        <f t="shared" si="63"/>
        <v>0</v>
      </c>
    </row>
    <row r="133" spans="1:54" x14ac:dyDescent="0.25">
      <c r="A133" s="25"/>
      <c r="B133" s="25"/>
      <c r="C133" s="25"/>
      <c r="D133" s="43" t="str">
        <f t="shared" si="41"/>
        <v/>
      </c>
      <c r="E133" s="44">
        <f>IFERROR(VLOOKUP(CONCATENATE(A133,B133,C133),'Structure projet '!D:E,2,FALSE),"")</f>
        <v>0</v>
      </c>
      <c r="F133" s="25"/>
      <c r="G133" s="25"/>
      <c r="H133" s="26"/>
      <c r="I133" s="26"/>
      <c r="J133" s="272"/>
      <c r="K133" s="272"/>
      <c r="L133" s="272"/>
      <c r="M133" s="272"/>
      <c r="N133" s="272"/>
      <c r="O133" s="98">
        <f t="shared" si="42"/>
        <v>0</v>
      </c>
      <c r="P133" s="33"/>
      <c r="Q133" s="33"/>
      <c r="R133" s="33"/>
      <c r="S133" s="33"/>
      <c r="T133" s="33"/>
      <c r="U133" s="99">
        <f t="shared" si="43"/>
        <v>0</v>
      </c>
      <c r="V133" s="34"/>
      <c r="W133" s="99">
        <f t="shared" si="44"/>
        <v>0</v>
      </c>
      <c r="X133" s="99">
        <f t="shared" si="45"/>
        <v>0</v>
      </c>
      <c r="Y133" s="33" t="str">
        <f>_xlfn.IFNA(IF(VLOOKUP(CONCATENATE($D133,$F133,$G133,Y$3),'Description des coûts'!$D$8:$M$1048576,5,FALSE)=Y$3,VLOOKUP(CONCATENATE($D133,$F133,$G133,Y$3),'Description des coûts'!$D$8:$M$1048576,9,FALSE),0),"")</f>
        <v/>
      </c>
      <c r="Z133" s="33">
        <f>IFERROR(VLOOKUP(D133,Amortissements!$D$8:$O$1048576,8,FALSE)*VLOOKUP(D133,Amortissements!$D$8:$O$1048576,10,FALSE),0)</f>
        <v>0</v>
      </c>
      <c r="AA133" s="33" t="str">
        <f>_xlfn.IFNA(IF(VLOOKUP(CONCATENATE($D133,$F133,$G133,AA$3),'Description des coûts'!$D$8:$M$1048576,5,FALSE)=AA$3,VLOOKUP(CONCATENATE($D133,$F133,$G133,AA$3),'Description des coûts'!$D$8:$M$1048576,9,FALSE),0),"")</f>
        <v/>
      </c>
      <c r="AB133" s="33" t="str">
        <f>_xlfn.IFNA(IF(VLOOKUP(CONCATENATE($D133,$F133,$G133,AB$3),'Description des coûts'!$D$8:$M$1048576,5,FALSE)=AB$3,VLOOKUP(CONCATENATE($D133,$F133,$G133,AB$3),'Description des coûts'!$D$8:$M$1048576,9,FALSE),0),"")</f>
        <v/>
      </c>
      <c r="AC133" s="33" t="str">
        <f>_xlfn.IFNA(IF(VLOOKUP(CONCATENATE($D133,$F133,$G133,AC$3),'Description des coûts'!$D$8:$M$1048576,5,FALSE)=AC$3,VLOOKUP(CONCATENATE($D133,$F133,$G133,AC$3),'Description des coûts'!$D$8:$M$1048576,9,FALSE),0),"")</f>
        <v/>
      </c>
      <c r="AD133" s="33" t="str">
        <f>_xlfn.IFNA(IF(VLOOKUP(CONCATENATE($D133,$F133,$G133,AD$3),'Description des coûts'!$D$8:$M$1048576,5,FALSE)=AD$3,VLOOKUP(CONCATENATE($D133,$F133,$G133,AD$3),'Description des coûts'!$D$8:$M$1048576,9,FALSE),0),"")</f>
        <v/>
      </c>
      <c r="AE133" s="34"/>
      <c r="AF133" s="99">
        <f t="shared" si="46"/>
        <v>0</v>
      </c>
      <c r="AG133" s="25"/>
      <c r="AH133" s="302"/>
      <c r="AI133" s="100">
        <f>IF(F133="",0,
IF(AG133="RI",N(HLOOKUP($F133,Partenaires!$B$11:$H$24,6,FALSE)),
IF(AG133="DE",N(HLOOKUP($F133,Partenaires!$B$11:$H$24,7,FALSE)),
IF(AG133="IEE",N(HLOOKUP($F133,Partenaires!$B$11:$H$24,8,FALSE)),
IF(AG133="AFR",N(HLOOKUP($F133,Partenaires!$B$11:$H$24,9,FALSE)),
IF(AG133="PME",N(HLOOKUP($F133,Partenaires!$B$11:$H$24,10,FALSE)),
IF(AG133="PE",N(HLOOKUP($F133,Partenaires!$B$11:$H$24,11,FALSE)),0)))))))</f>
        <v>0</v>
      </c>
      <c r="AJ133" s="101">
        <f t="shared" si="47"/>
        <v>0</v>
      </c>
      <c r="AK133" s="101">
        <f t="shared" si="48"/>
        <v>0</v>
      </c>
      <c r="AL133" s="101">
        <f t="shared" si="49"/>
        <v>0</v>
      </c>
      <c r="AM133" s="101">
        <f t="shared" si="50"/>
        <v>0</v>
      </c>
      <c r="AN133" s="101">
        <f t="shared" si="51"/>
        <v>0</v>
      </c>
      <c r="AO133" s="101">
        <f t="shared" si="52"/>
        <v>0</v>
      </c>
      <c r="AP133" s="101">
        <f>IF(AG133="PE",AO133-(AO133*N(HLOOKUP($F133,Partenaires!$B$11:$H$24,12,FALSE))/N(HLOOKUP($F133,Partenaires!$B$11:$H$24,13,FALSE))),0)</f>
        <v>0</v>
      </c>
      <c r="AQ133" s="101">
        <f t="shared" si="53"/>
        <v>0</v>
      </c>
      <c r="AR133" s="101">
        <f t="shared" si="54"/>
        <v>0</v>
      </c>
      <c r="AS133" s="101">
        <f t="shared" si="55"/>
        <v>0</v>
      </c>
      <c r="AT133" s="101">
        <f t="shared" si="56"/>
        <v>0</v>
      </c>
      <c r="AU133" s="101">
        <f t="shared" si="57"/>
        <v>0</v>
      </c>
      <c r="AV133" s="101">
        <f t="shared" si="58"/>
        <v>0</v>
      </c>
      <c r="AW133" s="101">
        <f t="shared" si="59"/>
        <v>0</v>
      </c>
      <c r="AX133" s="101">
        <f t="shared" si="60"/>
        <v>0</v>
      </c>
      <c r="AY133" s="101">
        <f t="shared" si="61"/>
        <v>0</v>
      </c>
      <c r="AZ133" s="101">
        <f t="shared" si="62"/>
        <v>0</v>
      </c>
      <c r="BA133" s="101">
        <f>IF(F133="",0,$BB133*N(HLOOKUP($F133,Partenaires!$B$11:$H$24,5,FALSE)))</f>
        <v>0</v>
      </c>
      <c r="BB133" s="101">
        <f t="shared" si="63"/>
        <v>0</v>
      </c>
    </row>
    <row r="134" spans="1:54" x14ac:dyDescent="0.25">
      <c r="A134" s="25"/>
      <c r="B134" s="25"/>
      <c r="C134" s="25"/>
      <c r="D134" s="43" t="str">
        <f t="shared" si="41"/>
        <v/>
      </c>
      <c r="E134" s="44">
        <f>IFERROR(VLOOKUP(CONCATENATE(A134,B134,C134),'Structure projet '!D:E,2,FALSE),"")</f>
        <v>0</v>
      </c>
      <c r="F134" s="25"/>
      <c r="G134" s="25"/>
      <c r="H134" s="26"/>
      <c r="I134" s="26"/>
      <c r="J134" s="272"/>
      <c r="K134" s="272"/>
      <c r="L134" s="272"/>
      <c r="M134" s="272"/>
      <c r="N134" s="272"/>
      <c r="O134" s="98">
        <f t="shared" si="42"/>
        <v>0</v>
      </c>
      <c r="P134" s="33"/>
      <c r="Q134" s="33"/>
      <c r="R134" s="33"/>
      <c r="S134" s="33"/>
      <c r="T134" s="33"/>
      <c r="U134" s="99">
        <f t="shared" si="43"/>
        <v>0</v>
      </c>
      <c r="V134" s="34"/>
      <c r="W134" s="99">
        <f t="shared" si="44"/>
        <v>0</v>
      </c>
      <c r="X134" s="99">
        <f t="shared" si="45"/>
        <v>0</v>
      </c>
      <c r="Y134" s="33" t="str">
        <f>_xlfn.IFNA(IF(VLOOKUP(CONCATENATE($D134,$F134,$G134,Y$3),'Description des coûts'!$D$8:$M$1048576,5,FALSE)=Y$3,VLOOKUP(CONCATENATE($D134,$F134,$G134,Y$3),'Description des coûts'!$D$8:$M$1048576,9,FALSE),0),"")</f>
        <v/>
      </c>
      <c r="Z134" s="33">
        <f>IFERROR(VLOOKUP(D134,Amortissements!$D$8:$O$1048576,8,FALSE)*VLOOKUP(D134,Amortissements!$D$8:$O$1048576,10,FALSE),0)</f>
        <v>0</v>
      </c>
      <c r="AA134" s="33" t="str">
        <f>_xlfn.IFNA(IF(VLOOKUP(CONCATENATE($D134,$F134,$G134,AA$3),'Description des coûts'!$D$8:$M$1048576,5,FALSE)=AA$3,VLOOKUP(CONCATENATE($D134,$F134,$G134,AA$3),'Description des coûts'!$D$8:$M$1048576,9,FALSE),0),"")</f>
        <v/>
      </c>
      <c r="AB134" s="33" t="str">
        <f>_xlfn.IFNA(IF(VLOOKUP(CONCATENATE($D134,$F134,$G134,AB$3),'Description des coûts'!$D$8:$M$1048576,5,FALSE)=AB$3,VLOOKUP(CONCATENATE($D134,$F134,$G134,AB$3),'Description des coûts'!$D$8:$M$1048576,9,FALSE),0),"")</f>
        <v/>
      </c>
      <c r="AC134" s="33" t="str">
        <f>_xlfn.IFNA(IF(VLOOKUP(CONCATENATE($D134,$F134,$G134,AC$3),'Description des coûts'!$D$8:$M$1048576,5,FALSE)=AC$3,VLOOKUP(CONCATENATE($D134,$F134,$G134,AC$3),'Description des coûts'!$D$8:$M$1048576,9,FALSE),0),"")</f>
        <v/>
      </c>
      <c r="AD134" s="33" t="str">
        <f>_xlfn.IFNA(IF(VLOOKUP(CONCATENATE($D134,$F134,$G134,AD$3),'Description des coûts'!$D$8:$M$1048576,5,FALSE)=AD$3,VLOOKUP(CONCATENATE($D134,$F134,$G134,AD$3),'Description des coûts'!$D$8:$M$1048576,9,FALSE),0),"")</f>
        <v/>
      </c>
      <c r="AE134" s="34"/>
      <c r="AF134" s="99">
        <f t="shared" si="46"/>
        <v>0</v>
      </c>
      <c r="AG134" s="25"/>
      <c r="AH134" s="302"/>
      <c r="AI134" s="100">
        <f>IF(F134="",0,
IF(AG134="RI",N(HLOOKUP($F134,Partenaires!$B$11:$H$24,6,FALSE)),
IF(AG134="DE",N(HLOOKUP($F134,Partenaires!$B$11:$H$24,7,FALSE)),
IF(AG134="IEE",N(HLOOKUP($F134,Partenaires!$B$11:$H$24,8,FALSE)),
IF(AG134="AFR",N(HLOOKUP($F134,Partenaires!$B$11:$H$24,9,FALSE)),
IF(AG134="PME",N(HLOOKUP($F134,Partenaires!$B$11:$H$24,10,FALSE)),
IF(AG134="PE",N(HLOOKUP($F134,Partenaires!$B$11:$H$24,11,FALSE)),0)))))))</f>
        <v>0</v>
      </c>
      <c r="AJ134" s="101">
        <f t="shared" si="47"/>
        <v>0</v>
      </c>
      <c r="AK134" s="101">
        <f t="shared" si="48"/>
        <v>0</v>
      </c>
      <c r="AL134" s="101">
        <f t="shared" si="49"/>
        <v>0</v>
      </c>
      <c r="AM134" s="101">
        <f t="shared" si="50"/>
        <v>0</v>
      </c>
      <c r="AN134" s="101">
        <f t="shared" si="51"/>
        <v>0</v>
      </c>
      <c r="AO134" s="101">
        <f t="shared" si="52"/>
        <v>0</v>
      </c>
      <c r="AP134" s="101">
        <f>IF(AG134="PE",AO134-(AO134*N(HLOOKUP($F134,Partenaires!$B$11:$H$24,12,FALSE))/N(HLOOKUP($F134,Partenaires!$B$11:$H$24,13,FALSE))),0)</f>
        <v>0</v>
      </c>
      <c r="AQ134" s="101">
        <f t="shared" si="53"/>
        <v>0</v>
      </c>
      <c r="AR134" s="101">
        <f t="shared" si="54"/>
        <v>0</v>
      </c>
      <c r="AS134" s="101">
        <f t="shared" si="55"/>
        <v>0</v>
      </c>
      <c r="AT134" s="101">
        <f t="shared" si="56"/>
        <v>0</v>
      </c>
      <c r="AU134" s="101">
        <f t="shared" si="57"/>
        <v>0</v>
      </c>
      <c r="AV134" s="101">
        <f t="shared" si="58"/>
        <v>0</v>
      </c>
      <c r="AW134" s="101">
        <f t="shared" si="59"/>
        <v>0</v>
      </c>
      <c r="AX134" s="101">
        <f t="shared" si="60"/>
        <v>0</v>
      </c>
      <c r="AY134" s="101">
        <f t="shared" si="61"/>
        <v>0</v>
      </c>
      <c r="AZ134" s="101">
        <f t="shared" si="62"/>
        <v>0</v>
      </c>
      <c r="BA134" s="101">
        <f>IF(F134="",0,$BB134*N(HLOOKUP($F134,Partenaires!$B$11:$H$24,5,FALSE)))</f>
        <v>0</v>
      </c>
      <c r="BB134" s="101">
        <f t="shared" si="63"/>
        <v>0</v>
      </c>
    </row>
    <row r="135" spans="1:54" x14ac:dyDescent="0.25">
      <c r="A135" s="25"/>
      <c r="B135" s="25"/>
      <c r="C135" s="25"/>
      <c r="D135" s="43" t="str">
        <f t="shared" si="41"/>
        <v/>
      </c>
      <c r="E135" s="44">
        <f>IFERROR(VLOOKUP(CONCATENATE(A135,B135,C135),'Structure projet '!D:E,2,FALSE),"")</f>
        <v>0</v>
      </c>
      <c r="F135" s="25"/>
      <c r="G135" s="25"/>
      <c r="H135" s="26"/>
      <c r="I135" s="26"/>
      <c r="J135" s="272"/>
      <c r="K135" s="272"/>
      <c r="L135" s="272"/>
      <c r="M135" s="272"/>
      <c r="N135" s="272"/>
      <c r="O135" s="98">
        <f t="shared" si="42"/>
        <v>0</v>
      </c>
      <c r="P135" s="33"/>
      <c r="Q135" s="33"/>
      <c r="R135" s="33"/>
      <c r="S135" s="33"/>
      <c r="T135" s="33"/>
      <c r="U135" s="99">
        <f t="shared" si="43"/>
        <v>0</v>
      </c>
      <c r="V135" s="34"/>
      <c r="W135" s="99">
        <f t="shared" si="44"/>
        <v>0</v>
      </c>
      <c r="X135" s="99">
        <f t="shared" si="45"/>
        <v>0</v>
      </c>
      <c r="Y135" s="33" t="str">
        <f>_xlfn.IFNA(IF(VLOOKUP(CONCATENATE($D135,$F135,$G135,Y$3),'Description des coûts'!$D$8:$M$1048576,5,FALSE)=Y$3,VLOOKUP(CONCATENATE($D135,$F135,$G135,Y$3),'Description des coûts'!$D$8:$M$1048576,9,FALSE),0),"")</f>
        <v/>
      </c>
      <c r="Z135" s="33">
        <f>IFERROR(VLOOKUP(D135,Amortissements!$D$8:$O$1048576,8,FALSE)*VLOOKUP(D135,Amortissements!$D$8:$O$1048576,10,FALSE),0)</f>
        <v>0</v>
      </c>
      <c r="AA135" s="33" t="str">
        <f>_xlfn.IFNA(IF(VLOOKUP(CONCATENATE($D135,$F135,$G135,AA$3),'Description des coûts'!$D$8:$M$1048576,5,FALSE)=AA$3,VLOOKUP(CONCATENATE($D135,$F135,$G135,AA$3),'Description des coûts'!$D$8:$M$1048576,9,FALSE),0),"")</f>
        <v/>
      </c>
      <c r="AB135" s="33" t="str">
        <f>_xlfn.IFNA(IF(VLOOKUP(CONCATENATE($D135,$F135,$G135,AB$3),'Description des coûts'!$D$8:$M$1048576,5,FALSE)=AB$3,VLOOKUP(CONCATENATE($D135,$F135,$G135,AB$3),'Description des coûts'!$D$8:$M$1048576,9,FALSE),0),"")</f>
        <v/>
      </c>
      <c r="AC135" s="33" t="str">
        <f>_xlfn.IFNA(IF(VLOOKUP(CONCATENATE($D135,$F135,$G135,AC$3),'Description des coûts'!$D$8:$M$1048576,5,FALSE)=AC$3,VLOOKUP(CONCATENATE($D135,$F135,$G135,AC$3),'Description des coûts'!$D$8:$M$1048576,9,FALSE),0),"")</f>
        <v/>
      </c>
      <c r="AD135" s="33" t="str">
        <f>_xlfn.IFNA(IF(VLOOKUP(CONCATENATE($D135,$F135,$G135,AD$3),'Description des coûts'!$D$8:$M$1048576,5,FALSE)=AD$3,VLOOKUP(CONCATENATE($D135,$F135,$G135,AD$3),'Description des coûts'!$D$8:$M$1048576,9,FALSE),0),"")</f>
        <v/>
      </c>
      <c r="AE135" s="34"/>
      <c r="AF135" s="99">
        <f t="shared" si="46"/>
        <v>0</v>
      </c>
      <c r="AG135" s="25"/>
      <c r="AH135" s="302"/>
      <c r="AI135" s="100">
        <f>IF(F135="",0,
IF(AG135="RI",N(HLOOKUP($F135,Partenaires!$B$11:$H$24,6,FALSE)),
IF(AG135="DE",N(HLOOKUP($F135,Partenaires!$B$11:$H$24,7,FALSE)),
IF(AG135="IEE",N(HLOOKUP($F135,Partenaires!$B$11:$H$24,8,FALSE)),
IF(AG135="AFR",N(HLOOKUP($F135,Partenaires!$B$11:$H$24,9,FALSE)),
IF(AG135="PME",N(HLOOKUP($F135,Partenaires!$B$11:$H$24,10,FALSE)),
IF(AG135="PE",N(HLOOKUP($F135,Partenaires!$B$11:$H$24,11,FALSE)),0)))))))</f>
        <v>0</v>
      </c>
      <c r="AJ135" s="101">
        <f t="shared" si="47"/>
        <v>0</v>
      </c>
      <c r="AK135" s="101">
        <f t="shared" si="48"/>
        <v>0</v>
      </c>
      <c r="AL135" s="101">
        <f t="shared" si="49"/>
        <v>0</v>
      </c>
      <c r="AM135" s="101">
        <f t="shared" si="50"/>
        <v>0</v>
      </c>
      <c r="AN135" s="101">
        <f t="shared" si="51"/>
        <v>0</v>
      </c>
      <c r="AO135" s="101">
        <f t="shared" si="52"/>
        <v>0</v>
      </c>
      <c r="AP135" s="101">
        <f>IF(AG135="PE",AO135-(AO135*N(HLOOKUP($F135,Partenaires!$B$11:$H$24,12,FALSE))/N(HLOOKUP($F135,Partenaires!$B$11:$H$24,13,FALSE))),0)</f>
        <v>0</v>
      </c>
      <c r="AQ135" s="101">
        <f t="shared" si="53"/>
        <v>0</v>
      </c>
      <c r="AR135" s="101">
        <f t="shared" si="54"/>
        <v>0</v>
      </c>
      <c r="AS135" s="101">
        <f t="shared" si="55"/>
        <v>0</v>
      </c>
      <c r="AT135" s="101">
        <f t="shared" si="56"/>
        <v>0</v>
      </c>
      <c r="AU135" s="101">
        <f t="shared" si="57"/>
        <v>0</v>
      </c>
      <c r="AV135" s="101">
        <f t="shared" si="58"/>
        <v>0</v>
      </c>
      <c r="AW135" s="101">
        <f t="shared" si="59"/>
        <v>0</v>
      </c>
      <c r="AX135" s="101">
        <f t="shared" si="60"/>
        <v>0</v>
      </c>
      <c r="AY135" s="101">
        <f t="shared" si="61"/>
        <v>0</v>
      </c>
      <c r="AZ135" s="101">
        <f t="shared" si="62"/>
        <v>0</v>
      </c>
      <c r="BA135" s="101">
        <f>IF(F135="",0,$BB135*N(HLOOKUP($F135,Partenaires!$B$11:$H$24,5,FALSE)))</f>
        <v>0</v>
      </c>
      <c r="BB135" s="101">
        <f t="shared" si="63"/>
        <v>0</v>
      </c>
    </row>
    <row r="136" spans="1:54" x14ac:dyDescent="0.25">
      <c r="A136" s="25"/>
      <c r="B136" s="25"/>
      <c r="C136" s="25"/>
      <c r="D136" s="43" t="str">
        <f t="shared" si="41"/>
        <v/>
      </c>
      <c r="E136" s="44">
        <f>IFERROR(VLOOKUP(CONCATENATE(A136,B136,C136),'Structure projet '!D:E,2,FALSE),"")</f>
        <v>0</v>
      </c>
      <c r="F136" s="25"/>
      <c r="G136" s="25"/>
      <c r="H136" s="26"/>
      <c r="I136" s="26"/>
      <c r="J136" s="272"/>
      <c r="K136" s="272"/>
      <c r="L136" s="272"/>
      <c r="M136" s="272"/>
      <c r="N136" s="272"/>
      <c r="O136" s="98">
        <f t="shared" si="42"/>
        <v>0</v>
      </c>
      <c r="P136" s="33"/>
      <c r="Q136" s="33"/>
      <c r="R136" s="33"/>
      <c r="S136" s="33"/>
      <c r="T136" s="33"/>
      <c r="U136" s="99">
        <f t="shared" si="43"/>
        <v>0</v>
      </c>
      <c r="V136" s="34"/>
      <c r="W136" s="99">
        <f t="shared" si="44"/>
        <v>0</v>
      </c>
      <c r="X136" s="99">
        <f t="shared" si="45"/>
        <v>0</v>
      </c>
      <c r="Y136" s="33" t="str">
        <f>_xlfn.IFNA(IF(VLOOKUP(CONCATENATE($D136,$F136,$G136,Y$3),'Description des coûts'!$D$8:$M$1048576,5,FALSE)=Y$3,VLOOKUP(CONCATENATE($D136,$F136,$G136,Y$3),'Description des coûts'!$D$8:$M$1048576,9,FALSE),0),"")</f>
        <v/>
      </c>
      <c r="Z136" s="33">
        <f>IFERROR(VLOOKUP(D136,Amortissements!$D$8:$O$1048576,8,FALSE)*VLOOKUP(D136,Amortissements!$D$8:$O$1048576,10,FALSE),0)</f>
        <v>0</v>
      </c>
      <c r="AA136" s="33" t="str">
        <f>_xlfn.IFNA(IF(VLOOKUP(CONCATENATE($D136,$F136,$G136,AA$3),'Description des coûts'!$D$8:$M$1048576,5,FALSE)=AA$3,VLOOKUP(CONCATENATE($D136,$F136,$G136,AA$3),'Description des coûts'!$D$8:$M$1048576,9,FALSE),0),"")</f>
        <v/>
      </c>
      <c r="AB136" s="33" t="str">
        <f>_xlfn.IFNA(IF(VLOOKUP(CONCATENATE($D136,$F136,$G136,AB$3),'Description des coûts'!$D$8:$M$1048576,5,FALSE)=AB$3,VLOOKUP(CONCATENATE($D136,$F136,$G136,AB$3),'Description des coûts'!$D$8:$M$1048576,9,FALSE),0),"")</f>
        <v/>
      </c>
      <c r="AC136" s="33" t="str">
        <f>_xlfn.IFNA(IF(VLOOKUP(CONCATENATE($D136,$F136,$G136,AC$3),'Description des coûts'!$D$8:$M$1048576,5,FALSE)=AC$3,VLOOKUP(CONCATENATE($D136,$F136,$G136,AC$3),'Description des coûts'!$D$8:$M$1048576,9,FALSE),0),"")</f>
        <v/>
      </c>
      <c r="AD136" s="33" t="str">
        <f>_xlfn.IFNA(IF(VLOOKUP(CONCATENATE($D136,$F136,$G136,AD$3),'Description des coûts'!$D$8:$M$1048576,5,FALSE)=AD$3,VLOOKUP(CONCATENATE($D136,$F136,$G136,AD$3),'Description des coûts'!$D$8:$M$1048576,9,FALSE),0),"")</f>
        <v/>
      </c>
      <c r="AE136" s="34"/>
      <c r="AF136" s="99">
        <f t="shared" si="46"/>
        <v>0</v>
      </c>
      <c r="AG136" s="25"/>
      <c r="AH136" s="302"/>
      <c r="AI136" s="100">
        <f>IF(F136="",0,
IF(AG136="RI",N(HLOOKUP($F136,Partenaires!$B$11:$H$24,6,FALSE)),
IF(AG136="DE",N(HLOOKUP($F136,Partenaires!$B$11:$H$24,7,FALSE)),
IF(AG136="IEE",N(HLOOKUP($F136,Partenaires!$B$11:$H$24,8,FALSE)),
IF(AG136="AFR",N(HLOOKUP($F136,Partenaires!$B$11:$H$24,9,FALSE)),
IF(AG136="PME",N(HLOOKUP($F136,Partenaires!$B$11:$H$24,10,FALSE)),
IF(AG136="PE",N(HLOOKUP($F136,Partenaires!$B$11:$H$24,11,FALSE)),0)))))))</f>
        <v>0</v>
      </c>
      <c r="AJ136" s="101">
        <f t="shared" si="47"/>
        <v>0</v>
      </c>
      <c r="AK136" s="101">
        <f t="shared" si="48"/>
        <v>0</v>
      </c>
      <c r="AL136" s="101">
        <f t="shared" si="49"/>
        <v>0</v>
      </c>
      <c r="AM136" s="101">
        <f t="shared" si="50"/>
        <v>0</v>
      </c>
      <c r="AN136" s="101">
        <f t="shared" si="51"/>
        <v>0</v>
      </c>
      <c r="AO136" s="101">
        <f t="shared" si="52"/>
        <v>0</v>
      </c>
      <c r="AP136" s="101">
        <f>IF(AG136="PE",AO136-(AO136*N(HLOOKUP($F136,Partenaires!$B$11:$H$24,12,FALSE))/N(HLOOKUP($F136,Partenaires!$B$11:$H$24,13,FALSE))),0)</f>
        <v>0</v>
      </c>
      <c r="AQ136" s="101">
        <f t="shared" si="53"/>
        <v>0</v>
      </c>
      <c r="AR136" s="101">
        <f t="shared" si="54"/>
        <v>0</v>
      </c>
      <c r="AS136" s="101">
        <f t="shared" si="55"/>
        <v>0</v>
      </c>
      <c r="AT136" s="101">
        <f t="shared" si="56"/>
        <v>0</v>
      </c>
      <c r="AU136" s="101">
        <f t="shared" si="57"/>
        <v>0</v>
      </c>
      <c r="AV136" s="101">
        <f t="shared" si="58"/>
        <v>0</v>
      </c>
      <c r="AW136" s="101">
        <f t="shared" si="59"/>
        <v>0</v>
      </c>
      <c r="AX136" s="101">
        <f t="shared" si="60"/>
        <v>0</v>
      </c>
      <c r="AY136" s="101">
        <f t="shared" si="61"/>
        <v>0</v>
      </c>
      <c r="AZ136" s="101">
        <f t="shared" si="62"/>
        <v>0</v>
      </c>
      <c r="BA136" s="101">
        <f>IF(F136="",0,$BB136*N(HLOOKUP($F136,Partenaires!$B$11:$H$24,5,FALSE)))</f>
        <v>0</v>
      </c>
      <c r="BB136" s="101">
        <f t="shared" si="63"/>
        <v>0</v>
      </c>
    </row>
    <row r="137" spans="1:54" x14ac:dyDescent="0.25">
      <c r="A137" s="25"/>
      <c r="B137" s="25"/>
      <c r="C137" s="25"/>
      <c r="D137" s="43" t="str">
        <f t="shared" si="41"/>
        <v/>
      </c>
      <c r="E137" s="44">
        <f>IFERROR(VLOOKUP(CONCATENATE(A137,B137,C137),'Structure projet '!D:E,2,FALSE),"")</f>
        <v>0</v>
      </c>
      <c r="F137" s="25"/>
      <c r="G137" s="25"/>
      <c r="H137" s="26"/>
      <c r="I137" s="26"/>
      <c r="J137" s="272"/>
      <c r="K137" s="272"/>
      <c r="L137" s="272"/>
      <c r="M137" s="272"/>
      <c r="N137" s="272"/>
      <c r="O137" s="98">
        <f t="shared" si="42"/>
        <v>0</v>
      </c>
      <c r="P137" s="33"/>
      <c r="Q137" s="33"/>
      <c r="R137" s="33"/>
      <c r="S137" s="33"/>
      <c r="T137" s="33"/>
      <c r="U137" s="99">
        <f t="shared" si="43"/>
        <v>0</v>
      </c>
      <c r="V137" s="34"/>
      <c r="W137" s="99">
        <f t="shared" si="44"/>
        <v>0</v>
      </c>
      <c r="X137" s="99">
        <f t="shared" si="45"/>
        <v>0</v>
      </c>
      <c r="Y137" s="33" t="str">
        <f>_xlfn.IFNA(IF(VLOOKUP(CONCATENATE($D137,$F137,$G137,Y$3),'Description des coûts'!$D$8:$M$1048576,5,FALSE)=Y$3,VLOOKUP(CONCATENATE($D137,$F137,$G137,Y$3),'Description des coûts'!$D$8:$M$1048576,9,FALSE),0),"")</f>
        <v/>
      </c>
      <c r="Z137" s="33">
        <f>IFERROR(VLOOKUP(D137,Amortissements!$D$8:$O$1048576,8,FALSE)*VLOOKUP(D137,Amortissements!$D$8:$O$1048576,10,FALSE),0)</f>
        <v>0</v>
      </c>
      <c r="AA137" s="33" t="str">
        <f>_xlfn.IFNA(IF(VLOOKUP(CONCATENATE($D137,$F137,$G137,AA$3),'Description des coûts'!$D$8:$M$1048576,5,FALSE)=AA$3,VLOOKUP(CONCATENATE($D137,$F137,$G137,AA$3),'Description des coûts'!$D$8:$M$1048576,9,FALSE),0),"")</f>
        <v/>
      </c>
      <c r="AB137" s="33" t="str">
        <f>_xlfn.IFNA(IF(VLOOKUP(CONCATENATE($D137,$F137,$G137,AB$3),'Description des coûts'!$D$8:$M$1048576,5,FALSE)=AB$3,VLOOKUP(CONCATENATE($D137,$F137,$G137,AB$3),'Description des coûts'!$D$8:$M$1048576,9,FALSE),0),"")</f>
        <v/>
      </c>
      <c r="AC137" s="33" t="str">
        <f>_xlfn.IFNA(IF(VLOOKUP(CONCATENATE($D137,$F137,$G137,AC$3),'Description des coûts'!$D$8:$M$1048576,5,FALSE)=AC$3,VLOOKUP(CONCATENATE($D137,$F137,$G137,AC$3),'Description des coûts'!$D$8:$M$1048576,9,FALSE),0),"")</f>
        <v/>
      </c>
      <c r="AD137" s="33" t="str">
        <f>_xlfn.IFNA(IF(VLOOKUP(CONCATENATE($D137,$F137,$G137,AD$3),'Description des coûts'!$D$8:$M$1048576,5,FALSE)=AD$3,VLOOKUP(CONCATENATE($D137,$F137,$G137,AD$3),'Description des coûts'!$D$8:$M$1048576,9,FALSE),0),"")</f>
        <v/>
      </c>
      <c r="AE137" s="34"/>
      <c r="AF137" s="99">
        <f t="shared" si="46"/>
        <v>0</v>
      </c>
      <c r="AG137" s="25"/>
      <c r="AH137" s="302"/>
      <c r="AI137" s="100">
        <f>IF(F137="",0,
IF(AG137="RI",N(HLOOKUP($F137,Partenaires!$B$11:$H$24,6,FALSE)),
IF(AG137="DE",N(HLOOKUP($F137,Partenaires!$B$11:$H$24,7,FALSE)),
IF(AG137="IEE",N(HLOOKUP($F137,Partenaires!$B$11:$H$24,8,FALSE)),
IF(AG137="AFR",N(HLOOKUP($F137,Partenaires!$B$11:$H$24,9,FALSE)),
IF(AG137="PME",N(HLOOKUP($F137,Partenaires!$B$11:$H$24,10,FALSE)),
IF(AG137="PE",N(HLOOKUP($F137,Partenaires!$B$11:$H$24,11,FALSE)),0)))))))</f>
        <v>0</v>
      </c>
      <c r="AJ137" s="101">
        <f t="shared" si="47"/>
        <v>0</v>
      </c>
      <c r="AK137" s="101">
        <f t="shared" si="48"/>
        <v>0</v>
      </c>
      <c r="AL137" s="101">
        <f t="shared" si="49"/>
        <v>0</v>
      </c>
      <c r="AM137" s="101">
        <f t="shared" si="50"/>
        <v>0</v>
      </c>
      <c r="AN137" s="101">
        <f t="shared" si="51"/>
        <v>0</v>
      </c>
      <c r="AO137" s="101">
        <f t="shared" si="52"/>
        <v>0</v>
      </c>
      <c r="AP137" s="101">
        <f>IF(AG137="PE",AO137-(AO137*N(HLOOKUP($F137,Partenaires!$B$11:$H$24,12,FALSE))/N(HLOOKUP($F137,Partenaires!$B$11:$H$24,13,FALSE))),0)</f>
        <v>0</v>
      </c>
      <c r="AQ137" s="101">
        <f t="shared" si="53"/>
        <v>0</v>
      </c>
      <c r="AR137" s="101">
        <f t="shared" si="54"/>
        <v>0</v>
      </c>
      <c r="AS137" s="101">
        <f t="shared" si="55"/>
        <v>0</v>
      </c>
      <c r="AT137" s="101">
        <f t="shared" si="56"/>
        <v>0</v>
      </c>
      <c r="AU137" s="101">
        <f t="shared" si="57"/>
        <v>0</v>
      </c>
      <c r="AV137" s="101">
        <f t="shared" si="58"/>
        <v>0</v>
      </c>
      <c r="AW137" s="101">
        <f t="shared" si="59"/>
        <v>0</v>
      </c>
      <c r="AX137" s="101">
        <f t="shared" si="60"/>
        <v>0</v>
      </c>
      <c r="AY137" s="101">
        <f t="shared" si="61"/>
        <v>0</v>
      </c>
      <c r="AZ137" s="101">
        <f t="shared" si="62"/>
        <v>0</v>
      </c>
      <c r="BA137" s="101">
        <f>IF(F137="",0,$BB137*N(HLOOKUP($F137,Partenaires!$B$11:$H$24,5,FALSE)))</f>
        <v>0</v>
      </c>
      <c r="BB137" s="101">
        <f t="shared" si="63"/>
        <v>0</v>
      </c>
    </row>
    <row r="138" spans="1:54" x14ac:dyDescent="0.25">
      <c r="A138" s="25"/>
      <c r="B138" s="25"/>
      <c r="C138" s="25"/>
      <c r="D138" s="43" t="str">
        <f t="shared" si="41"/>
        <v/>
      </c>
      <c r="E138" s="44">
        <f>IFERROR(VLOOKUP(CONCATENATE(A138,B138,C138),'Structure projet '!D:E,2,FALSE),"")</f>
        <v>0</v>
      </c>
      <c r="F138" s="25"/>
      <c r="G138" s="25"/>
      <c r="H138" s="26"/>
      <c r="I138" s="26"/>
      <c r="J138" s="272"/>
      <c r="K138" s="272"/>
      <c r="L138" s="272"/>
      <c r="M138" s="272"/>
      <c r="N138" s="272"/>
      <c r="O138" s="98">
        <f t="shared" si="42"/>
        <v>0</v>
      </c>
      <c r="P138" s="33"/>
      <c r="Q138" s="33"/>
      <c r="R138" s="33"/>
      <c r="S138" s="33"/>
      <c r="T138" s="33"/>
      <c r="U138" s="99">
        <f t="shared" si="43"/>
        <v>0</v>
      </c>
      <c r="V138" s="34"/>
      <c r="W138" s="99">
        <f t="shared" si="44"/>
        <v>0</v>
      </c>
      <c r="X138" s="99">
        <f t="shared" si="45"/>
        <v>0</v>
      </c>
      <c r="Y138" s="33" t="str">
        <f>_xlfn.IFNA(IF(VLOOKUP(CONCATENATE($D138,$F138,$G138,Y$3),'Description des coûts'!$D$8:$M$1048576,5,FALSE)=Y$3,VLOOKUP(CONCATENATE($D138,$F138,$G138,Y$3),'Description des coûts'!$D$8:$M$1048576,9,FALSE),0),"")</f>
        <v/>
      </c>
      <c r="Z138" s="33">
        <f>IFERROR(VLOOKUP(D138,Amortissements!$D$8:$O$1048576,8,FALSE)*VLOOKUP(D138,Amortissements!$D$8:$O$1048576,10,FALSE),0)</f>
        <v>0</v>
      </c>
      <c r="AA138" s="33" t="str">
        <f>_xlfn.IFNA(IF(VLOOKUP(CONCATENATE($D138,$F138,$G138,AA$3),'Description des coûts'!$D$8:$M$1048576,5,FALSE)=AA$3,VLOOKUP(CONCATENATE($D138,$F138,$G138,AA$3),'Description des coûts'!$D$8:$M$1048576,9,FALSE),0),"")</f>
        <v/>
      </c>
      <c r="AB138" s="33" t="str">
        <f>_xlfn.IFNA(IF(VLOOKUP(CONCATENATE($D138,$F138,$G138,AB$3),'Description des coûts'!$D$8:$M$1048576,5,FALSE)=AB$3,VLOOKUP(CONCATENATE($D138,$F138,$G138,AB$3),'Description des coûts'!$D$8:$M$1048576,9,FALSE),0),"")</f>
        <v/>
      </c>
      <c r="AC138" s="33" t="str">
        <f>_xlfn.IFNA(IF(VLOOKUP(CONCATENATE($D138,$F138,$G138,AC$3),'Description des coûts'!$D$8:$M$1048576,5,FALSE)=AC$3,VLOOKUP(CONCATENATE($D138,$F138,$G138,AC$3),'Description des coûts'!$D$8:$M$1048576,9,FALSE),0),"")</f>
        <v/>
      </c>
      <c r="AD138" s="33" t="str">
        <f>_xlfn.IFNA(IF(VLOOKUP(CONCATENATE($D138,$F138,$G138,AD$3),'Description des coûts'!$D$8:$M$1048576,5,FALSE)=AD$3,VLOOKUP(CONCATENATE($D138,$F138,$G138,AD$3),'Description des coûts'!$D$8:$M$1048576,9,FALSE),0),"")</f>
        <v/>
      </c>
      <c r="AE138" s="34"/>
      <c r="AF138" s="99">
        <f t="shared" si="46"/>
        <v>0</v>
      </c>
      <c r="AG138" s="25"/>
      <c r="AH138" s="302"/>
      <c r="AI138" s="100">
        <f>IF(F138="",0,
IF(AG138="RI",N(HLOOKUP($F138,Partenaires!$B$11:$H$24,6,FALSE)),
IF(AG138="DE",N(HLOOKUP($F138,Partenaires!$B$11:$H$24,7,FALSE)),
IF(AG138="IEE",N(HLOOKUP($F138,Partenaires!$B$11:$H$24,8,FALSE)),
IF(AG138="AFR",N(HLOOKUP($F138,Partenaires!$B$11:$H$24,9,FALSE)),
IF(AG138="PME",N(HLOOKUP($F138,Partenaires!$B$11:$H$24,10,FALSE)),
IF(AG138="PE",N(HLOOKUP($F138,Partenaires!$B$11:$H$24,11,FALSE)),0)))))))</f>
        <v>0</v>
      </c>
      <c r="AJ138" s="101">
        <f t="shared" si="47"/>
        <v>0</v>
      </c>
      <c r="AK138" s="101">
        <f t="shared" si="48"/>
        <v>0</v>
      </c>
      <c r="AL138" s="101">
        <f t="shared" si="49"/>
        <v>0</v>
      </c>
      <c r="AM138" s="101">
        <f t="shared" si="50"/>
        <v>0</v>
      </c>
      <c r="AN138" s="101">
        <f t="shared" si="51"/>
        <v>0</v>
      </c>
      <c r="AO138" s="101">
        <f t="shared" si="52"/>
        <v>0</v>
      </c>
      <c r="AP138" s="101">
        <f>IF(AG138="PE",AO138-(AO138*N(HLOOKUP($F138,Partenaires!$B$11:$H$24,12,FALSE))/N(HLOOKUP($F138,Partenaires!$B$11:$H$24,13,FALSE))),0)</f>
        <v>0</v>
      </c>
      <c r="AQ138" s="101">
        <f t="shared" si="53"/>
        <v>0</v>
      </c>
      <c r="AR138" s="101">
        <f t="shared" si="54"/>
        <v>0</v>
      </c>
      <c r="AS138" s="101">
        <f t="shared" si="55"/>
        <v>0</v>
      </c>
      <c r="AT138" s="101">
        <f t="shared" si="56"/>
        <v>0</v>
      </c>
      <c r="AU138" s="101">
        <f t="shared" si="57"/>
        <v>0</v>
      </c>
      <c r="AV138" s="101">
        <f t="shared" si="58"/>
        <v>0</v>
      </c>
      <c r="AW138" s="101">
        <f t="shared" si="59"/>
        <v>0</v>
      </c>
      <c r="AX138" s="101">
        <f t="shared" si="60"/>
        <v>0</v>
      </c>
      <c r="AY138" s="101">
        <f t="shared" si="61"/>
        <v>0</v>
      </c>
      <c r="AZ138" s="101">
        <f t="shared" si="62"/>
        <v>0</v>
      </c>
      <c r="BA138" s="101">
        <f>IF(F138="",0,$BB138*N(HLOOKUP($F138,Partenaires!$B$11:$H$24,5,FALSE)))</f>
        <v>0</v>
      </c>
      <c r="BB138" s="101">
        <f t="shared" si="63"/>
        <v>0</v>
      </c>
    </row>
    <row r="139" spans="1:54" x14ac:dyDescent="0.25">
      <c r="A139" s="25"/>
      <c r="B139" s="25"/>
      <c r="C139" s="25"/>
      <c r="D139" s="43" t="str">
        <f t="shared" si="41"/>
        <v/>
      </c>
      <c r="E139" s="44">
        <f>IFERROR(VLOOKUP(CONCATENATE(A139,B139,C139),'Structure projet '!D:E,2,FALSE),"")</f>
        <v>0</v>
      </c>
      <c r="F139" s="25"/>
      <c r="G139" s="25"/>
      <c r="H139" s="26"/>
      <c r="I139" s="26"/>
      <c r="J139" s="272"/>
      <c r="K139" s="272"/>
      <c r="L139" s="272"/>
      <c r="M139" s="272"/>
      <c r="N139" s="272"/>
      <c r="O139" s="98">
        <f t="shared" si="42"/>
        <v>0</v>
      </c>
      <c r="P139" s="33"/>
      <c r="Q139" s="33"/>
      <c r="R139" s="33"/>
      <c r="S139" s="33"/>
      <c r="T139" s="33"/>
      <c r="U139" s="99">
        <f t="shared" si="43"/>
        <v>0</v>
      </c>
      <c r="V139" s="34"/>
      <c r="W139" s="99">
        <f t="shared" si="44"/>
        <v>0</v>
      </c>
      <c r="X139" s="99">
        <f t="shared" si="45"/>
        <v>0</v>
      </c>
      <c r="Y139" s="33" t="str">
        <f>_xlfn.IFNA(IF(VLOOKUP(CONCATENATE($D139,$F139,$G139,Y$3),'Description des coûts'!$D$8:$M$1048576,5,FALSE)=Y$3,VLOOKUP(CONCATENATE($D139,$F139,$G139,Y$3),'Description des coûts'!$D$8:$M$1048576,9,FALSE),0),"")</f>
        <v/>
      </c>
      <c r="Z139" s="33">
        <f>IFERROR(VLOOKUP(D139,Amortissements!$D$8:$O$1048576,8,FALSE)*VLOOKUP(D139,Amortissements!$D$8:$O$1048576,10,FALSE),0)</f>
        <v>0</v>
      </c>
      <c r="AA139" s="33" t="str">
        <f>_xlfn.IFNA(IF(VLOOKUP(CONCATENATE($D139,$F139,$G139,AA$3),'Description des coûts'!$D$8:$M$1048576,5,FALSE)=AA$3,VLOOKUP(CONCATENATE($D139,$F139,$G139,AA$3),'Description des coûts'!$D$8:$M$1048576,9,FALSE),0),"")</f>
        <v/>
      </c>
      <c r="AB139" s="33" t="str">
        <f>_xlfn.IFNA(IF(VLOOKUP(CONCATENATE($D139,$F139,$G139,AB$3),'Description des coûts'!$D$8:$M$1048576,5,FALSE)=AB$3,VLOOKUP(CONCATENATE($D139,$F139,$G139,AB$3),'Description des coûts'!$D$8:$M$1048576,9,FALSE),0),"")</f>
        <v/>
      </c>
      <c r="AC139" s="33" t="str">
        <f>_xlfn.IFNA(IF(VLOOKUP(CONCATENATE($D139,$F139,$G139,AC$3),'Description des coûts'!$D$8:$M$1048576,5,FALSE)=AC$3,VLOOKUP(CONCATENATE($D139,$F139,$G139,AC$3),'Description des coûts'!$D$8:$M$1048576,9,FALSE),0),"")</f>
        <v/>
      </c>
      <c r="AD139" s="33" t="str">
        <f>_xlfn.IFNA(IF(VLOOKUP(CONCATENATE($D139,$F139,$G139,AD$3),'Description des coûts'!$D$8:$M$1048576,5,FALSE)=AD$3,VLOOKUP(CONCATENATE($D139,$F139,$G139,AD$3),'Description des coûts'!$D$8:$M$1048576,9,FALSE),0),"")</f>
        <v/>
      </c>
      <c r="AE139" s="34"/>
      <c r="AF139" s="99">
        <f t="shared" si="46"/>
        <v>0</v>
      </c>
      <c r="AG139" s="25"/>
      <c r="AH139" s="302"/>
      <c r="AI139" s="100">
        <f>IF(F139="",0,
IF(AG139="RI",N(HLOOKUP($F139,Partenaires!$B$11:$H$24,6,FALSE)),
IF(AG139="DE",N(HLOOKUP($F139,Partenaires!$B$11:$H$24,7,FALSE)),
IF(AG139="IEE",N(HLOOKUP($F139,Partenaires!$B$11:$H$24,8,FALSE)),
IF(AG139="AFR",N(HLOOKUP($F139,Partenaires!$B$11:$H$24,9,FALSE)),
IF(AG139="PME",N(HLOOKUP($F139,Partenaires!$B$11:$H$24,10,FALSE)),
IF(AG139="PE",N(HLOOKUP($F139,Partenaires!$B$11:$H$24,11,FALSE)),0)))))))</f>
        <v>0</v>
      </c>
      <c r="AJ139" s="101">
        <f t="shared" si="47"/>
        <v>0</v>
      </c>
      <c r="AK139" s="101">
        <f t="shared" si="48"/>
        <v>0</v>
      </c>
      <c r="AL139" s="101">
        <f t="shared" si="49"/>
        <v>0</v>
      </c>
      <c r="AM139" s="101">
        <f t="shared" si="50"/>
        <v>0</v>
      </c>
      <c r="AN139" s="101">
        <f t="shared" si="51"/>
        <v>0</v>
      </c>
      <c r="AO139" s="101">
        <f t="shared" si="52"/>
        <v>0</v>
      </c>
      <c r="AP139" s="101">
        <f>IF(AG139="PE",AO139-(AO139*N(HLOOKUP($F139,Partenaires!$B$11:$H$24,12,FALSE))/N(HLOOKUP($F139,Partenaires!$B$11:$H$24,13,FALSE))),0)</f>
        <v>0</v>
      </c>
      <c r="AQ139" s="101">
        <f t="shared" si="53"/>
        <v>0</v>
      </c>
      <c r="AR139" s="101">
        <f t="shared" si="54"/>
        <v>0</v>
      </c>
      <c r="AS139" s="101">
        <f t="shared" si="55"/>
        <v>0</v>
      </c>
      <c r="AT139" s="101">
        <f t="shared" si="56"/>
        <v>0</v>
      </c>
      <c r="AU139" s="101">
        <f t="shared" si="57"/>
        <v>0</v>
      </c>
      <c r="AV139" s="101">
        <f t="shared" si="58"/>
        <v>0</v>
      </c>
      <c r="AW139" s="101">
        <f t="shared" si="59"/>
        <v>0</v>
      </c>
      <c r="AX139" s="101">
        <f t="shared" si="60"/>
        <v>0</v>
      </c>
      <c r="AY139" s="101">
        <f t="shared" si="61"/>
        <v>0</v>
      </c>
      <c r="AZ139" s="101">
        <f t="shared" si="62"/>
        <v>0</v>
      </c>
      <c r="BA139" s="101">
        <f>IF(F139="",0,$BB139*N(HLOOKUP($F139,Partenaires!$B$11:$H$24,5,FALSE)))</f>
        <v>0</v>
      </c>
      <c r="BB139" s="101">
        <f t="shared" si="63"/>
        <v>0</v>
      </c>
    </row>
    <row r="140" spans="1:54" x14ac:dyDescent="0.25">
      <c r="A140" s="25"/>
      <c r="B140" s="25"/>
      <c r="C140" s="25"/>
      <c r="D140" s="43" t="str">
        <f t="shared" ref="D140:D203" si="64">CONCATENATE(A140,B140,C140)</f>
        <v/>
      </c>
      <c r="E140" s="44">
        <f>IFERROR(VLOOKUP(CONCATENATE(A140,B140,C140),'Structure projet '!D:E,2,FALSE),"")</f>
        <v>0</v>
      </c>
      <c r="F140" s="25"/>
      <c r="G140" s="25"/>
      <c r="H140" s="26"/>
      <c r="I140" s="26"/>
      <c r="J140" s="272"/>
      <c r="K140" s="272"/>
      <c r="L140" s="272"/>
      <c r="M140" s="272"/>
      <c r="N140" s="272"/>
      <c r="O140" s="98">
        <f t="shared" ref="O140:O203" si="65">SUM(J140:N140)</f>
        <v>0</v>
      </c>
      <c r="P140" s="33"/>
      <c r="Q140" s="33"/>
      <c r="R140" s="33"/>
      <c r="S140" s="33"/>
      <c r="T140" s="33"/>
      <c r="U140" s="99">
        <f t="shared" ref="U140:U203" si="66">J140*P140+K140*Q140+L140*R140+M140*S140+N140*T140</f>
        <v>0</v>
      </c>
      <c r="V140" s="34"/>
      <c r="W140" s="99">
        <f t="shared" ref="W140:W203" si="67">IF(U140-V140=0,0,U140-V140)</f>
        <v>0</v>
      </c>
      <c r="X140" s="99">
        <f t="shared" ref="X140:X203" si="68">IF(OR(AG140="RI",AG140="DE"),20%*(W140+SUM(Y140:AC140)),0)</f>
        <v>0</v>
      </c>
      <c r="Y140" s="33" t="str">
        <f>_xlfn.IFNA(IF(VLOOKUP(CONCATENATE($D140,$F140,$G140,Y$3),'Description des coûts'!$D$8:$M$1048576,5,FALSE)=Y$3,VLOOKUP(CONCATENATE($D140,$F140,$G140,Y$3),'Description des coûts'!$D$8:$M$1048576,9,FALSE),0),"")</f>
        <v/>
      </c>
      <c r="Z140" s="33">
        <f>IFERROR(VLOOKUP(D140,Amortissements!$D$8:$O$1048576,8,FALSE)*VLOOKUP(D140,Amortissements!$D$8:$O$1048576,10,FALSE),0)</f>
        <v>0</v>
      </c>
      <c r="AA140" s="33" t="str">
        <f>_xlfn.IFNA(IF(VLOOKUP(CONCATENATE($D140,$F140,$G140,AA$3),'Description des coûts'!$D$8:$M$1048576,5,FALSE)=AA$3,VLOOKUP(CONCATENATE($D140,$F140,$G140,AA$3),'Description des coûts'!$D$8:$M$1048576,9,FALSE),0),"")</f>
        <v/>
      </c>
      <c r="AB140" s="33" t="str">
        <f>_xlfn.IFNA(IF(VLOOKUP(CONCATENATE($D140,$F140,$G140,AB$3),'Description des coûts'!$D$8:$M$1048576,5,FALSE)=AB$3,VLOOKUP(CONCATENATE($D140,$F140,$G140,AB$3),'Description des coûts'!$D$8:$M$1048576,9,FALSE),0),"")</f>
        <v/>
      </c>
      <c r="AC140" s="33" t="str">
        <f>_xlfn.IFNA(IF(VLOOKUP(CONCATENATE($D140,$F140,$G140,AC$3),'Description des coûts'!$D$8:$M$1048576,5,FALSE)=AC$3,VLOOKUP(CONCATENATE($D140,$F140,$G140,AC$3),'Description des coûts'!$D$8:$M$1048576,9,FALSE),0),"")</f>
        <v/>
      </c>
      <c r="AD140" s="33" t="str">
        <f>_xlfn.IFNA(IF(VLOOKUP(CONCATENATE($D140,$F140,$G140,AD$3),'Description des coûts'!$D$8:$M$1048576,5,FALSE)=AD$3,VLOOKUP(CONCATENATE($D140,$F140,$G140,AD$3),'Description des coûts'!$D$8:$M$1048576,9,FALSE),0),"")</f>
        <v/>
      </c>
      <c r="AE140" s="34"/>
      <c r="AF140" s="99">
        <f t="shared" ref="AF140:AF203" si="69">U140+SUM(X140:AD140)</f>
        <v>0</v>
      </c>
      <c r="AG140" s="25"/>
      <c r="AH140" s="302"/>
      <c r="AI140" s="100">
        <f>IF(F140="",0,
IF(AG140="RI",N(HLOOKUP($F140,Partenaires!$B$11:$H$24,6,FALSE)),
IF(AG140="DE",N(HLOOKUP($F140,Partenaires!$B$11:$H$24,7,FALSE)),
IF(AG140="IEE",N(HLOOKUP($F140,Partenaires!$B$11:$H$24,8,FALSE)),
IF(AG140="AFR",N(HLOOKUP($F140,Partenaires!$B$11:$H$24,9,FALSE)),
IF(AG140="PME",N(HLOOKUP($F140,Partenaires!$B$11:$H$24,10,FALSE)),
IF(AG140="PE",N(HLOOKUP($F140,Partenaires!$B$11:$H$24,11,FALSE)),0)))))))</f>
        <v>0</v>
      </c>
      <c r="AJ140" s="101">
        <f t="shared" ref="AJ140:AJ203" si="70">IF(AG140="RI",AF140-V140,0)</f>
        <v>0</v>
      </c>
      <c r="AK140" s="101">
        <f t="shared" ref="AK140:AK203" si="71">IF(AG140="DE",AF140-V140,0)</f>
        <v>0</v>
      </c>
      <c r="AL140" s="101">
        <f t="shared" ref="AL140:AL203" si="72">IF(AG140="IEE",AF140-V140,0)</f>
        <v>0</v>
      </c>
      <c r="AM140" s="101">
        <f t="shared" ref="AM140:AM203" si="73">IF(AG140="AFR",AF140-V140,0)</f>
        <v>0</v>
      </c>
      <c r="AN140" s="101">
        <f t="shared" ref="AN140:AN203" si="74">IF(AG140="PME",AF140-V140,0)</f>
        <v>0</v>
      </c>
      <c r="AO140" s="101">
        <f t="shared" ref="AO140:AO203" si="75">IF(AG140="PE",AF140-V140,0)</f>
        <v>0</v>
      </c>
      <c r="AP140" s="101">
        <f>IF(AG140="PE",AO140-(AO140*N(HLOOKUP($F140,Partenaires!$B$11:$H$24,12,FALSE))/N(HLOOKUP($F140,Partenaires!$B$11:$H$24,13,FALSE))),0)</f>
        <v>0</v>
      </c>
      <c r="AQ140" s="101">
        <f t="shared" ref="AQ140:AQ203" si="76">IF(AG140="AFR",IF(SUM($AD$11:$AD$2000)&gt;SUM($W$11:$W$2000),AD140,W140),0)</f>
        <v>0</v>
      </c>
      <c r="AR140" s="101">
        <f t="shared" ref="AR140:AR203" si="77">IF(AG140="PME",IF(SUM($AD$11:$AD$2000)&gt;SUM($W$11:$W$2000),AD140,W140),0)</f>
        <v>0</v>
      </c>
      <c r="AS140" s="101">
        <f t="shared" ref="AS140:AS203" si="78">(AJ140+AK140+AL140+AR140+AP140+AQ140)*AH140</f>
        <v>0</v>
      </c>
      <c r="AT140" s="101">
        <f t="shared" ref="AT140:AT203" si="79">IF(AG140="HP",0,AF140-AS140)</f>
        <v>0</v>
      </c>
      <c r="AU140" s="101">
        <f t="shared" ref="AU140:AU203" si="80">IF(AG140="HP",AF140,0)</f>
        <v>0</v>
      </c>
      <c r="AV140" s="101">
        <f t="shared" ref="AV140:AV203" si="81">IF(AG140="PE",AO140-AP140,0)</f>
        <v>0</v>
      </c>
      <c r="AW140" s="101">
        <f t="shared" ref="AW140:AW203" si="82">IF(AG140="AFR",AM140-AQ140,0)</f>
        <v>0</v>
      </c>
      <c r="AX140" s="101">
        <f t="shared" ref="AX140:AX203" si="83">IF(AG140="PME",AN140-AR140,0)</f>
        <v>0</v>
      </c>
      <c r="AY140" s="101">
        <f t="shared" ref="AY140:AY203" si="84">AT140+AU140+AV140+AW140+AX140</f>
        <v>0</v>
      </c>
      <c r="AZ140" s="101">
        <f t="shared" ref="AZ140:AZ203" si="85">BB140-BA140</f>
        <v>0</v>
      </c>
      <c r="BA140" s="101">
        <f>IF(F140="",0,$BB140*N(HLOOKUP($F140,Partenaires!$B$11:$H$24,5,FALSE)))</f>
        <v>0</v>
      </c>
      <c r="BB140" s="101">
        <f t="shared" ref="BB140:BB203" si="86">AS140*AI140</f>
        <v>0</v>
      </c>
    </row>
    <row r="141" spans="1:54" x14ac:dyDescent="0.25">
      <c r="A141" s="25"/>
      <c r="B141" s="25"/>
      <c r="C141" s="25"/>
      <c r="D141" s="43" t="str">
        <f t="shared" si="64"/>
        <v/>
      </c>
      <c r="E141" s="44">
        <f>IFERROR(VLOOKUP(CONCATENATE(A141,B141,C141),'Structure projet '!D:E,2,FALSE),"")</f>
        <v>0</v>
      </c>
      <c r="F141" s="25"/>
      <c r="G141" s="25"/>
      <c r="H141" s="26"/>
      <c r="I141" s="26"/>
      <c r="J141" s="272"/>
      <c r="K141" s="272"/>
      <c r="L141" s="272"/>
      <c r="M141" s="272"/>
      <c r="N141" s="272"/>
      <c r="O141" s="98">
        <f t="shared" si="65"/>
        <v>0</v>
      </c>
      <c r="P141" s="33"/>
      <c r="Q141" s="33"/>
      <c r="R141" s="33"/>
      <c r="S141" s="33"/>
      <c r="T141" s="33"/>
      <c r="U141" s="99">
        <f t="shared" si="66"/>
        <v>0</v>
      </c>
      <c r="V141" s="34"/>
      <c r="W141" s="99">
        <f t="shared" si="67"/>
        <v>0</v>
      </c>
      <c r="X141" s="99">
        <f t="shared" si="68"/>
        <v>0</v>
      </c>
      <c r="Y141" s="33" t="str">
        <f>_xlfn.IFNA(IF(VLOOKUP(CONCATENATE($D141,$F141,$G141,Y$3),'Description des coûts'!$D$8:$M$1048576,5,FALSE)=Y$3,VLOOKUP(CONCATENATE($D141,$F141,$G141,Y$3),'Description des coûts'!$D$8:$M$1048576,9,FALSE),0),"")</f>
        <v/>
      </c>
      <c r="Z141" s="33">
        <f>IFERROR(VLOOKUP(D141,Amortissements!$D$8:$O$1048576,8,FALSE)*VLOOKUP(D141,Amortissements!$D$8:$O$1048576,10,FALSE),0)</f>
        <v>0</v>
      </c>
      <c r="AA141" s="33" t="str">
        <f>_xlfn.IFNA(IF(VLOOKUP(CONCATENATE($D141,$F141,$G141,AA$3),'Description des coûts'!$D$8:$M$1048576,5,FALSE)=AA$3,VLOOKUP(CONCATENATE($D141,$F141,$G141,AA$3),'Description des coûts'!$D$8:$M$1048576,9,FALSE),0),"")</f>
        <v/>
      </c>
      <c r="AB141" s="33" t="str">
        <f>_xlfn.IFNA(IF(VLOOKUP(CONCATENATE($D141,$F141,$G141,AB$3),'Description des coûts'!$D$8:$M$1048576,5,FALSE)=AB$3,VLOOKUP(CONCATENATE($D141,$F141,$G141,AB$3),'Description des coûts'!$D$8:$M$1048576,9,FALSE),0),"")</f>
        <v/>
      </c>
      <c r="AC141" s="33" t="str">
        <f>_xlfn.IFNA(IF(VLOOKUP(CONCATENATE($D141,$F141,$G141,AC$3),'Description des coûts'!$D$8:$M$1048576,5,FALSE)=AC$3,VLOOKUP(CONCATENATE($D141,$F141,$G141,AC$3),'Description des coûts'!$D$8:$M$1048576,9,FALSE),0),"")</f>
        <v/>
      </c>
      <c r="AD141" s="33" t="str">
        <f>_xlfn.IFNA(IF(VLOOKUP(CONCATENATE($D141,$F141,$G141,AD$3),'Description des coûts'!$D$8:$M$1048576,5,FALSE)=AD$3,VLOOKUP(CONCATENATE($D141,$F141,$G141,AD$3),'Description des coûts'!$D$8:$M$1048576,9,FALSE),0),"")</f>
        <v/>
      </c>
      <c r="AE141" s="34"/>
      <c r="AF141" s="99">
        <f t="shared" si="69"/>
        <v>0</v>
      </c>
      <c r="AG141" s="25"/>
      <c r="AH141" s="302"/>
      <c r="AI141" s="100">
        <f>IF(F141="",0,
IF(AG141="RI",N(HLOOKUP($F141,Partenaires!$B$11:$H$24,6,FALSE)),
IF(AG141="DE",N(HLOOKUP($F141,Partenaires!$B$11:$H$24,7,FALSE)),
IF(AG141="IEE",N(HLOOKUP($F141,Partenaires!$B$11:$H$24,8,FALSE)),
IF(AG141="AFR",N(HLOOKUP($F141,Partenaires!$B$11:$H$24,9,FALSE)),
IF(AG141="PME",N(HLOOKUP($F141,Partenaires!$B$11:$H$24,10,FALSE)),
IF(AG141="PE",N(HLOOKUP($F141,Partenaires!$B$11:$H$24,11,FALSE)),0)))))))</f>
        <v>0</v>
      </c>
      <c r="AJ141" s="101">
        <f t="shared" si="70"/>
        <v>0</v>
      </c>
      <c r="AK141" s="101">
        <f t="shared" si="71"/>
        <v>0</v>
      </c>
      <c r="AL141" s="101">
        <f t="shared" si="72"/>
        <v>0</v>
      </c>
      <c r="AM141" s="101">
        <f t="shared" si="73"/>
        <v>0</v>
      </c>
      <c r="AN141" s="101">
        <f t="shared" si="74"/>
        <v>0</v>
      </c>
      <c r="AO141" s="101">
        <f t="shared" si="75"/>
        <v>0</v>
      </c>
      <c r="AP141" s="101">
        <f>IF(AG141="PE",AO141-(AO141*N(HLOOKUP($F141,Partenaires!$B$11:$H$24,12,FALSE))/N(HLOOKUP($F141,Partenaires!$B$11:$H$24,13,FALSE))),0)</f>
        <v>0</v>
      </c>
      <c r="AQ141" s="101">
        <f t="shared" si="76"/>
        <v>0</v>
      </c>
      <c r="AR141" s="101">
        <f t="shared" si="77"/>
        <v>0</v>
      </c>
      <c r="AS141" s="101">
        <f t="shared" si="78"/>
        <v>0</v>
      </c>
      <c r="AT141" s="101">
        <f t="shared" si="79"/>
        <v>0</v>
      </c>
      <c r="AU141" s="101">
        <f t="shared" si="80"/>
        <v>0</v>
      </c>
      <c r="AV141" s="101">
        <f t="shared" si="81"/>
        <v>0</v>
      </c>
      <c r="AW141" s="101">
        <f t="shared" si="82"/>
        <v>0</v>
      </c>
      <c r="AX141" s="101">
        <f t="shared" si="83"/>
        <v>0</v>
      </c>
      <c r="AY141" s="101">
        <f t="shared" si="84"/>
        <v>0</v>
      </c>
      <c r="AZ141" s="101">
        <f t="shared" si="85"/>
        <v>0</v>
      </c>
      <c r="BA141" s="101">
        <f>IF(F141="",0,$BB141*N(HLOOKUP($F141,Partenaires!$B$11:$H$24,5,FALSE)))</f>
        <v>0</v>
      </c>
      <c r="BB141" s="101">
        <f t="shared" si="86"/>
        <v>0</v>
      </c>
    </row>
    <row r="142" spans="1:54" x14ac:dyDescent="0.25">
      <c r="A142" s="25"/>
      <c r="B142" s="25"/>
      <c r="C142" s="25"/>
      <c r="D142" s="43" t="str">
        <f t="shared" si="64"/>
        <v/>
      </c>
      <c r="E142" s="44">
        <f>IFERROR(VLOOKUP(CONCATENATE(A142,B142,C142),'Structure projet '!D:E,2,FALSE),"")</f>
        <v>0</v>
      </c>
      <c r="F142" s="25"/>
      <c r="G142" s="25"/>
      <c r="H142" s="26"/>
      <c r="I142" s="26"/>
      <c r="J142" s="272"/>
      <c r="K142" s="272"/>
      <c r="L142" s="272"/>
      <c r="M142" s="272"/>
      <c r="N142" s="272"/>
      <c r="O142" s="98">
        <f t="shared" si="65"/>
        <v>0</v>
      </c>
      <c r="P142" s="33"/>
      <c r="Q142" s="33"/>
      <c r="R142" s="33"/>
      <c r="S142" s="33"/>
      <c r="T142" s="33"/>
      <c r="U142" s="99">
        <f t="shared" si="66"/>
        <v>0</v>
      </c>
      <c r="V142" s="34"/>
      <c r="W142" s="99">
        <f t="shared" si="67"/>
        <v>0</v>
      </c>
      <c r="X142" s="99">
        <f t="shared" si="68"/>
        <v>0</v>
      </c>
      <c r="Y142" s="33" t="str">
        <f>_xlfn.IFNA(IF(VLOOKUP(CONCATENATE($D142,$F142,$G142,Y$3),'Description des coûts'!$D$8:$M$1048576,5,FALSE)=Y$3,VLOOKUP(CONCATENATE($D142,$F142,$G142,Y$3),'Description des coûts'!$D$8:$M$1048576,9,FALSE),0),"")</f>
        <v/>
      </c>
      <c r="Z142" s="33">
        <f>IFERROR(VLOOKUP(D142,Amortissements!$D$8:$O$1048576,8,FALSE)*VLOOKUP(D142,Amortissements!$D$8:$O$1048576,10,FALSE),0)</f>
        <v>0</v>
      </c>
      <c r="AA142" s="33" t="str">
        <f>_xlfn.IFNA(IF(VLOOKUP(CONCATENATE($D142,$F142,$G142,AA$3),'Description des coûts'!$D$8:$M$1048576,5,FALSE)=AA$3,VLOOKUP(CONCATENATE($D142,$F142,$G142,AA$3),'Description des coûts'!$D$8:$M$1048576,9,FALSE),0),"")</f>
        <v/>
      </c>
      <c r="AB142" s="33" t="str">
        <f>_xlfn.IFNA(IF(VLOOKUP(CONCATENATE($D142,$F142,$G142,AB$3),'Description des coûts'!$D$8:$M$1048576,5,FALSE)=AB$3,VLOOKUP(CONCATENATE($D142,$F142,$G142,AB$3),'Description des coûts'!$D$8:$M$1048576,9,FALSE),0),"")</f>
        <v/>
      </c>
      <c r="AC142" s="33" t="str">
        <f>_xlfn.IFNA(IF(VLOOKUP(CONCATENATE($D142,$F142,$G142,AC$3),'Description des coûts'!$D$8:$M$1048576,5,FALSE)=AC$3,VLOOKUP(CONCATENATE($D142,$F142,$G142,AC$3),'Description des coûts'!$D$8:$M$1048576,9,FALSE),0),"")</f>
        <v/>
      </c>
      <c r="AD142" s="33" t="str">
        <f>_xlfn.IFNA(IF(VLOOKUP(CONCATENATE($D142,$F142,$G142,AD$3),'Description des coûts'!$D$8:$M$1048576,5,FALSE)=AD$3,VLOOKUP(CONCATENATE($D142,$F142,$G142,AD$3),'Description des coûts'!$D$8:$M$1048576,9,FALSE),0),"")</f>
        <v/>
      </c>
      <c r="AE142" s="34"/>
      <c r="AF142" s="99">
        <f t="shared" si="69"/>
        <v>0</v>
      </c>
      <c r="AG142" s="25"/>
      <c r="AH142" s="302"/>
      <c r="AI142" s="100">
        <f>IF(F142="",0,
IF(AG142="RI",N(HLOOKUP($F142,Partenaires!$B$11:$H$24,6,FALSE)),
IF(AG142="DE",N(HLOOKUP($F142,Partenaires!$B$11:$H$24,7,FALSE)),
IF(AG142="IEE",N(HLOOKUP($F142,Partenaires!$B$11:$H$24,8,FALSE)),
IF(AG142="AFR",N(HLOOKUP($F142,Partenaires!$B$11:$H$24,9,FALSE)),
IF(AG142="PME",N(HLOOKUP($F142,Partenaires!$B$11:$H$24,10,FALSE)),
IF(AG142="PE",N(HLOOKUP($F142,Partenaires!$B$11:$H$24,11,FALSE)),0)))))))</f>
        <v>0</v>
      </c>
      <c r="AJ142" s="101">
        <f t="shared" si="70"/>
        <v>0</v>
      </c>
      <c r="AK142" s="101">
        <f t="shared" si="71"/>
        <v>0</v>
      </c>
      <c r="AL142" s="101">
        <f t="shared" si="72"/>
        <v>0</v>
      </c>
      <c r="AM142" s="101">
        <f t="shared" si="73"/>
        <v>0</v>
      </c>
      <c r="AN142" s="101">
        <f t="shared" si="74"/>
        <v>0</v>
      </c>
      <c r="AO142" s="101">
        <f t="shared" si="75"/>
        <v>0</v>
      </c>
      <c r="AP142" s="101">
        <f>IF(AG142="PE",AO142-(AO142*N(HLOOKUP($F142,Partenaires!$B$11:$H$24,12,FALSE))/N(HLOOKUP($F142,Partenaires!$B$11:$H$24,13,FALSE))),0)</f>
        <v>0</v>
      </c>
      <c r="AQ142" s="101">
        <f t="shared" si="76"/>
        <v>0</v>
      </c>
      <c r="AR142" s="101">
        <f t="shared" si="77"/>
        <v>0</v>
      </c>
      <c r="AS142" s="101">
        <f t="shared" si="78"/>
        <v>0</v>
      </c>
      <c r="AT142" s="101">
        <f t="shared" si="79"/>
        <v>0</v>
      </c>
      <c r="AU142" s="101">
        <f t="shared" si="80"/>
        <v>0</v>
      </c>
      <c r="AV142" s="101">
        <f t="shared" si="81"/>
        <v>0</v>
      </c>
      <c r="AW142" s="101">
        <f t="shared" si="82"/>
        <v>0</v>
      </c>
      <c r="AX142" s="101">
        <f t="shared" si="83"/>
        <v>0</v>
      </c>
      <c r="AY142" s="101">
        <f t="shared" si="84"/>
        <v>0</v>
      </c>
      <c r="AZ142" s="101">
        <f t="shared" si="85"/>
        <v>0</v>
      </c>
      <c r="BA142" s="101">
        <f>IF(F142="",0,$BB142*N(HLOOKUP($F142,Partenaires!$B$11:$H$24,5,FALSE)))</f>
        <v>0</v>
      </c>
      <c r="BB142" s="101">
        <f t="shared" si="86"/>
        <v>0</v>
      </c>
    </row>
    <row r="143" spans="1:54" x14ac:dyDescent="0.25">
      <c r="A143" s="25"/>
      <c r="B143" s="25"/>
      <c r="C143" s="25"/>
      <c r="D143" s="43" t="str">
        <f t="shared" si="64"/>
        <v/>
      </c>
      <c r="E143" s="44">
        <f>IFERROR(VLOOKUP(CONCATENATE(A143,B143,C143),'Structure projet '!D:E,2,FALSE),"")</f>
        <v>0</v>
      </c>
      <c r="F143" s="25"/>
      <c r="G143" s="25"/>
      <c r="H143" s="26"/>
      <c r="I143" s="26"/>
      <c r="J143" s="272"/>
      <c r="K143" s="272"/>
      <c r="L143" s="272"/>
      <c r="M143" s="272"/>
      <c r="N143" s="272"/>
      <c r="O143" s="98">
        <f t="shared" si="65"/>
        <v>0</v>
      </c>
      <c r="P143" s="33"/>
      <c r="Q143" s="33"/>
      <c r="R143" s="33"/>
      <c r="S143" s="33"/>
      <c r="T143" s="33"/>
      <c r="U143" s="99">
        <f t="shared" si="66"/>
        <v>0</v>
      </c>
      <c r="V143" s="34"/>
      <c r="W143" s="99">
        <f t="shared" si="67"/>
        <v>0</v>
      </c>
      <c r="X143" s="99">
        <f t="shared" si="68"/>
        <v>0</v>
      </c>
      <c r="Y143" s="33" t="str">
        <f>_xlfn.IFNA(IF(VLOOKUP(CONCATENATE($D143,$F143,$G143,Y$3),'Description des coûts'!$D$8:$M$1048576,5,FALSE)=Y$3,VLOOKUP(CONCATENATE($D143,$F143,$G143,Y$3),'Description des coûts'!$D$8:$M$1048576,9,FALSE),0),"")</f>
        <v/>
      </c>
      <c r="Z143" s="33">
        <f>IFERROR(VLOOKUP(D143,Amortissements!$D$8:$O$1048576,8,FALSE)*VLOOKUP(D143,Amortissements!$D$8:$O$1048576,10,FALSE),0)</f>
        <v>0</v>
      </c>
      <c r="AA143" s="33" t="str">
        <f>_xlfn.IFNA(IF(VLOOKUP(CONCATENATE($D143,$F143,$G143,AA$3),'Description des coûts'!$D$8:$M$1048576,5,FALSE)=AA$3,VLOOKUP(CONCATENATE($D143,$F143,$G143,AA$3),'Description des coûts'!$D$8:$M$1048576,9,FALSE),0),"")</f>
        <v/>
      </c>
      <c r="AB143" s="33" t="str">
        <f>_xlfn.IFNA(IF(VLOOKUP(CONCATENATE($D143,$F143,$G143,AB$3),'Description des coûts'!$D$8:$M$1048576,5,FALSE)=AB$3,VLOOKUP(CONCATENATE($D143,$F143,$G143,AB$3),'Description des coûts'!$D$8:$M$1048576,9,FALSE),0),"")</f>
        <v/>
      </c>
      <c r="AC143" s="33" t="str">
        <f>_xlfn.IFNA(IF(VLOOKUP(CONCATENATE($D143,$F143,$G143,AC$3),'Description des coûts'!$D$8:$M$1048576,5,FALSE)=AC$3,VLOOKUP(CONCATENATE($D143,$F143,$G143,AC$3),'Description des coûts'!$D$8:$M$1048576,9,FALSE),0),"")</f>
        <v/>
      </c>
      <c r="AD143" s="33" t="str">
        <f>_xlfn.IFNA(IF(VLOOKUP(CONCATENATE($D143,$F143,$G143,AD$3),'Description des coûts'!$D$8:$M$1048576,5,FALSE)=AD$3,VLOOKUP(CONCATENATE($D143,$F143,$G143,AD$3),'Description des coûts'!$D$8:$M$1048576,9,FALSE),0),"")</f>
        <v/>
      </c>
      <c r="AE143" s="34"/>
      <c r="AF143" s="99">
        <f t="shared" si="69"/>
        <v>0</v>
      </c>
      <c r="AG143" s="25"/>
      <c r="AH143" s="302"/>
      <c r="AI143" s="100">
        <f>IF(F143="",0,
IF(AG143="RI",N(HLOOKUP($F143,Partenaires!$B$11:$H$24,6,FALSE)),
IF(AG143="DE",N(HLOOKUP($F143,Partenaires!$B$11:$H$24,7,FALSE)),
IF(AG143="IEE",N(HLOOKUP($F143,Partenaires!$B$11:$H$24,8,FALSE)),
IF(AG143="AFR",N(HLOOKUP($F143,Partenaires!$B$11:$H$24,9,FALSE)),
IF(AG143="PME",N(HLOOKUP($F143,Partenaires!$B$11:$H$24,10,FALSE)),
IF(AG143="PE",N(HLOOKUP($F143,Partenaires!$B$11:$H$24,11,FALSE)),0)))))))</f>
        <v>0</v>
      </c>
      <c r="AJ143" s="101">
        <f t="shared" si="70"/>
        <v>0</v>
      </c>
      <c r="AK143" s="101">
        <f t="shared" si="71"/>
        <v>0</v>
      </c>
      <c r="AL143" s="101">
        <f t="shared" si="72"/>
        <v>0</v>
      </c>
      <c r="AM143" s="101">
        <f t="shared" si="73"/>
        <v>0</v>
      </c>
      <c r="AN143" s="101">
        <f t="shared" si="74"/>
        <v>0</v>
      </c>
      <c r="AO143" s="101">
        <f t="shared" si="75"/>
        <v>0</v>
      </c>
      <c r="AP143" s="101">
        <f>IF(AG143="PE",AO143-(AO143*N(HLOOKUP($F143,Partenaires!$B$11:$H$24,12,FALSE))/N(HLOOKUP($F143,Partenaires!$B$11:$H$24,13,FALSE))),0)</f>
        <v>0</v>
      </c>
      <c r="AQ143" s="101">
        <f t="shared" si="76"/>
        <v>0</v>
      </c>
      <c r="AR143" s="101">
        <f t="shared" si="77"/>
        <v>0</v>
      </c>
      <c r="AS143" s="101">
        <f t="shared" si="78"/>
        <v>0</v>
      </c>
      <c r="AT143" s="101">
        <f t="shared" si="79"/>
        <v>0</v>
      </c>
      <c r="AU143" s="101">
        <f t="shared" si="80"/>
        <v>0</v>
      </c>
      <c r="AV143" s="101">
        <f t="shared" si="81"/>
        <v>0</v>
      </c>
      <c r="AW143" s="101">
        <f t="shared" si="82"/>
        <v>0</v>
      </c>
      <c r="AX143" s="101">
        <f t="shared" si="83"/>
        <v>0</v>
      </c>
      <c r="AY143" s="101">
        <f t="shared" si="84"/>
        <v>0</v>
      </c>
      <c r="AZ143" s="101">
        <f t="shared" si="85"/>
        <v>0</v>
      </c>
      <c r="BA143" s="101">
        <f>IF(F143="",0,$BB143*N(HLOOKUP($F143,Partenaires!$B$11:$H$24,5,FALSE)))</f>
        <v>0</v>
      </c>
      <c r="BB143" s="101">
        <f t="shared" si="86"/>
        <v>0</v>
      </c>
    </row>
    <row r="144" spans="1:54" x14ac:dyDescent="0.25">
      <c r="A144" s="25"/>
      <c r="B144" s="25"/>
      <c r="C144" s="25"/>
      <c r="D144" s="43" t="str">
        <f t="shared" si="64"/>
        <v/>
      </c>
      <c r="E144" s="44">
        <f>IFERROR(VLOOKUP(CONCATENATE(A144,B144,C144),'Structure projet '!D:E,2,FALSE),"")</f>
        <v>0</v>
      </c>
      <c r="F144" s="25"/>
      <c r="G144" s="25"/>
      <c r="H144" s="26"/>
      <c r="I144" s="26"/>
      <c r="J144" s="272"/>
      <c r="K144" s="272"/>
      <c r="L144" s="272"/>
      <c r="M144" s="272"/>
      <c r="N144" s="272"/>
      <c r="O144" s="98">
        <f t="shared" si="65"/>
        <v>0</v>
      </c>
      <c r="P144" s="33"/>
      <c r="Q144" s="33"/>
      <c r="R144" s="33"/>
      <c r="S144" s="33"/>
      <c r="T144" s="33"/>
      <c r="U144" s="99">
        <f t="shared" si="66"/>
        <v>0</v>
      </c>
      <c r="V144" s="34"/>
      <c r="W144" s="99">
        <f t="shared" si="67"/>
        <v>0</v>
      </c>
      <c r="X144" s="99">
        <f t="shared" si="68"/>
        <v>0</v>
      </c>
      <c r="Y144" s="33" t="str">
        <f>_xlfn.IFNA(IF(VLOOKUP(CONCATENATE($D144,$F144,$G144,Y$3),'Description des coûts'!$D$8:$M$1048576,5,FALSE)=Y$3,VLOOKUP(CONCATENATE($D144,$F144,$G144,Y$3),'Description des coûts'!$D$8:$M$1048576,9,FALSE),0),"")</f>
        <v/>
      </c>
      <c r="Z144" s="33">
        <f>IFERROR(VLOOKUP(D144,Amortissements!$D$8:$O$1048576,8,FALSE)*VLOOKUP(D144,Amortissements!$D$8:$O$1048576,10,FALSE),0)</f>
        <v>0</v>
      </c>
      <c r="AA144" s="33" t="str">
        <f>_xlfn.IFNA(IF(VLOOKUP(CONCATENATE($D144,$F144,$G144,AA$3),'Description des coûts'!$D$8:$M$1048576,5,FALSE)=AA$3,VLOOKUP(CONCATENATE($D144,$F144,$G144,AA$3),'Description des coûts'!$D$8:$M$1048576,9,FALSE),0),"")</f>
        <v/>
      </c>
      <c r="AB144" s="33" t="str">
        <f>_xlfn.IFNA(IF(VLOOKUP(CONCATENATE($D144,$F144,$G144,AB$3),'Description des coûts'!$D$8:$M$1048576,5,FALSE)=AB$3,VLOOKUP(CONCATENATE($D144,$F144,$G144,AB$3),'Description des coûts'!$D$8:$M$1048576,9,FALSE),0),"")</f>
        <v/>
      </c>
      <c r="AC144" s="33" t="str">
        <f>_xlfn.IFNA(IF(VLOOKUP(CONCATENATE($D144,$F144,$G144,AC$3),'Description des coûts'!$D$8:$M$1048576,5,FALSE)=AC$3,VLOOKUP(CONCATENATE($D144,$F144,$G144,AC$3),'Description des coûts'!$D$8:$M$1048576,9,FALSE),0),"")</f>
        <v/>
      </c>
      <c r="AD144" s="33" t="str">
        <f>_xlfn.IFNA(IF(VLOOKUP(CONCATENATE($D144,$F144,$G144,AD$3),'Description des coûts'!$D$8:$M$1048576,5,FALSE)=AD$3,VLOOKUP(CONCATENATE($D144,$F144,$G144,AD$3),'Description des coûts'!$D$8:$M$1048576,9,FALSE),0),"")</f>
        <v/>
      </c>
      <c r="AE144" s="34"/>
      <c r="AF144" s="99">
        <f t="shared" si="69"/>
        <v>0</v>
      </c>
      <c r="AG144" s="25"/>
      <c r="AH144" s="302"/>
      <c r="AI144" s="100">
        <f>IF(F144="",0,
IF(AG144="RI",N(HLOOKUP($F144,Partenaires!$B$11:$H$24,6,FALSE)),
IF(AG144="DE",N(HLOOKUP($F144,Partenaires!$B$11:$H$24,7,FALSE)),
IF(AG144="IEE",N(HLOOKUP($F144,Partenaires!$B$11:$H$24,8,FALSE)),
IF(AG144="AFR",N(HLOOKUP($F144,Partenaires!$B$11:$H$24,9,FALSE)),
IF(AG144="PME",N(HLOOKUP($F144,Partenaires!$B$11:$H$24,10,FALSE)),
IF(AG144="PE",N(HLOOKUP($F144,Partenaires!$B$11:$H$24,11,FALSE)),0)))))))</f>
        <v>0</v>
      </c>
      <c r="AJ144" s="101">
        <f t="shared" si="70"/>
        <v>0</v>
      </c>
      <c r="AK144" s="101">
        <f t="shared" si="71"/>
        <v>0</v>
      </c>
      <c r="AL144" s="101">
        <f t="shared" si="72"/>
        <v>0</v>
      </c>
      <c r="AM144" s="101">
        <f t="shared" si="73"/>
        <v>0</v>
      </c>
      <c r="AN144" s="101">
        <f t="shared" si="74"/>
        <v>0</v>
      </c>
      <c r="AO144" s="101">
        <f t="shared" si="75"/>
        <v>0</v>
      </c>
      <c r="AP144" s="101">
        <f>IF(AG144="PE",AO144-(AO144*N(HLOOKUP($F144,Partenaires!$B$11:$H$24,12,FALSE))/N(HLOOKUP($F144,Partenaires!$B$11:$H$24,13,FALSE))),0)</f>
        <v>0</v>
      </c>
      <c r="AQ144" s="101">
        <f t="shared" si="76"/>
        <v>0</v>
      </c>
      <c r="AR144" s="101">
        <f t="shared" si="77"/>
        <v>0</v>
      </c>
      <c r="AS144" s="101">
        <f t="shared" si="78"/>
        <v>0</v>
      </c>
      <c r="AT144" s="101">
        <f t="shared" si="79"/>
        <v>0</v>
      </c>
      <c r="AU144" s="101">
        <f t="shared" si="80"/>
        <v>0</v>
      </c>
      <c r="AV144" s="101">
        <f t="shared" si="81"/>
        <v>0</v>
      </c>
      <c r="AW144" s="101">
        <f t="shared" si="82"/>
        <v>0</v>
      </c>
      <c r="AX144" s="101">
        <f t="shared" si="83"/>
        <v>0</v>
      </c>
      <c r="AY144" s="101">
        <f t="shared" si="84"/>
        <v>0</v>
      </c>
      <c r="AZ144" s="101">
        <f t="shared" si="85"/>
        <v>0</v>
      </c>
      <c r="BA144" s="101">
        <f>IF(F144="",0,$BB144*N(HLOOKUP($F144,Partenaires!$B$11:$H$24,5,FALSE)))</f>
        <v>0</v>
      </c>
      <c r="BB144" s="101">
        <f t="shared" si="86"/>
        <v>0</v>
      </c>
    </row>
    <row r="145" spans="1:54" x14ac:dyDescent="0.25">
      <c r="A145" s="25"/>
      <c r="B145" s="25"/>
      <c r="C145" s="25"/>
      <c r="D145" s="43" t="str">
        <f t="shared" si="64"/>
        <v/>
      </c>
      <c r="E145" s="44">
        <f>IFERROR(VLOOKUP(CONCATENATE(A145,B145,C145),'Structure projet '!D:E,2,FALSE),"")</f>
        <v>0</v>
      </c>
      <c r="F145" s="25"/>
      <c r="G145" s="25"/>
      <c r="H145" s="26"/>
      <c r="I145" s="26"/>
      <c r="J145" s="272"/>
      <c r="K145" s="272"/>
      <c r="L145" s="272"/>
      <c r="M145" s="272"/>
      <c r="N145" s="272"/>
      <c r="O145" s="98">
        <f t="shared" si="65"/>
        <v>0</v>
      </c>
      <c r="P145" s="33"/>
      <c r="Q145" s="33"/>
      <c r="R145" s="33"/>
      <c r="S145" s="33"/>
      <c r="T145" s="33"/>
      <c r="U145" s="99">
        <f t="shared" si="66"/>
        <v>0</v>
      </c>
      <c r="V145" s="34"/>
      <c r="W145" s="99">
        <f t="shared" si="67"/>
        <v>0</v>
      </c>
      <c r="X145" s="99">
        <f t="shared" si="68"/>
        <v>0</v>
      </c>
      <c r="Y145" s="33" t="str">
        <f>_xlfn.IFNA(IF(VLOOKUP(CONCATENATE($D145,$F145,$G145,Y$3),'Description des coûts'!$D$8:$M$1048576,5,FALSE)=Y$3,VLOOKUP(CONCATENATE($D145,$F145,$G145,Y$3),'Description des coûts'!$D$8:$M$1048576,9,FALSE),0),"")</f>
        <v/>
      </c>
      <c r="Z145" s="33">
        <f>IFERROR(VLOOKUP(D145,Amortissements!$D$8:$O$1048576,8,FALSE)*VLOOKUP(D145,Amortissements!$D$8:$O$1048576,10,FALSE),0)</f>
        <v>0</v>
      </c>
      <c r="AA145" s="33" t="str">
        <f>_xlfn.IFNA(IF(VLOOKUP(CONCATENATE($D145,$F145,$G145,AA$3),'Description des coûts'!$D$8:$M$1048576,5,FALSE)=AA$3,VLOOKUP(CONCATENATE($D145,$F145,$G145,AA$3),'Description des coûts'!$D$8:$M$1048576,9,FALSE),0),"")</f>
        <v/>
      </c>
      <c r="AB145" s="33" t="str">
        <f>_xlfn.IFNA(IF(VLOOKUP(CONCATENATE($D145,$F145,$G145,AB$3),'Description des coûts'!$D$8:$M$1048576,5,FALSE)=AB$3,VLOOKUP(CONCATENATE($D145,$F145,$G145,AB$3),'Description des coûts'!$D$8:$M$1048576,9,FALSE),0),"")</f>
        <v/>
      </c>
      <c r="AC145" s="33" t="str">
        <f>_xlfn.IFNA(IF(VLOOKUP(CONCATENATE($D145,$F145,$G145,AC$3),'Description des coûts'!$D$8:$M$1048576,5,FALSE)=AC$3,VLOOKUP(CONCATENATE($D145,$F145,$G145,AC$3),'Description des coûts'!$D$8:$M$1048576,9,FALSE),0),"")</f>
        <v/>
      </c>
      <c r="AD145" s="33" t="str">
        <f>_xlfn.IFNA(IF(VLOOKUP(CONCATENATE($D145,$F145,$G145,AD$3),'Description des coûts'!$D$8:$M$1048576,5,FALSE)=AD$3,VLOOKUP(CONCATENATE($D145,$F145,$G145,AD$3),'Description des coûts'!$D$8:$M$1048576,9,FALSE),0),"")</f>
        <v/>
      </c>
      <c r="AE145" s="34"/>
      <c r="AF145" s="99">
        <f t="shared" si="69"/>
        <v>0</v>
      </c>
      <c r="AG145" s="25"/>
      <c r="AH145" s="302"/>
      <c r="AI145" s="100">
        <f>IF(F145="",0,
IF(AG145="RI",N(HLOOKUP($F145,Partenaires!$B$11:$H$24,6,FALSE)),
IF(AG145="DE",N(HLOOKUP($F145,Partenaires!$B$11:$H$24,7,FALSE)),
IF(AG145="IEE",N(HLOOKUP($F145,Partenaires!$B$11:$H$24,8,FALSE)),
IF(AG145="AFR",N(HLOOKUP($F145,Partenaires!$B$11:$H$24,9,FALSE)),
IF(AG145="PME",N(HLOOKUP($F145,Partenaires!$B$11:$H$24,10,FALSE)),
IF(AG145="PE",N(HLOOKUP($F145,Partenaires!$B$11:$H$24,11,FALSE)),0)))))))</f>
        <v>0</v>
      </c>
      <c r="AJ145" s="101">
        <f t="shared" si="70"/>
        <v>0</v>
      </c>
      <c r="AK145" s="101">
        <f t="shared" si="71"/>
        <v>0</v>
      </c>
      <c r="AL145" s="101">
        <f t="shared" si="72"/>
        <v>0</v>
      </c>
      <c r="AM145" s="101">
        <f t="shared" si="73"/>
        <v>0</v>
      </c>
      <c r="AN145" s="101">
        <f t="shared" si="74"/>
        <v>0</v>
      </c>
      <c r="AO145" s="101">
        <f t="shared" si="75"/>
        <v>0</v>
      </c>
      <c r="AP145" s="101">
        <f>IF(AG145="PE",AO145-(AO145*N(HLOOKUP($F145,Partenaires!$B$11:$H$24,12,FALSE))/N(HLOOKUP($F145,Partenaires!$B$11:$H$24,13,FALSE))),0)</f>
        <v>0</v>
      </c>
      <c r="AQ145" s="101">
        <f t="shared" si="76"/>
        <v>0</v>
      </c>
      <c r="AR145" s="101">
        <f t="shared" si="77"/>
        <v>0</v>
      </c>
      <c r="AS145" s="101">
        <f t="shared" si="78"/>
        <v>0</v>
      </c>
      <c r="AT145" s="101">
        <f t="shared" si="79"/>
        <v>0</v>
      </c>
      <c r="AU145" s="101">
        <f t="shared" si="80"/>
        <v>0</v>
      </c>
      <c r="AV145" s="101">
        <f t="shared" si="81"/>
        <v>0</v>
      </c>
      <c r="AW145" s="101">
        <f t="shared" si="82"/>
        <v>0</v>
      </c>
      <c r="AX145" s="101">
        <f t="shared" si="83"/>
        <v>0</v>
      </c>
      <c r="AY145" s="101">
        <f t="shared" si="84"/>
        <v>0</v>
      </c>
      <c r="AZ145" s="101">
        <f t="shared" si="85"/>
        <v>0</v>
      </c>
      <c r="BA145" s="101">
        <f>IF(F145="",0,$BB145*N(HLOOKUP($F145,Partenaires!$B$11:$H$24,5,FALSE)))</f>
        <v>0</v>
      </c>
      <c r="BB145" s="101">
        <f t="shared" si="86"/>
        <v>0</v>
      </c>
    </row>
    <row r="146" spans="1:54" x14ac:dyDescent="0.25">
      <c r="A146" s="25"/>
      <c r="B146" s="25"/>
      <c r="C146" s="25"/>
      <c r="D146" s="43" t="str">
        <f t="shared" si="64"/>
        <v/>
      </c>
      <c r="E146" s="44">
        <f>IFERROR(VLOOKUP(CONCATENATE(A146,B146,C146),'Structure projet '!D:E,2,FALSE),"")</f>
        <v>0</v>
      </c>
      <c r="F146" s="25"/>
      <c r="G146" s="25"/>
      <c r="H146" s="26"/>
      <c r="I146" s="26"/>
      <c r="J146" s="272"/>
      <c r="K146" s="272"/>
      <c r="L146" s="272"/>
      <c r="M146" s="272"/>
      <c r="N146" s="272"/>
      <c r="O146" s="98">
        <f t="shared" si="65"/>
        <v>0</v>
      </c>
      <c r="P146" s="33"/>
      <c r="Q146" s="33"/>
      <c r="R146" s="33"/>
      <c r="S146" s="33"/>
      <c r="T146" s="33"/>
      <c r="U146" s="99">
        <f t="shared" si="66"/>
        <v>0</v>
      </c>
      <c r="V146" s="34"/>
      <c r="W146" s="99">
        <f t="shared" si="67"/>
        <v>0</v>
      </c>
      <c r="X146" s="99">
        <f t="shared" si="68"/>
        <v>0</v>
      </c>
      <c r="Y146" s="33" t="str">
        <f>_xlfn.IFNA(IF(VLOOKUP(CONCATENATE($D146,$F146,$G146,Y$3),'Description des coûts'!$D$8:$M$1048576,5,FALSE)=Y$3,VLOOKUP(CONCATENATE($D146,$F146,$G146,Y$3),'Description des coûts'!$D$8:$M$1048576,9,FALSE),0),"")</f>
        <v/>
      </c>
      <c r="Z146" s="33">
        <f>IFERROR(VLOOKUP(D146,Amortissements!$D$8:$O$1048576,8,FALSE)*VLOOKUP(D146,Amortissements!$D$8:$O$1048576,10,FALSE),0)</f>
        <v>0</v>
      </c>
      <c r="AA146" s="33" t="str">
        <f>_xlfn.IFNA(IF(VLOOKUP(CONCATENATE($D146,$F146,$G146,AA$3),'Description des coûts'!$D$8:$M$1048576,5,FALSE)=AA$3,VLOOKUP(CONCATENATE($D146,$F146,$G146,AA$3),'Description des coûts'!$D$8:$M$1048576,9,FALSE),0),"")</f>
        <v/>
      </c>
      <c r="AB146" s="33" t="str">
        <f>_xlfn.IFNA(IF(VLOOKUP(CONCATENATE($D146,$F146,$G146,AB$3),'Description des coûts'!$D$8:$M$1048576,5,FALSE)=AB$3,VLOOKUP(CONCATENATE($D146,$F146,$G146,AB$3),'Description des coûts'!$D$8:$M$1048576,9,FALSE),0),"")</f>
        <v/>
      </c>
      <c r="AC146" s="33" t="str">
        <f>_xlfn.IFNA(IF(VLOOKUP(CONCATENATE($D146,$F146,$G146,AC$3),'Description des coûts'!$D$8:$M$1048576,5,FALSE)=AC$3,VLOOKUP(CONCATENATE($D146,$F146,$G146,AC$3),'Description des coûts'!$D$8:$M$1048576,9,FALSE),0),"")</f>
        <v/>
      </c>
      <c r="AD146" s="33" t="str">
        <f>_xlfn.IFNA(IF(VLOOKUP(CONCATENATE($D146,$F146,$G146,AD$3),'Description des coûts'!$D$8:$M$1048576,5,FALSE)=AD$3,VLOOKUP(CONCATENATE($D146,$F146,$G146,AD$3),'Description des coûts'!$D$8:$M$1048576,9,FALSE),0),"")</f>
        <v/>
      </c>
      <c r="AE146" s="34"/>
      <c r="AF146" s="99">
        <f t="shared" si="69"/>
        <v>0</v>
      </c>
      <c r="AG146" s="25"/>
      <c r="AH146" s="302"/>
      <c r="AI146" s="100">
        <f>IF(F146="",0,
IF(AG146="RI",N(HLOOKUP($F146,Partenaires!$B$11:$H$24,6,FALSE)),
IF(AG146="DE",N(HLOOKUP($F146,Partenaires!$B$11:$H$24,7,FALSE)),
IF(AG146="IEE",N(HLOOKUP($F146,Partenaires!$B$11:$H$24,8,FALSE)),
IF(AG146="AFR",N(HLOOKUP($F146,Partenaires!$B$11:$H$24,9,FALSE)),
IF(AG146="PME",N(HLOOKUP($F146,Partenaires!$B$11:$H$24,10,FALSE)),
IF(AG146="PE",N(HLOOKUP($F146,Partenaires!$B$11:$H$24,11,FALSE)),0)))))))</f>
        <v>0</v>
      </c>
      <c r="AJ146" s="101">
        <f t="shared" si="70"/>
        <v>0</v>
      </c>
      <c r="AK146" s="101">
        <f t="shared" si="71"/>
        <v>0</v>
      </c>
      <c r="AL146" s="101">
        <f t="shared" si="72"/>
        <v>0</v>
      </c>
      <c r="AM146" s="101">
        <f t="shared" si="73"/>
        <v>0</v>
      </c>
      <c r="AN146" s="101">
        <f t="shared" si="74"/>
        <v>0</v>
      </c>
      <c r="AO146" s="101">
        <f t="shared" si="75"/>
        <v>0</v>
      </c>
      <c r="AP146" s="101">
        <f>IF(AG146="PE",AO146-(AO146*N(HLOOKUP($F146,Partenaires!$B$11:$H$24,12,FALSE))/N(HLOOKUP($F146,Partenaires!$B$11:$H$24,13,FALSE))),0)</f>
        <v>0</v>
      </c>
      <c r="AQ146" s="101">
        <f t="shared" si="76"/>
        <v>0</v>
      </c>
      <c r="AR146" s="101">
        <f t="shared" si="77"/>
        <v>0</v>
      </c>
      <c r="AS146" s="101">
        <f t="shared" si="78"/>
        <v>0</v>
      </c>
      <c r="AT146" s="101">
        <f t="shared" si="79"/>
        <v>0</v>
      </c>
      <c r="AU146" s="101">
        <f t="shared" si="80"/>
        <v>0</v>
      </c>
      <c r="AV146" s="101">
        <f t="shared" si="81"/>
        <v>0</v>
      </c>
      <c r="AW146" s="101">
        <f t="shared" si="82"/>
        <v>0</v>
      </c>
      <c r="AX146" s="101">
        <f t="shared" si="83"/>
        <v>0</v>
      </c>
      <c r="AY146" s="101">
        <f t="shared" si="84"/>
        <v>0</v>
      </c>
      <c r="AZ146" s="101">
        <f t="shared" si="85"/>
        <v>0</v>
      </c>
      <c r="BA146" s="101">
        <f>IF(F146="",0,$BB146*N(HLOOKUP($F146,Partenaires!$B$11:$H$24,5,FALSE)))</f>
        <v>0</v>
      </c>
      <c r="BB146" s="101">
        <f t="shared" si="86"/>
        <v>0</v>
      </c>
    </row>
    <row r="147" spans="1:54" x14ac:dyDescent="0.25">
      <c r="A147" s="25"/>
      <c r="B147" s="25"/>
      <c r="C147" s="25"/>
      <c r="D147" s="43" t="str">
        <f t="shared" si="64"/>
        <v/>
      </c>
      <c r="E147" s="44">
        <f>IFERROR(VLOOKUP(CONCATENATE(A147,B147,C147),'Structure projet '!D:E,2,FALSE),"")</f>
        <v>0</v>
      </c>
      <c r="F147" s="25"/>
      <c r="G147" s="25"/>
      <c r="H147" s="26"/>
      <c r="I147" s="26"/>
      <c r="J147" s="272"/>
      <c r="K147" s="272"/>
      <c r="L147" s="272"/>
      <c r="M147" s="272"/>
      <c r="N147" s="272"/>
      <c r="O147" s="98">
        <f t="shared" si="65"/>
        <v>0</v>
      </c>
      <c r="P147" s="33"/>
      <c r="Q147" s="33"/>
      <c r="R147" s="33"/>
      <c r="S147" s="33"/>
      <c r="T147" s="33"/>
      <c r="U147" s="99">
        <f t="shared" si="66"/>
        <v>0</v>
      </c>
      <c r="V147" s="34"/>
      <c r="W147" s="99">
        <f t="shared" si="67"/>
        <v>0</v>
      </c>
      <c r="X147" s="99">
        <f t="shared" si="68"/>
        <v>0</v>
      </c>
      <c r="Y147" s="33" t="str">
        <f>_xlfn.IFNA(IF(VLOOKUP(CONCATENATE($D147,$F147,$G147,Y$3),'Description des coûts'!$D$8:$M$1048576,5,FALSE)=Y$3,VLOOKUP(CONCATENATE($D147,$F147,$G147,Y$3),'Description des coûts'!$D$8:$M$1048576,9,FALSE),0),"")</f>
        <v/>
      </c>
      <c r="Z147" s="33">
        <f>IFERROR(VLOOKUP(D147,Amortissements!$D$8:$O$1048576,8,FALSE)*VLOOKUP(D147,Amortissements!$D$8:$O$1048576,10,FALSE),0)</f>
        <v>0</v>
      </c>
      <c r="AA147" s="33" t="str">
        <f>_xlfn.IFNA(IF(VLOOKUP(CONCATENATE($D147,$F147,$G147,AA$3),'Description des coûts'!$D$8:$M$1048576,5,FALSE)=AA$3,VLOOKUP(CONCATENATE($D147,$F147,$G147,AA$3),'Description des coûts'!$D$8:$M$1048576,9,FALSE),0),"")</f>
        <v/>
      </c>
      <c r="AB147" s="33" t="str">
        <f>_xlfn.IFNA(IF(VLOOKUP(CONCATENATE($D147,$F147,$G147,AB$3),'Description des coûts'!$D$8:$M$1048576,5,FALSE)=AB$3,VLOOKUP(CONCATENATE($D147,$F147,$G147,AB$3),'Description des coûts'!$D$8:$M$1048576,9,FALSE),0),"")</f>
        <v/>
      </c>
      <c r="AC147" s="33" t="str">
        <f>_xlfn.IFNA(IF(VLOOKUP(CONCATENATE($D147,$F147,$G147,AC$3),'Description des coûts'!$D$8:$M$1048576,5,FALSE)=AC$3,VLOOKUP(CONCATENATE($D147,$F147,$G147,AC$3),'Description des coûts'!$D$8:$M$1048576,9,FALSE),0),"")</f>
        <v/>
      </c>
      <c r="AD147" s="33" t="str">
        <f>_xlfn.IFNA(IF(VLOOKUP(CONCATENATE($D147,$F147,$G147,AD$3),'Description des coûts'!$D$8:$M$1048576,5,FALSE)=AD$3,VLOOKUP(CONCATENATE($D147,$F147,$G147,AD$3),'Description des coûts'!$D$8:$M$1048576,9,FALSE),0),"")</f>
        <v/>
      </c>
      <c r="AE147" s="34"/>
      <c r="AF147" s="99">
        <f t="shared" si="69"/>
        <v>0</v>
      </c>
      <c r="AG147" s="25"/>
      <c r="AH147" s="302"/>
      <c r="AI147" s="100">
        <f>IF(F147="",0,
IF(AG147="RI",N(HLOOKUP($F147,Partenaires!$B$11:$H$24,6,FALSE)),
IF(AG147="DE",N(HLOOKUP($F147,Partenaires!$B$11:$H$24,7,FALSE)),
IF(AG147="IEE",N(HLOOKUP($F147,Partenaires!$B$11:$H$24,8,FALSE)),
IF(AG147="AFR",N(HLOOKUP($F147,Partenaires!$B$11:$H$24,9,FALSE)),
IF(AG147="PME",N(HLOOKUP($F147,Partenaires!$B$11:$H$24,10,FALSE)),
IF(AG147="PE",N(HLOOKUP($F147,Partenaires!$B$11:$H$24,11,FALSE)),0)))))))</f>
        <v>0</v>
      </c>
      <c r="AJ147" s="101">
        <f t="shared" si="70"/>
        <v>0</v>
      </c>
      <c r="AK147" s="101">
        <f t="shared" si="71"/>
        <v>0</v>
      </c>
      <c r="AL147" s="101">
        <f t="shared" si="72"/>
        <v>0</v>
      </c>
      <c r="AM147" s="101">
        <f t="shared" si="73"/>
        <v>0</v>
      </c>
      <c r="AN147" s="101">
        <f t="shared" si="74"/>
        <v>0</v>
      </c>
      <c r="AO147" s="101">
        <f t="shared" si="75"/>
        <v>0</v>
      </c>
      <c r="AP147" s="101">
        <f>IF(AG147="PE",AO147-(AO147*N(HLOOKUP($F147,Partenaires!$B$11:$H$24,12,FALSE))/N(HLOOKUP($F147,Partenaires!$B$11:$H$24,13,FALSE))),0)</f>
        <v>0</v>
      </c>
      <c r="AQ147" s="101">
        <f t="shared" si="76"/>
        <v>0</v>
      </c>
      <c r="AR147" s="101">
        <f t="shared" si="77"/>
        <v>0</v>
      </c>
      <c r="AS147" s="101">
        <f t="shared" si="78"/>
        <v>0</v>
      </c>
      <c r="AT147" s="101">
        <f t="shared" si="79"/>
        <v>0</v>
      </c>
      <c r="AU147" s="101">
        <f t="shared" si="80"/>
        <v>0</v>
      </c>
      <c r="AV147" s="101">
        <f t="shared" si="81"/>
        <v>0</v>
      </c>
      <c r="AW147" s="101">
        <f t="shared" si="82"/>
        <v>0</v>
      </c>
      <c r="AX147" s="101">
        <f t="shared" si="83"/>
        <v>0</v>
      </c>
      <c r="AY147" s="101">
        <f t="shared" si="84"/>
        <v>0</v>
      </c>
      <c r="AZ147" s="101">
        <f t="shared" si="85"/>
        <v>0</v>
      </c>
      <c r="BA147" s="101">
        <f>IF(F147="",0,$BB147*N(HLOOKUP($F147,Partenaires!$B$11:$H$24,5,FALSE)))</f>
        <v>0</v>
      </c>
      <c r="BB147" s="101">
        <f t="shared" si="86"/>
        <v>0</v>
      </c>
    </row>
    <row r="148" spans="1:54" x14ac:dyDescent="0.25">
      <c r="A148" s="25"/>
      <c r="B148" s="25"/>
      <c r="C148" s="25"/>
      <c r="D148" s="43" t="str">
        <f t="shared" si="64"/>
        <v/>
      </c>
      <c r="E148" s="44">
        <f>IFERROR(VLOOKUP(CONCATENATE(A148,B148,C148),'Structure projet '!D:E,2,FALSE),"")</f>
        <v>0</v>
      </c>
      <c r="F148" s="25"/>
      <c r="G148" s="25"/>
      <c r="H148" s="26"/>
      <c r="I148" s="26"/>
      <c r="J148" s="272"/>
      <c r="K148" s="272"/>
      <c r="L148" s="272"/>
      <c r="M148" s="272"/>
      <c r="N148" s="272"/>
      <c r="O148" s="98">
        <f t="shared" si="65"/>
        <v>0</v>
      </c>
      <c r="P148" s="33"/>
      <c r="Q148" s="33"/>
      <c r="R148" s="33"/>
      <c r="S148" s="33"/>
      <c r="T148" s="33"/>
      <c r="U148" s="99">
        <f t="shared" si="66"/>
        <v>0</v>
      </c>
      <c r="V148" s="34"/>
      <c r="W148" s="99">
        <f t="shared" si="67"/>
        <v>0</v>
      </c>
      <c r="X148" s="99">
        <f t="shared" si="68"/>
        <v>0</v>
      </c>
      <c r="Y148" s="33" t="str">
        <f>_xlfn.IFNA(IF(VLOOKUP(CONCATENATE($D148,$F148,$G148,Y$3),'Description des coûts'!$D$8:$M$1048576,5,FALSE)=Y$3,VLOOKUP(CONCATENATE($D148,$F148,$G148,Y$3),'Description des coûts'!$D$8:$M$1048576,9,FALSE),0),"")</f>
        <v/>
      </c>
      <c r="Z148" s="33">
        <f>IFERROR(VLOOKUP(D148,Amortissements!$D$8:$O$1048576,8,FALSE)*VLOOKUP(D148,Amortissements!$D$8:$O$1048576,10,FALSE),0)</f>
        <v>0</v>
      </c>
      <c r="AA148" s="33" t="str">
        <f>_xlfn.IFNA(IF(VLOOKUP(CONCATENATE($D148,$F148,$G148,AA$3),'Description des coûts'!$D$8:$M$1048576,5,FALSE)=AA$3,VLOOKUP(CONCATENATE($D148,$F148,$G148,AA$3),'Description des coûts'!$D$8:$M$1048576,9,FALSE),0),"")</f>
        <v/>
      </c>
      <c r="AB148" s="33" t="str">
        <f>_xlfn.IFNA(IF(VLOOKUP(CONCATENATE($D148,$F148,$G148,AB$3),'Description des coûts'!$D$8:$M$1048576,5,FALSE)=AB$3,VLOOKUP(CONCATENATE($D148,$F148,$G148,AB$3),'Description des coûts'!$D$8:$M$1048576,9,FALSE),0),"")</f>
        <v/>
      </c>
      <c r="AC148" s="33" t="str">
        <f>_xlfn.IFNA(IF(VLOOKUP(CONCATENATE($D148,$F148,$G148,AC$3),'Description des coûts'!$D$8:$M$1048576,5,FALSE)=AC$3,VLOOKUP(CONCATENATE($D148,$F148,$G148,AC$3),'Description des coûts'!$D$8:$M$1048576,9,FALSE),0),"")</f>
        <v/>
      </c>
      <c r="AD148" s="33" t="str">
        <f>_xlfn.IFNA(IF(VLOOKUP(CONCATENATE($D148,$F148,$G148,AD$3),'Description des coûts'!$D$8:$M$1048576,5,FALSE)=AD$3,VLOOKUP(CONCATENATE($D148,$F148,$G148,AD$3),'Description des coûts'!$D$8:$M$1048576,9,FALSE),0),"")</f>
        <v/>
      </c>
      <c r="AE148" s="34"/>
      <c r="AF148" s="99">
        <f t="shared" si="69"/>
        <v>0</v>
      </c>
      <c r="AG148" s="25"/>
      <c r="AH148" s="302"/>
      <c r="AI148" s="100">
        <f>IF(F148="",0,
IF(AG148="RI",N(HLOOKUP($F148,Partenaires!$B$11:$H$24,6,FALSE)),
IF(AG148="DE",N(HLOOKUP($F148,Partenaires!$B$11:$H$24,7,FALSE)),
IF(AG148="IEE",N(HLOOKUP($F148,Partenaires!$B$11:$H$24,8,FALSE)),
IF(AG148="AFR",N(HLOOKUP($F148,Partenaires!$B$11:$H$24,9,FALSE)),
IF(AG148="PME",N(HLOOKUP($F148,Partenaires!$B$11:$H$24,10,FALSE)),
IF(AG148="PE",N(HLOOKUP($F148,Partenaires!$B$11:$H$24,11,FALSE)),0)))))))</f>
        <v>0</v>
      </c>
      <c r="AJ148" s="101">
        <f t="shared" si="70"/>
        <v>0</v>
      </c>
      <c r="AK148" s="101">
        <f t="shared" si="71"/>
        <v>0</v>
      </c>
      <c r="AL148" s="101">
        <f t="shared" si="72"/>
        <v>0</v>
      </c>
      <c r="AM148" s="101">
        <f t="shared" si="73"/>
        <v>0</v>
      </c>
      <c r="AN148" s="101">
        <f t="shared" si="74"/>
        <v>0</v>
      </c>
      <c r="AO148" s="101">
        <f t="shared" si="75"/>
        <v>0</v>
      </c>
      <c r="AP148" s="101">
        <f>IF(AG148="PE",AO148-(AO148*N(HLOOKUP($F148,Partenaires!$B$11:$H$24,12,FALSE))/N(HLOOKUP($F148,Partenaires!$B$11:$H$24,13,FALSE))),0)</f>
        <v>0</v>
      </c>
      <c r="AQ148" s="101">
        <f t="shared" si="76"/>
        <v>0</v>
      </c>
      <c r="AR148" s="101">
        <f t="shared" si="77"/>
        <v>0</v>
      </c>
      <c r="AS148" s="101">
        <f t="shared" si="78"/>
        <v>0</v>
      </c>
      <c r="AT148" s="101">
        <f t="shared" si="79"/>
        <v>0</v>
      </c>
      <c r="AU148" s="101">
        <f t="shared" si="80"/>
        <v>0</v>
      </c>
      <c r="AV148" s="101">
        <f t="shared" si="81"/>
        <v>0</v>
      </c>
      <c r="AW148" s="101">
        <f t="shared" si="82"/>
        <v>0</v>
      </c>
      <c r="AX148" s="101">
        <f t="shared" si="83"/>
        <v>0</v>
      </c>
      <c r="AY148" s="101">
        <f t="shared" si="84"/>
        <v>0</v>
      </c>
      <c r="AZ148" s="101">
        <f t="shared" si="85"/>
        <v>0</v>
      </c>
      <c r="BA148" s="101">
        <f>IF(F148="",0,$BB148*N(HLOOKUP($F148,Partenaires!$B$11:$H$24,5,FALSE)))</f>
        <v>0</v>
      </c>
      <c r="BB148" s="101">
        <f t="shared" si="86"/>
        <v>0</v>
      </c>
    </row>
    <row r="149" spans="1:54" x14ac:dyDescent="0.25">
      <c r="A149" s="25"/>
      <c r="B149" s="25"/>
      <c r="C149" s="25"/>
      <c r="D149" s="43" t="str">
        <f t="shared" si="64"/>
        <v/>
      </c>
      <c r="E149" s="44">
        <f>IFERROR(VLOOKUP(CONCATENATE(A149,B149,C149),'Structure projet '!D:E,2,FALSE),"")</f>
        <v>0</v>
      </c>
      <c r="F149" s="25"/>
      <c r="G149" s="25"/>
      <c r="H149" s="26"/>
      <c r="I149" s="26"/>
      <c r="J149" s="272"/>
      <c r="K149" s="272"/>
      <c r="L149" s="272"/>
      <c r="M149" s="272"/>
      <c r="N149" s="272"/>
      <c r="O149" s="98">
        <f t="shared" si="65"/>
        <v>0</v>
      </c>
      <c r="P149" s="33"/>
      <c r="Q149" s="33"/>
      <c r="R149" s="33"/>
      <c r="S149" s="33"/>
      <c r="T149" s="33"/>
      <c r="U149" s="99">
        <f t="shared" si="66"/>
        <v>0</v>
      </c>
      <c r="V149" s="34"/>
      <c r="W149" s="99">
        <f t="shared" si="67"/>
        <v>0</v>
      </c>
      <c r="X149" s="99">
        <f t="shared" si="68"/>
        <v>0</v>
      </c>
      <c r="Y149" s="33" t="str">
        <f>_xlfn.IFNA(IF(VLOOKUP(CONCATENATE($D149,$F149,$G149,Y$3),'Description des coûts'!$D$8:$M$1048576,5,FALSE)=Y$3,VLOOKUP(CONCATENATE($D149,$F149,$G149,Y$3),'Description des coûts'!$D$8:$M$1048576,9,FALSE),0),"")</f>
        <v/>
      </c>
      <c r="Z149" s="33">
        <f>IFERROR(VLOOKUP(D149,Amortissements!$D$8:$O$1048576,8,FALSE)*VLOOKUP(D149,Amortissements!$D$8:$O$1048576,10,FALSE),0)</f>
        <v>0</v>
      </c>
      <c r="AA149" s="33" t="str">
        <f>_xlfn.IFNA(IF(VLOOKUP(CONCATENATE($D149,$F149,$G149,AA$3),'Description des coûts'!$D$8:$M$1048576,5,FALSE)=AA$3,VLOOKUP(CONCATENATE($D149,$F149,$G149,AA$3),'Description des coûts'!$D$8:$M$1048576,9,FALSE),0),"")</f>
        <v/>
      </c>
      <c r="AB149" s="33" t="str">
        <f>_xlfn.IFNA(IF(VLOOKUP(CONCATENATE($D149,$F149,$G149,AB$3),'Description des coûts'!$D$8:$M$1048576,5,FALSE)=AB$3,VLOOKUP(CONCATENATE($D149,$F149,$G149,AB$3),'Description des coûts'!$D$8:$M$1048576,9,FALSE),0),"")</f>
        <v/>
      </c>
      <c r="AC149" s="33" t="str">
        <f>_xlfn.IFNA(IF(VLOOKUP(CONCATENATE($D149,$F149,$G149,AC$3),'Description des coûts'!$D$8:$M$1048576,5,FALSE)=AC$3,VLOOKUP(CONCATENATE($D149,$F149,$G149,AC$3),'Description des coûts'!$D$8:$M$1048576,9,FALSE),0),"")</f>
        <v/>
      </c>
      <c r="AD149" s="33" t="str">
        <f>_xlfn.IFNA(IF(VLOOKUP(CONCATENATE($D149,$F149,$G149,AD$3),'Description des coûts'!$D$8:$M$1048576,5,FALSE)=AD$3,VLOOKUP(CONCATENATE($D149,$F149,$G149,AD$3),'Description des coûts'!$D$8:$M$1048576,9,FALSE),0),"")</f>
        <v/>
      </c>
      <c r="AE149" s="34"/>
      <c r="AF149" s="99">
        <f t="shared" si="69"/>
        <v>0</v>
      </c>
      <c r="AG149" s="25"/>
      <c r="AH149" s="302"/>
      <c r="AI149" s="100">
        <f>IF(F149="",0,
IF(AG149="RI",N(HLOOKUP($F149,Partenaires!$B$11:$H$24,6,FALSE)),
IF(AG149="DE",N(HLOOKUP($F149,Partenaires!$B$11:$H$24,7,FALSE)),
IF(AG149="IEE",N(HLOOKUP($F149,Partenaires!$B$11:$H$24,8,FALSE)),
IF(AG149="AFR",N(HLOOKUP($F149,Partenaires!$B$11:$H$24,9,FALSE)),
IF(AG149="PME",N(HLOOKUP($F149,Partenaires!$B$11:$H$24,10,FALSE)),
IF(AG149="PE",N(HLOOKUP($F149,Partenaires!$B$11:$H$24,11,FALSE)),0)))))))</f>
        <v>0</v>
      </c>
      <c r="AJ149" s="101">
        <f t="shared" si="70"/>
        <v>0</v>
      </c>
      <c r="AK149" s="101">
        <f t="shared" si="71"/>
        <v>0</v>
      </c>
      <c r="AL149" s="101">
        <f t="shared" si="72"/>
        <v>0</v>
      </c>
      <c r="AM149" s="101">
        <f t="shared" si="73"/>
        <v>0</v>
      </c>
      <c r="AN149" s="101">
        <f t="shared" si="74"/>
        <v>0</v>
      </c>
      <c r="AO149" s="101">
        <f t="shared" si="75"/>
        <v>0</v>
      </c>
      <c r="AP149" s="101">
        <f>IF(AG149="PE",AO149-(AO149*N(HLOOKUP($F149,Partenaires!$B$11:$H$24,12,FALSE))/N(HLOOKUP($F149,Partenaires!$B$11:$H$24,13,FALSE))),0)</f>
        <v>0</v>
      </c>
      <c r="AQ149" s="101">
        <f t="shared" si="76"/>
        <v>0</v>
      </c>
      <c r="AR149" s="101">
        <f t="shared" si="77"/>
        <v>0</v>
      </c>
      <c r="AS149" s="101">
        <f t="shared" si="78"/>
        <v>0</v>
      </c>
      <c r="AT149" s="101">
        <f t="shared" si="79"/>
        <v>0</v>
      </c>
      <c r="AU149" s="101">
        <f t="shared" si="80"/>
        <v>0</v>
      </c>
      <c r="AV149" s="101">
        <f t="shared" si="81"/>
        <v>0</v>
      </c>
      <c r="AW149" s="101">
        <f t="shared" si="82"/>
        <v>0</v>
      </c>
      <c r="AX149" s="101">
        <f t="shared" si="83"/>
        <v>0</v>
      </c>
      <c r="AY149" s="101">
        <f t="shared" si="84"/>
        <v>0</v>
      </c>
      <c r="AZ149" s="101">
        <f t="shared" si="85"/>
        <v>0</v>
      </c>
      <c r="BA149" s="101">
        <f>IF(F149="",0,$BB149*N(HLOOKUP($F149,Partenaires!$B$11:$H$24,5,FALSE)))</f>
        <v>0</v>
      </c>
      <c r="BB149" s="101">
        <f t="shared" si="86"/>
        <v>0</v>
      </c>
    </row>
    <row r="150" spans="1:54" x14ac:dyDescent="0.25">
      <c r="A150" s="25"/>
      <c r="B150" s="25"/>
      <c r="C150" s="25"/>
      <c r="D150" s="43" t="str">
        <f t="shared" si="64"/>
        <v/>
      </c>
      <c r="E150" s="44">
        <f>IFERROR(VLOOKUP(CONCATENATE(A150,B150,C150),'Structure projet '!D:E,2,FALSE),"")</f>
        <v>0</v>
      </c>
      <c r="F150" s="25"/>
      <c r="G150" s="25"/>
      <c r="H150" s="26"/>
      <c r="I150" s="26"/>
      <c r="J150" s="272"/>
      <c r="K150" s="272"/>
      <c r="L150" s="272"/>
      <c r="M150" s="272"/>
      <c r="N150" s="272"/>
      <c r="O150" s="98">
        <f t="shared" si="65"/>
        <v>0</v>
      </c>
      <c r="P150" s="33"/>
      <c r="Q150" s="33"/>
      <c r="R150" s="33"/>
      <c r="S150" s="33"/>
      <c r="T150" s="33"/>
      <c r="U150" s="99">
        <f t="shared" si="66"/>
        <v>0</v>
      </c>
      <c r="V150" s="34"/>
      <c r="W150" s="99">
        <f t="shared" si="67"/>
        <v>0</v>
      </c>
      <c r="X150" s="99">
        <f t="shared" si="68"/>
        <v>0</v>
      </c>
      <c r="Y150" s="33" t="str">
        <f>_xlfn.IFNA(IF(VLOOKUP(CONCATENATE($D150,$F150,$G150,Y$3),'Description des coûts'!$D$8:$M$1048576,5,FALSE)=Y$3,VLOOKUP(CONCATENATE($D150,$F150,$G150,Y$3),'Description des coûts'!$D$8:$M$1048576,9,FALSE),0),"")</f>
        <v/>
      </c>
      <c r="Z150" s="33">
        <f>IFERROR(VLOOKUP(D150,Amortissements!$D$8:$O$1048576,8,FALSE)*VLOOKUP(D150,Amortissements!$D$8:$O$1048576,10,FALSE),0)</f>
        <v>0</v>
      </c>
      <c r="AA150" s="33" t="str">
        <f>_xlfn.IFNA(IF(VLOOKUP(CONCATENATE($D150,$F150,$G150,AA$3),'Description des coûts'!$D$8:$M$1048576,5,FALSE)=AA$3,VLOOKUP(CONCATENATE($D150,$F150,$G150,AA$3),'Description des coûts'!$D$8:$M$1048576,9,FALSE),0),"")</f>
        <v/>
      </c>
      <c r="AB150" s="33" t="str">
        <f>_xlfn.IFNA(IF(VLOOKUP(CONCATENATE($D150,$F150,$G150,AB$3),'Description des coûts'!$D$8:$M$1048576,5,FALSE)=AB$3,VLOOKUP(CONCATENATE($D150,$F150,$G150,AB$3),'Description des coûts'!$D$8:$M$1048576,9,FALSE),0),"")</f>
        <v/>
      </c>
      <c r="AC150" s="33" t="str">
        <f>_xlfn.IFNA(IF(VLOOKUP(CONCATENATE($D150,$F150,$G150,AC$3),'Description des coûts'!$D$8:$M$1048576,5,FALSE)=AC$3,VLOOKUP(CONCATENATE($D150,$F150,$G150,AC$3),'Description des coûts'!$D$8:$M$1048576,9,FALSE),0),"")</f>
        <v/>
      </c>
      <c r="AD150" s="33" t="str">
        <f>_xlfn.IFNA(IF(VLOOKUP(CONCATENATE($D150,$F150,$G150,AD$3),'Description des coûts'!$D$8:$M$1048576,5,FALSE)=AD$3,VLOOKUP(CONCATENATE($D150,$F150,$G150,AD$3),'Description des coûts'!$D$8:$M$1048576,9,FALSE),0),"")</f>
        <v/>
      </c>
      <c r="AE150" s="34"/>
      <c r="AF150" s="99">
        <f t="shared" si="69"/>
        <v>0</v>
      </c>
      <c r="AG150" s="25"/>
      <c r="AH150" s="302"/>
      <c r="AI150" s="100">
        <f>IF(F150="",0,
IF(AG150="RI",N(HLOOKUP($F150,Partenaires!$B$11:$H$24,6,FALSE)),
IF(AG150="DE",N(HLOOKUP($F150,Partenaires!$B$11:$H$24,7,FALSE)),
IF(AG150="IEE",N(HLOOKUP($F150,Partenaires!$B$11:$H$24,8,FALSE)),
IF(AG150="AFR",N(HLOOKUP($F150,Partenaires!$B$11:$H$24,9,FALSE)),
IF(AG150="PME",N(HLOOKUP($F150,Partenaires!$B$11:$H$24,10,FALSE)),
IF(AG150="PE",N(HLOOKUP($F150,Partenaires!$B$11:$H$24,11,FALSE)),0)))))))</f>
        <v>0</v>
      </c>
      <c r="AJ150" s="101">
        <f t="shared" si="70"/>
        <v>0</v>
      </c>
      <c r="AK150" s="101">
        <f t="shared" si="71"/>
        <v>0</v>
      </c>
      <c r="AL150" s="101">
        <f t="shared" si="72"/>
        <v>0</v>
      </c>
      <c r="AM150" s="101">
        <f t="shared" si="73"/>
        <v>0</v>
      </c>
      <c r="AN150" s="101">
        <f t="shared" si="74"/>
        <v>0</v>
      </c>
      <c r="AO150" s="101">
        <f t="shared" si="75"/>
        <v>0</v>
      </c>
      <c r="AP150" s="101">
        <f>IF(AG150="PE",AO150-(AO150*N(HLOOKUP($F150,Partenaires!$B$11:$H$24,12,FALSE))/N(HLOOKUP($F150,Partenaires!$B$11:$H$24,13,FALSE))),0)</f>
        <v>0</v>
      </c>
      <c r="AQ150" s="101">
        <f t="shared" si="76"/>
        <v>0</v>
      </c>
      <c r="AR150" s="101">
        <f t="shared" si="77"/>
        <v>0</v>
      </c>
      <c r="AS150" s="101">
        <f t="shared" si="78"/>
        <v>0</v>
      </c>
      <c r="AT150" s="101">
        <f t="shared" si="79"/>
        <v>0</v>
      </c>
      <c r="AU150" s="101">
        <f t="shared" si="80"/>
        <v>0</v>
      </c>
      <c r="AV150" s="101">
        <f t="shared" si="81"/>
        <v>0</v>
      </c>
      <c r="AW150" s="101">
        <f t="shared" si="82"/>
        <v>0</v>
      </c>
      <c r="AX150" s="101">
        <f t="shared" si="83"/>
        <v>0</v>
      </c>
      <c r="AY150" s="101">
        <f t="shared" si="84"/>
        <v>0</v>
      </c>
      <c r="AZ150" s="101">
        <f t="shared" si="85"/>
        <v>0</v>
      </c>
      <c r="BA150" s="101">
        <f>IF(F150="",0,$BB150*N(HLOOKUP($F150,Partenaires!$B$11:$H$24,5,FALSE)))</f>
        <v>0</v>
      </c>
      <c r="BB150" s="101">
        <f t="shared" si="86"/>
        <v>0</v>
      </c>
    </row>
    <row r="151" spans="1:54" x14ac:dyDescent="0.25">
      <c r="A151" s="25"/>
      <c r="B151" s="25"/>
      <c r="C151" s="25"/>
      <c r="D151" s="43" t="str">
        <f t="shared" si="64"/>
        <v/>
      </c>
      <c r="E151" s="44">
        <f>IFERROR(VLOOKUP(CONCATENATE(A151,B151,C151),'Structure projet '!D:E,2,FALSE),"")</f>
        <v>0</v>
      </c>
      <c r="F151" s="25"/>
      <c r="G151" s="25"/>
      <c r="H151" s="26"/>
      <c r="I151" s="26"/>
      <c r="J151" s="272"/>
      <c r="K151" s="272"/>
      <c r="L151" s="272"/>
      <c r="M151" s="272"/>
      <c r="N151" s="272"/>
      <c r="O151" s="98">
        <f t="shared" si="65"/>
        <v>0</v>
      </c>
      <c r="P151" s="33"/>
      <c r="Q151" s="33"/>
      <c r="R151" s="33"/>
      <c r="S151" s="33"/>
      <c r="T151" s="33"/>
      <c r="U151" s="99">
        <f t="shared" si="66"/>
        <v>0</v>
      </c>
      <c r="V151" s="34"/>
      <c r="W151" s="99">
        <f t="shared" si="67"/>
        <v>0</v>
      </c>
      <c r="X151" s="99">
        <f t="shared" si="68"/>
        <v>0</v>
      </c>
      <c r="Y151" s="33" t="str">
        <f>_xlfn.IFNA(IF(VLOOKUP(CONCATENATE($D151,$F151,$G151,Y$3),'Description des coûts'!$D$8:$M$1048576,5,FALSE)=Y$3,VLOOKUP(CONCATENATE($D151,$F151,$G151,Y$3),'Description des coûts'!$D$8:$M$1048576,9,FALSE),0),"")</f>
        <v/>
      </c>
      <c r="Z151" s="33">
        <f>IFERROR(VLOOKUP(D151,Amortissements!$D$8:$O$1048576,8,FALSE)*VLOOKUP(D151,Amortissements!$D$8:$O$1048576,10,FALSE),0)</f>
        <v>0</v>
      </c>
      <c r="AA151" s="33" t="str">
        <f>_xlfn.IFNA(IF(VLOOKUP(CONCATENATE($D151,$F151,$G151,AA$3),'Description des coûts'!$D$8:$M$1048576,5,FALSE)=AA$3,VLOOKUP(CONCATENATE($D151,$F151,$G151,AA$3),'Description des coûts'!$D$8:$M$1048576,9,FALSE),0),"")</f>
        <v/>
      </c>
      <c r="AB151" s="33" t="str">
        <f>_xlfn.IFNA(IF(VLOOKUP(CONCATENATE($D151,$F151,$G151,AB$3),'Description des coûts'!$D$8:$M$1048576,5,FALSE)=AB$3,VLOOKUP(CONCATENATE($D151,$F151,$G151,AB$3),'Description des coûts'!$D$8:$M$1048576,9,FALSE),0),"")</f>
        <v/>
      </c>
      <c r="AC151" s="33" t="str">
        <f>_xlfn.IFNA(IF(VLOOKUP(CONCATENATE($D151,$F151,$G151,AC$3),'Description des coûts'!$D$8:$M$1048576,5,FALSE)=AC$3,VLOOKUP(CONCATENATE($D151,$F151,$G151,AC$3),'Description des coûts'!$D$8:$M$1048576,9,FALSE),0),"")</f>
        <v/>
      </c>
      <c r="AD151" s="33" t="str">
        <f>_xlfn.IFNA(IF(VLOOKUP(CONCATENATE($D151,$F151,$G151,AD$3),'Description des coûts'!$D$8:$M$1048576,5,FALSE)=AD$3,VLOOKUP(CONCATENATE($D151,$F151,$G151,AD$3),'Description des coûts'!$D$8:$M$1048576,9,FALSE),0),"")</f>
        <v/>
      </c>
      <c r="AE151" s="34"/>
      <c r="AF151" s="99">
        <f t="shared" si="69"/>
        <v>0</v>
      </c>
      <c r="AG151" s="25"/>
      <c r="AH151" s="302"/>
      <c r="AI151" s="100">
        <f>IF(F151="",0,
IF(AG151="RI",N(HLOOKUP($F151,Partenaires!$B$11:$H$24,6,FALSE)),
IF(AG151="DE",N(HLOOKUP($F151,Partenaires!$B$11:$H$24,7,FALSE)),
IF(AG151="IEE",N(HLOOKUP($F151,Partenaires!$B$11:$H$24,8,FALSE)),
IF(AG151="AFR",N(HLOOKUP($F151,Partenaires!$B$11:$H$24,9,FALSE)),
IF(AG151="PME",N(HLOOKUP($F151,Partenaires!$B$11:$H$24,10,FALSE)),
IF(AG151="PE",N(HLOOKUP($F151,Partenaires!$B$11:$H$24,11,FALSE)),0)))))))</f>
        <v>0</v>
      </c>
      <c r="AJ151" s="101">
        <f t="shared" si="70"/>
        <v>0</v>
      </c>
      <c r="AK151" s="101">
        <f t="shared" si="71"/>
        <v>0</v>
      </c>
      <c r="AL151" s="101">
        <f t="shared" si="72"/>
        <v>0</v>
      </c>
      <c r="AM151" s="101">
        <f t="shared" si="73"/>
        <v>0</v>
      </c>
      <c r="AN151" s="101">
        <f t="shared" si="74"/>
        <v>0</v>
      </c>
      <c r="AO151" s="101">
        <f t="shared" si="75"/>
        <v>0</v>
      </c>
      <c r="AP151" s="101">
        <f>IF(AG151="PE",AO151-(AO151*N(HLOOKUP($F151,Partenaires!$B$11:$H$24,12,FALSE))/N(HLOOKUP($F151,Partenaires!$B$11:$H$24,13,FALSE))),0)</f>
        <v>0</v>
      </c>
      <c r="AQ151" s="101">
        <f t="shared" si="76"/>
        <v>0</v>
      </c>
      <c r="AR151" s="101">
        <f t="shared" si="77"/>
        <v>0</v>
      </c>
      <c r="AS151" s="101">
        <f t="shared" si="78"/>
        <v>0</v>
      </c>
      <c r="AT151" s="101">
        <f t="shared" si="79"/>
        <v>0</v>
      </c>
      <c r="AU151" s="101">
        <f t="shared" si="80"/>
        <v>0</v>
      </c>
      <c r="AV151" s="101">
        <f t="shared" si="81"/>
        <v>0</v>
      </c>
      <c r="AW151" s="101">
        <f t="shared" si="82"/>
        <v>0</v>
      </c>
      <c r="AX151" s="101">
        <f t="shared" si="83"/>
        <v>0</v>
      </c>
      <c r="AY151" s="101">
        <f t="shared" si="84"/>
        <v>0</v>
      </c>
      <c r="AZ151" s="101">
        <f t="shared" si="85"/>
        <v>0</v>
      </c>
      <c r="BA151" s="101">
        <f>IF(F151="",0,$BB151*N(HLOOKUP($F151,Partenaires!$B$11:$H$24,5,FALSE)))</f>
        <v>0</v>
      </c>
      <c r="BB151" s="101">
        <f t="shared" si="86"/>
        <v>0</v>
      </c>
    </row>
    <row r="152" spans="1:54" x14ac:dyDescent="0.25">
      <c r="A152" s="25"/>
      <c r="B152" s="25"/>
      <c r="C152" s="25"/>
      <c r="D152" s="43" t="str">
        <f t="shared" si="64"/>
        <v/>
      </c>
      <c r="E152" s="44">
        <f>IFERROR(VLOOKUP(CONCATENATE(A152,B152,C152),'Structure projet '!D:E,2,FALSE),"")</f>
        <v>0</v>
      </c>
      <c r="F152" s="25"/>
      <c r="G152" s="25"/>
      <c r="H152" s="26"/>
      <c r="I152" s="26"/>
      <c r="J152" s="272"/>
      <c r="K152" s="272"/>
      <c r="L152" s="272"/>
      <c r="M152" s="272"/>
      <c r="N152" s="272"/>
      <c r="O152" s="98">
        <f t="shared" si="65"/>
        <v>0</v>
      </c>
      <c r="P152" s="33"/>
      <c r="Q152" s="33"/>
      <c r="R152" s="33"/>
      <c r="S152" s="33"/>
      <c r="T152" s="33"/>
      <c r="U152" s="99">
        <f t="shared" si="66"/>
        <v>0</v>
      </c>
      <c r="V152" s="34"/>
      <c r="W152" s="99">
        <f t="shared" si="67"/>
        <v>0</v>
      </c>
      <c r="X152" s="99">
        <f t="shared" si="68"/>
        <v>0</v>
      </c>
      <c r="Y152" s="33" t="str">
        <f>_xlfn.IFNA(IF(VLOOKUP(CONCATENATE($D152,$F152,$G152,Y$3),'Description des coûts'!$D$8:$M$1048576,5,FALSE)=Y$3,VLOOKUP(CONCATENATE($D152,$F152,$G152,Y$3),'Description des coûts'!$D$8:$M$1048576,9,FALSE),0),"")</f>
        <v/>
      </c>
      <c r="Z152" s="33">
        <f>IFERROR(VLOOKUP(D152,Amortissements!$D$8:$O$1048576,8,FALSE)*VLOOKUP(D152,Amortissements!$D$8:$O$1048576,10,FALSE),0)</f>
        <v>0</v>
      </c>
      <c r="AA152" s="33" t="str">
        <f>_xlfn.IFNA(IF(VLOOKUP(CONCATENATE($D152,$F152,$G152,AA$3),'Description des coûts'!$D$8:$M$1048576,5,FALSE)=AA$3,VLOOKUP(CONCATENATE($D152,$F152,$G152,AA$3),'Description des coûts'!$D$8:$M$1048576,9,FALSE),0),"")</f>
        <v/>
      </c>
      <c r="AB152" s="33" t="str">
        <f>_xlfn.IFNA(IF(VLOOKUP(CONCATENATE($D152,$F152,$G152,AB$3),'Description des coûts'!$D$8:$M$1048576,5,FALSE)=AB$3,VLOOKUP(CONCATENATE($D152,$F152,$G152,AB$3),'Description des coûts'!$D$8:$M$1048576,9,FALSE),0),"")</f>
        <v/>
      </c>
      <c r="AC152" s="33" t="str">
        <f>_xlfn.IFNA(IF(VLOOKUP(CONCATENATE($D152,$F152,$G152,AC$3),'Description des coûts'!$D$8:$M$1048576,5,FALSE)=AC$3,VLOOKUP(CONCATENATE($D152,$F152,$G152,AC$3),'Description des coûts'!$D$8:$M$1048576,9,FALSE),0),"")</f>
        <v/>
      </c>
      <c r="AD152" s="33" t="str">
        <f>_xlfn.IFNA(IF(VLOOKUP(CONCATENATE($D152,$F152,$G152,AD$3),'Description des coûts'!$D$8:$M$1048576,5,FALSE)=AD$3,VLOOKUP(CONCATENATE($D152,$F152,$G152,AD$3),'Description des coûts'!$D$8:$M$1048576,9,FALSE),0),"")</f>
        <v/>
      </c>
      <c r="AE152" s="34"/>
      <c r="AF152" s="99">
        <f t="shared" si="69"/>
        <v>0</v>
      </c>
      <c r="AG152" s="25"/>
      <c r="AH152" s="302"/>
      <c r="AI152" s="100">
        <f>IF(F152="",0,
IF(AG152="RI",N(HLOOKUP($F152,Partenaires!$B$11:$H$24,6,FALSE)),
IF(AG152="DE",N(HLOOKUP($F152,Partenaires!$B$11:$H$24,7,FALSE)),
IF(AG152="IEE",N(HLOOKUP($F152,Partenaires!$B$11:$H$24,8,FALSE)),
IF(AG152="AFR",N(HLOOKUP($F152,Partenaires!$B$11:$H$24,9,FALSE)),
IF(AG152="PME",N(HLOOKUP($F152,Partenaires!$B$11:$H$24,10,FALSE)),
IF(AG152="PE",N(HLOOKUP($F152,Partenaires!$B$11:$H$24,11,FALSE)),0)))))))</f>
        <v>0</v>
      </c>
      <c r="AJ152" s="101">
        <f t="shared" si="70"/>
        <v>0</v>
      </c>
      <c r="AK152" s="101">
        <f t="shared" si="71"/>
        <v>0</v>
      </c>
      <c r="AL152" s="101">
        <f t="shared" si="72"/>
        <v>0</v>
      </c>
      <c r="AM152" s="101">
        <f t="shared" si="73"/>
        <v>0</v>
      </c>
      <c r="AN152" s="101">
        <f t="shared" si="74"/>
        <v>0</v>
      </c>
      <c r="AO152" s="101">
        <f t="shared" si="75"/>
        <v>0</v>
      </c>
      <c r="AP152" s="101">
        <f>IF(AG152="PE",AO152-(AO152*N(HLOOKUP($F152,Partenaires!$B$11:$H$24,12,FALSE))/N(HLOOKUP($F152,Partenaires!$B$11:$H$24,13,FALSE))),0)</f>
        <v>0</v>
      </c>
      <c r="AQ152" s="101">
        <f t="shared" si="76"/>
        <v>0</v>
      </c>
      <c r="AR152" s="101">
        <f t="shared" si="77"/>
        <v>0</v>
      </c>
      <c r="AS152" s="101">
        <f t="shared" si="78"/>
        <v>0</v>
      </c>
      <c r="AT152" s="101">
        <f t="shared" si="79"/>
        <v>0</v>
      </c>
      <c r="AU152" s="101">
        <f t="shared" si="80"/>
        <v>0</v>
      </c>
      <c r="AV152" s="101">
        <f t="shared" si="81"/>
        <v>0</v>
      </c>
      <c r="AW152" s="101">
        <f t="shared" si="82"/>
        <v>0</v>
      </c>
      <c r="AX152" s="101">
        <f t="shared" si="83"/>
        <v>0</v>
      </c>
      <c r="AY152" s="101">
        <f t="shared" si="84"/>
        <v>0</v>
      </c>
      <c r="AZ152" s="101">
        <f t="shared" si="85"/>
        <v>0</v>
      </c>
      <c r="BA152" s="101">
        <f>IF(F152="",0,$BB152*N(HLOOKUP($F152,Partenaires!$B$11:$H$24,5,FALSE)))</f>
        <v>0</v>
      </c>
      <c r="BB152" s="101">
        <f t="shared" si="86"/>
        <v>0</v>
      </c>
    </row>
    <row r="153" spans="1:54" x14ac:dyDescent="0.25">
      <c r="A153" s="25"/>
      <c r="B153" s="25"/>
      <c r="C153" s="25"/>
      <c r="D153" s="43" t="str">
        <f t="shared" si="64"/>
        <v/>
      </c>
      <c r="E153" s="44">
        <f>IFERROR(VLOOKUP(CONCATENATE(A153,B153,C153),'Structure projet '!D:E,2,FALSE),"")</f>
        <v>0</v>
      </c>
      <c r="F153" s="25"/>
      <c r="G153" s="25"/>
      <c r="H153" s="26"/>
      <c r="I153" s="26"/>
      <c r="J153" s="272"/>
      <c r="K153" s="272"/>
      <c r="L153" s="272"/>
      <c r="M153" s="272"/>
      <c r="N153" s="272"/>
      <c r="O153" s="98">
        <f t="shared" si="65"/>
        <v>0</v>
      </c>
      <c r="P153" s="33"/>
      <c r="Q153" s="33"/>
      <c r="R153" s="33"/>
      <c r="S153" s="33"/>
      <c r="T153" s="33"/>
      <c r="U153" s="99">
        <f t="shared" si="66"/>
        <v>0</v>
      </c>
      <c r="V153" s="34"/>
      <c r="W153" s="99">
        <f t="shared" si="67"/>
        <v>0</v>
      </c>
      <c r="X153" s="99">
        <f t="shared" si="68"/>
        <v>0</v>
      </c>
      <c r="Y153" s="33" t="str">
        <f>_xlfn.IFNA(IF(VLOOKUP(CONCATENATE($D153,$F153,$G153,Y$3),'Description des coûts'!$D$8:$M$1048576,5,FALSE)=Y$3,VLOOKUP(CONCATENATE($D153,$F153,$G153,Y$3),'Description des coûts'!$D$8:$M$1048576,9,FALSE),0),"")</f>
        <v/>
      </c>
      <c r="Z153" s="33">
        <f>IFERROR(VLOOKUP(D153,Amortissements!$D$8:$O$1048576,8,FALSE)*VLOOKUP(D153,Amortissements!$D$8:$O$1048576,10,FALSE),0)</f>
        <v>0</v>
      </c>
      <c r="AA153" s="33" t="str">
        <f>_xlfn.IFNA(IF(VLOOKUP(CONCATENATE($D153,$F153,$G153,AA$3),'Description des coûts'!$D$8:$M$1048576,5,FALSE)=AA$3,VLOOKUP(CONCATENATE($D153,$F153,$G153,AA$3),'Description des coûts'!$D$8:$M$1048576,9,FALSE),0),"")</f>
        <v/>
      </c>
      <c r="AB153" s="33" t="str">
        <f>_xlfn.IFNA(IF(VLOOKUP(CONCATENATE($D153,$F153,$G153,AB$3),'Description des coûts'!$D$8:$M$1048576,5,FALSE)=AB$3,VLOOKUP(CONCATENATE($D153,$F153,$G153,AB$3),'Description des coûts'!$D$8:$M$1048576,9,FALSE),0),"")</f>
        <v/>
      </c>
      <c r="AC153" s="33" t="str">
        <f>_xlfn.IFNA(IF(VLOOKUP(CONCATENATE($D153,$F153,$G153,AC$3),'Description des coûts'!$D$8:$M$1048576,5,FALSE)=AC$3,VLOOKUP(CONCATENATE($D153,$F153,$G153,AC$3),'Description des coûts'!$D$8:$M$1048576,9,FALSE),0),"")</f>
        <v/>
      </c>
      <c r="AD153" s="33" t="str">
        <f>_xlfn.IFNA(IF(VLOOKUP(CONCATENATE($D153,$F153,$G153,AD$3),'Description des coûts'!$D$8:$M$1048576,5,FALSE)=AD$3,VLOOKUP(CONCATENATE($D153,$F153,$G153,AD$3),'Description des coûts'!$D$8:$M$1048576,9,FALSE),0),"")</f>
        <v/>
      </c>
      <c r="AE153" s="34"/>
      <c r="AF153" s="99">
        <f t="shared" si="69"/>
        <v>0</v>
      </c>
      <c r="AG153" s="25"/>
      <c r="AH153" s="302"/>
      <c r="AI153" s="100">
        <f>IF(F153="",0,
IF(AG153="RI",N(HLOOKUP($F153,Partenaires!$B$11:$H$24,6,FALSE)),
IF(AG153="DE",N(HLOOKUP($F153,Partenaires!$B$11:$H$24,7,FALSE)),
IF(AG153="IEE",N(HLOOKUP($F153,Partenaires!$B$11:$H$24,8,FALSE)),
IF(AG153="AFR",N(HLOOKUP($F153,Partenaires!$B$11:$H$24,9,FALSE)),
IF(AG153="PME",N(HLOOKUP($F153,Partenaires!$B$11:$H$24,10,FALSE)),
IF(AG153="PE",N(HLOOKUP($F153,Partenaires!$B$11:$H$24,11,FALSE)),0)))))))</f>
        <v>0</v>
      </c>
      <c r="AJ153" s="101">
        <f t="shared" si="70"/>
        <v>0</v>
      </c>
      <c r="AK153" s="101">
        <f t="shared" si="71"/>
        <v>0</v>
      </c>
      <c r="AL153" s="101">
        <f t="shared" si="72"/>
        <v>0</v>
      </c>
      <c r="AM153" s="101">
        <f t="shared" si="73"/>
        <v>0</v>
      </c>
      <c r="AN153" s="101">
        <f t="shared" si="74"/>
        <v>0</v>
      </c>
      <c r="AO153" s="101">
        <f t="shared" si="75"/>
        <v>0</v>
      </c>
      <c r="AP153" s="101">
        <f>IF(AG153="PE",AO153-(AO153*N(HLOOKUP($F153,Partenaires!$B$11:$H$24,12,FALSE))/N(HLOOKUP($F153,Partenaires!$B$11:$H$24,13,FALSE))),0)</f>
        <v>0</v>
      </c>
      <c r="AQ153" s="101">
        <f t="shared" si="76"/>
        <v>0</v>
      </c>
      <c r="AR153" s="101">
        <f t="shared" si="77"/>
        <v>0</v>
      </c>
      <c r="AS153" s="101">
        <f t="shared" si="78"/>
        <v>0</v>
      </c>
      <c r="AT153" s="101">
        <f t="shared" si="79"/>
        <v>0</v>
      </c>
      <c r="AU153" s="101">
        <f t="shared" si="80"/>
        <v>0</v>
      </c>
      <c r="AV153" s="101">
        <f t="shared" si="81"/>
        <v>0</v>
      </c>
      <c r="AW153" s="101">
        <f t="shared" si="82"/>
        <v>0</v>
      </c>
      <c r="AX153" s="101">
        <f t="shared" si="83"/>
        <v>0</v>
      </c>
      <c r="AY153" s="101">
        <f t="shared" si="84"/>
        <v>0</v>
      </c>
      <c r="AZ153" s="101">
        <f t="shared" si="85"/>
        <v>0</v>
      </c>
      <c r="BA153" s="101">
        <f>IF(F153="",0,$BB153*N(HLOOKUP($F153,Partenaires!$B$11:$H$24,5,FALSE)))</f>
        <v>0</v>
      </c>
      <c r="BB153" s="101">
        <f t="shared" si="86"/>
        <v>0</v>
      </c>
    </row>
    <row r="154" spans="1:54" x14ac:dyDescent="0.25">
      <c r="A154" s="25"/>
      <c r="B154" s="25"/>
      <c r="C154" s="25"/>
      <c r="D154" s="43" t="str">
        <f t="shared" si="64"/>
        <v/>
      </c>
      <c r="E154" s="44">
        <f>IFERROR(VLOOKUP(CONCATENATE(A154,B154,C154),'Structure projet '!D:E,2,FALSE),"")</f>
        <v>0</v>
      </c>
      <c r="F154" s="25"/>
      <c r="G154" s="25"/>
      <c r="H154" s="26"/>
      <c r="I154" s="26"/>
      <c r="J154" s="272"/>
      <c r="K154" s="272"/>
      <c r="L154" s="272"/>
      <c r="M154" s="272"/>
      <c r="N154" s="272"/>
      <c r="O154" s="98">
        <f t="shared" si="65"/>
        <v>0</v>
      </c>
      <c r="P154" s="33"/>
      <c r="Q154" s="33"/>
      <c r="R154" s="33"/>
      <c r="S154" s="33"/>
      <c r="T154" s="33"/>
      <c r="U154" s="99">
        <f t="shared" si="66"/>
        <v>0</v>
      </c>
      <c r="V154" s="34"/>
      <c r="W154" s="99">
        <f t="shared" si="67"/>
        <v>0</v>
      </c>
      <c r="X154" s="99">
        <f t="shared" si="68"/>
        <v>0</v>
      </c>
      <c r="Y154" s="33" t="str">
        <f>_xlfn.IFNA(IF(VLOOKUP(CONCATENATE($D154,$F154,$G154,Y$3),'Description des coûts'!$D$8:$M$1048576,5,FALSE)=Y$3,VLOOKUP(CONCATENATE($D154,$F154,$G154,Y$3),'Description des coûts'!$D$8:$M$1048576,9,FALSE),0),"")</f>
        <v/>
      </c>
      <c r="Z154" s="33">
        <f>IFERROR(VLOOKUP(D154,Amortissements!$D$8:$O$1048576,8,FALSE)*VLOOKUP(D154,Amortissements!$D$8:$O$1048576,10,FALSE),0)</f>
        <v>0</v>
      </c>
      <c r="AA154" s="33" t="str">
        <f>_xlfn.IFNA(IF(VLOOKUP(CONCATENATE($D154,$F154,$G154,AA$3),'Description des coûts'!$D$8:$M$1048576,5,FALSE)=AA$3,VLOOKUP(CONCATENATE($D154,$F154,$G154,AA$3),'Description des coûts'!$D$8:$M$1048576,9,FALSE),0),"")</f>
        <v/>
      </c>
      <c r="AB154" s="33" t="str">
        <f>_xlfn.IFNA(IF(VLOOKUP(CONCATENATE($D154,$F154,$G154,AB$3),'Description des coûts'!$D$8:$M$1048576,5,FALSE)=AB$3,VLOOKUP(CONCATENATE($D154,$F154,$G154,AB$3),'Description des coûts'!$D$8:$M$1048576,9,FALSE),0),"")</f>
        <v/>
      </c>
      <c r="AC154" s="33" t="str">
        <f>_xlfn.IFNA(IF(VLOOKUP(CONCATENATE($D154,$F154,$G154,AC$3),'Description des coûts'!$D$8:$M$1048576,5,FALSE)=AC$3,VLOOKUP(CONCATENATE($D154,$F154,$G154,AC$3),'Description des coûts'!$D$8:$M$1048576,9,FALSE),0),"")</f>
        <v/>
      </c>
      <c r="AD154" s="33" t="str">
        <f>_xlfn.IFNA(IF(VLOOKUP(CONCATENATE($D154,$F154,$G154,AD$3),'Description des coûts'!$D$8:$M$1048576,5,FALSE)=AD$3,VLOOKUP(CONCATENATE($D154,$F154,$G154,AD$3),'Description des coûts'!$D$8:$M$1048576,9,FALSE),0),"")</f>
        <v/>
      </c>
      <c r="AE154" s="34"/>
      <c r="AF154" s="99">
        <f t="shared" si="69"/>
        <v>0</v>
      </c>
      <c r="AG154" s="25"/>
      <c r="AH154" s="302"/>
      <c r="AI154" s="100">
        <f>IF(F154="",0,
IF(AG154="RI",N(HLOOKUP($F154,Partenaires!$B$11:$H$24,6,FALSE)),
IF(AG154="DE",N(HLOOKUP($F154,Partenaires!$B$11:$H$24,7,FALSE)),
IF(AG154="IEE",N(HLOOKUP($F154,Partenaires!$B$11:$H$24,8,FALSE)),
IF(AG154="AFR",N(HLOOKUP($F154,Partenaires!$B$11:$H$24,9,FALSE)),
IF(AG154="PME",N(HLOOKUP($F154,Partenaires!$B$11:$H$24,10,FALSE)),
IF(AG154="PE",N(HLOOKUP($F154,Partenaires!$B$11:$H$24,11,FALSE)),0)))))))</f>
        <v>0</v>
      </c>
      <c r="AJ154" s="101">
        <f t="shared" si="70"/>
        <v>0</v>
      </c>
      <c r="AK154" s="101">
        <f t="shared" si="71"/>
        <v>0</v>
      </c>
      <c r="AL154" s="101">
        <f t="shared" si="72"/>
        <v>0</v>
      </c>
      <c r="AM154" s="101">
        <f t="shared" si="73"/>
        <v>0</v>
      </c>
      <c r="AN154" s="101">
        <f t="shared" si="74"/>
        <v>0</v>
      </c>
      <c r="AO154" s="101">
        <f t="shared" si="75"/>
        <v>0</v>
      </c>
      <c r="AP154" s="101">
        <f>IF(AG154="PE",AO154-(AO154*N(HLOOKUP($F154,Partenaires!$B$11:$H$24,12,FALSE))/N(HLOOKUP($F154,Partenaires!$B$11:$H$24,13,FALSE))),0)</f>
        <v>0</v>
      </c>
      <c r="AQ154" s="101">
        <f t="shared" si="76"/>
        <v>0</v>
      </c>
      <c r="AR154" s="101">
        <f t="shared" si="77"/>
        <v>0</v>
      </c>
      <c r="AS154" s="101">
        <f t="shared" si="78"/>
        <v>0</v>
      </c>
      <c r="AT154" s="101">
        <f t="shared" si="79"/>
        <v>0</v>
      </c>
      <c r="AU154" s="101">
        <f t="shared" si="80"/>
        <v>0</v>
      </c>
      <c r="AV154" s="101">
        <f t="shared" si="81"/>
        <v>0</v>
      </c>
      <c r="AW154" s="101">
        <f t="shared" si="82"/>
        <v>0</v>
      </c>
      <c r="AX154" s="101">
        <f t="shared" si="83"/>
        <v>0</v>
      </c>
      <c r="AY154" s="101">
        <f t="shared" si="84"/>
        <v>0</v>
      </c>
      <c r="AZ154" s="101">
        <f t="shared" si="85"/>
        <v>0</v>
      </c>
      <c r="BA154" s="101">
        <f>IF(F154="",0,$BB154*N(HLOOKUP($F154,Partenaires!$B$11:$H$24,5,FALSE)))</f>
        <v>0</v>
      </c>
      <c r="BB154" s="101">
        <f t="shared" si="86"/>
        <v>0</v>
      </c>
    </row>
    <row r="155" spans="1:54" x14ac:dyDescent="0.25">
      <c r="A155" s="25"/>
      <c r="B155" s="25"/>
      <c r="C155" s="25"/>
      <c r="D155" s="43" t="str">
        <f t="shared" si="64"/>
        <v/>
      </c>
      <c r="E155" s="44">
        <f>IFERROR(VLOOKUP(CONCATENATE(A155,B155,C155),'Structure projet '!D:E,2,FALSE),"")</f>
        <v>0</v>
      </c>
      <c r="F155" s="25"/>
      <c r="G155" s="25"/>
      <c r="H155" s="26"/>
      <c r="I155" s="26"/>
      <c r="J155" s="272"/>
      <c r="K155" s="272"/>
      <c r="L155" s="272"/>
      <c r="M155" s="272"/>
      <c r="N155" s="272"/>
      <c r="O155" s="98">
        <f t="shared" si="65"/>
        <v>0</v>
      </c>
      <c r="P155" s="33"/>
      <c r="Q155" s="33"/>
      <c r="R155" s="33"/>
      <c r="S155" s="33"/>
      <c r="T155" s="33"/>
      <c r="U155" s="99">
        <f t="shared" si="66"/>
        <v>0</v>
      </c>
      <c r="V155" s="34"/>
      <c r="W155" s="99">
        <f t="shared" si="67"/>
        <v>0</v>
      </c>
      <c r="X155" s="99">
        <f t="shared" si="68"/>
        <v>0</v>
      </c>
      <c r="Y155" s="33" t="str">
        <f>_xlfn.IFNA(IF(VLOOKUP(CONCATENATE($D155,$F155,$G155,Y$3),'Description des coûts'!$D$8:$M$1048576,5,FALSE)=Y$3,VLOOKUP(CONCATENATE($D155,$F155,$G155,Y$3),'Description des coûts'!$D$8:$M$1048576,9,FALSE),0),"")</f>
        <v/>
      </c>
      <c r="Z155" s="33">
        <f>IFERROR(VLOOKUP(D155,Amortissements!$D$8:$O$1048576,8,FALSE)*VLOOKUP(D155,Amortissements!$D$8:$O$1048576,10,FALSE),0)</f>
        <v>0</v>
      </c>
      <c r="AA155" s="33" t="str">
        <f>_xlfn.IFNA(IF(VLOOKUP(CONCATENATE($D155,$F155,$G155,AA$3),'Description des coûts'!$D$8:$M$1048576,5,FALSE)=AA$3,VLOOKUP(CONCATENATE($D155,$F155,$G155,AA$3),'Description des coûts'!$D$8:$M$1048576,9,FALSE),0),"")</f>
        <v/>
      </c>
      <c r="AB155" s="33" t="str">
        <f>_xlfn.IFNA(IF(VLOOKUP(CONCATENATE($D155,$F155,$G155,AB$3),'Description des coûts'!$D$8:$M$1048576,5,FALSE)=AB$3,VLOOKUP(CONCATENATE($D155,$F155,$G155,AB$3),'Description des coûts'!$D$8:$M$1048576,9,FALSE),0),"")</f>
        <v/>
      </c>
      <c r="AC155" s="33" t="str">
        <f>_xlfn.IFNA(IF(VLOOKUP(CONCATENATE($D155,$F155,$G155,AC$3),'Description des coûts'!$D$8:$M$1048576,5,FALSE)=AC$3,VLOOKUP(CONCATENATE($D155,$F155,$G155,AC$3),'Description des coûts'!$D$8:$M$1048576,9,FALSE),0),"")</f>
        <v/>
      </c>
      <c r="AD155" s="33" t="str">
        <f>_xlfn.IFNA(IF(VLOOKUP(CONCATENATE($D155,$F155,$G155,AD$3),'Description des coûts'!$D$8:$M$1048576,5,FALSE)=AD$3,VLOOKUP(CONCATENATE($D155,$F155,$G155,AD$3),'Description des coûts'!$D$8:$M$1048576,9,FALSE),0),"")</f>
        <v/>
      </c>
      <c r="AE155" s="34"/>
      <c r="AF155" s="99">
        <f t="shared" si="69"/>
        <v>0</v>
      </c>
      <c r="AG155" s="25"/>
      <c r="AH155" s="302"/>
      <c r="AI155" s="100">
        <f>IF(F155="",0,
IF(AG155="RI",N(HLOOKUP($F155,Partenaires!$B$11:$H$24,6,FALSE)),
IF(AG155="DE",N(HLOOKUP($F155,Partenaires!$B$11:$H$24,7,FALSE)),
IF(AG155="IEE",N(HLOOKUP($F155,Partenaires!$B$11:$H$24,8,FALSE)),
IF(AG155="AFR",N(HLOOKUP($F155,Partenaires!$B$11:$H$24,9,FALSE)),
IF(AG155="PME",N(HLOOKUP($F155,Partenaires!$B$11:$H$24,10,FALSE)),
IF(AG155="PE",N(HLOOKUP($F155,Partenaires!$B$11:$H$24,11,FALSE)),0)))))))</f>
        <v>0</v>
      </c>
      <c r="AJ155" s="101">
        <f t="shared" si="70"/>
        <v>0</v>
      </c>
      <c r="AK155" s="101">
        <f t="shared" si="71"/>
        <v>0</v>
      </c>
      <c r="AL155" s="101">
        <f t="shared" si="72"/>
        <v>0</v>
      </c>
      <c r="AM155" s="101">
        <f t="shared" si="73"/>
        <v>0</v>
      </c>
      <c r="AN155" s="101">
        <f t="shared" si="74"/>
        <v>0</v>
      </c>
      <c r="AO155" s="101">
        <f t="shared" si="75"/>
        <v>0</v>
      </c>
      <c r="AP155" s="101">
        <f>IF(AG155="PE",AO155-(AO155*N(HLOOKUP($F155,Partenaires!$B$11:$H$24,12,FALSE))/N(HLOOKUP($F155,Partenaires!$B$11:$H$24,13,FALSE))),0)</f>
        <v>0</v>
      </c>
      <c r="AQ155" s="101">
        <f t="shared" si="76"/>
        <v>0</v>
      </c>
      <c r="AR155" s="101">
        <f t="shared" si="77"/>
        <v>0</v>
      </c>
      <c r="AS155" s="101">
        <f t="shared" si="78"/>
        <v>0</v>
      </c>
      <c r="AT155" s="101">
        <f t="shared" si="79"/>
        <v>0</v>
      </c>
      <c r="AU155" s="101">
        <f t="shared" si="80"/>
        <v>0</v>
      </c>
      <c r="AV155" s="101">
        <f t="shared" si="81"/>
        <v>0</v>
      </c>
      <c r="AW155" s="101">
        <f t="shared" si="82"/>
        <v>0</v>
      </c>
      <c r="AX155" s="101">
        <f t="shared" si="83"/>
        <v>0</v>
      </c>
      <c r="AY155" s="101">
        <f t="shared" si="84"/>
        <v>0</v>
      </c>
      <c r="AZ155" s="101">
        <f t="shared" si="85"/>
        <v>0</v>
      </c>
      <c r="BA155" s="101">
        <f>IF(F155="",0,$BB155*N(HLOOKUP($F155,Partenaires!$B$11:$H$24,5,FALSE)))</f>
        <v>0</v>
      </c>
      <c r="BB155" s="101">
        <f t="shared" si="86"/>
        <v>0</v>
      </c>
    </row>
    <row r="156" spans="1:54" x14ac:dyDescent="0.25">
      <c r="A156" s="25"/>
      <c r="B156" s="25"/>
      <c r="C156" s="25"/>
      <c r="D156" s="43" t="str">
        <f t="shared" si="64"/>
        <v/>
      </c>
      <c r="E156" s="44">
        <f>IFERROR(VLOOKUP(CONCATENATE(A156,B156,C156),'Structure projet '!D:E,2,FALSE),"")</f>
        <v>0</v>
      </c>
      <c r="F156" s="25"/>
      <c r="G156" s="25"/>
      <c r="H156" s="26"/>
      <c r="I156" s="26"/>
      <c r="J156" s="272"/>
      <c r="K156" s="272"/>
      <c r="L156" s="272"/>
      <c r="M156" s="272"/>
      <c r="N156" s="272"/>
      <c r="O156" s="98">
        <f t="shared" si="65"/>
        <v>0</v>
      </c>
      <c r="P156" s="33"/>
      <c r="Q156" s="33"/>
      <c r="R156" s="33"/>
      <c r="S156" s="33"/>
      <c r="T156" s="33"/>
      <c r="U156" s="99">
        <f t="shared" si="66"/>
        <v>0</v>
      </c>
      <c r="V156" s="34"/>
      <c r="W156" s="99">
        <f t="shared" si="67"/>
        <v>0</v>
      </c>
      <c r="X156" s="99">
        <f t="shared" si="68"/>
        <v>0</v>
      </c>
      <c r="Y156" s="33" t="str">
        <f>_xlfn.IFNA(IF(VLOOKUP(CONCATENATE($D156,$F156,$G156,Y$3),'Description des coûts'!$D$8:$M$1048576,5,FALSE)=Y$3,VLOOKUP(CONCATENATE($D156,$F156,$G156,Y$3),'Description des coûts'!$D$8:$M$1048576,9,FALSE),0),"")</f>
        <v/>
      </c>
      <c r="Z156" s="33">
        <f>IFERROR(VLOOKUP(D156,Amortissements!$D$8:$O$1048576,8,FALSE)*VLOOKUP(D156,Amortissements!$D$8:$O$1048576,10,FALSE),0)</f>
        <v>0</v>
      </c>
      <c r="AA156" s="33" t="str">
        <f>_xlfn.IFNA(IF(VLOOKUP(CONCATENATE($D156,$F156,$G156,AA$3),'Description des coûts'!$D$8:$M$1048576,5,FALSE)=AA$3,VLOOKUP(CONCATENATE($D156,$F156,$G156,AA$3),'Description des coûts'!$D$8:$M$1048576,9,FALSE),0),"")</f>
        <v/>
      </c>
      <c r="AB156" s="33" t="str">
        <f>_xlfn.IFNA(IF(VLOOKUP(CONCATENATE($D156,$F156,$G156,AB$3),'Description des coûts'!$D$8:$M$1048576,5,FALSE)=AB$3,VLOOKUP(CONCATENATE($D156,$F156,$G156,AB$3),'Description des coûts'!$D$8:$M$1048576,9,FALSE),0),"")</f>
        <v/>
      </c>
      <c r="AC156" s="33" t="str">
        <f>_xlfn.IFNA(IF(VLOOKUP(CONCATENATE($D156,$F156,$G156,AC$3),'Description des coûts'!$D$8:$M$1048576,5,FALSE)=AC$3,VLOOKUP(CONCATENATE($D156,$F156,$G156,AC$3),'Description des coûts'!$D$8:$M$1048576,9,FALSE),0),"")</f>
        <v/>
      </c>
      <c r="AD156" s="33" t="str">
        <f>_xlfn.IFNA(IF(VLOOKUP(CONCATENATE($D156,$F156,$G156,AD$3),'Description des coûts'!$D$8:$M$1048576,5,FALSE)=AD$3,VLOOKUP(CONCATENATE($D156,$F156,$G156,AD$3),'Description des coûts'!$D$8:$M$1048576,9,FALSE),0),"")</f>
        <v/>
      </c>
      <c r="AE156" s="34"/>
      <c r="AF156" s="99">
        <f t="shared" si="69"/>
        <v>0</v>
      </c>
      <c r="AG156" s="25"/>
      <c r="AH156" s="302"/>
      <c r="AI156" s="100">
        <f>IF(F156="",0,
IF(AG156="RI",N(HLOOKUP($F156,Partenaires!$B$11:$H$24,6,FALSE)),
IF(AG156="DE",N(HLOOKUP($F156,Partenaires!$B$11:$H$24,7,FALSE)),
IF(AG156="IEE",N(HLOOKUP($F156,Partenaires!$B$11:$H$24,8,FALSE)),
IF(AG156="AFR",N(HLOOKUP($F156,Partenaires!$B$11:$H$24,9,FALSE)),
IF(AG156="PME",N(HLOOKUP($F156,Partenaires!$B$11:$H$24,10,FALSE)),
IF(AG156="PE",N(HLOOKUP($F156,Partenaires!$B$11:$H$24,11,FALSE)),0)))))))</f>
        <v>0</v>
      </c>
      <c r="AJ156" s="101">
        <f t="shared" si="70"/>
        <v>0</v>
      </c>
      <c r="AK156" s="101">
        <f t="shared" si="71"/>
        <v>0</v>
      </c>
      <c r="AL156" s="101">
        <f t="shared" si="72"/>
        <v>0</v>
      </c>
      <c r="AM156" s="101">
        <f t="shared" si="73"/>
        <v>0</v>
      </c>
      <c r="AN156" s="101">
        <f t="shared" si="74"/>
        <v>0</v>
      </c>
      <c r="AO156" s="101">
        <f t="shared" si="75"/>
        <v>0</v>
      </c>
      <c r="AP156" s="101">
        <f>IF(AG156="PE",AO156-(AO156*N(HLOOKUP($F156,Partenaires!$B$11:$H$24,12,FALSE))/N(HLOOKUP($F156,Partenaires!$B$11:$H$24,13,FALSE))),0)</f>
        <v>0</v>
      </c>
      <c r="AQ156" s="101">
        <f t="shared" si="76"/>
        <v>0</v>
      </c>
      <c r="AR156" s="101">
        <f t="shared" si="77"/>
        <v>0</v>
      </c>
      <c r="AS156" s="101">
        <f t="shared" si="78"/>
        <v>0</v>
      </c>
      <c r="AT156" s="101">
        <f t="shared" si="79"/>
        <v>0</v>
      </c>
      <c r="AU156" s="101">
        <f t="shared" si="80"/>
        <v>0</v>
      </c>
      <c r="AV156" s="101">
        <f t="shared" si="81"/>
        <v>0</v>
      </c>
      <c r="AW156" s="101">
        <f t="shared" si="82"/>
        <v>0</v>
      </c>
      <c r="AX156" s="101">
        <f t="shared" si="83"/>
        <v>0</v>
      </c>
      <c r="AY156" s="101">
        <f t="shared" si="84"/>
        <v>0</v>
      </c>
      <c r="AZ156" s="101">
        <f t="shared" si="85"/>
        <v>0</v>
      </c>
      <c r="BA156" s="101">
        <f>IF(F156="",0,$BB156*N(HLOOKUP($F156,Partenaires!$B$11:$H$24,5,FALSE)))</f>
        <v>0</v>
      </c>
      <c r="BB156" s="101">
        <f t="shared" si="86"/>
        <v>0</v>
      </c>
    </row>
    <row r="157" spans="1:54" x14ac:dyDescent="0.25">
      <c r="A157" s="25"/>
      <c r="B157" s="25"/>
      <c r="C157" s="25"/>
      <c r="D157" s="43" t="str">
        <f t="shared" si="64"/>
        <v/>
      </c>
      <c r="E157" s="44">
        <f>IFERROR(VLOOKUP(CONCATENATE(A157,B157,C157),'Structure projet '!D:E,2,FALSE),"")</f>
        <v>0</v>
      </c>
      <c r="F157" s="25"/>
      <c r="G157" s="25"/>
      <c r="H157" s="26"/>
      <c r="I157" s="26"/>
      <c r="J157" s="272"/>
      <c r="K157" s="272"/>
      <c r="L157" s="272"/>
      <c r="M157" s="272"/>
      <c r="N157" s="272"/>
      <c r="O157" s="98">
        <f t="shared" si="65"/>
        <v>0</v>
      </c>
      <c r="P157" s="33"/>
      <c r="Q157" s="33"/>
      <c r="R157" s="33"/>
      <c r="S157" s="33"/>
      <c r="T157" s="33"/>
      <c r="U157" s="99">
        <f t="shared" si="66"/>
        <v>0</v>
      </c>
      <c r="V157" s="34"/>
      <c r="W157" s="99">
        <f t="shared" si="67"/>
        <v>0</v>
      </c>
      <c r="X157" s="99">
        <f t="shared" si="68"/>
        <v>0</v>
      </c>
      <c r="Y157" s="33" t="str">
        <f>_xlfn.IFNA(IF(VLOOKUP(CONCATENATE($D157,$F157,$G157,Y$3),'Description des coûts'!$D$8:$M$1048576,5,FALSE)=Y$3,VLOOKUP(CONCATENATE($D157,$F157,$G157,Y$3),'Description des coûts'!$D$8:$M$1048576,9,FALSE),0),"")</f>
        <v/>
      </c>
      <c r="Z157" s="33">
        <f>IFERROR(VLOOKUP(D157,Amortissements!$D$8:$O$1048576,8,FALSE)*VLOOKUP(D157,Amortissements!$D$8:$O$1048576,10,FALSE),0)</f>
        <v>0</v>
      </c>
      <c r="AA157" s="33" t="str">
        <f>_xlfn.IFNA(IF(VLOOKUP(CONCATENATE($D157,$F157,$G157,AA$3),'Description des coûts'!$D$8:$M$1048576,5,FALSE)=AA$3,VLOOKUP(CONCATENATE($D157,$F157,$G157,AA$3),'Description des coûts'!$D$8:$M$1048576,9,FALSE),0),"")</f>
        <v/>
      </c>
      <c r="AB157" s="33" t="str">
        <f>_xlfn.IFNA(IF(VLOOKUP(CONCATENATE($D157,$F157,$G157,AB$3),'Description des coûts'!$D$8:$M$1048576,5,FALSE)=AB$3,VLOOKUP(CONCATENATE($D157,$F157,$G157,AB$3),'Description des coûts'!$D$8:$M$1048576,9,FALSE),0),"")</f>
        <v/>
      </c>
      <c r="AC157" s="33" t="str">
        <f>_xlfn.IFNA(IF(VLOOKUP(CONCATENATE($D157,$F157,$G157,AC$3),'Description des coûts'!$D$8:$M$1048576,5,FALSE)=AC$3,VLOOKUP(CONCATENATE($D157,$F157,$G157,AC$3),'Description des coûts'!$D$8:$M$1048576,9,FALSE),0),"")</f>
        <v/>
      </c>
      <c r="AD157" s="33" t="str">
        <f>_xlfn.IFNA(IF(VLOOKUP(CONCATENATE($D157,$F157,$G157,AD$3),'Description des coûts'!$D$8:$M$1048576,5,FALSE)=AD$3,VLOOKUP(CONCATENATE($D157,$F157,$G157,AD$3),'Description des coûts'!$D$8:$M$1048576,9,FALSE),0),"")</f>
        <v/>
      </c>
      <c r="AE157" s="34"/>
      <c r="AF157" s="99">
        <f t="shared" si="69"/>
        <v>0</v>
      </c>
      <c r="AG157" s="25"/>
      <c r="AH157" s="302"/>
      <c r="AI157" s="100">
        <f>IF(F157="",0,
IF(AG157="RI",N(HLOOKUP($F157,Partenaires!$B$11:$H$24,6,FALSE)),
IF(AG157="DE",N(HLOOKUP($F157,Partenaires!$B$11:$H$24,7,FALSE)),
IF(AG157="IEE",N(HLOOKUP($F157,Partenaires!$B$11:$H$24,8,FALSE)),
IF(AG157="AFR",N(HLOOKUP($F157,Partenaires!$B$11:$H$24,9,FALSE)),
IF(AG157="PME",N(HLOOKUP($F157,Partenaires!$B$11:$H$24,10,FALSE)),
IF(AG157="PE",N(HLOOKUP($F157,Partenaires!$B$11:$H$24,11,FALSE)),0)))))))</f>
        <v>0</v>
      </c>
      <c r="AJ157" s="101">
        <f t="shared" si="70"/>
        <v>0</v>
      </c>
      <c r="AK157" s="101">
        <f t="shared" si="71"/>
        <v>0</v>
      </c>
      <c r="AL157" s="101">
        <f t="shared" si="72"/>
        <v>0</v>
      </c>
      <c r="AM157" s="101">
        <f t="shared" si="73"/>
        <v>0</v>
      </c>
      <c r="AN157" s="101">
        <f t="shared" si="74"/>
        <v>0</v>
      </c>
      <c r="AO157" s="101">
        <f t="shared" si="75"/>
        <v>0</v>
      </c>
      <c r="AP157" s="101">
        <f>IF(AG157="PE",AO157-(AO157*N(HLOOKUP($F157,Partenaires!$B$11:$H$24,12,FALSE))/N(HLOOKUP($F157,Partenaires!$B$11:$H$24,13,FALSE))),0)</f>
        <v>0</v>
      </c>
      <c r="AQ157" s="101">
        <f t="shared" si="76"/>
        <v>0</v>
      </c>
      <c r="AR157" s="101">
        <f t="shared" si="77"/>
        <v>0</v>
      </c>
      <c r="AS157" s="101">
        <f t="shared" si="78"/>
        <v>0</v>
      </c>
      <c r="AT157" s="101">
        <f t="shared" si="79"/>
        <v>0</v>
      </c>
      <c r="AU157" s="101">
        <f t="shared" si="80"/>
        <v>0</v>
      </c>
      <c r="AV157" s="101">
        <f t="shared" si="81"/>
        <v>0</v>
      </c>
      <c r="AW157" s="101">
        <f t="shared" si="82"/>
        <v>0</v>
      </c>
      <c r="AX157" s="101">
        <f t="shared" si="83"/>
        <v>0</v>
      </c>
      <c r="AY157" s="101">
        <f t="shared" si="84"/>
        <v>0</v>
      </c>
      <c r="AZ157" s="101">
        <f t="shared" si="85"/>
        <v>0</v>
      </c>
      <c r="BA157" s="101">
        <f>IF(F157="",0,$BB157*N(HLOOKUP($F157,Partenaires!$B$11:$H$24,5,FALSE)))</f>
        <v>0</v>
      </c>
      <c r="BB157" s="101">
        <f t="shared" si="86"/>
        <v>0</v>
      </c>
    </row>
    <row r="158" spans="1:54" x14ac:dyDescent="0.25">
      <c r="A158" s="25"/>
      <c r="B158" s="25"/>
      <c r="C158" s="25"/>
      <c r="D158" s="43" t="str">
        <f t="shared" si="64"/>
        <v/>
      </c>
      <c r="E158" s="44">
        <f>IFERROR(VLOOKUP(CONCATENATE(A158,B158,C158),'Structure projet '!D:E,2,FALSE),"")</f>
        <v>0</v>
      </c>
      <c r="F158" s="25"/>
      <c r="G158" s="25"/>
      <c r="H158" s="26"/>
      <c r="I158" s="26"/>
      <c r="J158" s="272"/>
      <c r="K158" s="272"/>
      <c r="L158" s="272"/>
      <c r="M158" s="272"/>
      <c r="N158" s="272"/>
      <c r="O158" s="98">
        <f t="shared" si="65"/>
        <v>0</v>
      </c>
      <c r="P158" s="33"/>
      <c r="Q158" s="33"/>
      <c r="R158" s="33"/>
      <c r="S158" s="33"/>
      <c r="T158" s="33"/>
      <c r="U158" s="99">
        <f t="shared" si="66"/>
        <v>0</v>
      </c>
      <c r="V158" s="34"/>
      <c r="W158" s="99">
        <f t="shared" si="67"/>
        <v>0</v>
      </c>
      <c r="X158" s="99">
        <f t="shared" si="68"/>
        <v>0</v>
      </c>
      <c r="Y158" s="33" t="str">
        <f>_xlfn.IFNA(IF(VLOOKUP(CONCATENATE($D158,$F158,$G158,Y$3),'Description des coûts'!$D$8:$M$1048576,5,FALSE)=Y$3,VLOOKUP(CONCATENATE($D158,$F158,$G158,Y$3),'Description des coûts'!$D$8:$M$1048576,9,FALSE),0),"")</f>
        <v/>
      </c>
      <c r="Z158" s="33">
        <f>IFERROR(VLOOKUP(D158,Amortissements!$D$8:$O$1048576,8,FALSE)*VLOOKUP(D158,Amortissements!$D$8:$O$1048576,10,FALSE),0)</f>
        <v>0</v>
      </c>
      <c r="AA158" s="33" t="str">
        <f>_xlfn.IFNA(IF(VLOOKUP(CONCATENATE($D158,$F158,$G158,AA$3),'Description des coûts'!$D$8:$M$1048576,5,FALSE)=AA$3,VLOOKUP(CONCATENATE($D158,$F158,$G158,AA$3),'Description des coûts'!$D$8:$M$1048576,9,FALSE),0),"")</f>
        <v/>
      </c>
      <c r="AB158" s="33" t="str">
        <f>_xlfn.IFNA(IF(VLOOKUP(CONCATENATE($D158,$F158,$G158,AB$3),'Description des coûts'!$D$8:$M$1048576,5,FALSE)=AB$3,VLOOKUP(CONCATENATE($D158,$F158,$G158,AB$3),'Description des coûts'!$D$8:$M$1048576,9,FALSE),0),"")</f>
        <v/>
      </c>
      <c r="AC158" s="33" t="str">
        <f>_xlfn.IFNA(IF(VLOOKUP(CONCATENATE($D158,$F158,$G158,AC$3),'Description des coûts'!$D$8:$M$1048576,5,FALSE)=AC$3,VLOOKUP(CONCATENATE($D158,$F158,$G158,AC$3),'Description des coûts'!$D$8:$M$1048576,9,FALSE),0),"")</f>
        <v/>
      </c>
      <c r="AD158" s="33" t="str">
        <f>_xlfn.IFNA(IF(VLOOKUP(CONCATENATE($D158,$F158,$G158,AD$3),'Description des coûts'!$D$8:$M$1048576,5,FALSE)=AD$3,VLOOKUP(CONCATENATE($D158,$F158,$G158,AD$3),'Description des coûts'!$D$8:$M$1048576,9,FALSE),0),"")</f>
        <v/>
      </c>
      <c r="AE158" s="34"/>
      <c r="AF158" s="99">
        <f t="shared" si="69"/>
        <v>0</v>
      </c>
      <c r="AG158" s="25"/>
      <c r="AH158" s="302"/>
      <c r="AI158" s="100">
        <f>IF(F158="",0,
IF(AG158="RI",N(HLOOKUP($F158,Partenaires!$B$11:$H$24,6,FALSE)),
IF(AG158="DE",N(HLOOKUP($F158,Partenaires!$B$11:$H$24,7,FALSE)),
IF(AG158="IEE",N(HLOOKUP($F158,Partenaires!$B$11:$H$24,8,FALSE)),
IF(AG158="AFR",N(HLOOKUP($F158,Partenaires!$B$11:$H$24,9,FALSE)),
IF(AG158="PME",N(HLOOKUP($F158,Partenaires!$B$11:$H$24,10,FALSE)),
IF(AG158="PE",N(HLOOKUP($F158,Partenaires!$B$11:$H$24,11,FALSE)),0)))))))</f>
        <v>0</v>
      </c>
      <c r="AJ158" s="101">
        <f t="shared" si="70"/>
        <v>0</v>
      </c>
      <c r="AK158" s="101">
        <f t="shared" si="71"/>
        <v>0</v>
      </c>
      <c r="AL158" s="101">
        <f t="shared" si="72"/>
        <v>0</v>
      </c>
      <c r="AM158" s="101">
        <f t="shared" si="73"/>
        <v>0</v>
      </c>
      <c r="AN158" s="101">
        <f t="shared" si="74"/>
        <v>0</v>
      </c>
      <c r="AO158" s="101">
        <f t="shared" si="75"/>
        <v>0</v>
      </c>
      <c r="AP158" s="101">
        <f>IF(AG158="PE",AO158-(AO158*N(HLOOKUP($F158,Partenaires!$B$11:$H$24,12,FALSE))/N(HLOOKUP($F158,Partenaires!$B$11:$H$24,13,FALSE))),0)</f>
        <v>0</v>
      </c>
      <c r="AQ158" s="101">
        <f t="shared" si="76"/>
        <v>0</v>
      </c>
      <c r="AR158" s="101">
        <f t="shared" si="77"/>
        <v>0</v>
      </c>
      <c r="AS158" s="101">
        <f t="shared" si="78"/>
        <v>0</v>
      </c>
      <c r="AT158" s="101">
        <f t="shared" si="79"/>
        <v>0</v>
      </c>
      <c r="AU158" s="101">
        <f t="shared" si="80"/>
        <v>0</v>
      </c>
      <c r="AV158" s="101">
        <f t="shared" si="81"/>
        <v>0</v>
      </c>
      <c r="AW158" s="101">
        <f t="shared" si="82"/>
        <v>0</v>
      </c>
      <c r="AX158" s="101">
        <f t="shared" si="83"/>
        <v>0</v>
      </c>
      <c r="AY158" s="101">
        <f t="shared" si="84"/>
        <v>0</v>
      </c>
      <c r="AZ158" s="101">
        <f t="shared" si="85"/>
        <v>0</v>
      </c>
      <c r="BA158" s="101">
        <f>IF(F158="",0,$BB158*N(HLOOKUP($F158,Partenaires!$B$11:$H$24,5,FALSE)))</f>
        <v>0</v>
      </c>
      <c r="BB158" s="101">
        <f t="shared" si="86"/>
        <v>0</v>
      </c>
    </row>
    <row r="159" spans="1:54" x14ac:dyDescent="0.25">
      <c r="A159" s="25"/>
      <c r="B159" s="25"/>
      <c r="C159" s="25"/>
      <c r="D159" s="43" t="str">
        <f t="shared" si="64"/>
        <v/>
      </c>
      <c r="E159" s="44">
        <f>IFERROR(VLOOKUP(CONCATENATE(A159,B159,C159),'Structure projet '!D:E,2,FALSE),"")</f>
        <v>0</v>
      </c>
      <c r="F159" s="25"/>
      <c r="G159" s="25"/>
      <c r="H159" s="26"/>
      <c r="I159" s="26"/>
      <c r="J159" s="272"/>
      <c r="K159" s="272"/>
      <c r="L159" s="272"/>
      <c r="M159" s="272"/>
      <c r="N159" s="272"/>
      <c r="O159" s="98">
        <f t="shared" si="65"/>
        <v>0</v>
      </c>
      <c r="P159" s="33"/>
      <c r="Q159" s="33"/>
      <c r="R159" s="33"/>
      <c r="S159" s="33"/>
      <c r="T159" s="33"/>
      <c r="U159" s="99">
        <f t="shared" si="66"/>
        <v>0</v>
      </c>
      <c r="V159" s="34"/>
      <c r="W159" s="99">
        <f t="shared" si="67"/>
        <v>0</v>
      </c>
      <c r="X159" s="99">
        <f t="shared" si="68"/>
        <v>0</v>
      </c>
      <c r="Y159" s="33" t="str">
        <f>_xlfn.IFNA(IF(VLOOKUP(CONCATENATE($D159,$F159,$G159,Y$3),'Description des coûts'!$D$8:$M$1048576,5,FALSE)=Y$3,VLOOKUP(CONCATENATE($D159,$F159,$G159,Y$3),'Description des coûts'!$D$8:$M$1048576,9,FALSE),0),"")</f>
        <v/>
      </c>
      <c r="Z159" s="33">
        <f>IFERROR(VLOOKUP(D159,Amortissements!$D$8:$O$1048576,8,FALSE)*VLOOKUP(D159,Amortissements!$D$8:$O$1048576,10,FALSE),0)</f>
        <v>0</v>
      </c>
      <c r="AA159" s="33" t="str">
        <f>_xlfn.IFNA(IF(VLOOKUP(CONCATENATE($D159,$F159,$G159,AA$3),'Description des coûts'!$D$8:$M$1048576,5,FALSE)=AA$3,VLOOKUP(CONCATENATE($D159,$F159,$G159,AA$3),'Description des coûts'!$D$8:$M$1048576,9,FALSE),0),"")</f>
        <v/>
      </c>
      <c r="AB159" s="33" t="str">
        <f>_xlfn.IFNA(IF(VLOOKUP(CONCATENATE($D159,$F159,$G159,AB$3),'Description des coûts'!$D$8:$M$1048576,5,FALSE)=AB$3,VLOOKUP(CONCATENATE($D159,$F159,$G159,AB$3),'Description des coûts'!$D$8:$M$1048576,9,FALSE),0),"")</f>
        <v/>
      </c>
      <c r="AC159" s="33" t="str">
        <f>_xlfn.IFNA(IF(VLOOKUP(CONCATENATE($D159,$F159,$G159,AC$3),'Description des coûts'!$D$8:$M$1048576,5,FALSE)=AC$3,VLOOKUP(CONCATENATE($D159,$F159,$G159,AC$3),'Description des coûts'!$D$8:$M$1048576,9,FALSE),0),"")</f>
        <v/>
      </c>
      <c r="AD159" s="33" t="str">
        <f>_xlfn.IFNA(IF(VLOOKUP(CONCATENATE($D159,$F159,$G159,AD$3),'Description des coûts'!$D$8:$M$1048576,5,FALSE)=AD$3,VLOOKUP(CONCATENATE($D159,$F159,$G159,AD$3),'Description des coûts'!$D$8:$M$1048576,9,FALSE),0),"")</f>
        <v/>
      </c>
      <c r="AE159" s="34"/>
      <c r="AF159" s="99">
        <f t="shared" si="69"/>
        <v>0</v>
      </c>
      <c r="AG159" s="25"/>
      <c r="AH159" s="302"/>
      <c r="AI159" s="100">
        <f>IF(F159="",0,
IF(AG159="RI",N(HLOOKUP($F159,Partenaires!$B$11:$H$24,6,FALSE)),
IF(AG159="DE",N(HLOOKUP($F159,Partenaires!$B$11:$H$24,7,FALSE)),
IF(AG159="IEE",N(HLOOKUP($F159,Partenaires!$B$11:$H$24,8,FALSE)),
IF(AG159="AFR",N(HLOOKUP($F159,Partenaires!$B$11:$H$24,9,FALSE)),
IF(AG159="PME",N(HLOOKUP($F159,Partenaires!$B$11:$H$24,10,FALSE)),
IF(AG159="PE",N(HLOOKUP($F159,Partenaires!$B$11:$H$24,11,FALSE)),0)))))))</f>
        <v>0</v>
      </c>
      <c r="AJ159" s="101">
        <f t="shared" si="70"/>
        <v>0</v>
      </c>
      <c r="AK159" s="101">
        <f t="shared" si="71"/>
        <v>0</v>
      </c>
      <c r="AL159" s="101">
        <f t="shared" si="72"/>
        <v>0</v>
      </c>
      <c r="AM159" s="101">
        <f t="shared" si="73"/>
        <v>0</v>
      </c>
      <c r="AN159" s="101">
        <f t="shared" si="74"/>
        <v>0</v>
      </c>
      <c r="AO159" s="101">
        <f t="shared" si="75"/>
        <v>0</v>
      </c>
      <c r="AP159" s="101">
        <f>IF(AG159="PE",AO159-(AO159*N(HLOOKUP($F159,Partenaires!$B$11:$H$24,12,FALSE))/N(HLOOKUP($F159,Partenaires!$B$11:$H$24,13,FALSE))),0)</f>
        <v>0</v>
      </c>
      <c r="AQ159" s="101">
        <f t="shared" si="76"/>
        <v>0</v>
      </c>
      <c r="AR159" s="101">
        <f t="shared" si="77"/>
        <v>0</v>
      </c>
      <c r="AS159" s="101">
        <f t="shared" si="78"/>
        <v>0</v>
      </c>
      <c r="AT159" s="101">
        <f t="shared" si="79"/>
        <v>0</v>
      </c>
      <c r="AU159" s="101">
        <f t="shared" si="80"/>
        <v>0</v>
      </c>
      <c r="AV159" s="101">
        <f t="shared" si="81"/>
        <v>0</v>
      </c>
      <c r="AW159" s="101">
        <f t="shared" si="82"/>
        <v>0</v>
      </c>
      <c r="AX159" s="101">
        <f t="shared" si="83"/>
        <v>0</v>
      </c>
      <c r="AY159" s="101">
        <f t="shared" si="84"/>
        <v>0</v>
      </c>
      <c r="AZ159" s="101">
        <f t="shared" si="85"/>
        <v>0</v>
      </c>
      <c r="BA159" s="101">
        <f>IF(F159="",0,$BB159*N(HLOOKUP($F159,Partenaires!$B$11:$H$24,5,FALSE)))</f>
        <v>0</v>
      </c>
      <c r="BB159" s="101">
        <f t="shared" si="86"/>
        <v>0</v>
      </c>
    </row>
    <row r="160" spans="1:54" x14ac:dyDescent="0.25">
      <c r="A160" s="25"/>
      <c r="B160" s="25"/>
      <c r="C160" s="25"/>
      <c r="D160" s="43" t="str">
        <f t="shared" si="64"/>
        <v/>
      </c>
      <c r="E160" s="44">
        <f>IFERROR(VLOOKUP(CONCATENATE(A160,B160,C160),'Structure projet '!D:E,2,FALSE),"")</f>
        <v>0</v>
      </c>
      <c r="F160" s="25"/>
      <c r="G160" s="25"/>
      <c r="H160" s="26"/>
      <c r="I160" s="26"/>
      <c r="J160" s="272"/>
      <c r="K160" s="272"/>
      <c r="L160" s="272"/>
      <c r="M160" s="272"/>
      <c r="N160" s="272"/>
      <c r="O160" s="98">
        <f t="shared" si="65"/>
        <v>0</v>
      </c>
      <c r="P160" s="33"/>
      <c r="Q160" s="33"/>
      <c r="R160" s="33"/>
      <c r="S160" s="33"/>
      <c r="T160" s="33"/>
      <c r="U160" s="99">
        <f t="shared" si="66"/>
        <v>0</v>
      </c>
      <c r="V160" s="34"/>
      <c r="W160" s="99">
        <f t="shared" si="67"/>
        <v>0</v>
      </c>
      <c r="X160" s="99">
        <f t="shared" si="68"/>
        <v>0</v>
      </c>
      <c r="Y160" s="33" t="str">
        <f>_xlfn.IFNA(IF(VLOOKUP(CONCATENATE($D160,$F160,$G160,Y$3),'Description des coûts'!$D$8:$M$1048576,5,FALSE)=Y$3,VLOOKUP(CONCATENATE($D160,$F160,$G160,Y$3),'Description des coûts'!$D$8:$M$1048576,9,FALSE),0),"")</f>
        <v/>
      </c>
      <c r="Z160" s="33">
        <f>IFERROR(VLOOKUP(D160,Amortissements!$D$8:$O$1048576,8,FALSE)*VLOOKUP(D160,Amortissements!$D$8:$O$1048576,10,FALSE),0)</f>
        <v>0</v>
      </c>
      <c r="AA160" s="33" t="str">
        <f>_xlfn.IFNA(IF(VLOOKUP(CONCATENATE($D160,$F160,$G160,AA$3),'Description des coûts'!$D$8:$M$1048576,5,FALSE)=AA$3,VLOOKUP(CONCATENATE($D160,$F160,$G160,AA$3),'Description des coûts'!$D$8:$M$1048576,9,FALSE),0),"")</f>
        <v/>
      </c>
      <c r="AB160" s="33" t="str">
        <f>_xlfn.IFNA(IF(VLOOKUP(CONCATENATE($D160,$F160,$G160,AB$3),'Description des coûts'!$D$8:$M$1048576,5,FALSE)=AB$3,VLOOKUP(CONCATENATE($D160,$F160,$G160,AB$3),'Description des coûts'!$D$8:$M$1048576,9,FALSE),0),"")</f>
        <v/>
      </c>
      <c r="AC160" s="33" t="str">
        <f>_xlfn.IFNA(IF(VLOOKUP(CONCATENATE($D160,$F160,$G160,AC$3),'Description des coûts'!$D$8:$M$1048576,5,FALSE)=AC$3,VLOOKUP(CONCATENATE($D160,$F160,$G160,AC$3),'Description des coûts'!$D$8:$M$1048576,9,FALSE),0),"")</f>
        <v/>
      </c>
      <c r="AD160" s="33" t="str">
        <f>_xlfn.IFNA(IF(VLOOKUP(CONCATENATE($D160,$F160,$G160,AD$3),'Description des coûts'!$D$8:$M$1048576,5,FALSE)=AD$3,VLOOKUP(CONCATENATE($D160,$F160,$G160,AD$3),'Description des coûts'!$D$8:$M$1048576,9,FALSE),0),"")</f>
        <v/>
      </c>
      <c r="AE160" s="34"/>
      <c r="AF160" s="99">
        <f t="shared" si="69"/>
        <v>0</v>
      </c>
      <c r="AG160" s="25"/>
      <c r="AH160" s="302"/>
      <c r="AI160" s="100">
        <f>IF(F160="",0,
IF(AG160="RI",N(HLOOKUP($F160,Partenaires!$B$11:$H$24,6,FALSE)),
IF(AG160="DE",N(HLOOKUP($F160,Partenaires!$B$11:$H$24,7,FALSE)),
IF(AG160="IEE",N(HLOOKUP($F160,Partenaires!$B$11:$H$24,8,FALSE)),
IF(AG160="AFR",N(HLOOKUP($F160,Partenaires!$B$11:$H$24,9,FALSE)),
IF(AG160="PME",N(HLOOKUP($F160,Partenaires!$B$11:$H$24,10,FALSE)),
IF(AG160="PE",N(HLOOKUP($F160,Partenaires!$B$11:$H$24,11,FALSE)),0)))))))</f>
        <v>0</v>
      </c>
      <c r="AJ160" s="101">
        <f t="shared" si="70"/>
        <v>0</v>
      </c>
      <c r="AK160" s="101">
        <f t="shared" si="71"/>
        <v>0</v>
      </c>
      <c r="AL160" s="101">
        <f t="shared" si="72"/>
        <v>0</v>
      </c>
      <c r="AM160" s="101">
        <f t="shared" si="73"/>
        <v>0</v>
      </c>
      <c r="AN160" s="101">
        <f t="shared" si="74"/>
        <v>0</v>
      </c>
      <c r="AO160" s="101">
        <f t="shared" si="75"/>
        <v>0</v>
      </c>
      <c r="AP160" s="101">
        <f>IF(AG160="PE",AO160-(AO160*N(HLOOKUP($F160,Partenaires!$B$11:$H$24,12,FALSE))/N(HLOOKUP($F160,Partenaires!$B$11:$H$24,13,FALSE))),0)</f>
        <v>0</v>
      </c>
      <c r="AQ160" s="101">
        <f t="shared" si="76"/>
        <v>0</v>
      </c>
      <c r="AR160" s="101">
        <f t="shared" si="77"/>
        <v>0</v>
      </c>
      <c r="AS160" s="101">
        <f t="shared" si="78"/>
        <v>0</v>
      </c>
      <c r="AT160" s="101">
        <f t="shared" si="79"/>
        <v>0</v>
      </c>
      <c r="AU160" s="101">
        <f t="shared" si="80"/>
        <v>0</v>
      </c>
      <c r="AV160" s="101">
        <f t="shared" si="81"/>
        <v>0</v>
      </c>
      <c r="AW160" s="101">
        <f t="shared" si="82"/>
        <v>0</v>
      </c>
      <c r="AX160" s="101">
        <f t="shared" si="83"/>
        <v>0</v>
      </c>
      <c r="AY160" s="101">
        <f t="shared" si="84"/>
        <v>0</v>
      </c>
      <c r="AZ160" s="101">
        <f t="shared" si="85"/>
        <v>0</v>
      </c>
      <c r="BA160" s="101">
        <f>IF(F160="",0,$BB160*N(HLOOKUP($F160,Partenaires!$B$11:$H$24,5,FALSE)))</f>
        <v>0</v>
      </c>
      <c r="BB160" s="101">
        <f t="shared" si="86"/>
        <v>0</v>
      </c>
    </row>
    <row r="161" spans="1:54" x14ac:dyDescent="0.25">
      <c r="A161" s="25"/>
      <c r="B161" s="25"/>
      <c r="C161" s="25"/>
      <c r="D161" s="43" t="str">
        <f t="shared" si="64"/>
        <v/>
      </c>
      <c r="E161" s="44">
        <f>IFERROR(VLOOKUP(CONCATENATE(A161,B161,C161),'Structure projet '!D:E,2,FALSE),"")</f>
        <v>0</v>
      </c>
      <c r="F161" s="25"/>
      <c r="G161" s="25"/>
      <c r="H161" s="26"/>
      <c r="I161" s="26"/>
      <c r="J161" s="272"/>
      <c r="K161" s="272"/>
      <c r="L161" s="272"/>
      <c r="M161" s="272"/>
      <c r="N161" s="272"/>
      <c r="O161" s="98">
        <f t="shared" si="65"/>
        <v>0</v>
      </c>
      <c r="P161" s="33"/>
      <c r="Q161" s="33"/>
      <c r="R161" s="33"/>
      <c r="S161" s="33"/>
      <c r="T161" s="33"/>
      <c r="U161" s="99">
        <f t="shared" si="66"/>
        <v>0</v>
      </c>
      <c r="V161" s="34"/>
      <c r="W161" s="99">
        <f t="shared" si="67"/>
        <v>0</v>
      </c>
      <c r="X161" s="99">
        <f t="shared" si="68"/>
        <v>0</v>
      </c>
      <c r="Y161" s="33" t="str">
        <f>_xlfn.IFNA(IF(VLOOKUP(CONCATENATE($D161,$F161,$G161,Y$3),'Description des coûts'!$D$8:$M$1048576,5,FALSE)=Y$3,VLOOKUP(CONCATENATE($D161,$F161,$G161,Y$3),'Description des coûts'!$D$8:$M$1048576,9,FALSE),0),"")</f>
        <v/>
      </c>
      <c r="Z161" s="33">
        <f>IFERROR(VLOOKUP(D161,Amortissements!$D$8:$O$1048576,8,FALSE)*VLOOKUP(D161,Amortissements!$D$8:$O$1048576,10,FALSE),0)</f>
        <v>0</v>
      </c>
      <c r="AA161" s="33" t="str">
        <f>_xlfn.IFNA(IF(VLOOKUP(CONCATENATE($D161,$F161,$G161,AA$3),'Description des coûts'!$D$8:$M$1048576,5,FALSE)=AA$3,VLOOKUP(CONCATENATE($D161,$F161,$G161,AA$3),'Description des coûts'!$D$8:$M$1048576,9,FALSE),0),"")</f>
        <v/>
      </c>
      <c r="AB161" s="33" t="str">
        <f>_xlfn.IFNA(IF(VLOOKUP(CONCATENATE($D161,$F161,$G161,AB$3),'Description des coûts'!$D$8:$M$1048576,5,FALSE)=AB$3,VLOOKUP(CONCATENATE($D161,$F161,$G161,AB$3),'Description des coûts'!$D$8:$M$1048576,9,FALSE),0),"")</f>
        <v/>
      </c>
      <c r="AC161" s="33" t="str">
        <f>_xlfn.IFNA(IF(VLOOKUP(CONCATENATE($D161,$F161,$G161,AC$3),'Description des coûts'!$D$8:$M$1048576,5,FALSE)=AC$3,VLOOKUP(CONCATENATE($D161,$F161,$G161,AC$3),'Description des coûts'!$D$8:$M$1048576,9,FALSE),0),"")</f>
        <v/>
      </c>
      <c r="AD161" s="33" t="str">
        <f>_xlfn.IFNA(IF(VLOOKUP(CONCATENATE($D161,$F161,$G161,AD$3),'Description des coûts'!$D$8:$M$1048576,5,FALSE)=AD$3,VLOOKUP(CONCATENATE($D161,$F161,$G161,AD$3),'Description des coûts'!$D$8:$M$1048576,9,FALSE),0),"")</f>
        <v/>
      </c>
      <c r="AE161" s="34"/>
      <c r="AF161" s="99">
        <f t="shared" si="69"/>
        <v>0</v>
      </c>
      <c r="AG161" s="25"/>
      <c r="AH161" s="302"/>
      <c r="AI161" s="100">
        <f>IF(F161="",0,
IF(AG161="RI",N(HLOOKUP($F161,Partenaires!$B$11:$H$24,6,FALSE)),
IF(AG161="DE",N(HLOOKUP($F161,Partenaires!$B$11:$H$24,7,FALSE)),
IF(AG161="IEE",N(HLOOKUP($F161,Partenaires!$B$11:$H$24,8,FALSE)),
IF(AG161="AFR",N(HLOOKUP($F161,Partenaires!$B$11:$H$24,9,FALSE)),
IF(AG161="PME",N(HLOOKUP($F161,Partenaires!$B$11:$H$24,10,FALSE)),
IF(AG161="PE",N(HLOOKUP($F161,Partenaires!$B$11:$H$24,11,FALSE)),0)))))))</f>
        <v>0</v>
      </c>
      <c r="AJ161" s="101">
        <f t="shared" si="70"/>
        <v>0</v>
      </c>
      <c r="AK161" s="101">
        <f t="shared" si="71"/>
        <v>0</v>
      </c>
      <c r="AL161" s="101">
        <f t="shared" si="72"/>
        <v>0</v>
      </c>
      <c r="AM161" s="101">
        <f t="shared" si="73"/>
        <v>0</v>
      </c>
      <c r="AN161" s="101">
        <f t="shared" si="74"/>
        <v>0</v>
      </c>
      <c r="AO161" s="101">
        <f t="shared" si="75"/>
        <v>0</v>
      </c>
      <c r="AP161" s="101">
        <f>IF(AG161="PE",AO161-(AO161*N(HLOOKUP($F161,Partenaires!$B$11:$H$24,12,FALSE))/N(HLOOKUP($F161,Partenaires!$B$11:$H$24,13,FALSE))),0)</f>
        <v>0</v>
      </c>
      <c r="AQ161" s="101">
        <f t="shared" si="76"/>
        <v>0</v>
      </c>
      <c r="AR161" s="101">
        <f t="shared" si="77"/>
        <v>0</v>
      </c>
      <c r="AS161" s="101">
        <f t="shared" si="78"/>
        <v>0</v>
      </c>
      <c r="AT161" s="101">
        <f t="shared" si="79"/>
        <v>0</v>
      </c>
      <c r="AU161" s="101">
        <f t="shared" si="80"/>
        <v>0</v>
      </c>
      <c r="AV161" s="101">
        <f t="shared" si="81"/>
        <v>0</v>
      </c>
      <c r="AW161" s="101">
        <f t="shared" si="82"/>
        <v>0</v>
      </c>
      <c r="AX161" s="101">
        <f t="shared" si="83"/>
        <v>0</v>
      </c>
      <c r="AY161" s="101">
        <f t="shared" si="84"/>
        <v>0</v>
      </c>
      <c r="AZ161" s="101">
        <f t="shared" si="85"/>
        <v>0</v>
      </c>
      <c r="BA161" s="101">
        <f>IF(F161="",0,$BB161*N(HLOOKUP($F161,Partenaires!$B$11:$H$24,5,FALSE)))</f>
        <v>0</v>
      </c>
      <c r="BB161" s="101">
        <f t="shared" si="86"/>
        <v>0</v>
      </c>
    </row>
    <row r="162" spans="1:54" x14ac:dyDescent="0.25">
      <c r="A162" s="25"/>
      <c r="B162" s="25"/>
      <c r="C162" s="25"/>
      <c r="D162" s="43" t="str">
        <f t="shared" si="64"/>
        <v/>
      </c>
      <c r="E162" s="44">
        <f>IFERROR(VLOOKUP(CONCATENATE(A162,B162,C162),'Structure projet '!D:E,2,FALSE),"")</f>
        <v>0</v>
      </c>
      <c r="F162" s="25"/>
      <c r="G162" s="25"/>
      <c r="H162" s="26"/>
      <c r="I162" s="26"/>
      <c r="J162" s="272"/>
      <c r="K162" s="272"/>
      <c r="L162" s="272"/>
      <c r="M162" s="272"/>
      <c r="N162" s="272"/>
      <c r="O162" s="98">
        <f t="shared" si="65"/>
        <v>0</v>
      </c>
      <c r="P162" s="33"/>
      <c r="Q162" s="33"/>
      <c r="R162" s="33"/>
      <c r="S162" s="33"/>
      <c r="T162" s="33"/>
      <c r="U162" s="99">
        <f t="shared" si="66"/>
        <v>0</v>
      </c>
      <c r="V162" s="34"/>
      <c r="W162" s="99">
        <f t="shared" si="67"/>
        <v>0</v>
      </c>
      <c r="X162" s="99">
        <f t="shared" si="68"/>
        <v>0</v>
      </c>
      <c r="Y162" s="33" t="str">
        <f>_xlfn.IFNA(IF(VLOOKUP(CONCATENATE($D162,$F162,$G162,Y$3),'Description des coûts'!$D$8:$M$1048576,5,FALSE)=Y$3,VLOOKUP(CONCATENATE($D162,$F162,$G162,Y$3),'Description des coûts'!$D$8:$M$1048576,9,FALSE),0),"")</f>
        <v/>
      </c>
      <c r="Z162" s="33">
        <f>IFERROR(VLOOKUP(D162,Amortissements!$D$8:$O$1048576,8,FALSE)*VLOOKUP(D162,Amortissements!$D$8:$O$1048576,10,FALSE),0)</f>
        <v>0</v>
      </c>
      <c r="AA162" s="33" t="str">
        <f>_xlfn.IFNA(IF(VLOOKUP(CONCATENATE($D162,$F162,$G162,AA$3),'Description des coûts'!$D$8:$M$1048576,5,FALSE)=AA$3,VLOOKUP(CONCATENATE($D162,$F162,$G162,AA$3),'Description des coûts'!$D$8:$M$1048576,9,FALSE),0),"")</f>
        <v/>
      </c>
      <c r="AB162" s="33" t="str">
        <f>_xlfn.IFNA(IF(VLOOKUP(CONCATENATE($D162,$F162,$G162,AB$3),'Description des coûts'!$D$8:$M$1048576,5,FALSE)=AB$3,VLOOKUP(CONCATENATE($D162,$F162,$G162,AB$3),'Description des coûts'!$D$8:$M$1048576,9,FALSE),0),"")</f>
        <v/>
      </c>
      <c r="AC162" s="33" t="str">
        <f>_xlfn.IFNA(IF(VLOOKUP(CONCATENATE($D162,$F162,$G162,AC$3),'Description des coûts'!$D$8:$M$1048576,5,FALSE)=AC$3,VLOOKUP(CONCATENATE($D162,$F162,$G162,AC$3),'Description des coûts'!$D$8:$M$1048576,9,FALSE),0),"")</f>
        <v/>
      </c>
      <c r="AD162" s="33" t="str">
        <f>_xlfn.IFNA(IF(VLOOKUP(CONCATENATE($D162,$F162,$G162,AD$3),'Description des coûts'!$D$8:$M$1048576,5,FALSE)=AD$3,VLOOKUP(CONCATENATE($D162,$F162,$G162,AD$3),'Description des coûts'!$D$8:$M$1048576,9,FALSE),0),"")</f>
        <v/>
      </c>
      <c r="AE162" s="34"/>
      <c r="AF162" s="99">
        <f t="shared" si="69"/>
        <v>0</v>
      </c>
      <c r="AG162" s="25"/>
      <c r="AH162" s="302"/>
      <c r="AI162" s="100">
        <f>IF(F162="",0,
IF(AG162="RI",N(HLOOKUP($F162,Partenaires!$B$11:$H$24,6,FALSE)),
IF(AG162="DE",N(HLOOKUP($F162,Partenaires!$B$11:$H$24,7,FALSE)),
IF(AG162="IEE",N(HLOOKUP($F162,Partenaires!$B$11:$H$24,8,FALSE)),
IF(AG162="AFR",N(HLOOKUP($F162,Partenaires!$B$11:$H$24,9,FALSE)),
IF(AG162="PME",N(HLOOKUP($F162,Partenaires!$B$11:$H$24,10,FALSE)),
IF(AG162="PE",N(HLOOKUP($F162,Partenaires!$B$11:$H$24,11,FALSE)),0)))))))</f>
        <v>0</v>
      </c>
      <c r="AJ162" s="101">
        <f t="shared" si="70"/>
        <v>0</v>
      </c>
      <c r="AK162" s="101">
        <f t="shared" si="71"/>
        <v>0</v>
      </c>
      <c r="AL162" s="101">
        <f t="shared" si="72"/>
        <v>0</v>
      </c>
      <c r="AM162" s="101">
        <f t="shared" si="73"/>
        <v>0</v>
      </c>
      <c r="AN162" s="101">
        <f t="shared" si="74"/>
        <v>0</v>
      </c>
      <c r="AO162" s="101">
        <f t="shared" si="75"/>
        <v>0</v>
      </c>
      <c r="AP162" s="101">
        <f>IF(AG162="PE",AO162-(AO162*N(HLOOKUP($F162,Partenaires!$B$11:$H$24,12,FALSE))/N(HLOOKUP($F162,Partenaires!$B$11:$H$24,13,FALSE))),0)</f>
        <v>0</v>
      </c>
      <c r="AQ162" s="101">
        <f t="shared" si="76"/>
        <v>0</v>
      </c>
      <c r="AR162" s="101">
        <f t="shared" si="77"/>
        <v>0</v>
      </c>
      <c r="AS162" s="101">
        <f t="shared" si="78"/>
        <v>0</v>
      </c>
      <c r="AT162" s="101">
        <f t="shared" si="79"/>
        <v>0</v>
      </c>
      <c r="AU162" s="101">
        <f t="shared" si="80"/>
        <v>0</v>
      </c>
      <c r="AV162" s="101">
        <f t="shared" si="81"/>
        <v>0</v>
      </c>
      <c r="AW162" s="101">
        <f t="shared" si="82"/>
        <v>0</v>
      </c>
      <c r="AX162" s="101">
        <f t="shared" si="83"/>
        <v>0</v>
      </c>
      <c r="AY162" s="101">
        <f t="shared" si="84"/>
        <v>0</v>
      </c>
      <c r="AZ162" s="101">
        <f t="shared" si="85"/>
        <v>0</v>
      </c>
      <c r="BA162" s="101">
        <f>IF(F162="",0,$BB162*N(HLOOKUP($F162,Partenaires!$B$11:$H$24,5,FALSE)))</f>
        <v>0</v>
      </c>
      <c r="BB162" s="101">
        <f t="shared" si="86"/>
        <v>0</v>
      </c>
    </row>
    <row r="163" spans="1:54" x14ac:dyDescent="0.25">
      <c r="A163" s="25"/>
      <c r="B163" s="25"/>
      <c r="C163" s="25"/>
      <c r="D163" s="43" t="str">
        <f t="shared" si="64"/>
        <v/>
      </c>
      <c r="E163" s="44">
        <f>IFERROR(VLOOKUP(CONCATENATE(A163,B163,C163),'Structure projet '!D:E,2,FALSE),"")</f>
        <v>0</v>
      </c>
      <c r="F163" s="25"/>
      <c r="G163" s="25"/>
      <c r="H163" s="26"/>
      <c r="I163" s="26"/>
      <c r="J163" s="272"/>
      <c r="K163" s="272"/>
      <c r="L163" s="272"/>
      <c r="M163" s="272"/>
      <c r="N163" s="272"/>
      <c r="O163" s="98">
        <f t="shared" si="65"/>
        <v>0</v>
      </c>
      <c r="P163" s="33"/>
      <c r="Q163" s="33"/>
      <c r="R163" s="33"/>
      <c r="S163" s="33"/>
      <c r="T163" s="33"/>
      <c r="U163" s="99">
        <f t="shared" si="66"/>
        <v>0</v>
      </c>
      <c r="V163" s="34"/>
      <c r="W163" s="99">
        <f t="shared" si="67"/>
        <v>0</v>
      </c>
      <c r="X163" s="99">
        <f t="shared" si="68"/>
        <v>0</v>
      </c>
      <c r="Y163" s="33" t="str">
        <f>_xlfn.IFNA(IF(VLOOKUP(CONCATENATE($D163,$F163,$G163,Y$3),'Description des coûts'!$D$8:$M$1048576,5,FALSE)=Y$3,VLOOKUP(CONCATENATE($D163,$F163,$G163,Y$3),'Description des coûts'!$D$8:$M$1048576,9,FALSE),0),"")</f>
        <v/>
      </c>
      <c r="Z163" s="33">
        <f>IFERROR(VLOOKUP(D163,Amortissements!$D$8:$O$1048576,8,FALSE)*VLOOKUP(D163,Amortissements!$D$8:$O$1048576,10,FALSE),0)</f>
        <v>0</v>
      </c>
      <c r="AA163" s="33" t="str">
        <f>_xlfn.IFNA(IF(VLOOKUP(CONCATENATE($D163,$F163,$G163,AA$3),'Description des coûts'!$D$8:$M$1048576,5,FALSE)=AA$3,VLOOKUP(CONCATENATE($D163,$F163,$G163,AA$3),'Description des coûts'!$D$8:$M$1048576,9,FALSE),0),"")</f>
        <v/>
      </c>
      <c r="AB163" s="33" t="str">
        <f>_xlfn.IFNA(IF(VLOOKUP(CONCATENATE($D163,$F163,$G163,AB$3),'Description des coûts'!$D$8:$M$1048576,5,FALSE)=AB$3,VLOOKUP(CONCATENATE($D163,$F163,$G163,AB$3),'Description des coûts'!$D$8:$M$1048576,9,FALSE),0),"")</f>
        <v/>
      </c>
      <c r="AC163" s="33" t="str">
        <f>_xlfn.IFNA(IF(VLOOKUP(CONCATENATE($D163,$F163,$G163,AC$3),'Description des coûts'!$D$8:$M$1048576,5,FALSE)=AC$3,VLOOKUP(CONCATENATE($D163,$F163,$G163,AC$3),'Description des coûts'!$D$8:$M$1048576,9,FALSE),0),"")</f>
        <v/>
      </c>
      <c r="AD163" s="33" t="str">
        <f>_xlfn.IFNA(IF(VLOOKUP(CONCATENATE($D163,$F163,$G163,AD$3),'Description des coûts'!$D$8:$M$1048576,5,FALSE)=AD$3,VLOOKUP(CONCATENATE($D163,$F163,$G163,AD$3),'Description des coûts'!$D$8:$M$1048576,9,FALSE),0),"")</f>
        <v/>
      </c>
      <c r="AE163" s="34"/>
      <c r="AF163" s="99">
        <f t="shared" si="69"/>
        <v>0</v>
      </c>
      <c r="AG163" s="25"/>
      <c r="AH163" s="302"/>
      <c r="AI163" s="100">
        <f>IF(F163="",0,
IF(AG163="RI",N(HLOOKUP($F163,Partenaires!$B$11:$H$24,6,FALSE)),
IF(AG163="DE",N(HLOOKUP($F163,Partenaires!$B$11:$H$24,7,FALSE)),
IF(AG163="IEE",N(HLOOKUP($F163,Partenaires!$B$11:$H$24,8,FALSE)),
IF(AG163="AFR",N(HLOOKUP($F163,Partenaires!$B$11:$H$24,9,FALSE)),
IF(AG163="PME",N(HLOOKUP($F163,Partenaires!$B$11:$H$24,10,FALSE)),
IF(AG163="PE",N(HLOOKUP($F163,Partenaires!$B$11:$H$24,11,FALSE)),0)))))))</f>
        <v>0</v>
      </c>
      <c r="AJ163" s="101">
        <f t="shared" si="70"/>
        <v>0</v>
      </c>
      <c r="AK163" s="101">
        <f t="shared" si="71"/>
        <v>0</v>
      </c>
      <c r="AL163" s="101">
        <f t="shared" si="72"/>
        <v>0</v>
      </c>
      <c r="AM163" s="101">
        <f t="shared" si="73"/>
        <v>0</v>
      </c>
      <c r="AN163" s="101">
        <f t="shared" si="74"/>
        <v>0</v>
      </c>
      <c r="AO163" s="101">
        <f t="shared" si="75"/>
        <v>0</v>
      </c>
      <c r="AP163" s="101">
        <f>IF(AG163="PE",AO163-(AO163*N(HLOOKUP($F163,Partenaires!$B$11:$H$24,12,FALSE))/N(HLOOKUP($F163,Partenaires!$B$11:$H$24,13,FALSE))),0)</f>
        <v>0</v>
      </c>
      <c r="AQ163" s="101">
        <f t="shared" si="76"/>
        <v>0</v>
      </c>
      <c r="AR163" s="101">
        <f t="shared" si="77"/>
        <v>0</v>
      </c>
      <c r="AS163" s="101">
        <f t="shared" si="78"/>
        <v>0</v>
      </c>
      <c r="AT163" s="101">
        <f t="shared" si="79"/>
        <v>0</v>
      </c>
      <c r="AU163" s="101">
        <f t="shared" si="80"/>
        <v>0</v>
      </c>
      <c r="AV163" s="101">
        <f t="shared" si="81"/>
        <v>0</v>
      </c>
      <c r="AW163" s="101">
        <f t="shared" si="82"/>
        <v>0</v>
      </c>
      <c r="AX163" s="101">
        <f t="shared" si="83"/>
        <v>0</v>
      </c>
      <c r="AY163" s="101">
        <f t="shared" si="84"/>
        <v>0</v>
      </c>
      <c r="AZ163" s="101">
        <f t="shared" si="85"/>
        <v>0</v>
      </c>
      <c r="BA163" s="101">
        <f>IF(F163="",0,$BB163*N(HLOOKUP($F163,Partenaires!$B$11:$H$24,5,FALSE)))</f>
        <v>0</v>
      </c>
      <c r="BB163" s="101">
        <f t="shared" si="86"/>
        <v>0</v>
      </c>
    </row>
    <row r="164" spans="1:54" x14ac:dyDescent="0.25">
      <c r="A164" s="25"/>
      <c r="B164" s="25"/>
      <c r="C164" s="25"/>
      <c r="D164" s="43" t="str">
        <f t="shared" si="64"/>
        <v/>
      </c>
      <c r="E164" s="44">
        <f>IFERROR(VLOOKUP(CONCATENATE(A164,B164,C164),'Structure projet '!D:E,2,FALSE),"")</f>
        <v>0</v>
      </c>
      <c r="F164" s="25"/>
      <c r="G164" s="25"/>
      <c r="H164" s="26"/>
      <c r="I164" s="26"/>
      <c r="J164" s="272"/>
      <c r="K164" s="272"/>
      <c r="L164" s="272"/>
      <c r="M164" s="272"/>
      <c r="N164" s="272"/>
      <c r="O164" s="98">
        <f t="shared" si="65"/>
        <v>0</v>
      </c>
      <c r="P164" s="33"/>
      <c r="Q164" s="33"/>
      <c r="R164" s="33"/>
      <c r="S164" s="33"/>
      <c r="T164" s="33"/>
      <c r="U164" s="99">
        <f t="shared" si="66"/>
        <v>0</v>
      </c>
      <c r="V164" s="34"/>
      <c r="W164" s="99">
        <f t="shared" si="67"/>
        <v>0</v>
      </c>
      <c r="X164" s="99">
        <f t="shared" si="68"/>
        <v>0</v>
      </c>
      <c r="Y164" s="33" t="str">
        <f>_xlfn.IFNA(IF(VLOOKUP(CONCATENATE($D164,$F164,$G164,Y$3),'Description des coûts'!$D$8:$M$1048576,5,FALSE)=Y$3,VLOOKUP(CONCATENATE($D164,$F164,$G164,Y$3),'Description des coûts'!$D$8:$M$1048576,9,FALSE),0),"")</f>
        <v/>
      </c>
      <c r="Z164" s="33">
        <f>IFERROR(VLOOKUP(D164,Amortissements!$D$8:$O$1048576,8,FALSE)*VLOOKUP(D164,Amortissements!$D$8:$O$1048576,10,FALSE),0)</f>
        <v>0</v>
      </c>
      <c r="AA164" s="33" t="str">
        <f>_xlfn.IFNA(IF(VLOOKUP(CONCATENATE($D164,$F164,$G164,AA$3),'Description des coûts'!$D$8:$M$1048576,5,FALSE)=AA$3,VLOOKUP(CONCATENATE($D164,$F164,$G164,AA$3),'Description des coûts'!$D$8:$M$1048576,9,FALSE),0),"")</f>
        <v/>
      </c>
      <c r="AB164" s="33" t="str">
        <f>_xlfn.IFNA(IF(VLOOKUP(CONCATENATE($D164,$F164,$G164,AB$3),'Description des coûts'!$D$8:$M$1048576,5,FALSE)=AB$3,VLOOKUP(CONCATENATE($D164,$F164,$G164,AB$3),'Description des coûts'!$D$8:$M$1048576,9,FALSE),0),"")</f>
        <v/>
      </c>
      <c r="AC164" s="33" t="str">
        <f>_xlfn.IFNA(IF(VLOOKUP(CONCATENATE($D164,$F164,$G164,AC$3),'Description des coûts'!$D$8:$M$1048576,5,FALSE)=AC$3,VLOOKUP(CONCATENATE($D164,$F164,$G164,AC$3),'Description des coûts'!$D$8:$M$1048576,9,FALSE),0),"")</f>
        <v/>
      </c>
      <c r="AD164" s="33" t="str">
        <f>_xlfn.IFNA(IF(VLOOKUP(CONCATENATE($D164,$F164,$G164,AD$3),'Description des coûts'!$D$8:$M$1048576,5,FALSE)=AD$3,VLOOKUP(CONCATENATE($D164,$F164,$G164,AD$3),'Description des coûts'!$D$8:$M$1048576,9,FALSE),0),"")</f>
        <v/>
      </c>
      <c r="AE164" s="34"/>
      <c r="AF164" s="99">
        <f t="shared" si="69"/>
        <v>0</v>
      </c>
      <c r="AG164" s="25"/>
      <c r="AH164" s="302"/>
      <c r="AI164" s="100">
        <f>IF(F164="",0,
IF(AG164="RI",N(HLOOKUP($F164,Partenaires!$B$11:$H$24,6,FALSE)),
IF(AG164="DE",N(HLOOKUP($F164,Partenaires!$B$11:$H$24,7,FALSE)),
IF(AG164="IEE",N(HLOOKUP($F164,Partenaires!$B$11:$H$24,8,FALSE)),
IF(AG164="AFR",N(HLOOKUP($F164,Partenaires!$B$11:$H$24,9,FALSE)),
IF(AG164="PME",N(HLOOKUP($F164,Partenaires!$B$11:$H$24,10,FALSE)),
IF(AG164="PE",N(HLOOKUP($F164,Partenaires!$B$11:$H$24,11,FALSE)),0)))))))</f>
        <v>0</v>
      </c>
      <c r="AJ164" s="101">
        <f t="shared" si="70"/>
        <v>0</v>
      </c>
      <c r="AK164" s="101">
        <f t="shared" si="71"/>
        <v>0</v>
      </c>
      <c r="AL164" s="101">
        <f t="shared" si="72"/>
        <v>0</v>
      </c>
      <c r="AM164" s="101">
        <f t="shared" si="73"/>
        <v>0</v>
      </c>
      <c r="AN164" s="101">
        <f t="shared" si="74"/>
        <v>0</v>
      </c>
      <c r="AO164" s="101">
        <f t="shared" si="75"/>
        <v>0</v>
      </c>
      <c r="AP164" s="101">
        <f>IF(AG164="PE",AO164-(AO164*N(HLOOKUP($F164,Partenaires!$B$11:$H$24,12,FALSE))/N(HLOOKUP($F164,Partenaires!$B$11:$H$24,13,FALSE))),0)</f>
        <v>0</v>
      </c>
      <c r="AQ164" s="101">
        <f t="shared" si="76"/>
        <v>0</v>
      </c>
      <c r="AR164" s="101">
        <f t="shared" si="77"/>
        <v>0</v>
      </c>
      <c r="AS164" s="101">
        <f t="shared" si="78"/>
        <v>0</v>
      </c>
      <c r="AT164" s="101">
        <f t="shared" si="79"/>
        <v>0</v>
      </c>
      <c r="AU164" s="101">
        <f t="shared" si="80"/>
        <v>0</v>
      </c>
      <c r="AV164" s="101">
        <f t="shared" si="81"/>
        <v>0</v>
      </c>
      <c r="AW164" s="101">
        <f t="shared" si="82"/>
        <v>0</v>
      </c>
      <c r="AX164" s="101">
        <f t="shared" si="83"/>
        <v>0</v>
      </c>
      <c r="AY164" s="101">
        <f t="shared" si="84"/>
        <v>0</v>
      </c>
      <c r="AZ164" s="101">
        <f t="shared" si="85"/>
        <v>0</v>
      </c>
      <c r="BA164" s="101">
        <f>IF(F164="",0,$BB164*N(HLOOKUP($F164,Partenaires!$B$11:$H$24,5,FALSE)))</f>
        <v>0</v>
      </c>
      <c r="BB164" s="101">
        <f t="shared" si="86"/>
        <v>0</v>
      </c>
    </row>
    <row r="165" spans="1:54" x14ac:dyDescent="0.25">
      <c r="A165" s="25"/>
      <c r="B165" s="25"/>
      <c r="C165" s="25"/>
      <c r="D165" s="43" t="str">
        <f t="shared" si="64"/>
        <v/>
      </c>
      <c r="E165" s="44">
        <f>IFERROR(VLOOKUP(CONCATENATE(A165,B165,C165),'Structure projet '!D:E,2,FALSE),"")</f>
        <v>0</v>
      </c>
      <c r="F165" s="25"/>
      <c r="G165" s="25"/>
      <c r="H165" s="26"/>
      <c r="I165" s="26"/>
      <c r="J165" s="272"/>
      <c r="K165" s="272"/>
      <c r="L165" s="272"/>
      <c r="M165" s="272"/>
      <c r="N165" s="272"/>
      <c r="O165" s="98">
        <f t="shared" si="65"/>
        <v>0</v>
      </c>
      <c r="P165" s="33"/>
      <c r="Q165" s="33"/>
      <c r="R165" s="33"/>
      <c r="S165" s="33"/>
      <c r="T165" s="33"/>
      <c r="U165" s="99">
        <f t="shared" si="66"/>
        <v>0</v>
      </c>
      <c r="V165" s="34"/>
      <c r="W165" s="99">
        <f t="shared" si="67"/>
        <v>0</v>
      </c>
      <c r="X165" s="99">
        <f t="shared" si="68"/>
        <v>0</v>
      </c>
      <c r="Y165" s="33" t="str">
        <f>_xlfn.IFNA(IF(VLOOKUP(CONCATENATE($D165,$F165,$G165,Y$3),'Description des coûts'!$D$8:$M$1048576,5,FALSE)=Y$3,VLOOKUP(CONCATENATE($D165,$F165,$G165,Y$3),'Description des coûts'!$D$8:$M$1048576,9,FALSE),0),"")</f>
        <v/>
      </c>
      <c r="Z165" s="33">
        <f>IFERROR(VLOOKUP(D165,Amortissements!$D$8:$O$1048576,8,FALSE)*VLOOKUP(D165,Amortissements!$D$8:$O$1048576,10,FALSE),0)</f>
        <v>0</v>
      </c>
      <c r="AA165" s="33" t="str">
        <f>_xlfn.IFNA(IF(VLOOKUP(CONCATENATE($D165,$F165,$G165,AA$3),'Description des coûts'!$D$8:$M$1048576,5,FALSE)=AA$3,VLOOKUP(CONCATENATE($D165,$F165,$G165,AA$3),'Description des coûts'!$D$8:$M$1048576,9,FALSE),0),"")</f>
        <v/>
      </c>
      <c r="AB165" s="33" t="str">
        <f>_xlfn.IFNA(IF(VLOOKUP(CONCATENATE($D165,$F165,$G165,AB$3),'Description des coûts'!$D$8:$M$1048576,5,FALSE)=AB$3,VLOOKUP(CONCATENATE($D165,$F165,$G165,AB$3),'Description des coûts'!$D$8:$M$1048576,9,FALSE),0),"")</f>
        <v/>
      </c>
      <c r="AC165" s="33" t="str">
        <f>_xlfn.IFNA(IF(VLOOKUP(CONCATENATE($D165,$F165,$G165,AC$3),'Description des coûts'!$D$8:$M$1048576,5,FALSE)=AC$3,VLOOKUP(CONCATENATE($D165,$F165,$G165,AC$3),'Description des coûts'!$D$8:$M$1048576,9,FALSE),0),"")</f>
        <v/>
      </c>
      <c r="AD165" s="33" t="str">
        <f>_xlfn.IFNA(IF(VLOOKUP(CONCATENATE($D165,$F165,$G165,AD$3),'Description des coûts'!$D$8:$M$1048576,5,FALSE)=AD$3,VLOOKUP(CONCATENATE($D165,$F165,$G165,AD$3),'Description des coûts'!$D$8:$M$1048576,9,FALSE),0),"")</f>
        <v/>
      </c>
      <c r="AE165" s="34"/>
      <c r="AF165" s="99">
        <f t="shared" si="69"/>
        <v>0</v>
      </c>
      <c r="AG165" s="25"/>
      <c r="AH165" s="302"/>
      <c r="AI165" s="100">
        <f>IF(F165="",0,
IF(AG165="RI",N(HLOOKUP($F165,Partenaires!$B$11:$H$24,6,FALSE)),
IF(AG165="DE",N(HLOOKUP($F165,Partenaires!$B$11:$H$24,7,FALSE)),
IF(AG165="IEE",N(HLOOKUP($F165,Partenaires!$B$11:$H$24,8,FALSE)),
IF(AG165="AFR",N(HLOOKUP($F165,Partenaires!$B$11:$H$24,9,FALSE)),
IF(AG165="PME",N(HLOOKUP($F165,Partenaires!$B$11:$H$24,10,FALSE)),
IF(AG165="PE",N(HLOOKUP($F165,Partenaires!$B$11:$H$24,11,FALSE)),0)))))))</f>
        <v>0</v>
      </c>
      <c r="AJ165" s="101">
        <f t="shared" si="70"/>
        <v>0</v>
      </c>
      <c r="AK165" s="101">
        <f t="shared" si="71"/>
        <v>0</v>
      </c>
      <c r="AL165" s="101">
        <f t="shared" si="72"/>
        <v>0</v>
      </c>
      <c r="AM165" s="101">
        <f t="shared" si="73"/>
        <v>0</v>
      </c>
      <c r="AN165" s="101">
        <f t="shared" si="74"/>
        <v>0</v>
      </c>
      <c r="AO165" s="101">
        <f t="shared" si="75"/>
        <v>0</v>
      </c>
      <c r="AP165" s="101">
        <f>IF(AG165="PE",AO165-(AO165*N(HLOOKUP($F165,Partenaires!$B$11:$H$24,12,FALSE))/N(HLOOKUP($F165,Partenaires!$B$11:$H$24,13,FALSE))),0)</f>
        <v>0</v>
      </c>
      <c r="AQ165" s="101">
        <f t="shared" si="76"/>
        <v>0</v>
      </c>
      <c r="AR165" s="101">
        <f t="shared" si="77"/>
        <v>0</v>
      </c>
      <c r="AS165" s="101">
        <f t="shared" si="78"/>
        <v>0</v>
      </c>
      <c r="AT165" s="101">
        <f t="shared" si="79"/>
        <v>0</v>
      </c>
      <c r="AU165" s="101">
        <f t="shared" si="80"/>
        <v>0</v>
      </c>
      <c r="AV165" s="101">
        <f t="shared" si="81"/>
        <v>0</v>
      </c>
      <c r="AW165" s="101">
        <f t="shared" si="82"/>
        <v>0</v>
      </c>
      <c r="AX165" s="101">
        <f t="shared" si="83"/>
        <v>0</v>
      </c>
      <c r="AY165" s="101">
        <f t="shared" si="84"/>
        <v>0</v>
      </c>
      <c r="AZ165" s="101">
        <f t="shared" si="85"/>
        <v>0</v>
      </c>
      <c r="BA165" s="101">
        <f>IF(F165="",0,$BB165*N(HLOOKUP($F165,Partenaires!$B$11:$H$24,5,FALSE)))</f>
        <v>0</v>
      </c>
      <c r="BB165" s="101">
        <f t="shared" si="86"/>
        <v>0</v>
      </c>
    </row>
    <row r="166" spans="1:54" x14ac:dyDescent="0.25">
      <c r="A166" s="25"/>
      <c r="B166" s="25"/>
      <c r="C166" s="25"/>
      <c r="D166" s="43" t="str">
        <f t="shared" si="64"/>
        <v/>
      </c>
      <c r="E166" s="44">
        <f>IFERROR(VLOOKUP(CONCATENATE(A166,B166,C166),'Structure projet '!D:E,2,FALSE),"")</f>
        <v>0</v>
      </c>
      <c r="F166" s="25"/>
      <c r="G166" s="25"/>
      <c r="H166" s="26"/>
      <c r="I166" s="26"/>
      <c r="J166" s="272"/>
      <c r="K166" s="272"/>
      <c r="L166" s="272"/>
      <c r="M166" s="272"/>
      <c r="N166" s="272"/>
      <c r="O166" s="98">
        <f t="shared" si="65"/>
        <v>0</v>
      </c>
      <c r="P166" s="33"/>
      <c r="Q166" s="33"/>
      <c r="R166" s="33"/>
      <c r="S166" s="33"/>
      <c r="T166" s="33"/>
      <c r="U166" s="99">
        <f t="shared" si="66"/>
        <v>0</v>
      </c>
      <c r="V166" s="34"/>
      <c r="W166" s="99">
        <f t="shared" si="67"/>
        <v>0</v>
      </c>
      <c r="X166" s="99">
        <f t="shared" si="68"/>
        <v>0</v>
      </c>
      <c r="Y166" s="33" t="str">
        <f>_xlfn.IFNA(IF(VLOOKUP(CONCATENATE($D166,$F166,$G166,Y$3),'Description des coûts'!$D$8:$M$1048576,5,FALSE)=Y$3,VLOOKUP(CONCATENATE($D166,$F166,$G166,Y$3),'Description des coûts'!$D$8:$M$1048576,9,FALSE),0),"")</f>
        <v/>
      </c>
      <c r="Z166" s="33">
        <f>IFERROR(VLOOKUP(D166,Amortissements!$D$8:$O$1048576,8,FALSE)*VLOOKUP(D166,Amortissements!$D$8:$O$1048576,10,FALSE),0)</f>
        <v>0</v>
      </c>
      <c r="AA166" s="33" t="str">
        <f>_xlfn.IFNA(IF(VLOOKUP(CONCATENATE($D166,$F166,$G166,AA$3),'Description des coûts'!$D$8:$M$1048576,5,FALSE)=AA$3,VLOOKUP(CONCATENATE($D166,$F166,$G166,AA$3),'Description des coûts'!$D$8:$M$1048576,9,FALSE),0),"")</f>
        <v/>
      </c>
      <c r="AB166" s="33" t="str">
        <f>_xlfn.IFNA(IF(VLOOKUP(CONCATENATE($D166,$F166,$G166,AB$3),'Description des coûts'!$D$8:$M$1048576,5,FALSE)=AB$3,VLOOKUP(CONCATENATE($D166,$F166,$G166,AB$3),'Description des coûts'!$D$8:$M$1048576,9,FALSE),0),"")</f>
        <v/>
      </c>
      <c r="AC166" s="33" t="str">
        <f>_xlfn.IFNA(IF(VLOOKUP(CONCATENATE($D166,$F166,$G166,AC$3),'Description des coûts'!$D$8:$M$1048576,5,FALSE)=AC$3,VLOOKUP(CONCATENATE($D166,$F166,$G166,AC$3),'Description des coûts'!$D$8:$M$1048576,9,FALSE),0),"")</f>
        <v/>
      </c>
      <c r="AD166" s="33" t="str">
        <f>_xlfn.IFNA(IF(VLOOKUP(CONCATENATE($D166,$F166,$G166,AD$3),'Description des coûts'!$D$8:$M$1048576,5,FALSE)=AD$3,VLOOKUP(CONCATENATE($D166,$F166,$G166,AD$3),'Description des coûts'!$D$8:$M$1048576,9,FALSE),0),"")</f>
        <v/>
      </c>
      <c r="AE166" s="34"/>
      <c r="AF166" s="99">
        <f t="shared" si="69"/>
        <v>0</v>
      </c>
      <c r="AG166" s="25"/>
      <c r="AH166" s="302"/>
      <c r="AI166" s="100">
        <f>IF(F166="",0,
IF(AG166="RI",N(HLOOKUP($F166,Partenaires!$B$11:$H$24,6,FALSE)),
IF(AG166="DE",N(HLOOKUP($F166,Partenaires!$B$11:$H$24,7,FALSE)),
IF(AG166="IEE",N(HLOOKUP($F166,Partenaires!$B$11:$H$24,8,FALSE)),
IF(AG166="AFR",N(HLOOKUP($F166,Partenaires!$B$11:$H$24,9,FALSE)),
IF(AG166="PME",N(HLOOKUP($F166,Partenaires!$B$11:$H$24,10,FALSE)),
IF(AG166="PE",N(HLOOKUP($F166,Partenaires!$B$11:$H$24,11,FALSE)),0)))))))</f>
        <v>0</v>
      </c>
      <c r="AJ166" s="101">
        <f t="shared" si="70"/>
        <v>0</v>
      </c>
      <c r="AK166" s="101">
        <f t="shared" si="71"/>
        <v>0</v>
      </c>
      <c r="AL166" s="101">
        <f t="shared" si="72"/>
        <v>0</v>
      </c>
      <c r="AM166" s="101">
        <f t="shared" si="73"/>
        <v>0</v>
      </c>
      <c r="AN166" s="101">
        <f t="shared" si="74"/>
        <v>0</v>
      </c>
      <c r="AO166" s="101">
        <f t="shared" si="75"/>
        <v>0</v>
      </c>
      <c r="AP166" s="101">
        <f>IF(AG166="PE",AO166-(AO166*N(HLOOKUP($F166,Partenaires!$B$11:$H$24,12,FALSE))/N(HLOOKUP($F166,Partenaires!$B$11:$H$24,13,FALSE))),0)</f>
        <v>0</v>
      </c>
      <c r="AQ166" s="101">
        <f t="shared" si="76"/>
        <v>0</v>
      </c>
      <c r="AR166" s="101">
        <f t="shared" si="77"/>
        <v>0</v>
      </c>
      <c r="AS166" s="101">
        <f t="shared" si="78"/>
        <v>0</v>
      </c>
      <c r="AT166" s="101">
        <f t="shared" si="79"/>
        <v>0</v>
      </c>
      <c r="AU166" s="101">
        <f t="shared" si="80"/>
        <v>0</v>
      </c>
      <c r="AV166" s="101">
        <f t="shared" si="81"/>
        <v>0</v>
      </c>
      <c r="AW166" s="101">
        <f t="shared" si="82"/>
        <v>0</v>
      </c>
      <c r="AX166" s="101">
        <f t="shared" si="83"/>
        <v>0</v>
      </c>
      <c r="AY166" s="101">
        <f t="shared" si="84"/>
        <v>0</v>
      </c>
      <c r="AZ166" s="101">
        <f t="shared" si="85"/>
        <v>0</v>
      </c>
      <c r="BA166" s="101">
        <f>IF(F166="",0,$BB166*N(HLOOKUP($F166,Partenaires!$B$11:$H$24,5,FALSE)))</f>
        <v>0</v>
      </c>
      <c r="BB166" s="101">
        <f t="shared" si="86"/>
        <v>0</v>
      </c>
    </row>
    <row r="167" spans="1:54" x14ac:dyDescent="0.25">
      <c r="A167" s="25"/>
      <c r="B167" s="25"/>
      <c r="C167" s="25"/>
      <c r="D167" s="43" t="str">
        <f t="shared" si="64"/>
        <v/>
      </c>
      <c r="E167" s="44">
        <f>IFERROR(VLOOKUP(CONCATENATE(A167,B167,C167),'Structure projet '!D:E,2,FALSE),"")</f>
        <v>0</v>
      </c>
      <c r="F167" s="25"/>
      <c r="G167" s="25"/>
      <c r="H167" s="26"/>
      <c r="I167" s="26"/>
      <c r="J167" s="272"/>
      <c r="K167" s="272"/>
      <c r="L167" s="272"/>
      <c r="M167" s="272"/>
      <c r="N167" s="272"/>
      <c r="O167" s="98">
        <f t="shared" si="65"/>
        <v>0</v>
      </c>
      <c r="P167" s="33"/>
      <c r="Q167" s="33"/>
      <c r="R167" s="33"/>
      <c r="S167" s="33"/>
      <c r="T167" s="33"/>
      <c r="U167" s="99">
        <f t="shared" si="66"/>
        <v>0</v>
      </c>
      <c r="V167" s="34"/>
      <c r="W167" s="99">
        <f t="shared" si="67"/>
        <v>0</v>
      </c>
      <c r="X167" s="99">
        <f t="shared" si="68"/>
        <v>0</v>
      </c>
      <c r="Y167" s="33" t="str">
        <f>_xlfn.IFNA(IF(VLOOKUP(CONCATENATE($D167,$F167,$G167,Y$3),'Description des coûts'!$D$8:$M$1048576,5,FALSE)=Y$3,VLOOKUP(CONCATENATE($D167,$F167,$G167,Y$3),'Description des coûts'!$D$8:$M$1048576,9,FALSE),0),"")</f>
        <v/>
      </c>
      <c r="Z167" s="33">
        <f>IFERROR(VLOOKUP(D167,Amortissements!$D$8:$O$1048576,8,FALSE)*VLOOKUP(D167,Amortissements!$D$8:$O$1048576,10,FALSE),0)</f>
        <v>0</v>
      </c>
      <c r="AA167" s="33" t="str">
        <f>_xlfn.IFNA(IF(VLOOKUP(CONCATENATE($D167,$F167,$G167,AA$3),'Description des coûts'!$D$8:$M$1048576,5,FALSE)=AA$3,VLOOKUP(CONCATENATE($D167,$F167,$G167,AA$3),'Description des coûts'!$D$8:$M$1048576,9,FALSE),0),"")</f>
        <v/>
      </c>
      <c r="AB167" s="33" t="str">
        <f>_xlfn.IFNA(IF(VLOOKUP(CONCATENATE($D167,$F167,$G167,AB$3),'Description des coûts'!$D$8:$M$1048576,5,FALSE)=AB$3,VLOOKUP(CONCATENATE($D167,$F167,$G167,AB$3),'Description des coûts'!$D$8:$M$1048576,9,FALSE),0),"")</f>
        <v/>
      </c>
      <c r="AC167" s="33" t="str">
        <f>_xlfn.IFNA(IF(VLOOKUP(CONCATENATE($D167,$F167,$G167,AC$3),'Description des coûts'!$D$8:$M$1048576,5,FALSE)=AC$3,VLOOKUP(CONCATENATE($D167,$F167,$G167,AC$3),'Description des coûts'!$D$8:$M$1048576,9,FALSE),0),"")</f>
        <v/>
      </c>
      <c r="AD167" s="33" t="str">
        <f>_xlfn.IFNA(IF(VLOOKUP(CONCATENATE($D167,$F167,$G167,AD$3),'Description des coûts'!$D$8:$M$1048576,5,FALSE)=AD$3,VLOOKUP(CONCATENATE($D167,$F167,$G167,AD$3),'Description des coûts'!$D$8:$M$1048576,9,FALSE),0),"")</f>
        <v/>
      </c>
      <c r="AE167" s="34"/>
      <c r="AF167" s="99">
        <f t="shared" si="69"/>
        <v>0</v>
      </c>
      <c r="AG167" s="25"/>
      <c r="AH167" s="302"/>
      <c r="AI167" s="100">
        <f>IF(F167="",0,
IF(AG167="RI",N(HLOOKUP($F167,Partenaires!$B$11:$H$24,6,FALSE)),
IF(AG167="DE",N(HLOOKUP($F167,Partenaires!$B$11:$H$24,7,FALSE)),
IF(AG167="IEE",N(HLOOKUP($F167,Partenaires!$B$11:$H$24,8,FALSE)),
IF(AG167="AFR",N(HLOOKUP($F167,Partenaires!$B$11:$H$24,9,FALSE)),
IF(AG167="PME",N(HLOOKUP($F167,Partenaires!$B$11:$H$24,10,FALSE)),
IF(AG167="PE",N(HLOOKUP($F167,Partenaires!$B$11:$H$24,11,FALSE)),0)))))))</f>
        <v>0</v>
      </c>
      <c r="AJ167" s="101">
        <f t="shared" si="70"/>
        <v>0</v>
      </c>
      <c r="AK167" s="101">
        <f t="shared" si="71"/>
        <v>0</v>
      </c>
      <c r="AL167" s="101">
        <f t="shared" si="72"/>
        <v>0</v>
      </c>
      <c r="AM167" s="101">
        <f t="shared" si="73"/>
        <v>0</v>
      </c>
      <c r="AN167" s="101">
        <f t="shared" si="74"/>
        <v>0</v>
      </c>
      <c r="AO167" s="101">
        <f t="shared" si="75"/>
        <v>0</v>
      </c>
      <c r="AP167" s="101">
        <f>IF(AG167="PE",AO167-(AO167*N(HLOOKUP($F167,Partenaires!$B$11:$H$24,12,FALSE))/N(HLOOKUP($F167,Partenaires!$B$11:$H$24,13,FALSE))),0)</f>
        <v>0</v>
      </c>
      <c r="AQ167" s="101">
        <f t="shared" si="76"/>
        <v>0</v>
      </c>
      <c r="AR167" s="101">
        <f t="shared" si="77"/>
        <v>0</v>
      </c>
      <c r="AS167" s="101">
        <f t="shared" si="78"/>
        <v>0</v>
      </c>
      <c r="AT167" s="101">
        <f t="shared" si="79"/>
        <v>0</v>
      </c>
      <c r="AU167" s="101">
        <f t="shared" si="80"/>
        <v>0</v>
      </c>
      <c r="AV167" s="101">
        <f t="shared" si="81"/>
        <v>0</v>
      </c>
      <c r="AW167" s="101">
        <f t="shared" si="82"/>
        <v>0</v>
      </c>
      <c r="AX167" s="101">
        <f t="shared" si="83"/>
        <v>0</v>
      </c>
      <c r="AY167" s="101">
        <f t="shared" si="84"/>
        <v>0</v>
      </c>
      <c r="AZ167" s="101">
        <f t="shared" si="85"/>
        <v>0</v>
      </c>
      <c r="BA167" s="101">
        <f>IF(F167="",0,$BB167*N(HLOOKUP($F167,Partenaires!$B$11:$H$24,5,FALSE)))</f>
        <v>0</v>
      </c>
      <c r="BB167" s="101">
        <f t="shared" si="86"/>
        <v>0</v>
      </c>
    </row>
    <row r="168" spans="1:54" x14ac:dyDescent="0.25">
      <c r="A168" s="25"/>
      <c r="B168" s="25"/>
      <c r="C168" s="25"/>
      <c r="D168" s="43" t="str">
        <f t="shared" si="64"/>
        <v/>
      </c>
      <c r="E168" s="44">
        <f>IFERROR(VLOOKUP(CONCATENATE(A168,B168,C168),'Structure projet '!D:E,2,FALSE),"")</f>
        <v>0</v>
      </c>
      <c r="F168" s="25"/>
      <c r="G168" s="25"/>
      <c r="H168" s="26"/>
      <c r="I168" s="26"/>
      <c r="J168" s="272"/>
      <c r="K168" s="272"/>
      <c r="L168" s="272"/>
      <c r="M168" s="272"/>
      <c r="N168" s="272"/>
      <c r="O168" s="98">
        <f t="shared" si="65"/>
        <v>0</v>
      </c>
      <c r="P168" s="33"/>
      <c r="Q168" s="33"/>
      <c r="R168" s="33"/>
      <c r="S168" s="33"/>
      <c r="T168" s="33"/>
      <c r="U168" s="99">
        <f t="shared" si="66"/>
        <v>0</v>
      </c>
      <c r="V168" s="34"/>
      <c r="W168" s="99">
        <f t="shared" si="67"/>
        <v>0</v>
      </c>
      <c r="X168" s="99">
        <f t="shared" si="68"/>
        <v>0</v>
      </c>
      <c r="Y168" s="33" t="str">
        <f>_xlfn.IFNA(IF(VLOOKUP(CONCATENATE($D168,$F168,$G168,Y$3),'Description des coûts'!$D$8:$M$1048576,5,FALSE)=Y$3,VLOOKUP(CONCATENATE($D168,$F168,$G168,Y$3),'Description des coûts'!$D$8:$M$1048576,9,FALSE),0),"")</f>
        <v/>
      </c>
      <c r="Z168" s="33">
        <f>IFERROR(VLOOKUP(D168,Amortissements!$D$8:$O$1048576,8,FALSE)*VLOOKUP(D168,Amortissements!$D$8:$O$1048576,10,FALSE),0)</f>
        <v>0</v>
      </c>
      <c r="AA168" s="33" t="str">
        <f>_xlfn.IFNA(IF(VLOOKUP(CONCATENATE($D168,$F168,$G168,AA$3),'Description des coûts'!$D$8:$M$1048576,5,FALSE)=AA$3,VLOOKUP(CONCATENATE($D168,$F168,$G168,AA$3),'Description des coûts'!$D$8:$M$1048576,9,FALSE),0),"")</f>
        <v/>
      </c>
      <c r="AB168" s="33" t="str">
        <f>_xlfn.IFNA(IF(VLOOKUP(CONCATENATE($D168,$F168,$G168,AB$3),'Description des coûts'!$D$8:$M$1048576,5,FALSE)=AB$3,VLOOKUP(CONCATENATE($D168,$F168,$G168,AB$3),'Description des coûts'!$D$8:$M$1048576,9,FALSE),0),"")</f>
        <v/>
      </c>
      <c r="AC168" s="33" t="str">
        <f>_xlfn.IFNA(IF(VLOOKUP(CONCATENATE($D168,$F168,$G168,AC$3),'Description des coûts'!$D$8:$M$1048576,5,FALSE)=AC$3,VLOOKUP(CONCATENATE($D168,$F168,$G168,AC$3),'Description des coûts'!$D$8:$M$1048576,9,FALSE),0),"")</f>
        <v/>
      </c>
      <c r="AD168" s="33" t="str">
        <f>_xlfn.IFNA(IF(VLOOKUP(CONCATENATE($D168,$F168,$G168,AD$3),'Description des coûts'!$D$8:$M$1048576,5,FALSE)=AD$3,VLOOKUP(CONCATENATE($D168,$F168,$G168,AD$3),'Description des coûts'!$D$8:$M$1048576,9,FALSE),0),"")</f>
        <v/>
      </c>
      <c r="AE168" s="34"/>
      <c r="AF168" s="99">
        <f t="shared" si="69"/>
        <v>0</v>
      </c>
      <c r="AG168" s="25"/>
      <c r="AH168" s="302"/>
      <c r="AI168" s="100">
        <f>IF(F168="",0,
IF(AG168="RI",N(HLOOKUP($F168,Partenaires!$B$11:$H$24,6,FALSE)),
IF(AG168="DE",N(HLOOKUP($F168,Partenaires!$B$11:$H$24,7,FALSE)),
IF(AG168="IEE",N(HLOOKUP($F168,Partenaires!$B$11:$H$24,8,FALSE)),
IF(AG168="AFR",N(HLOOKUP($F168,Partenaires!$B$11:$H$24,9,FALSE)),
IF(AG168="PME",N(HLOOKUP($F168,Partenaires!$B$11:$H$24,10,FALSE)),
IF(AG168="PE",N(HLOOKUP($F168,Partenaires!$B$11:$H$24,11,FALSE)),0)))))))</f>
        <v>0</v>
      </c>
      <c r="AJ168" s="101">
        <f t="shared" si="70"/>
        <v>0</v>
      </c>
      <c r="AK168" s="101">
        <f t="shared" si="71"/>
        <v>0</v>
      </c>
      <c r="AL168" s="101">
        <f t="shared" si="72"/>
        <v>0</v>
      </c>
      <c r="AM168" s="101">
        <f t="shared" si="73"/>
        <v>0</v>
      </c>
      <c r="AN168" s="101">
        <f t="shared" si="74"/>
        <v>0</v>
      </c>
      <c r="AO168" s="101">
        <f t="shared" si="75"/>
        <v>0</v>
      </c>
      <c r="AP168" s="101">
        <f>IF(AG168="PE",AO168-(AO168*N(HLOOKUP($F168,Partenaires!$B$11:$H$24,12,FALSE))/N(HLOOKUP($F168,Partenaires!$B$11:$H$24,13,FALSE))),0)</f>
        <v>0</v>
      </c>
      <c r="AQ168" s="101">
        <f t="shared" si="76"/>
        <v>0</v>
      </c>
      <c r="AR168" s="101">
        <f t="shared" si="77"/>
        <v>0</v>
      </c>
      <c r="AS168" s="101">
        <f t="shared" si="78"/>
        <v>0</v>
      </c>
      <c r="AT168" s="101">
        <f t="shared" si="79"/>
        <v>0</v>
      </c>
      <c r="AU168" s="101">
        <f t="shared" si="80"/>
        <v>0</v>
      </c>
      <c r="AV168" s="101">
        <f t="shared" si="81"/>
        <v>0</v>
      </c>
      <c r="AW168" s="101">
        <f t="shared" si="82"/>
        <v>0</v>
      </c>
      <c r="AX168" s="101">
        <f t="shared" si="83"/>
        <v>0</v>
      </c>
      <c r="AY168" s="101">
        <f t="shared" si="84"/>
        <v>0</v>
      </c>
      <c r="AZ168" s="101">
        <f t="shared" si="85"/>
        <v>0</v>
      </c>
      <c r="BA168" s="101">
        <f>IF(F168="",0,$BB168*N(HLOOKUP($F168,Partenaires!$B$11:$H$24,5,FALSE)))</f>
        <v>0</v>
      </c>
      <c r="BB168" s="101">
        <f t="shared" si="86"/>
        <v>0</v>
      </c>
    </row>
    <row r="169" spans="1:54" x14ac:dyDescent="0.25">
      <c r="A169" s="25"/>
      <c r="B169" s="25"/>
      <c r="C169" s="25"/>
      <c r="D169" s="43" t="str">
        <f t="shared" si="64"/>
        <v/>
      </c>
      <c r="E169" s="44">
        <f>IFERROR(VLOOKUP(CONCATENATE(A169,B169,C169),'Structure projet '!D:E,2,FALSE),"")</f>
        <v>0</v>
      </c>
      <c r="F169" s="25"/>
      <c r="G169" s="25"/>
      <c r="H169" s="26"/>
      <c r="I169" s="26"/>
      <c r="J169" s="272"/>
      <c r="K169" s="272"/>
      <c r="L169" s="272"/>
      <c r="M169" s="272"/>
      <c r="N169" s="272"/>
      <c r="O169" s="98">
        <f t="shared" si="65"/>
        <v>0</v>
      </c>
      <c r="P169" s="33"/>
      <c r="Q169" s="33"/>
      <c r="R169" s="33"/>
      <c r="S169" s="33"/>
      <c r="T169" s="33"/>
      <c r="U169" s="99">
        <f t="shared" si="66"/>
        <v>0</v>
      </c>
      <c r="V169" s="34"/>
      <c r="W169" s="99">
        <f t="shared" si="67"/>
        <v>0</v>
      </c>
      <c r="X169" s="99">
        <f t="shared" si="68"/>
        <v>0</v>
      </c>
      <c r="Y169" s="33" t="str">
        <f>_xlfn.IFNA(IF(VLOOKUP(CONCATENATE($D169,$F169,$G169,Y$3),'Description des coûts'!$D$8:$M$1048576,5,FALSE)=Y$3,VLOOKUP(CONCATENATE($D169,$F169,$G169,Y$3),'Description des coûts'!$D$8:$M$1048576,9,FALSE),0),"")</f>
        <v/>
      </c>
      <c r="Z169" s="33">
        <f>IFERROR(VLOOKUP(D169,Amortissements!$D$8:$O$1048576,8,FALSE)*VLOOKUP(D169,Amortissements!$D$8:$O$1048576,10,FALSE),0)</f>
        <v>0</v>
      </c>
      <c r="AA169" s="33" t="str">
        <f>_xlfn.IFNA(IF(VLOOKUP(CONCATENATE($D169,$F169,$G169,AA$3),'Description des coûts'!$D$8:$M$1048576,5,FALSE)=AA$3,VLOOKUP(CONCATENATE($D169,$F169,$G169,AA$3),'Description des coûts'!$D$8:$M$1048576,9,FALSE),0),"")</f>
        <v/>
      </c>
      <c r="AB169" s="33" t="str">
        <f>_xlfn.IFNA(IF(VLOOKUP(CONCATENATE($D169,$F169,$G169,AB$3),'Description des coûts'!$D$8:$M$1048576,5,FALSE)=AB$3,VLOOKUP(CONCATENATE($D169,$F169,$G169,AB$3),'Description des coûts'!$D$8:$M$1048576,9,FALSE),0),"")</f>
        <v/>
      </c>
      <c r="AC169" s="33" t="str">
        <f>_xlfn.IFNA(IF(VLOOKUP(CONCATENATE($D169,$F169,$G169,AC$3),'Description des coûts'!$D$8:$M$1048576,5,FALSE)=AC$3,VLOOKUP(CONCATENATE($D169,$F169,$G169,AC$3),'Description des coûts'!$D$8:$M$1048576,9,FALSE),0),"")</f>
        <v/>
      </c>
      <c r="AD169" s="33" t="str">
        <f>_xlfn.IFNA(IF(VLOOKUP(CONCATENATE($D169,$F169,$G169,AD$3),'Description des coûts'!$D$8:$M$1048576,5,FALSE)=AD$3,VLOOKUP(CONCATENATE($D169,$F169,$G169,AD$3),'Description des coûts'!$D$8:$M$1048576,9,FALSE),0),"")</f>
        <v/>
      </c>
      <c r="AE169" s="34"/>
      <c r="AF169" s="99">
        <f t="shared" si="69"/>
        <v>0</v>
      </c>
      <c r="AG169" s="25"/>
      <c r="AH169" s="302"/>
      <c r="AI169" s="100">
        <f>IF(F169="",0,
IF(AG169="RI",N(HLOOKUP($F169,Partenaires!$B$11:$H$24,6,FALSE)),
IF(AG169="DE",N(HLOOKUP($F169,Partenaires!$B$11:$H$24,7,FALSE)),
IF(AG169="IEE",N(HLOOKUP($F169,Partenaires!$B$11:$H$24,8,FALSE)),
IF(AG169="AFR",N(HLOOKUP($F169,Partenaires!$B$11:$H$24,9,FALSE)),
IF(AG169="PME",N(HLOOKUP($F169,Partenaires!$B$11:$H$24,10,FALSE)),
IF(AG169="PE",N(HLOOKUP($F169,Partenaires!$B$11:$H$24,11,FALSE)),0)))))))</f>
        <v>0</v>
      </c>
      <c r="AJ169" s="101">
        <f t="shared" si="70"/>
        <v>0</v>
      </c>
      <c r="AK169" s="101">
        <f t="shared" si="71"/>
        <v>0</v>
      </c>
      <c r="AL169" s="101">
        <f t="shared" si="72"/>
        <v>0</v>
      </c>
      <c r="AM169" s="101">
        <f t="shared" si="73"/>
        <v>0</v>
      </c>
      <c r="AN169" s="101">
        <f t="shared" si="74"/>
        <v>0</v>
      </c>
      <c r="AO169" s="101">
        <f t="shared" si="75"/>
        <v>0</v>
      </c>
      <c r="AP169" s="101">
        <f>IF(AG169="PE",AO169-(AO169*N(HLOOKUP($F169,Partenaires!$B$11:$H$24,12,FALSE))/N(HLOOKUP($F169,Partenaires!$B$11:$H$24,13,FALSE))),0)</f>
        <v>0</v>
      </c>
      <c r="AQ169" s="101">
        <f t="shared" si="76"/>
        <v>0</v>
      </c>
      <c r="AR169" s="101">
        <f t="shared" si="77"/>
        <v>0</v>
      </c>
      <c r="AS169" s="101">
        <f t="shared" si="78"/>
        <v>0</v>
      </c>
      <c r="AT169" s="101">
        <f t="shared" si="79"/>
        <v>0</v>
      </c>
      <c r="AU169" s="101">
        <f t="shared" si="80"/>
        <v>0</v>
      </c>
      <c r="AV169" s="101">
        <f t="shared" si="81"/>
        <v>0</v>
      </c>
      <c r="AW169" s="101">
        <f t="shared" si="82"/>
        <v>0</v>
      </c>
      <c r="AX169" s="101">
        <f t="shared" si="83"/>
        <v>0</v>
      </c>
      <c r="AY169" s="101">
        <f t="shared" si="84"/>
        <v>0</v>
      </c>
      <c r="AZ169" s="101">
        <f t="shared" si="85"/>
        <v>0</v>
      </c>
      <c r="BA169" s="101">
        <f>IF(F169="",0,$BB169*N(HLOOKUP($F169,Partenaires!$B$11:$H$24,5,FALSE)))</f>
        <v>0</v>
      </c>
      <c r="BB169" s="101">
        <f t="shared" si="86"/>
        <v>0</v>
      </c>
    </row>
    <row r="170" spans="1:54" x14ac:dyDescent="0.25">
      <c r="A170" s="25"/>
      <c r="B170" s="25"/>
      <c r="C170" s="25"/>
      <c r="D170" s="43" t="str">
        <f t="shared" si="64"/>
        <v/>
      </c>
      <c r="E170" s="44">
        <f>IFERROR(VLOOKUP(CONCATENATE(A170,B170,C170),'Structure projet '!D:E,2,FALSE),"")</f>
        <v>0</v>
      </c>
      <c r="F170" s="25"/>
      <c r="G170" s="25"/>
      <c r="H170" s="26"/>
      <c r="I170" s="26"/>
      <c r="J170" s="272"/>
      <c r="K170" s="272"/>
      <c r="L170" s="272"/>
      <c r="M170" s="272"/>
      <c r="N170" s="272"/>
      <c r="O170" s="98">
        <f t="shared" si="65"/>
        <v>0</v>
      </c>
      <c r="P170" s="33"/>
      <c r="Q170" s="33"/>
      <c r="R170" s="33"/>
      <c r="S170" s="33"/>
      <c r="T170" s="33"/>
      <c r="U170" s="99">
        <f t="shared" si="66"/>
        <v>0</v>
      </c>
      <c r="V170" s="34"/>
      <c r="W170" s="99">
        <f t="shared" si="67"/>
        <v>0</v>
      </c>
      <c r="X170" s="99">
        <f t="shared" si="68"/>
        <v>0</v>
      </c>
      <c r="Y170" s="33" t="str">
        <f>_xlfn.IFNA(IF(VLOOKUP(CONCATENATE($D170,$F170,$G170,Y$3),'Description des coûts'!$D$8:$M$1048576,5,FALSE)=Y$3,VLOOKUP(CONCATENATE($D170,$F170,$G170,Y$3),'Description des coûts'!$D$8:$M$1048576,9,FALSE),0),"")</f>
        <v/>
      </c>
      <c r="Z170" s="33">
        <f>IFERROR(VLOOKUP(D170,Amortissements!$D$8:$O$1048576,8,FALSE)*VLOOKUP(D170,Amortissements!$D$8:$O$1048576,10,FALSE),0)</f>
        <v>0</v>
      </c>
      <c r="AA170" s="33" t="str">
        <f>_xlfn.IFNA(IF(VLOOKUP(CONCATENATE($D170,$F170,$G170,AA$3),'Description des coûts'!$D$8:$M$1048576,5,FALSE)=AA$3,VLOOKUP(CONCATENATE($D170,$F170,$G170,AA$3),'Description des coûts'!$D$8:$M$1048576,9,FALSE),0),"")</f>
        <v/>
      </c>
      <c r="AB170" s="33" t="str">
        <f>_xlfn.IFNA(IF(VLOOKUP(CONCATENATE($D170,$F170,$G170,AB$3),'Description des coûts'!$D$8:$M$1048576,5,FALSE)=AB$3,VLOOKUP(CONCATENATE($D170,$F170,$G170,AB$3),'Description des coûts'!$D$8:$M$1048576,9,FALSE),0),"")</f>
        <v/>
      </c>
      <c r="AC170" s="33" t="str">
        <f>_xlfn.IFNA(IF(VLOOKUP(CONCATENATE($D170,$F170,$G170,AC$3),'Description des coûts'!$D$8:$M$1048576,5,FALSE)=AC$3,VLOOKUP(CONCATENATE($D170,$F170,$G170,AC$3),'Description des coûts'!$D$8:$M$1048576,9,FALSE),0),"")</f>
        <v/>
      </c>
      <c r="AD170" s="33" t="str">
        <f>_xlfn.IFNA(IF(VLOOKUP(CONCATENATE($D170,$F170,$G170,AD$3),'Description des coûts'!$D$8:$M$1048576,5,FALSE)=AD$3,VLOOKUP(CONCATENATE($D170,$F170,$G170,AD$3),'Description des coûts'!$D$8:$M$1048576,9,FALSE),0),"")</f>
        <v/>
      </c>
      <c r="AE170" s="34"/>
      <c r="AF170" s="99">
        <f t="shared" si="69"/>
        <v>0</v>
      </c>
      <c r="AG170" s="25"/>
      <c r="AH170" s="302"/>
      <c r="AI170" s="100">
        <f>IF(F170="",0,
IF(AG170="RI",N(HLOOKUP($F170,Partenaires!$B$11:$H$24,6,FALSE)),
IF(AG170="DE",N(HLOOKUP($F170,Partenaires!$B$11:$H$24,7,FALSE)),
IF(AG170="IEE",N(HLOOKUP($F170,Partenaires!$B$11:$H$24,8,FALSE)),
IF(AG170="AFR",N(HLOOKUP($F170,Partenaires!$B$11:$H$24,9,FALSE)),
IF(AG170="PME",N(HLOOKUP($F170,Partenaires!$B$11:$H$24,10,FALSE)),
IF(AG170="PE",N(HLOOKUP($F170,Partenaires!$B$11:$H$24,11,FALSE)),0)))))))</f>
        <v>0</v>
      </c>
      <c r="AJ170" s="101">
        <f t="shared" si="70"/>
        <v>0</v>
      </c>
      <c r="AK170" s="101">
        <f t="shared" si="71"/>
        <v>0</v>
      </c>
      <c r="AL170" s="101">
        <f t="shared" si="72"/>
        <v>0</v>
      </c>
      <c r="AM170" s="101">
        <f t="shared" si="73"/>
        <v>0</v>
      </c>
      <c r="AN170" s="101">
        <f t="shared" si="74"/>
        <v>0</v>
      </c>
      <c r="AO170" s="101">
        <f t="shared" si="75"/>
        <v>0</v>
      </c>
      <c r="AP170" s="101">
        <f>IF(AG170="PE",AO170-(AO170*N(HLOOKUP($F170,Partenaires!$B$11:$H$24,12,FALSE))/N(HLOOKUP($F170,Partenaires!$B$11:$H$24,13,FALSE))),0)</f>
        <v>0</v>
      </c>
      <c r="AQ170" s="101">
        <f t="shared" si="76"/>
        <v>0</v>
      </c>
      <c r="AR170" s="101">
        <f t="shared" si="77"/>
        <v>0</v>
      </c>
      <c r="AS170" s="101">
        <f t="shared" si="78"/>
        <v>0</v>
      </c>
      <c r="AT170" s="101">
        <f t="shared" si="79"/>
        <v>0</v>
      </c>
      <c r="AU170" s="101">
        <f t="shared" si="80"/>
        <v>0</v>
      </c>
      <c r="AV170" s="101">
        <f t="shared" si="81"/>
        <v>0</v>
      </c>
      <c r="AW170" s="101">
        <f t="shared" si="82"/>
        <v>0</v>
      </c>
      <c r="AX170" s="101">
        <f t="shared" si="83"/>
        <v>0</v>
      </c>
      <c r="AY170" s="101">
        <f t="shared" si="84"/>
        <v>0</v>
      </c>
      <c r="AZ170" s="101">
        <f t="shared" si="85"/>
        <v>0</v>
      </c>
      <c r="BA170" s="101">
        <f>IF(F170="",0,$BB170*N(HLOOKUP($F170,Partenaires!$B$11:$H$24,5,FALSE)))</f>
        <v>0</v>
      </c>
      <c r="BB170" s="101">
        <f t="shared" si="86"/>
        <v>0</v>
      </c>
    </row>
    <row r="171" spans="1:54" x14ac:dyDescent="0.25">
      <c r="A171" s="25"/>
      <c r="B171" s="25"/>
      <c r="C171" s="25"/>
      <c r="D171" s="43" t="str">
        <f t="shared" si="64"/>
        <v/>
      </c>
      <c r="E171" s="44">
        <f>IFERROR(VLOOKUP(CONCATENATE(A171,B171,C171),'Structure projet '!D:E,2,FALSE),"")</f>
        <v>0</v>
      </c>
      <c r="F171" s="25"/>
      <c r="G171" s="25"/>
      <c r="H171" s="26"/>
      <c r="I171" s="26"/>
      <c r="J171" s="272"/>
      <c r="K171" s="272"/>
      <c r="L171" s="272"/>
      <c r="M171" s="272"/>
      <c r="N171" s="272"/>
      <c r="O171" s="98">
        <f t="shared" si="65"/>
        <v>0</v>
      </c>
      <c r="P171" s="33"/>
      <c r="Q171" s="33"/>
      <c r="R171" s="33"/>
      <c r="S171" s="33"/>
      <c r="T171" s="33"/>
      <c r="U171" s="99">
        <f t="shared" si="66"/>
        <v>0</v>
      </c>
      <c r="V171" s="34"/>
      <c r="W171" s="99">
        <f t="shared" si="67"/>
        <v>0</v>
      </c>
      <c r="X171" s="99">
        <f t="shared" si="68"/>
        <v>0</v>
      </c>
      <c r="Y171" s="33" t="str">
        <f>_xlfn.IFNA(IF(VLOOKUP(CONCATENATE($D171,$F171,$G171,Y$3),'Description des coûts'!$D$8:$M$1048576,5,FALSE)=Y$3,VLOOKUP(CONCATENATE($D171,$F171,$G171,Y$3),'Description des coûts'!$D$8:$M$1048576,9,FALSE),0),"")</f>
        <v/>
      </c>
      <c r="Z171" s="33">
        <f>IFERROR(VLOOKUP(D171,Amortissements!$D$8:$O$1048576,8,FALSE)*VLOOKUP(D171,Amortissements!$D$8:$O$1048576,10,FALSE),0)</f>
        <v>0</v>
      </c>
      <c r="AA171" s="33" t="str">
        <f>_xlfn.IFNA(IF(VLOOKUP(CONCATENATE($D171,$F171,$G171,AA$3),'Description des coûts'!$D$8:$M$1048576,5,FALSE)=AA$3,VLOOKUP(CONCATENATE($D171,$F171,$G171,AA$3),'Description des coûts'!$D$8:$M$1048576,9,FALSE),0),"")</f>
        <v/>
      </c>
      <c r="AB171" s="33" t="str">
        <f>_xlfn.IFNA(IF(VLOOKUP(CONCATENATE($D171,$F171,$G171,AB$3),'Description des coûts'!$D$8:$M$1048576,5,FALSE)=AB$3,VLOOKUP(CONCATENATE($D171,$F171,$G171,AB$3),'Description des coûts'!$D$8:$M$1048576,9,FALSE),0),"")</f>
        <v/>
      </c>
      <c r="AC171" s="33" t="str">
        <f>_xlfn.IFNA(IF(VLOOKUP(CONCATENATE($D171,$F171,$G171,AC$3),'Description des coûts'!$D$8:$M$1048576,5,FALSE)=AC$3,VLOOKUP(CONCATENATE($D171,$F171,$G171,AC$3),'Description des coûts'!$D$8:$M$1048576,9,FALSE),0),"")</f>
        <v/>
      </c>
      <c r="AD171" s="33" t="str">
        <f>_xlfn.IFNA(IF(VLOOKUP(CONCATENATE($D171,$F171,$G171,AD$3),'Description des coûts'!$D$8:$M$1048576,5,FALSE)=AD$3,VLOOKUP(CONCATENATE($D171,$F171,$G171,AD$3),'Description des coûts'!$D$8:$M$1048576,9,FALSE),0),"")</f>
        <v/>
      </c>
      <c r="AE171" s="34"/>
      <c r="AF171" s="99">
        <f t="shared" si="69"/>
        <v>0</v>
      </c>
      <c r="AG171" s="25"/>
      <c r="AH171" s="302"/>
      <c r="AI171" s="100">
        <f>IF(F171="",0,
IF(AG171="RI",N(HLOOKUP($F171,Partenaires!$B$11:$H$24,6,FALSE)),
IF(AG171="DE",N(HLOOKUP($F171,Partenaires!$B$11:$H$24,7,FALSE)),
IF(AG171="IEE",N(HLOOKUP($F171,Partenaires!$B$11:$H$24,8,FALSE)),
IF(AG171="AFR",N(HLOOKUP($F171,Partenaires!$B$11:$H$24,9,FALSE)),
IF(AG171="PME",N(HLOOKUP($F171,Partenaires!$B$11:$H$24,10,FALSE)),
IF(AG171="PE",N(HLOOKUP($F171,Partenaires!$B$11:$H$24,11,FALSE)),0)))))))</f>
        <v>0</v>
      </c>
      <c r="AJ171" s="101">
        <f t="shared" si="70"/>
        <v>0</v>
      </c>
      <c r="AK171" s="101">
        <f t="shared" si="71"/>
        <v>0</v>
      </c>
      <c r="AL171" s="101">
        <f t="shared" si="72"/>
        <v>0</v>
      </c>
      <c r="AM171" s="101">
        <f t="shared" si="73"/>
        <v>0</v>
      </c>
      <c r="AN171" s="101">
        <f t="shared" si="74"/>
        <v>0</v>
      </c>
      <c r="AO171" s="101">
        <f t="shared" si="75"/>
        <v>0</v>
      </c>
      <c r="AP171" s="101">
        <f>IF(AG171="PE",AO171-(AO171*N(HLOOKUP($F171,Partenaires!$B$11:$H$24,12,FALSE))/N(HLOOKUP($F171,Partenaires!$B$11:$H$24,13,FALSE))),0)</f>
        <v>0</v>
      </c>
      <c r="AQ171" s="101">
        <f t="shared" si="76"/>
        <v>0</v>
      </c>
      <c r="AR171" s="101">
        <f t="shared" si="77"/>
        <v>0</v>
      </c>
      <c r="AS171" s="101">
        <f t="shared" si="78"/>
        <v>0</v>
      </c>
      <c r="AT171" s="101">
        <f t="shared" si="79"/>
        <v>0</v>
      </c>
      <c r="AU171" s="101">
        <f t="shared" si="80"/>
        <v>0</v>
      </c>
      <c r="AV171" s="101">
        <f t="shared" si="81"/>
        <v>0</v>
      </c>
      <c r="AW171" s="101">
        <f t="shared" si="82"/>
        <v>0</v>
      </c>
      <c r="AX171" s="101">
        <f t="shared" si="83"/>
        <v>0</v>
      </c>
      <c r="AY171" s="101">
        <f t="shared" si="84"/>
        <v>0</v>
      </c>
      <c r="AZ171" s="101">
        <f t="shared" si="85"/>
        <v>0</v>
      </c>
      <c r="BA171" s="101">
        <f>IF(F171="",0,$BB171*N(HLOOKUP($F171,Partenaires!$B$11:$H$24,5,FALSE)))</f>
        <v>0</v>
      </c>
      <c r="BB171" s="101">
        <f t="shared" si="86"/>
        <v>0</v>
      </c>
    </row>
    <row r="172" spans="1:54" x14ac:dyDescent="0.25">
      <c r="A172" s="25"/>
      <c r="B172" s="25"/>
      <c r="C172" s="25"/>
      <c r="D172" s="43" t="str">
        <f t="shared" si="64"/>
        <v/>
      </c>
      <c r="E172" s="44">
        <f>IFERROR(VLOOKUP(CONCATENATE(A172,B172,C172),'Structure projet '!D:E,2,FALSE),"")</f>
        <v>0</v>
      </c>
      <c r="F172" s="25"/>
      <c r="G172" s="25"/>
      <c r="H172" s="26"/>
      <c r="I172" s="26"/>
      <c r="J172" s="272"/>
      <c r="K172" s="272"/>
      <c r="L172" s="272"/>
      <c r="M172" s="272"/>
      <c r="N172" s="272"/>
      <c r="O172" s="98">
        <f t="shared" si="65"/>
        <v>0</v>
      </c>
      <c r="P172" s="33"/>
      <c r="Q172" s="33"/>
      <c r="R172" s="33"/>
      <c r="S172" s="33"/>
      <c r="T172" s="33"/>
      <c r="U172" s="99">
        <f t="shared" si="66"/>
        <v>0</v>
      </c>
      <c r="V172" s="34"/>
      <c r="W172" s="99">
        <f t="shared" si="67"/>
        <v>0</v>
      </c>
      <c r="X172" s="99">
        <f t="shared" si="68"/>
        <v>0</v>
      </c>
      <c r="Y172" s="33" t="str">
        <f>_xlfn.IFNA(IF(VLOOKUP(CONCATENATE($D172,$F172,$G172,Y$3),'Description des coûts'!$D$8:$M$1048576,5,FALSE)=Y$3,VLOOKUP(CONCATENATE($D172,$F172,$G172,Y$3),'Description des coûts'!$D$8:$M$1048576,9,FALSE),0),"")</f>
        <v/>
      </c>
      <c r="Z172" s="33">
        <f>IFERROR(VLOOKUP(D172,Amortissements!$D$8:$O$1048576,8,FALSE)*VLOOKUP(D172,Amortissements!$D$8:$O$1048576,10,FALSE),0)</f>
        <v>0</v>
      </c>
      <c r="AA172" s="33" t="str">
        <f>_xlfn.IFNA(IF(VLOOKUP(CONCATENATE($D172,$F172,$G172,AA$3),'Description des coûts'!$D$8:$M$1048576,5,FALSE)=AA$3,VLOOKUP(CONCATENATE($D172,$F172,$G172,AA$3),'Description des coûts'!$D$8:$M$1048576,9,FALSE),0),"")</f>
        <v/>
      </c>
      <c r="AB172" s="33" t="str">
        <f>_xlfn.IFNA(IF(VLOOKUP(CONCATENATE($D172,$F172,$G172,AB$3),'Description des coûts'!$D$8:$M$1048576,5,FALSE)=AB$3,VLOOKUP(CONCATENATE($D172,$F172,$G172,AB$3),'Description des coûts'!$D$8:$M$1048576,9,FALSE),0),"")</f>
        <v/>
      </c>
      <c r="AC172" s="33" t="str">
        <f>_xlfn.IFNA(IF(VLOOKUP(CONCATENATE($D172,$F172,$G172,AC$3),'Description des coûts'!$D$8:$M$1048576,5,FALSE)=AC$3,VLOOKUP(CONCATENATE($D172,$F172,$G172,AC$3),'Description des coûts'!$D$8:$M$1048576,9,FALSE),0),"")</f>
        <v/>
      </c>
      <c r="AD172" s="33" t="str">
        <f>_xlfn.IFNA(IF(VLOOKUP(CONCATENATE($D172,$F172,$G172,AD$3),'Description des coûts'!$D$8:$M$1048576,5,FALSE)=AD$3,VLOOKUP(CONCATENATE($D172,$F172,$G172,AD$3),'Description des coûts'!$D$8:$M$1048576,9,FALSE),0),"")</f>
        <v/>
      </c>
      <c r="AE172" s="34"/>
      <c r="AF172" s="99">
        <f t="shared" si="69"/>
        <v>0</v>
      </c>
      <c r="AG172" s="25"/>
      <c r="AH172" s="302"/>
      <c r="AI172" s="100">
        <f>IF(F172="",0,
IF(AG172="RI",N(HLOOKUP($F172,Partenaires!$B$11:$H$24,6,FALSE)),
IF(AG172="DE",N(HLOOKUP($F172,Partenaires!$B$11:$H$24,7,FALSE)),
IF(AG172="IEE",N(HLOOKUP($F172,Partenaires!$B$11:$H$24,8,FALSE)),
IF(AG172="AFR",N(HLOOKUP($F172,Partenaires!$B$11:$H$24,9,FALSE)),
IF(AG172="PME",N(HLOOKUP($F172,Partenaires!$B$11:$H$24,10,FALSE)),
IF(AG172="PE",N(HLOOKUP($F172,Partenaires!$B$11:$H$24,11,FALSE)),0)))))))</f>
        <v>0</v>
      </c>
      <c r="AJ172" s="101">
        <f t="shared" si="70"/>
        <v>0</v>
      </c>
      <c r="AK172" s="101">
        <f t="shared" si="71"/>
        <v>0</v>
      </c>
      <c r="AL172" s="101">
        <f t="shared" si="72"/>
        <v>0</v>
      </c>
      <c r="AM172" s="101">
        <f t="shared" si="73"/>
        <v>0</v>
      </c>
      <c r="AN172" s="101">
        <f t="shared" si="74"/>
        <v>0</v>
      </c>
      <c r="AO172" s="101">
        <f t="shared" si="75"/>
        <v>0</v>
      </c>
      <c r="AP172" s="101">
        <f>IF(AG172="PE",AO172-(AO172*N(HLOOKUP($F172,Partenaires!$B$11:$H$24,12,FALSE))/N(HLOOKUP($F172,Partenaires!$B$11:$H$24,13,FALSE))),0)</f>
        <v>0</v>
      </c>
      <c r="AQ172" s="101">
        <f t="shared" si="76"/>
        <v>0</v>
      </c>
      <c r="AR172" s="101">
        <f t="shared" si="77"/>
        <v>0</v>
      </c>
      <c r="AS172" s="101">
        <f t="shared" si="78"/>
        <v>0</v>
      </c>
      <c r="AT172" s="101">
        <f t="shared" si="79"/>
        <v>0</v>
      </c>
      <c r="AU172" s="101">
        <f t="shared" si="80"/>
        <v>0</v>
      </c>
      <c r="AV172" s="101">
        <f t="shared" si="81"/>
        <v>0</v>
      </c>
      <c r="AW172" s="101">
        <f t="shared" si="82"/>
        <v>0</v>
      </c>
      <c r="AX172" s="101">
        <f t="shared" si="83"/>
        <v>0</v>
      </c>
      <c r="AY172" s="101">
        <f t="shared" si="84"/>
        <v>0</v>
      </c>
      <c r="AZ172" s="101">
        <f t="shared" si="85"/>
        <v>0</v>
      </c>
      <c r="BA172" s="101">
        <f>IF(F172="",0,$BB172*N(HLOOKUP($F172,Partenaires!$B$11:$H$24,5,FALSE)))</f>
        <v>0</v>
      </c>
      <c r="BB172" s="101">
        <f t="shared" si="86"/>
        <v>0</v>
      </c>
    </row>
    <row r="173" spans="1:54" x14ac:dyDescent="0.25">
      <c r="A173" s="25"/>
      <c r="B173" s="25"/>
      <c r="C173" s="25"/>
      <c r="D173" s="43" t="str">
        <f t="shared" si="64"/>
        <v/>
      </c>
      <c r="E173" s="44">
        <f>IFERROR(VLOOKUP(CONCATENATE(A173,B173,C173),'Structure projet '!D:E,2,FALSE),"")</f>
        <v>0</v>
      </c>
      <c r="F173" s="25"/>
      <c r="G173" s="25"/>
      <c r="H173" s="26"/>
      <c r="I173" s="26"/>
      <c r="J173" s="272"/>
      <c r="K173" s="272"/>
      <c r="L173" s="272"/>
      <c r="M173" s="272"/>
      <c r="N173" s="272"/>
      <c r="O173" s="98">
        <f t="shared" si="65"/>
        <v>0</v>
      </c>
      <c r="P173" s="33"/>
      <c r="Q173" s="33"/>
      <c r="R173" s="33"/>
      <c r="S173" s="33"/>
      <c r="T173" s="33"/>
      <c r="U173" s="99">
        <f t="shared" si="66"/>
        <v>0</v>
      </c>
      <c r="V173" s="34"/>
      <c r="W173" s="99">
        <f t="shared" si="67"/>
        <v>0</v>
      </c>
      <c r="X173" s="99">
        <f t="shared" si="68"/>
        <v>0</v>
      </c>
      <c r="Y173" s="33" t="str">
        <f>_xlfn.IFNA(IF(VLOOKUP(CONCATENATE($D173,$F173,$G173,Y$3),'Description des coûts'!$D$8:$M$1048576,5,FALSE)=Y$3,VLOOKUP(CONCATENATE($D173,$F173,$G173,Y$3),'Description des coûts'!$D$8:$M$1048576,9,FALSE),0),"")</f>
        <v/>
      </c>
      <c r="Z173" s="33">
        <f>IFERROR(VLOOKUP(D173,Amortissements!$D$8:$O$1048576,8,FALSE)*VLOOKUP(D173,Amortissements!$D$8:$O$1048576,10,FALSE),0)</f>
        <v>0</v>
      </c>
      <c r="AA173" s="33" t="str">
        <f>_xlfn.IFNA(IF(VLOOKUP(CONCATENATE($D173,$F173,$G173,AA$3),'Description des coûts'!$D$8:$M$1048576,5,FALSE)=AA$3,VLOOKUP(CONCATENATE($D173,$F173,$G173,AA$3),'Description des coûts'!$D$8:$M$1048576,9,FALSE),0),"")</f>
        <v/>
      </c>
      <c r="AB173" s="33" t="str">
        <f>_xlfn.IFNA(IF(VLOOKUP(CONCATENATE($D173,$F173,$G173,AB$3),'Description des coûts'!$D$8:$M$1048576,5,FALSE)=AB$3,VLOOKUP(CONCATENATE($D173,$F173,$G173,AB$3),'Description des coûts'!$D$8:$M$1048576,9,FALSE),0),"")</f>
        <v/>
      </c>
      <c r="AC173" s="33" t="str">
        <f>_xlfn.IFNA(IF(VLOOKUP(CONCATENATE($D173,$F173,$G173,AC$3),'Description des coûts'!$D$8:$M$1048576,5,FALSE)=AC$3,VLOOKUP(CONCATENATE($D173,$F173,$G173,AC$3),'Description des coûts'!$D$8:$M$1048576,9,FALSE),0),"")</f>
        <v/>
      </c>
      <c r="AD173" s="33" t="str">
        <f>_xlfn.IFNA(IF(VLOOKUP(CONCATENATE($D173,$F173,$G173,AD$3),'Description des coûts'!$D$8:$M$1048576,5,FALSE)=AD$3,VLOOKUP(CONCATENATE($D173,$F173,$G173,AD$3),'Description des coûts'!$D$8:$M$1048576,9,FALSE),0),"")</f>
        <v/>
      </c>
      <c r="AE173" s="34"/>
      <c r="AF173" s="99">
        <f t="shared" si="69"/>
        <v>0</v>
      </c>
      <c r="AG173" s="25"/>
      <c r="AH173" s="302"/>
      <c r="AI173" s="100">
        <f>IF(F173="",0,
IF(AG173="RI",N(HLOOKUP($F173,Partenaires!$B$11:$H$24,6,FALSE)),
IF(AG173="DE",N(HLOOKUP($F173,Partenaires!$B$11:$H$24,7,FALSE)),
IF(AG173="IEE",N(HLOOKUP($F173,Partenaires!$B$11:$H$24,8,FALSE)),
IF(AG173="AFR",N(HLOOKUP($F173,Partenaires!$B$11:$H$24,9,FALSE)),
IF(AG173="PME",N(HLOOKUP($F173,Partenaires!$B$11:$H$24,10,FALSE)),
IF(AG173="PE",N(HLOOKUP($F173,Partenaires!$B$11:$H$24,11,FALSE)),0)))))))</f>
        <v>0</v>
      </c>
      <c r="AJ173" s="101">
        <f t="shared" si="70"/>
        <v>0</v>
      </c>
      <c r="AK173" s="101">
        <f t="shared" si="71"/>
        <v>0</v>
      </c>
      <c r="AL173" s="101">
        <f t="shared" si="72"/>
        <v>0</v>
      </c>
      <c r="AM173" s="101">
        <f t="shared" si="73"/>
        <v>0</v>
      </c>
      <c r="AN173" s="101">
        <f t="shared" si="74"/>
        <v>0</v>
      </c>
      <c r="AO173" s="101">
        <f t="shared" si="75"/>
        <v>0</v>
      </c>
      <c r="AP173" s="101">
        <f>IF(AG173="PE",AO173-(AO173*N(HLOOKUP($F173,Partenaires!$B$11:$H$24,12,FALSE))/N(HLOOKUP($F173,Partenaires!$B$11:$H$24,13,FALSE))),0)</f>
        <v>0</v>
      </c>
      <c r="AQ173" s="101">
        <f t="shared" si="76"/>
        <v>0</v>
      </c>
      <c r="AR173" s="101">
        <f t="shared" si="77"/>
        <v>0</v>
      </c>
      <c r="AS173" s="101">
        <f t="shared" si="78"/>
        <v>0</v>
      </c>
      <c r="AT173" s="101">
        <f t="shared" si="79"/>
        <v>0</v>
      </c>
      <c r="AU173" s="101">
        <f t="shared" si="80"/>
        <v>0</v>
      </c>
      <c r="AV173" s="101">
        <f t="shared" si="81"/>
        <v>0</v>
      </c>
      <c r="AW173" s="101">
        <f t="shared" si="82"/>
        <v>0</v>
      </c>
      <c r="AX173" s="101">
        <f t="shared" si="83"/>
        <v>0</v>
      </c>
      <c r="AY173" s="101">
        <f t="shared" si="84"/>
        <v>0</v>
      </c>
      <c r="AZ173" s="101">
        <f t="shared" si="85"/>
        <v>0</v>
      </c>
      <c r="BA173" s="101">
        <f>IF(F173="",0,$BB173*N(HLOOKUP($F173,Partenaires!$B$11:$H$24,5,FALSE)))</f>
        <v>0</v>
      </c>
      <c r="BB173" s="101">
        <f t="shared" si="86"/>
        <v>0</v>
      </c>
    </row>
    <row r="174" spans="1:54" x14ac:dyDescent="0.25">
      <c r="A174" s="25"/>
      <c r="B174" s="25"/>
      <c r="C174" s="25"/>
      <c r="D174" s="43" t="str">
        <f t="shared" si="64"/>
        <v/>
      </c>
      <c r="E174" s="44">
        <f>IFERROR(VLOOKUP(CONCATENATE(A174,B174,C174),'Structure projet '!D:E,2,FALSE),"")</f>
        <v>0</v>
      </c>
      <c r="F174" s="25"/>
      <c r="G174" s="25"/>
      <c r="H174" s="26"/>
      <c r="I174" s="26"/>
      <c r="J174" s="272"/>
      <c r="K174" s="272"/>
      <c r="L174" s="272"/>
      <c r="M174" s="272"/>
      <c r="N174" s="272"/>
      <c r="O174" s="98">
        <f t="shared" si="65"/>
        <v>0</v>
      </c>
      <c r="P174" s="33"/>
      <c r="Q174" s="33"/>
      <c r="R174" s="33"/>
      <c r="S174" s="33"/>
      <c r="T174" s="33"/>
      <c r="U174" s="99">
        <f t="shared" si="66"/>
        <v>0</v>
      </c>
      <c r="V174" s="34"/>
      <c r="W174" s="99">
        <f t="shared" si="67"/>
        <v>0</v>
      </c>
      <c r="X174" s="99">
        <f t="shared" si="68"/>
        <v>0</v>
      </c>
      <c r="Y174" s="33" t="str">
        <f>_xlfn.IFNA(IF(VLOOKUP(CONCATENATE($D174,$F174,$G174,Y$3),'Description des coûts'!$D$8:$M$1048576,5,FALSE)=Y$3,VLOOKUP(CONCATENATE($D174,$F174,$G174,Y$3),'Description des coûts'!$D$8:$M$1048576,9,FALSE),0),"")</f>
        <v/>
      </c>
      <c r="Z174" s="33">
        <f>IFERROR(VLOOKUP(D174,Amortissements!$D$8:$O$1048576,8,FALSE)*VLOOKUP(D174,Amortissements!$D$8:$O$1048576,10,FALSE),0)</f>
        <v>0</v>
      </c>
      <c r="AA174" s="33" t="str">
        <f>_xlfn.IFNA(IF(VLOOKUP(CONCATENATE($D174,$F174,$G174,AA$3),'Description des coûts'!$D$8:$M$1048576,5,FALSE)=AA$3,VLOOKUP(CONCATENATE($D174,$F174,$G174,AA$3),'Description des coûts'!$D$8:$M$1048576,9,FALSE),0),"")</f>
        <v/>
      </c>
      <c r="AB174" s="33" t="str">
        <f>_xlfn.IFNA(IF(VLOOKUP(CONCATENATE($D174,$F174,$G174,AB$3),'Description des coûts'!$D$8:$M$1048576,5,FALSE)=AB$3,VLOOKUP(CONCATENATE($D174,$F174,$G174,AB$3),'Description des coûts'!$D$8:$M$1048576,9,FALSE),0),"")</f>
        <v/>
      </c>
      <c r="AC174" s="33" t="str">
        <f>_xlfn.IFNA(IF(VLOOKUP(CONCATENATE($D174,$F174,$G174,AC$3),'Description des coûts'!$D$8:$M$1048576,5,FALSE)=AC$3,VLOOKUP(CONCATENATE($D174,$F174,$G174,AC$3),'Description des coûts'!$D$8:$M$1048576,9,FALSE),0),"")</f>
        <v/>
      </c>
      <c r="AD174" s="33" t="str">
        <f>_xlfn.IFNA(IF(VLOOKUP(CONCATENATE($D174,$F174,$G174,AD$3),'Description des coûts'!$D$8:$M$1048576,5,FALSE)=AD$3,VLOOKUP(CONCATENATE($D174,$F174,$G174,AD$3),'Description des coûts'!$D$8:$M$1048576,9,FALSE),0),"")</f>
        <v/>
      </c>
      <c r="AE174" s="34"/>
      <c r="AF174" s="99">
        <f t="shared" si="69"/>
        <v>0</v>
      </c>
      <c r="AG174" s="25"/>
      <c r="AH174" s="302"/>
      <c r="AI174" s="100">
        <f>IF(F174="",0,
IF(AG174="RI",N(HLOOKUP($F174,Partenaires!$B$11:$H$24,6,FALSE)),
IF(AG174="DE",N(HLOOKUP($F174,Partenaires!$B$11:$H$24,7,FALSE)),
IF(AG174="IEE",N(HLOOKUP($F174,Partenaires!$B$11:$H$24,8,FALSE)),
IF(AG174="AFR",N(HLOOKUP($F174,Partenaires!$B$11:$H$24,9,FALSE)),
IF(AG174="PME",N(HLOOKUP($F174,Partenaires!$B$11:$H$24,10,FALSE)),
IF(AG174="PE",N(HLOOKUP($F174,Partenaires!$B$11:$H$24,11,FALSE)),0)))))))</f>
        <v>0</v>
      </c>
      <c r="AJ174" s="101">
        <f t="shared" si="70"/>
        <v>0</v>
      </c>
      <c r="AK174" s="101">
        <f t="shared" si="71"/>
        <v>0</v>
      </c>
      <c r="AL174" s="101">
        <f t="shared" si="72"/>
        <v>0</v>
      </c>
      <c r="AM174" s="101">
        <f t="shared" si="73"/>
        <v>0</v>
      </c>
      <c r="AN174" s="101">
        <f t="shared" si="74"/>
        <v>0</v>
      </c>
      <c r="AO174" s="101">
        <f t="shared" si="75"/>
        <v>0</v>
      </c>
      <c r="AP174" s="101">
        <f>IF(AG174="PE",AO174-(AO174*N(HLOOKUP($F174,Partenaires!$B$11:$H$24,12,FALSE))/N(HLOOKUP($F174,Partenaires!$B$11:$H$24,13,FALSE))),0)</f>
        <v>0</v>
      </c>
      <c r="AQ174" s="101">
        <f t="shared" si="76"/>
        <v>0</v>
      </c>
      <c r="AR174" s="101">
        <f t="shared" si="77"/>
        <v>0</v>
      </c>
      <c r="AS174" s="101">
        <f t="shared" si="78"/>
        <v>0</v>
      </c>
      <c r="AT174" s="101">
        <f t="shared" si="79"/>
        <v>0</v>
      </c>
      <c r="AU174" s="101">
        <f t="shared" si="80"/>
        <v>0</v>
      </c>
      <c r="AV174" s="101">
        <f t="shared" si="81"/>
        <v>0</v>
      </c>
      <c r="AW174" s="101">
        <f t="shared" si="82"/>
        <v>0</v>
      </c>
      <c r="AX174" s="101">
        <f t="shared" si="83"/>
        <v>0</v>
      </c>
      <c r="AY174" s="101">
        <f t="shared" si="84"/>
        <v>0</v>
      </c>
      <c r="AZ174" s="101">
        <f t="shared" si="85"/>
        <v>0</v>
      </c>
      <c r="BA174" s="101">
        <f>IF(F174="",0,$BB174*N(HLOOKUP($F174,Partenaires!$B$11:$H$24,5,FALSE)))</f>
        <v>0</v>
      </c>
      <c r="BB174" s="101">
        <f t="shared" si="86"/>
        <v>0</v>
      </c>
    </row>
    <row r="175" spans="1:54" x14ac:dyDescent="0.25">
      <c r="A175" s="25"/>
      <c r="B175" s="25"/>
      <c r="C175" s="25"/>
      <c r="D175" s="43" t="str">
        <f t="shared" si="64"/>
        <v/>
      </c>
      <c r="E175" s="44">
        <f>IFERROR(VLOOKUP(CONCATENATE(A175,B175,C175),'Structure projet '!D:E,2,FALSE),"")</f>
        <v>0</v>
      </c>
      <c r="F175" s="25"/>
      <c r="G175" s="25"/>
      <c r="H175" s="26"/>
      <c r="I175" s="26"/>
      <c r="J175" s="272"/>
      <c r="K175" s="272"/>
      <c r="L175" s="272"/>
      <c r="M175" s="272"/>
      <c r="N175" s="272"/>
      <c r="O175" s="98">
        <f t="shared" si="65"/>
        <v>0</v>
      </c>
      <c r="P175" s="33"/>
      <c r="Q175" s="33"/>
      <c r="R175" s="33"/>
      <c r="S175" s="33"/>
      <c r="T175" s="33"/>
      <c r="U175" s="99">
        <f t="shared" si="66"/>
        <v>0</v>
      </c>
      <c r="V175" s="34"/>
      <c r="W175" s="99">
        <f t="shared" si="67"/>
        <v>0</v>
      </c>
      <c r="X175" s="99">
        <f t="shared" si="68"/>
        <v>0</v>
      </c>
      <c r="Y175" s="33" t="str">
        <f>_xlfn.IFNA(IF(VLOOKUP(CONCATENATE($D175,$F175,$G175,Y$3),'Description des coûts'!$D$8:$M$1048576,5,FALSE)=Y$3,VLOOKUP(CONCATENATE($D175,$F175,$G175,Y$3),'Description des coûts'!$D$8:$M$1048576,9,FALSE),0),"")</f>
        <v/>
      </c>
      <c r="Z175" s="33">
        <f>IFERROR(VLOOKUP(D175,Amortissements!$D$8:$O$1048576,8,FALSE)*VLOOKUP(D175,Amortissements!$D$8:$O$1048576,10,FALSE),0)</f>
        <v>0</v>
      </c>
      <c r="AA175" s="33" t="str">
        <f>_xlfn.IFNA(IF(VLOOKUP(CONCATENATE($D175,$F175,$G175,AA$3),'Description des coûts'!$D$8:$M$1048576,5,FALSE)=AA$3,VLOOKUP(CONCATENATE($D175,$F175,$G175,AA$3),'Description des coûts'!$D$8:$M$1048576,9,FALSE),0),"")</f>
        <v/>
      </c>
      <c r="AB175" s="33" t="str">
        <f>_xlfn.IFNA(IF(VLOOKUP(CONCATENATE($D175,$F175,$G175,AB$3),'Description des coûts'!$D$8:$M$1048576,5,FALSE)=AB$3,VLOOKUP(CONCATENATE($D175,$F175,$G175,AB$3),'Description des coûts'!$D$8:$M$1048576,9,FALSE),0),"")</f>
        <v/>
      </c>
      <c r="AC175" s="33" t="str">
        <f>_xlfn.IFNA(IF(VLOOKUP(CONCATENATE($D175,$F175,$G175,AC$3),'Description des coûts'!$D$8:$M$1048576,5,FALSE)=AC$3,VLOOKUP(CONCATENATE($D175,$F175,$G175,AC$3),'Description des coûts'!$D$8:$M$1048576,9,FALSE),0),"")</f>
        <v/>
      </c>
      <c r="AD175" s="33" t="str">
        <f>_xlfn.IFNA(IF(VLOOKUP(CONCATENATE($D175,$F175,$G175,AD$3),'Description des coûts'!$D$8:$M$1048576,5,FALSE)=AD$3,VLOOKUP(CONCATENATE($D175,$F175,$G175,AD$3),'Description des coûts'!$D$8:$M$1048576,9,FALSE),0),"")</f>
        <v/>
      </c>
      <c r="AE175" s="34"/>
      <c r="AF175" s="99">
        <f t="shared" si="69"/>
        <v>0</v>
      </c>
      <c r="AG175" s="25"/>
      <c r="AH175" s="302"/>
      <c r="AI175" s="100">
        <f>IF(F175="",0,
IF(AG175="RI",N(HLOOKUP($F175,Partenaires!$B$11:$H$24,6,FALSE)),
IF(AG175="DE",N(HLOOKUP($F175,Partenaires!$B$11:$H$24,7,FALSE)),
IF(AG175="IEE",N(HLOOKUP($F175,Partenaires!$B$11:$H$24,8,FALSE)),
IF(AG175="AFR",N(HLOOKUP($F175,Partenaires!$B$11:$H$24,9,FALSE)),
IF(AG175="PME",N(HLOOKUP($F175,Partenaires!$B$11:$H$24,10,FALSE)),
IF(AG175="PE",N(HLOOKUP($F175,Partenaires!$B$11:$H$24,11,FALSE)),0)))))))</f>
        <v>0</v>
      </c>
      <c r="AJ175" s="101">
        <f t="shared" si="70"/>
        <v>0</v>
      </c>
      <c r="AK175" s="101">
        <f t="shared" si="71"/>
        <v>0</v>
      </c>
      <c r="AL175" s="101">
        <f t="shared" si="72"/>
        <v>0</v>
      </c>
      <c r="AM175" s="101">
        <f t="shared" si="73"/>
        <v>0</v>
      </c>
      <c r="AN175" s="101">
        <f t="shared" si="74"/>
        <v>0</v>
      </c>
      <c r="AO175" s="101">
        <f t="shared" si="75"/>
        <v>0</v>
      </c>
      <c r="AP175" s="101">
        <f>IF(AG175="PE",AO175-(AO175*N(HLOOKUP($F175,Partenaires!$B$11:$H$24,12,FALSE))/N(HLOOKUP($F175,Partenaires!$B$11:$H$24,13,FALSE))),0)</f>
        <v>0</v>
      </c>
      <c r="AQ175" s="101">
        <f t="shared" si="76"/>
        <v>0</v>
      </c>
      <c r="AR175" s="101">
        <f t="shared" si="77"/>
        <v>0</v>
      </c>
      <c r="AS175" s="101">
        <f t="shared" si="78"/>
        <v>0</v>
      </c>
      <c r="AT175" s="101">
        <f t="shared" si="79"/>
        <v>0</v>
      </c>
      <c r="AU175" s="101">
        <f t="shared" si="80"/>
        <v>0</v>
      </c>
      <c r="AV175" s="101">
        <f t="shared" si="81"/>
        <v>0</v>
      </c>
      <c r="AW175" s="101">
        <f t="shared" si="82"/>
        <v>0</v>
      </c>
      <c r="AX175" s="101">
        <f t="shared" si="83"/>
        <v>0</v>
      </c>
      <c r="AY175" s="101">
        <f t="shared" si="84"/>
        <v>0</v>
      </c>
      <c r="AZ175" s="101">
        <f t="shared" si="85"/>
        <v>0</v>
      </c>
      <c r="BA175" s="101">
        <f>IF(F175="",0,$BB175*N(HLOOKUP($F175,Partenaires!$B$11:$H$24,5,FALSE)))</f>
        <v>0</v>
      </c>
      <c r="BB175" s="101">
        <f t="shared" si="86"/>
        <v>0</v>
      </c>
    </row>
    <row r="176" spans="1:54" x14ac:dyDescent="0.25">
      <c r="A176" s="25"/>
      <c r="B176" s="25"/>
      <c r="C176" s="25"/>
      <c r="D176" s="43" t="str">
        <f t="shared" si="64"/>
        <v/>
      </c>
      <c r="E176" s="44">
        <f>IFERROR(VLOOKUP(CONCATENATE(A176,B176,C176),'Structure projet '!D:E,2,FALSE),"")</f>
        <v>0</v>
      </c>
      <c r="F176" s="25"/>
      <c r="G176" s="25"/>
      <c r="H176" s="26"/>
      <c r="I176" s="26"/>
      <c r="J176" s="272"/>
      <c r="K176" s="272"/>
      <c r="L176" s="272"/>
      <c r="M176" s="272"/>
      <c r="N176" s="272"/>
      <c r="O176" s="98">
        <f t="shared" si="65"/>
        <v>0</v>
      </c>
      <c r="P176" s="33"/>
      <c r="Q176" s="33"/>
      <c r="R176" s="33"/>
      <c r="S176" s="33"/>
      <c r="T176" s="33"/>
      <c r="U176" s="99">
        <f t="shared" si="66"/>
        <v>0</v>
      </c>
      <c r="V176" s="34"/>
      <c r="W176" s="99">
        <f t="shared" si="67"/>
        <v>0</v>
      </c>
      <c r="X176" s="99">
        <f t="shared" si="68"/>
        <v>0</v>
      </c>
      <c r="Y176" s="33" t="str">
        <f>_xlfn.IFNA(IF(VLOOKUP(CONCATENATE($D176,$F176,$G176,Y$3),'Description des coûts'!$D$8:$M$1048576,5,FALSE)=Y$3,VLOOKUP(CONCATENATE($D176,$F176,$G176,Y$3),'Description des coûts'!$D$8:$M$1048576,9,FALSE),0),"")</f>
        <v/>
      </c>
      <c r="Z176" s="33">
        <f>IFERROR(VLOOKUP(D176,Amortissements!$D$8:$O$1048576,8,FALSE)*VLOOKUP(D176,Amortissements!$D$8:$O$1048576,10,FALSE),0)</f>
        <v>0</v>
      </c>
      <c r="AA176" s="33" t="str">
        <f>_xlfn.IFNA(IF(VLOOKUP(CONCATENATE($D176,$F176,$G176,AA$3),'Description des coûts'!$D$8:$M$1048576,5,FALSE)=AA$3,VLOOKUP(CONCATENATE($D176,$F176,$G176,AA$3),'Description des coûts'!$D$8:$M$1048576,9,FALSE),0),"")</f>
        <v/>
      </c>
      <c r="AB176" s="33" t="str">
        <f>_xlfn.IFNA(IF(VLOOKUP(CONCATENATE($D176,$F176,$G176,AB$3),'Description des coûts'!$D$8:$M$1048576,5,FALSE)=AB$3,VLOOKUP(CONCATENATE($D176,$F176,$G176,AB$3),'Description des coûts'!$D$8:$M$1048576,9,FALSE),0),"")</f>
        <v/>
      </c>
      <c r="AC176" s="33" t="str">
        <f>_xlfn.IFNA(IF(VLOOKUP(CONCATENATE($D176,$F176,$G176,AC$3),'Description des coûts'!$D$8:$M$1048576,5,FALSE)=AC$3,VLOOKUP(CONCATENATE($D176,$F176,$G176,AC$3),'Description des coûts'!$D$8:$M$1048576,9,FALSE),0),"")</f>
        <v/>
      </c>
      <c r="AD176" s="33" t="str">
        <f>_xlfn.IFNA(IF(VLOOKUP(CONCATENATE($D176,$F176,$G176,AD$3),'Description des coûts'!$D$8:$M$1048576,5,FALSE)=AD$3,VLOOKUP(CONCATENATE($D176,$F176,$G176,AD$3),'Description des coûts'!$D$8:$M$1048576,9,FALSE),0),"")</f>
        <v/>
      </c>
      <c r="AE176" s="34"/>
      <c r="AF176" s="99">
        <f t="shared" si="69"/>
        <v>0</v>
      </c>
      <c r="AG176" s="25"/>
      <c r="AH176" s="302"/>
      <c r="AI176" s="100">
        <f>IF(F176="",0,
IF(AG176="RI",N(HLOOKUP($F176,Partenaires!$B$11:$H$24,6,FALSE)),
IF(AG176="DE",N(HLOOKUP($F176,Partenaires!$B$11:$H$24,7,FALSE)),
IF(AG176="IEE",N(HLOOKUP($F176,Partenaires!$B$11:$H$24,8,FALSE)),
IF(AG176="AFR",N(HLOOKUP($F176,Partenaires!$B$11:$H$24,9,FALSE)),
IF(AG176="PME",N(HLOOKUP($F176,Partenaires!$B$11:$H$24,10,FALSE)),
IF(AG176="PE",N(HLOOKUP($F176,Partenaires!$B$11:$H$24,11,FALSE)),0)))))))</f>
        <v>0</v>
      </c>
      <c r="AJ176" s="101">
        <f t="shared" si="70"/>
        <v>0</v>
      </c>
      <c r="AK176" s="101">
        <f t="shared" si="71"/>
        <v>0</v>
      </c>
      <c r="AL176" s="101">
        <f t="shared" si="72"/>
        <v>0</v>
      </c>
      <c r="AM176" s="101">
        <f t="shared" si="73"/>
        <v>0</v>
      </c>
      <c r="AN176" s="101">
        <f t="shared" si="74"/>
        <v>0</v>
      </c>
      <c r="AO176" s="101">
        <f t="shared" si="75"/>
        <v>0</v>
      </c>
      <c r="AP176" s="101">
        <f>IF(AG176="PE",AO176-(AO176*N(HLOOKUP($F176,Partenaires!$B$11:$H$24,12,FALSE))/N(HLOOKUP($F176,Partenaires!$B$11:$H$24,13,FALSE))),0)</f>
        <v>0</v>
      </c>
      <c r="AQ176" s="101">
        <f t="shared" si="76"/>
        <v>0</v>
      </c>
      <c r="AR176" s="101">
        <f t="shared" si="77"/>
        <v>0</v>
      </c>
      <c r="AS176" s="101">
        <f t="shared" si="78"/>
        <v>0</v>
      </c>
      <c r="AT176" s="101">
        <f t="shared" si="79"/>
        <v>0</v>
      </c>
      <c r="AU176" s="101">
        <f t="shared" si="80"/>
        <v>0</v>
      </c>
      <c r="AV176" s="101">
        <f t="shared" si="81"/>
        <v>0</v>
      </c>
      <c r="AW176" s="101">
        <f t="shared" si="82"/>
        <v>0</v>
      </c>
      <c r="AX176" s="101">
        <f t="shared" si="83"/>
        <v>0</v>
      </c>
      <c r="AY176" s="101">
        <f t="shared" si="84"/>
        <v>0</v>
      </c>
      <c r="AZ176" s="101">
        <f t="shared" si="85"/>
        <v>0</v>
      </c>
      <c r="BA176" s="101">
        <f>IF(F176="",0,$BB176*N(HLOOKUP($F176,Partenaires!$B$11:$H$24,5,FALSE)))</f>
        <v>0</v>
      </c>
      <c r="BB176" s="101">
        <f t="shared" si="86"/>
        <v>0</v>
      </c>
    </row>
    <row r="177" spans="1:54" x14ac:dyDescent="0.25">
      <c r="A177" s="25"/>
      <c r="B177" s="25"/>
      <c r="C177" s="25"/>
      <c r="D177" s="43" t="str">
        <f t="shared" si="64"/>
        <v/>
      </c>
      <c r="E177" s="44">
        <f>IFERROR(VLOOKUP(CONCATENATE(A177,B177,C177),'Structure projet '!D:E,2,FALSE),"")</f>
        <v>0</v>
      </c>
      <c r="F177" s="25"/>
      <c r="G177" s="25"/>
      <c r="H177" s="26"/>
      <c r="I177" s="26"/>
      <c r="J177" s="272"/>
      <c r="K177" s="272"/>
      <c r="L177" s="272"/>
      <c r="M177" s="272"/>
      <c r="N177" s="272"/>
      <c r="O177" s="98">
        <f t="shared" si="65"/>
        <v>0</v>
      </c>
      <c r="P177" s="33"/>
      <c r="Q177" s="33"/>
      <c r="R177" s="33"/>
      <c r="S177" s="33"/>
      <c r="T177" s="33"/>
      <c r="U177" s="99">
        <f t="shared" si="66"/>
        <v>0</v>
      </c>
      <c r="V177" s="34"/>
      <c r="W177" s="99">
        <f t="shared" si="67"/>
        <v>0</v>
      </c>
      <c r="X177" s="99">
        <f t="shared" si="68"/>
        <v>0</v>
      </c>
      <c r="Y177" s="33" t="str">
        <f>_xlfn.IFNA(IF(VLOOKUP(CONCATENATE($D177,$F177,$G177,Y$3),'Description des coûts'!$D$8:$M$1048576,5,FALSE)=Y$3,VLOOKUP(CONCATENATE($D177,$F177,$G177,Y$3),'Description des coûts'!$D$8:$M$1048576,9,FALSE),0),"")</f>
        <v/>
      </c>
      <c r="Z177" s="33">
        <f>IFERROR(VLOOKUP(D177,Amortissements!$D$8:$O$1048576,8,FALSE)*VLOOKUP(D177,Amortissements!$D$8:$O$1048576,10,FALSE),0)</f>
        <v>0</v>
      </c>
      <c r="AA177" s="33" t="str">
        <f>_xlfn.IFNA(IF(VLOOKUP(CONCATENATE($D177,$F177,$G177,AA$3),'Description des coûts'!$D$8:$M$1048576,5,FALSE)=AA$3,VLOOKUP(CONCATENATE($D177,$F177,$G177,AA$3),'Description des coûts'!$D$8:$M$1048576,9,FALSE),0),"")</f>
        <v/>
      </c>
      <c r="AB177" s="33" t="str">
        <f>_xlfn.IFNA(IF(VLOOKUP(CONCATENATE($D177,$F177,$G177,AB$3),'Description des coûts'!$D$8:$M$1048576,5,FALSE)=AB$3,VLOOKUP(CONCATENATE($D177,$F177,$G177,AB$3),'Description des coûts'!$D$8:$M$1048576,9,FALSE),0),"")</f>
        <v/>
      </c>
      <c r="AC177" s="33" t="str">
        <f>_xlfn.IFNA(IF(VLOOKUP(CONCATENATE($D177,$F177,$G177,AC$3),'Description des coûts'!$D$8:$M$1048576,5,FALSE)=AC$3,VLOOKUP(CONCATENATE($D177,$F177,$G177,AC$3),'Description des coûts'!$D$8:$M$1048576,9,FALSE),0),"")</f>
        <v/>
      </c>
      <c r="AD177" s="33" t="str">
        <f>_xlfn.IFNA(IF(VLOOKUP(CONCATENATE($D177,$F177,$G177,AD$3),'Description des coûts'!$D$8:$M$1048576,5,FALSE)=AD$3,VLOOKUP(CONCATENATE($D177,$F177,$G177,AD$3),'Description des coûts'!$D$8:$M$1048576,9,FALSE),0),"")</f>
        <v/>
      </c>
      <c r="AE177" s="34"/>
      <c r="AF177" s="99">
        <f t="shared" si="69"/>
        <v>0</v>
      </c>
      <c r="AG177" s="25"/>
      <c r="AH177" s="302"/>
      <c r="AI177" s="100">
        <f>IF(F177="",0,
IF(AG177="RI",N(HLOOKUP($F177,Partenaires!$B$11:$H$24,6,FALSE)),
IF(AG177="DE",N(HLOOKUP($F177,Partenaires!$B$11:$H$24,7,FALSE)),
IF(AG177="IEE",N(HLOOKUP($F177,Partenaires!$B$11:$H$24,8,FALSE)),
IF(AG177="AFR",N(HLOOKUP($F177,Partenaires!$B$11:$H$24,9,FALSE)),
IF(AG177="PME",N(HLOOKUP($F177,Partenaires!$B$11:$H$24,10,FALSE)),
IF(AG177="PE",N(HLOOKUP($F177,Partenaires!$B$11:$H$24,11,FALSE)),0)))))))</f>
        <v>0</v>
      </c>
      <c r="AJ177" s="101">
        <f t="shared" si="70"/>
        <v>0</v>
      </c>
      <c r="AK177" s="101">
        <f t="shared" si="71"/>
        <v>0</v>
      </c>
      <c r="AL177" s="101">
        <f t="shared" si="72"/>
        <v>0</v>
      </c>
      <c r="AM177" s="101">
        <f t="shared" si="73"/>
        <v>0</v>
      </c>
      <c r="AN177" s="101">
        <f t="shared" si="74"/>
        <v>0</v>
      </c>
      <c r="AO177" s="101">
        <f t="shared" si="75"/>
        <v>0</v>
      </c>
      <c r="AP177" s="101">
        <f>IF(AG177="PE",AO177-(AO177*N(HLOOKUP($F177,Partenaires!$B$11:$H$24,12,FALSE))/N(HLOOKUP($F177,Partenaires!$B$11:$H$24,13,FALSE))),0)</f>
        <v>0</v>
      </c>
      <c r="AQ177" s="101">
        <f t="shared" si="76"/>
        <v>0</v>
      </c>
      <c r="AR177" s="101">
        <f t="shared" si="77"/>
        <v>0</v>
      </c>
      <c r="AS177" s="101">
        <f t="shared" si="78"/>
        <v>0</v>
      </c>
      <c r="AT177" s="101">
        <f t="shared" si="79"/>
        <v>0</v>
      </c>
      <c r="AU177" s="101">
        <f t="shared" si="80"/>
        <v>0</v>
      </c>
      <c r="AV177" s="101">
        <f t="shared" si="81"/>
        <v>0</v>
      </c>
      <c r="AW177" s="101">
        <f t="shared" si="82"/>
        <v>0</v>
      </c>
      <c r="AX177" s="101">
        <f t="shared" si="83"/>
        <v>0</v>
      </c>
      <c r="AY177" s="101">
        <f t="shared" si="84"/>
        <v>0</v>
      </c>
      <c r="AZ177" s="101">
        <f t="shared" si="85"/>
        <v>0</v>
      </c>
      <c r="BA177" s="101">
        <f>IF(F177="",0,$BB177*N(HLOOKUP($F177,Partenaires!$B$11:$H$24,5,FALSE)))</f>
        <v>0</v>
      </c>
      <c r="BB177" s="101">
        <f t="shared" si="86"/>
        <v>0</v>
      </c>
    </row>
    <row r="178" spans="1:54" x14ac:dyDescent="0.25">
      <c r="A178" s="25"/>
      <c r="B178" s="25"/>
      <c r="C178" s="25"/>
      <c r="D178" s="43" t="str">
        <f t="shared" si="64"/>
        <v/>
      </c>
      <c r="E178" s="44">
        <f>IFERROR(VLOOKUP(CONCATENATE(A178,B178,C178),'Structure projet '!D:E,2,FALSE),"")</f>
        <v>0</v>
      </c>
      <c r="F178" s="25"/>
      <c r="G178" s="25"/>
      <c r="H178" s="26"/>
      <c r="I178" s="26"/>
      <c r="J178" s="272"/>
      <c r="K178" s="272"/>
      <c r="L178" s="272"/>
      <c r="M178" s="272"/>
      <c r="N178" s="272"/>
      <c r="O178" s="98">
        <f t="shared" si="65"/>
        <v>0</v>
      </c>
      <c r="P178" s="33"/>
      <c r="Q178" s="33"/>
      <c r="R178" s="33"/>
      <c r="S178" s="33"/>
      <c r="T178" s="33"/>
      <c r="U178" s="99">
        <f t="shared" si="66"/>
        <v>0</v>
      </c>
      <c r="V178" s="34"/>
      <c r="W178" s="99">
        <f t="shared" si="67"/>
        <v>0</v>
      </c>
      <c r="X178" s="99">
        <f t="shared" si="68"/>
        <v>0</v>
      </c>
      <c r="Y178" s="33" t="str">
        <f>_xlfn.IFNA(IF(VLOOKUP(CONCATENATE($D178,$F178,$G178,Y$3),'Description des coûts'!$D$8:$M$1048576,5,FALSE)=Y$3,VLOOKUP(CONCATENATE($D178,$F178,$G178,Y$3),'Description des coûts'!$D$8:$M$1048576,9,FALSE),0),"")</f>
        <v/>
      </c>
      <c r="Z178" s="33">
        <f>IFERROR(VLOOKUP(D178,Amortissements!$D$8:$O$1048576,8,FALSE)*VLOOKUP(D178,Amortissements!$D$8:$O$1048576,10,FALSE),0)</f>
        <v>0</v>
      </c>
      <c r="AA178" s="33" t="str">
        <f>_xlfn.IFNA(IF(VLOOKUP(CONCATENATE($D178,$F178,$G178,AA$3),'Description des coûts'!$D$8:$M$1048576,5,FALSE)=AA$3,VLOOKUP(CONCATENATE($D178,$F178,$G178,AA$3),'Description des coûts'!$D$8:$M$1048576,9,FALSE),0),"")</f>
        <v/>
      </c>
      <c r="AB178" s="33" t="str">
        <f>_xlfn.IFNA(IF(VLOOKUP(CONCATENATE($D178,$F178,$G178,AB$3),'Description des coûts'!$D$8:$M$1048576,5,FALSE)=AB$3,VLOOKUP(CONCATENATE($D178,$F178,$G178,AB$3),'Description des coûts'!$D$8:$M$1048576,9,FALSE),0),"")</f>
        <v/>
      </c>
      <c r="AC178" s="33" t="str">
        <f>_xlfn.IFNA(IF(VLOOKUP(CONCATENATE($D178,$F178,$G178,AC$3),'Description des coûts'!$D$8:$M$1048576,5,FALSE)=AC$3,VLOOKUP(CONCATENATE($D178,$F178,$G178,AC$3),'Description des coûts'!$D$8:$M$1048576,9,FALSE),0),"")</f>
        <v/>
      </c>
      <c r="AD178" s="33" t="str">
        <f>_xlfn.IFNA(IF(VLOOKUP(CONCATENATE($D178,$F178,$G178,AD$3),'Description des coûts'!$D$8:$M$1048576,5,FALSE)=AD$3,VLOOKUP(CONCATENATE($D178,$F178,$G178,AD$3),'Description des coûts'!$D$8:$M$1048576,9,FALSE),0),"")</f>
        <v/>
      </c>
      <c r="AE178" s="34"/>
      <c r="AF178" s="99">
        <f t="shared" si="69"/>
        <v>0</v>
      </c>
      <c r="AG178" s="25"/>
      <c r="AH178" s="302"/>
      <c r="AI178" s="100">
        <f>IF(F178="",0,
IF(AG178="RI",N(HLOOKUP($F178,Partenaires!$B$11:$H$24,6,FALSE)),
IF(AG178="DE",N(HLOOKUP($F178,Partenaires!$B$11:$H$24,7,FALSE)),
IF(AG178="IEE",N(HLOOKUP($F178,Partenaires!$B$11:$H$24,8,FALSE)),
IF(AG178="AFR",N(HLOOKUP($F178,Partenaires!$B$11:$H$24,9,FALSE)),
IF(AG178="PME",N(HLOOKUP($F178,Partenaires!$B$11:$H$24,10,FALSE)),
IF(AG178="PE",N(HLOOKUP($F178,Partenaires!$B$11:$H$24,11,FALSE)),0)))))))</f>
        <v>0</v>
      </c>
      <c r="AJ178" s="101">
        <f t="shared" si="70"/>
        <v>0</v>
      </c>
      <c r="AK178" s="101">
        <f t="shared" si="71"/>
        <v>0</v>
      </c>
      <c r="AL178" s="101">
        <f t="shared" si="72"/>
        <v>0</v>
      </c>
      <c r="AM178" s="101">
        <f t="shared" si="73"/>
        <v>0</v>
      </c>
      <c r="AN178" s="101">
        <f t="shared" si="74"/>
        <v>0</v>
      </c>
      <c r="AO178" s="101">
        <f t="shared" si="75"/>
        <v>0</v>
      </c>
      <c r="AP178" s="101">
        <f>IF(AG178="PE",AO178-(AO178*N(HLOOKUP($F178,Partenaires!$B$11:$H$24,12,FALSE))/N(HLOOKUP($F178,Partenaires!$B$11:$H$24,13,FALSE))),0)</f>
        <v>0</v>
      </c>
      <c r="AQ178" s="101">
        <f t="shared" si="76"/>
        <v>0</v>
      </c>
      <c r="AR178" s="101">
        <f t="shared" si="77"/>
        <v>0</v>
      </c>
      <c r="AS178" s="101">
        <f t="shared" si="78"/>
        <v>0</v>
      </c>
      <c r="AT178" s="101">
        <f t="shared" si="79"/>
        <v>0</v>
      </c>
      <c r="AU178" s="101">
        <f t="shared" si="80"/>
        <v>0</v>
      </c>
      <c r="AV178" s="101">
        <f t="shared" si="81"/>
        <v>0</v>
      </c>
      <c r="AW178" s="101">
        <f t="shared" si="82"/>
        <v>0</v>
      </c>
      <c r="AX178" s="101">
        <f t="shared" si="83"/>
        <v>0</v>
      </c>
      <c r="AY178" s="101">
        <f t="shared" si="84"/>
        <v>0</v>
      </c>
      <c r="AZ178" s="101">
        <f t="shared" si="85"/>
        <v>0</v>
      </c>
      <c r="BA178" s="101">
        <f>IF(F178="",0,$BB178*N(HLOOKUP($F178,Partenaires!$B$11:$H$24,5,FALSE)))</f>
        <v>0</v>
      </c>
      <c r="BB178" s="101">
        <f t="shared" si="86"/>
        <v>0</v>
      </c>
    </row>
    <row r="179" spans="1:54" x14ac:dyDescent="0.25">
      <c r="A179" s="25"/>
      <c r="B179" s="25"/>
      <c r="C179" s="25"/>
      <c r="D179" s="43" t="str">
        <f t="shared" si="64"/>
        <v/>
      </c>
      <c r="E179" s="44">
        <f>IFERROR(VLOOKUP(CONCATENATE(A179,B179,C179),'Structure projet '!D:E,2,FALSE),"")</f>
        <v>0</v>
      </c>
      <c r="F179" s="25"/>
      <c r="G179" s="25"/>
      <c r="H179" s="26"/>
      <c r="I179" s="26"/>
      <c r="J179" s="272"/>
      <c r="K179" s="272"/>
      <c r="L179" s="272"/>
      <c r="M179" s="272"/>
      <c r="N179" s="272"/>
      <c r="O179" s="98">
        <f t="shared" si="65"/>
        <v>0</v>
      </c>
      <c r="P179" s="33"/>
      <c r="Q179" s="33"/>
      <c r="R179" s="33"/>
      <c r="S179" s="33"/>
      <c r="T179" s="33"/>
      <c r="U179" s="99">
        <f t="shared" si="66"/>
        <v>0</v>
      </c>
      <c r="V179" s="34"/>
      <c r="W179" s="99">
        <f t="shared" si="67"/>
        <v>0</v>
      </c>
      <c r="X179" s="99">
        <f t="shared" si="68"/>
        <v>0</v>
      </c>
      <c r="Y179" s="33" t="str">
        <f>_xlfn.IFNA(IF(VLOOKUP(CONCATENATE($D179,$F179,$G179,Y$3),'Description des coûts'!$D$8:$M$1048576,5,FALSE)=Y$3,VLOOKUP(CONCATENATE($D179,$F179,$G179,Y$3),'Description des coûts'!$D$8:$M$1048576,9,FALSE),0),"")</f>
        <v/>
      </c>
      <c r="Z179" s="33">
        <f>IFERROR(VLOOKUP(D179,Amortissements!$D$8:$O$1048576,8,FALSE)*VLOOKUP(D179,Amortissements!$D$8:$O$1048576,10,FALSE),0)</f>
        <v>0</v>
      </c>
      <c r="AA179" s="33" t="str">
        <f>_xlfn.IFNA(IF(VLOOKUP(CONCATENATE($D179,$F179,$G179,AA$3),'Description des coûts'!$D$8:$M$1048576,5,FALSE)=AA$3,VLOOKUP(CONCATENATE($D179,$F179,$G179,AA$3),'Description des coûts'!$D$8:$M$1048576,9,FALSE),0),"")</f>
        <v/>
      </c>
      <c r="AB179" s="33" t="str">
        <f>_xlfn.IFNA(IF(VLOOKUP(CONCATENATE($D179,$F179,$G179,AB$3),'Description des coûts'!$D$8:$M$1048576,5,FALSE)=AB$3,VLOOKUP(CONCATENATE($D179,$F179,$G179,AB$3),'Description des coûts'!$D$8:$M$1048576,9,FALSE),0),"")</f>
        <v/>
      </c>
      <c r="AC179" s="33" t="str">
        <f>_xlfn.IFNA(IF(VLOOKUP(CONCATENATE($D179,$F179,$G179,AC$3),'Description des coûts'!$D$8:$M$1048576,5,FALSE)=AC$3,VLOOKUP(CONCATENATE($D179,$F179,$G179,AC$3),'Description des coûts'!$D$8:$M$1048576,9,FALSE),0),"")</f>
        <v/>
      </c>
      <c r="AD179" s="33" t="str">
        <f>_xlfn.IFNA(IF(VLOOKUP(CONCATENATE($D179,$F179,$G179,AD$3),'Description des coûts'!$D$8:$M$1048576,5,FALSE)=AD$3,VLOOKUP(CONCATENATE($D179,$F179,$G179,AD$3),'Description des coûts'!$D$8:$M$1048576,9,FALSE),0),"")</f>
        <v/>
      </c>
      <c r="AE179" s="34"/>
      <c r="AF179" s="99">
        <f t="shared" si="69"/>
        <v>0</v>
      </c>
      <c r="AG179" s="25"/>
      <c r="AH179" s="302"/>
      <c r="AI179" s="100">
        <f>IF(F179="",0,
IF(AG179="RI",N(HLOOKUP($F179,Partenaires!$B$11:$H$24,6,FALSE)),
IF(AG179="DE",N(HLOOKUP($F179,Partenaires!$B$11:$H$24,7,FALSE)),
IF(AG179="IEE",N(HLOOKUP($F179,Partenaires!$B$11:$H$24,8,FALSE)),
IF(AG179="AFR",N(HLOOKUP($F179,Partenaires!$B$11:$H$24,9,FALSE)),
IF(AG179="PME",N(HLOOKUP($F179,Partenaires!$B$11:$H$24,10,FALSE)),
IF(AG179="PE",N(HLOOKUP($F179,Partenaires!$B$11:$H$24,11,FALSE)),0)))))))</f>
        <v>0</v>
      </c>
      <c r="AJ179" s="101">
        <f t="shared" si="70"/>
        <v>0</v>
      </c>
      <c r="AK179" s="101">
        <f t="shared" si="71"/>
        <v>0</v>
      </c>
      <c r="AL179" s="101">
        <f t="shared" si="72"/>
        <v>0</v>
      </c>
      <c r="AM179" s="101">
        <f t="shared" si="73"/>
        <v>0</v>
      </c>
      <c r="AN179" s="101">
        <f t="shared" si="74"/>
        <v>0</v>
      </c>
      <c r="AO179" s="101">
        <f t="shared" si="75"/>
        <v>0</v>
      </c>
      <c r="AP179" s="101">
        <f>IF(AG179="PE",AO179-(AO179*N(HLOOKUP($F179,Partenaires!$B$11:$H$24,12,FALSE))/N(HLOOKUP($F179,Partenaires!$B$11:$H$24,13,FALSE))),0)</f>
        <v>0</v>
      </c>
      <c r="AQ179" s="101">
        <f t="shared" si="76"/>
        <v>0</v>
      </c>
      <c r="AR179" s="101">
        <f t="shared" si="77"/>
        <v>0</v>
      </c>
      <c r="AS179" s="101">
        <f t="shared" si="78"/>
        <v>0</v>
      </c>
      <c r="AT179" s="101">
        <f t="shared" si="79"/>
        <v>0</v>
      </c>
      <c r="AU179" s="101">
        <f t="shared" si="80"/>
        <v>0</v>
      </c>
      <c r="AV179" s="101">
        <f t="shared" si="81"/>
        <v>0</v>
      </c>
      <c r="AW179" s="101">
        <f t="shared" si="82"/>
        <v>0</v>
      </c>
      <c r="AX179" s="101">
        <f t="shared" si="83"/>
        <v>0</v>
      </c>
      <c r="AY179" s="101">
        <f t="shared" si="84"/>
        <v>0</v>
      </c>
      <c r="AZ179" s="101">
        <f t="shared" si="85"/>
        <v>0</v>
      </c>
      <c r="BA179" s="101">
        <f>IF(F179="",0,$BB179*N(HLOOKUP($F179,Partenaires!$B$11:$H$24,5,FALSE)))</f>
        <v>0</v>
      </c>
      <c r="BB179" s="101">
        <f t="shared" si="86"/>
        <v>0</v>
      </c>
    </row>
    <row r="180" spans="1:54" x14ac:dyDescent="0.25">
      <c r="A180" s="25"/>
      <c r="B180" s="25"/>
      <c r="C180" s="25"/>
      <c r="D180" s="43" t="str">
        <f t="shared" si="64"/>
        <v/>
      </c>
      <c r="E180" s="44">
        <f>IFERROR(VLOOKUP(CONCATENATE(A180,B180,C180),'Structure projet '!D:E,2,FALSE),"")</f>
        <v>0</v>
      </c>
      <c r="F180" s="25"/>
      <c r="G180" s="25"/>
      <c r="H180" s="26"/>
      <c r="I180" s="26"/>
      <c r="J180" s="272"/>
      <c r="K180" s="272"/>
      <c r="L180" s="272"/>
      <c r="M180" s="272"/>
      <c r="N180" s="272"/>
      <c r="O180" s="98">
        <f t="shared" si="65"/>
        <v>0</v>
      </c>
      <c r="P180" s="33"/>
      <c r="Q180" s="33"/>
      <c r="R180" s="33"/>
      <c r="S180" s="33"/>
      <c r="T180" s="33"/>
      <c r="U180" s="99">
        <f t="shared" si="66"/>
        <v>0</v>
      </c>
      <c r="V180" s="34"/>
      <c r="W180" s="99">
        <f t="shared" si="67"/>
        <v>0</v>
      </c>
      <c r="X180" s="99">
        <f t="shared" si="68"/>
        <v>0</v>
      </c>
      <c r="Y180" s="33" t="str">
        <f>_xlfn.IFNA(IF(VLOOKUP(CONCATENATE($D180,$F180,$G180,Y$3),'Description des coûts'!$D$8:$M$1048576,5,FALSE)=Y$3,VLOOKUP(CONCATENATE($D180,$F180,$G180,Y$3),'Description des coûts'!$D$8:$M$1048576,9,FALSE),0),"")</f>
        <v/>
      </c>
      <c r="Z180" s="33">
        <f>IFERROR(VLOOKUP(D180,Amortissements!$D$8:$O$1048576,8,FALSE)*VLOOKUP(D180,Amortissements!$D$8:$O$1048576,10,FALSE),0)</f>
        <v>0</v>
      </c>
      <c r="AA180" s="33" t="str">
        <f>_xlfn.IFNA(IF(VLOOKUP(CONCATENATE($D180,$F180,$G180,AA$3),'Description des coûts'!$D$8:$M$1048576,5,FALSE)=AA$3,VLOOKUP(CONCATENATE($D180,$F180,$G180,AA$3),'Description des coûts'!$D$8:$M$1048576,9,FALSE),0),"")</f>
        <v/>
      </c>
      <c r="AB180" s="33" t="str">
        <f>_xlfn.IFNA(IF(VLOOKUP(CONCATENATE($D180,$F180,$G180,AB$3),'Description des coûts'!$D$8:$M$1048576,5,FALSE)=AB$3,VLOOKUP(CONCATENATE($D180,$F180,$G180,AB$3),'Description des coûts'!$D$8:$M$1048576,9,FALSE),0),"")</f>
        <v/>
      </c>
      <c r="AC180" s="33" t="str">
        <f>_xlfn.IFNA(IF(VLOOKUP(CONCATENATE($D180,$F180,$G180,AC$3),'Description des coûts'!$D$8:$M$1048576,5,FALSE)=AC$3,VLOOKUP(CONCATENATE($D180,$F180,$G180,AC$3),'Description des coûts'!$D$8:$M$1048576,9,FALSE),0),"")</f>
        <v/>
      </c>
      <c r="AD180" s="33" t="str">
        <f>_xlfn.IFNA(IF(VLOOKUP(CONCATENATE($D180,$F180,$G180,AD$3),'Description des coûts'!$D$8:$M$1048576,5,FALSE)=AD$3,VLOOKUP(CONCATENATE($D180,$F180,$G180,AD$3),'Description des coûts'!$D$8:$M$1048576,9,FALSE),0),"")</f>
        <v/>
      </c>
      <c r="AE180" s="34"/>
      <c r="AF180" s="99">
        <f t="shared" si="69"/>
        <v>0</v>
      </c>
      <c r="AG180" s="25"/>
      <c r="AH180" s="302"/>
      <c r="AI180" s="100">
        <f>IF(F180="",0,
IF(AG180="RI",N(HLOOKUP($F180,Partenaires!$B$11:$H$24,6,FALSE)),
IF(AG180="DE",N(HLOOKUP($F180,Partenaires!$B$11:$H$24,7,FALSE)),
IF(AG180="IEE",N(HLOOKUP($F180,Partenaires!$B$11:$H$24,8,FALSE)),
IF(AG180="AFR",N(HLOOKUP($F180,Partenaires!$B$11:$H$24,9,FALSE)),
IF(AG180="PME",N(HLOOKUP($F180,Partenaires!$B$11:$H$24,10,FALSE)),
IF(AG180="PE",N(HLOOKUP($F180,Partenaires!$B$11:$H$24,11,FALSE)),0)))))))</f>
        <v>0</v>
      </c>
      <c r="AJ180" s="101">
        <f t="shared" si="70"/>
        <v>0</v>
      </c>
      <c r="AK180" s="101">
        <f t="shared" si="71"/>
        <v>0</v>
      </c>
      <c r="AL180" s="101">
        <f t="shared" si="72"/>
        <v>0</v>
      </c>
      <c r="AM180" s="101">
        <f t="shared" si="73"/>
        <v>0</v>
      </c>
      <c r="AN180" s="101">
        <f t="shared" si="74"/>
        <v>0</v>
      </c>
      <c r="AO180" s="101">
        <f t="shared" si="75"/>
        <v>0</v>
      </c>
      <c r="AP180" s="101">
        <f>IF(AG180="PE",AO180-(AO180*N(HLOOKUP($F180,Partenaires!$B$11:$H$24,12,FALSE))/N(HLOOKUP($F180,Partenaires!$B$11:$H$24,13,FALSE))),0)</f>
        <v>0</v>
      </c>
      <c r="AQ180" s="101">
        <f t="shared" si="76"/>
        <v>0</v>
      </c>
      <c r="AR180" s="101">
        <f t="shared" si="77"/>
        <v>0</v>
      </c>
      <c r="AS180" s="101">
        <f t="shared" si="78"/>
        <v>0</v>
      </c>
      <c r="AT180" s="101">
        <f t="shared" si="79"/>
        <v>0</v>
      </c>
      <c r="AU180" s="101">
        <f t="shared" si="80"/>
        <v>0</v>
      </c>
      <c r="AV180" s="101">
        <f t="shared" si="81"/>
        <v>0</v>
      </c>
      <c r="AW180" s="101">
        <f t="shared" si="82"/>
        <v>0</v>
      </c>
      <c r="AX180" s="101">
        <f t="shared" si="83"/>
        <v>0</v>
      </c>
      <c r="AY180" s="101">
        <f t="shared" si="84"/>
        <v>0</v>
      </c>
      <c r="AZ180" s="101">
        <f t="shared" si="85"/>
        <v>0</v>
      </c>
      <c r="BA180" s="101">
        <f>IF(F180="",0,$BB180*N(HLOOKUP($F180,Partenaires!$B$11:$H$24,5,FALSE)))</f>
        <v>0</v>
      </c>
      <c r="BB180" s="101">
        <f t="shared" si="86"/>
        <v>0</v>
      </c>
    </row>
    <row r="181" spans="1:54" x14ac:dyDescent="0.25">
      <c r="A181" s="25"/>
      <c r="B181" s="25"/>
      <c r="C181" s="25"/>
      <c r="D181" s="43" t="str">
        <f t="shared" si="64"/>
        <v/>
      </c>
      <c r="E181" s="44">
        <f>IFERROR(VLOOKUP(CONCATENATE(A181,B181,C181),'Structure projet '!D:E,2,FALSE),"")</f>
        <v>0</v>
      </c>
      <c r="F181" s="25"/>
      <c r="G181" s="25"/>
      <c r="H181" s="26"/>
      <c r="I181" s="26"/>
      <c r="J181" s="272"/>
      <c r="K181" s="272"/>
      <c r="L181" s="272"/>
      <c r="M181" s="272"/>
      <c r="N181" s="272"/>
      <c r="O181" s="98">
        <f t="shared" si="65"/>
        <v>0</v>
      </c>
      <c r="P181" s="33"/>
      <c r="Q181" s="33"/>
      <c r="R181" s="33"/>
      <c r="S181" s="33"/>
      <c r="T181" s="33"/>
      <c r="U181" s="99">
        <f t="shared" si="66"/>
        <v>0</v>
      </c>
      <c r="V181" s="34"/>
      <c r="W181" s="99">
        <f t="shared" si="67"/>
        <v>0</v>
      </c>
      <c r="X181" s="99">
        <f t="shared" si="68"/>
        <v>0</v>
      </c>
      <c r="Y181" s="33" t="str">
        <f>_xlfn.IFNA(IF(VLOOKUP(CONCATENATE($D181,$F181,$G181,Y$3),'Description des coûts'!$D$8:$M$1048576,5,FALSE)=Y$3,VLOOKUP(CONCATENATE($D181,$F181,$G181,Y$3),'Description des coûts'!$D$8:$M$1048576,9,FALSE),0),"")</f>
        <v/>
      </c>
      <c r="Z181" s="33">
        <f>IFERROR(VLOOKUP(D181,Amortissements!$D$8:$O$1048576,8,FALSE)*VLOOKUP(D181,Amortissements!$D$8:$O$1048576,10,FALSE),0)</f>
        <v>0</v>
      </c>
      <c r="AA181" s="33" t="str">
        <f>_xlfn.IFNA(IF(VLOOKUP(CONCATENATE($D181,$F181,$G181,AA$3),'Description des coûts'!$D$8:$M$1048576,5,FALSE)=AA$3,VLOOKUP(CONCATENATE($D181,$F181,$G181,AA$3),'Description des coûts'!$D$8:$M$1048576,9,FALSE),0),"")</f>
        <v/>
      </c>
      <c r="AB181" s="33" t="str">
        <f>_xlfn.IFNA(IF(VLOOKUP(CONCATENATE($D181,$F181,$G181,AB$3),'Description des coûts'!$D$8:$M$1048576,5,FALSE)=AB$3,VLOOKUP(CONCATENATE($D181,$F181,$G181,AB$3),'Description des coûts'!$D$8:$M$1048576,9,FALSE),0),"")</f>
        <v/>
      </c>
      <c r="AC181" s="33" t="str">
        <f>_xlfn.IFNA(IF(VLOOKUP(CONCATENATE($D181,$F181,$G181,AC$3),'Description des coûts'!$D$8:$M$1048576,5,FALSE)=AC$3,VLOOKUP(CONCATENATE($D181,$F181,$G181,AC$3),'Description des coûts'!$D$8:$M$1048576,9,FALSE),0),"")</f>
        <v/>
      </c>
      <c r="AD181" s="33" t="str">
        <f>_xlfn.IFNA(IF(VLOOKUP(CONCATENATE($D181,$F181,$G181,AD$3),'Description des coûts'!$D$8:$M$1048576,5,FALSE)=AD$3,VLOOKUP(CONCATENATE($D181,$F181,$G181,AD$3),'Description des coûts'!$D$8:$M$1048576,9,FALSE),0),"")</f>
        <v/>
      </c>
      <c r="AE181" s="34"/>
      <c r="AF181" s="99">
        <f t="shared" si="69"/>
        <v>0</v>
      </c>
      <c r="AG181" s="25"/>
      <c r="AH181" s="302"/>
      <c r="AI181" s="100">
        <f>IF(F181="",0,
IF(AG181="RI",N(HLOOKUP($F181,Partenaires!$B$11:$H$24,6,FALSE)),
IF(AG181="DE",N(HLOOKUP($F181,Partenaires!$B$11:$H$24,7,FALSE)),
IF(AG181="IEE",N(HLOOKUP($F181,Partenaires!$B$11:$H$24,8,FALSE)),
IF(AG181="AFR",N(HLOOKUP($F181,Partenaires!$B$11:$H$24,9,FALSE)),
IF(AG181="PME",N(HLOOKUP($F181,Partenaires!$B$11:$H$24,10,FALSE)),
IF(AG181="PE",N(HLOOKUP($F181,Partenaires!$B$11:$H$24,11,FALSE)),0)))))))</f>
        <v>0</v>
      </c>
      <c r="AJ181" s="101">
        <f t="shared" si="70"/>
        <v>0</v>
      </c>
      <c r="AK181" s="101">
        <f t="shared" si="71"/>
        <v>0</v>
      </c>
      <c r="AL181" s="101">
        <f t="shared" si="72"/>
        <v>0</v>
      </c>
      <c r="AM181" s="101">
        <f t="shared" si="73"/>
        <v>0</v>
      </c>
      <c r="AN181" s="101">
        <f t="shared" si="74"/>
        <v>0</v>
      </c>
      <c r="AO181" s="101">
        <f t="shared" si="75"/>
        <v>0</v>
      </c>
      <c r="AP181" s="101">
        <f>IF(AG181="PE",AO181-(AO181*N(HLOOKUP($F181,Partenaires!$B$11:$H$24,12,FALSE))/N(HLOOKUP($F181,Partenaires!$B$11:$H$24,13,FALSE))),0)</f>
        <v>0</v>
      </c>
      <c r="AQ181" s="101">
        <f t="shared" si="76"/>
        <v>0</v>
      </c>
      <c r="AR181" s="101">
        <f t="shared" si="77"/>
        <v>0</v>
      </c>
      <c r="AS181" s="101">
        <f t="shared" si="78"/>
        <v>0</v>
      </c>
      <c r="AT181" s="101">
        <f t="shared" si="79"/>
        <v>0</v>
      </c>
      <c r="AU181" s="101">
        <f t="shared" si="80"/>
        <v>0</v>
      </c>
      <c r="AV181" s="101">
        <f t="shared" si="81"/>
        <v>0</v>
      </c>
      <c r="AW181" s="101">
        <f t="shared" si="82"/>
        <v>0</v>
      </c>
      <c r="AX181" s="101">
        <f t="shared" si="83"/>
        <v>0</v>
      </c>
      <c r="AY181" s="101">
        <f t="shared" si="84"/>
        <v>0</v>
      </c>
      <c r="AZ181" s="101">
        <f t="shared" si="85"/>
        <v>0</v>
      </c>
      <c r="BA181" s="101">
        <f>IF(F181="",0,$BB181*N(HLOOKUP($F181,Partenaires!$B$11:$H$24,5,FALSE)))</f>
        <v>0</v>
      </c>
      <c r="BB181" s="101">
        <f t="shared" si="86"/>
        <v>0</v>
      </c>
    </row>
    <row r="182" spans="1:54" x14ac:dyDescent="0.25">
      <c r="A182" s="25"/>
      <c r="B182" s="25"/>
      <c r="C182" s="25"/>
      <c r="D182" s="43" t="str">
        <f t="shared" si="64"/>
        <v/>
      </c>
      <c r="E182" s="44">
        <f>IFERROR(VLOOKUP(CONCATENATE(A182,B182,C182),'Structure projet '!D:E,2,FALSE),"")</f>
        <v>0</v>
      </c>
      <c r="F182" s="25"/>
      <c r="G182" s="25"/>
      <c r="H182" s="26"/>
      <c r="I182" s="26"/>
      <c r="J182" s="272"/>
      <c r="K182" s="272"/>
      <c r="L182" s="272"/>
      <c r="M182" s="272"/>
      <c r="N182" s="272"/>
      <c r="O182" s="98">
        <f t="shared" si="65"/>
        <v>0</v>
      </c>
      <c r="P182" s="33"/>
      <c r="Q182" s="33"/>
      <c r="R182" s="33"/>
      <c r="S182" s="33"/>
      <c r="T182" s="33"/>
      <c r="U182" s="99">
        <f t="shared" si="66"/>
        <v>0</v>
      </c>
      <c r="V182" s="34"/>
      <c r="W182" s="99">
        <f t="shared" si="67"/>
        <v>0</v>
      </c>
      <c r="X182" s="99">
        <f t="shared" si="68"/>
        <v>0</v>
      </c>
      <c r="Y182" s="33" t="str">
        <f>_xlfn.IFNA(IF(VLOOKUP(CONCATENATE($D182,$F182,$G182,Y$3),'Description des coûts'!$D$8:$M$1048576,5,FALSE)=Y$3,VLOOKUP(CONCATENATE($D182,$F182,$G182,Y$3),'Description des coûts'!$D$8:$M$1048576,9,FALSE),0),"")</f>
        <v/>
      </c>
      <c r="Z182" s="33">
        <f>IFERROR(VLOOKUP(D182,Amortissements!$D$8:$O$1048576,8,FALSE)*VLOOKUP(D182,Amortissements!$D$8:$O$1048576,10,FALSE),0)</f>
        <v>0</v>
      </c>
      <c r="AA182" s="33" t="str">
        <f>_xlfn.IFNA(IF(VLOOKUP(CONCATENATE($D182,$F182,$G182,AA$3),'Description des coûts'!$D$8:$M$1048576,5,FALSE)=AA$3,VLOOKUP(CONCATENATE($D182,$F182,$G182,AA$3),'Description des coûts'!$D$8:$M$1048576,9,FALSE),0),"")</f>
        <v/>
      </c>
      <c r="AB182" s="33" t="str">
        <f>_xlfn.IFNA(IF(VLOOKUP(CONCATENATE($D182,$F182,$G182,AB$3),'Description des coûts'!$D$8:$M$1048576,5,FALSE)=AB$3,VLOOKUP(CONCATENATE($D182,$F182,$G182,AB$3),'Description des coûts'!$D$8:$M$1048576,9,FALSE),0),"")</f>
        <v/>
      </c>
      <c r="AC182" s="33" t="str">
        <f>_xlfn.IFNA(IF(VLOOKUP(CONCATENATE($D182,$F182,$G182,AC$3),'Description des coûts'!$D$8:$M$1048576,5,FALSE)=AC$3,VLOOKUP(CONCATENATE($D182,$F182,$G182,AC$3),'Description des coûts'!$D$8:$M$1048576,9,FALSE),0),"")</f>
        <v/>
      </c>
      <c r="AD182" s="33" t="str">
        <f>_xlfn.IFNA(IF(VLOOKUP(CONCATENATE($D182,$F182,$G182,AD$3),'Description des coûts'!$D$8:$M$1048576,5,FALSE)=AD$3,VLOOKUP(CONCATENATE($D182,$F182,$G182,AD$3),'Description des coûts'!$D$8:$M$1048576,9,FALSE),0),"")</f>
        <v/>
      </c>
      <c r="AE182" s="34"/>
      <c r="AF182" s="99">
        <f t="shared" si="69"/>
        <v>0</v>
      </c>
      <c r="AG182" s="25"/>
      <c r="AH182" s="302"/>
      <c r="AI182" s="100">
        <f>IF(F182="",0,
IF(AG182="RI",N(HLOOKUP($F182,Partenaires!$B$11:$H$24,6,FALSE)),
IF(AG182="DE",N(HLOOKUP($F182,Partenaires!$B$11:$H$24,7,FALSE)),
IF(AG182="IEE",N(HLOOKUP($F182,Partenaires!$B$11:$H$24,8,FALSE)),
IF(AG182="AFR",N(HLOOKUP($F182,Partenaires!$B$11:$H$24,9,FALSE)),
IF(AG182="PME",N(HLOOKUP($F182,Partenaires!$B$11:$H$24,10,FALSE)),
IF(AG182="PE",N(HLOOKUP($F182,Partenaires!$B$11:$H$24,11,FALSE)),0)))))))</f>
        <v>0</v>
      </c>
      <c r="AJ182" s="101">
        <f t="shared" si="70"/>
        <v>0</v>
      </c>
      <c r="AK182" s="101">
        <f t="shared" si="71"/>
        <v>0</v>
      </c>
      <c r="AL182" s="101">
        <f t="shared" si="72"/>
        <v>0</v>
      </c>
      <c r="AM182" s="101">
        <f t="shared" si="73"/>
        <v>0</v>
      </c>
      <c r="AN182" s="101">
        <f t="shared" si="74"/>
        <v>0</v>
      </c>
      <c r="AO182" s="101">
        <f t="shared" si="75"/>
        <v>0</v>
      </c>
      <c r="AP182" s="101">
        <f>IF(AG182="PE",AO182-(AO182*N(HLOOKUP($F182,Partenaires!$B$11:$H$24,12,FALSE))/N(HLOOKUP($F182,Partenaires!$B$11:$H$24,13,FALSE))),0)</f>
        <v>0</v>
      </c>
      <c r="AQ182" s="101">
        <f t="shared" si="76"/>
        <v>0</v>
      </c>
      <c r="AR182" s="101">
        <f t="shared" si="77"/>
        <v>0</v>
      </c>
      <c r="AS182" s="101">
        <f t="shared" si="78"/>
        <v>0</v>
      </c>
      <c r="AT182" s="101">
        <f t="shared" si="79"/>
        <v>0</v>
      </c>
      <c r="AU182" s="101">
        <f t="shared" si="80"/>
        <v>0</v>
      </c>
      <c r="AV182" s="101">
        <f t="shared" si="81"/>
        <v>0</v>
      </c>
      <c r="AW182" s="101">
        <f t="shared" si="82"/>
        <v>0</v>
      </c>
      <c r="AX182" s="101">
        <f t="shared" si="83"/>
        <v>0</v>
      </c>
      <c r="AY182" s="101">
        <f t="shared" si="84"/>
        <v>0</v>
      </c>
      <c r="AZ182" s="101">
        <f t="shared" si="85"/>
        <v>0</v>
      </c>
      <c r="BA182" s="101">
        <f>IF(F182="",0,$BB182*N(HLOOKUP($F182,Partenaires!$B$11:$H$24,5,FALSE)))</f>
        <v>0</v>
      </c>
      <c r="BB182" s="101">
        <f t="shared" si="86"/>
        <v>0</v>
      </c>
    </row>
    <row r="183" spans="1:54" x14ac:dyDescent="0.25">
      <c r="A183" s="25"/>
      <c r="B183" s="25"/>
      <c r="C183" s="25"/>
      <c r="D183" s="43" t="str">
        <f t="shared" si="64"/>
        <v/>
      </c>
      <c r="E183" s="44">
        <f>IFERROR(VLOOKUP(CONCATENATE(A183,B183,C183),'Structure projet '!D:E,2,FALSE),"")</f>
        <v>0</v>
      </c>
      <c r="F183" s="25"/>
      <c r="G183" s="25"/>
      <c r="H183" s="26"/>
      <c r="I183" s="26"/>
      <c r="J183" s="272"/>
      <c r="K183" s="272"/>
      <c r="L183" s="272"/>
      <c r="M183" s="272"/>
      <c r="N183" s="272"/>
      <c r="O183" s="98">
        <f t="shared" si="65"/>
        <v>0</v>
      </c>
      <c r="P183" s="33"/>
      <c r="Q183" s="33"/>
      <c r="R183" s="33"/>
      <c r="S183" s="33"/>
      <c r="T183" s="33"/>
      <c r="U183" s="99">
        <f t="shared" si="66"/>
        <v>0</v>
      </c>
      <c r="V183" s="34"/>
      <c r="W183" s="99">
        <f t="shared" si="67"/>
        <v>0</v>
      </c>
      <c r="X183" s="99">
        <f t="shared" si="68"/>
        <v>0</v>
      </c>
      <c r="Y183" s="33" t="str">
        <f>_xlfn.IFNA(IF(VLOOKUP(CONCATENATE($D183,$F183,$G183,Y$3),'Description des coûts'!$D$8:$M$1048576,5,FALSE)=Y$3,VLOOKUP(CONCATENATE($D183,$F183,$G183,Y$3),'Description des coûts'!$D$8:$M$1048576,9,FALSE),0),"")</f>
        <v/>
      </c>
      <c r="Z183" s="33">
        <f>IFERROR(VLOOKUP(D183,Amortissements!$D$8:$O$1048576,8,FALSE)*VLOOKUP(D183,Amortissements!$D$8:$O$1048576,10,FALSE),0)</f>
        <v>0</v>
      </c>
      <c r="AA183" s="33" t="str">
        <f>_xlfn.IFNA(IF(VLOOKUP(CONCATENATE($D183,$F183,$G183,AA$3),'Description des coûts'!$D$8:$M$1048576,5,FALSE)=AA$3,VLOOKUP(CONCATENATE($D183,$F183,$G183,AA$3),'Description des coûts'!$D$8:$M$1048576,9,FALSE),0),"")</f>
        <v/>
      </c>
      <c r="AB183" s="33" t="str">
        <f>_xlfn.IFNA(IF(VLOOKUP(CONCATENATE($D183,$F183,$G183,AB$3),'Description des coûts'!$D$8:$M$1048576,5,FALSE)=AB$3,VLOOKUP(CONCATENATE($D183,$F183,$G183,AB$3),'Description des coûts'!$D$8:$M$1048576,9,FALSE),0),"")</f>
        <v/>
      </c>
      <c r="AC183" s="33" t="str">
        <f>_xlfn.IFNA(IF(VLOOKUP(CONCATENATE($D183,$F183,$G183,AC$3),'Description des coûts'!$D$8:$M$1048576,5,FALSE)=AC$3,VLOOKUP(CONCATENATE($D183,$F183,$G183,AC$3),'Description des coûts'!$D$8:$M$1048576,9,FALSE),0),"")</f>
        <v/>
      </c>
      <c r="AD183" s="33" t="str">
        <f>_xlfn.IFNA(IF(VLOOKUP(CONCATENATE($D183,$F183,$G183,AD$3),'Description des coûts'!$D$8:$M$1048576,5,FALSE)=AD$3,VLOOKUP(CONCATENATE($D183,$F183,$G183,AD$3),'Description des coûts'!$D$8:$M$1048576,9,FALSE),0),"")</f>
        <v/>
      </c>
      <c r="AE183" s="34"/>
      <c r="AF183" s="99">
        <f t="shared" si="69"/>
        <v>0</v>
      </c>
      <c r="AG183" s="25"/>
      <c r="AH183" s="302"/>
      <c r="AI183" s="100">
        <f>IF(F183="",0,
IF(AG183="RI",N(HLOOKUP($F183,Partenaires!$B$11:$H$24,6,FALSE)),
IF(AG183="DE",N(HLOOKUP($F183,Partenaires!$B$11:$H$24,7,FALSE)),
IF(AG183="IEE",N(HLOOKUP($F183,Partenaires!$B$11:$H$24,8,FALSE)),
IF(AG183="AFR",N(HLOOKUP($F183,Partenaires!$B$11:$H$24,9,FALSE)),
IF(AG183="PME",N(HLOOKUP($F183,Partenaires!$B$11:$H$24,10,FALSE)),
IF(AG183="PE",N(HLOOKUP($F183,Partenaires!$B$11:$H$24,11,FALSE)),0)))))))</f>
        <v>0</v>
      </c>
      <c r="AJ183" s="101">
        <f t="shared" si="70"/>
        <v>0</v>
      </c>
      <c r="AK183" s="101">
        <f t="shared" si="71"/>
        <v>0</v>
      </c>
      <c r="AL183" s="101">
        <f t="shared" si="72"/>
        <v>0</v>
      </c>
      <c r="AM183" s="101">
        <f t="shared" si="73"/>
        <v>0</v>
      </c>
      <c r="AN183" s="101">
        <f t="shared" si="74"/>
        <v>0</v>
      </c>
      <c r="AO183" s="101">
        <f t="shared" si="75"/>
        <v>0</v>
      </c>
      <c r="AP183" s="101">
        <f>IF(AG183="PE",AO183-(AO183*N(HLOOKUP($F183,Partenaires!$B$11:$H$24,12,FALSE))/N(HLOOKUP($F183,Partenaires!$B$11:$H$24,13,FALSE))),0)</f>
        <v>0</v>
      </c>
      <c r="AQ183" s="101">
        <f t="shared" si="76"/>
        <v>0</v>
      </c>
      <c r="AR183" s="101">
        <f t="shared" si="77"/>
        <v>0</v>
      </c>
      <c r="AS183" s="101">
        <f t="shared" si="78"/>
        <v>0</v>
      </c>
      <c r="AT183" s="101">
        <f t="shared" si="79"/>
        <v>0</v>
      </c>
      <c r="AU183" s="101">
        <f t="shared" si="80"/>
        <v>0</v>
      </c>
      <c r="AV183" s="101">
        <f t="shared" si="81"/>
        <v>0</v>
      </c>
      <c r="AW183" s="101">
        <f t="shared" si="82"/>
        <v>0</v>
      </c>
      <c r="AX183" s="101">
        <f t="shared" si="83"/>
        <v>0</v>
      </c>
      <c r="AY183" s="101">
        <f t="shared" si="84"/>
        <v>0</v>
      </c>
      <c r="AZ183" s="101">
        <f t="shared" si="85"/>
        <v>0</v>
      </c>
      <c r="BA183" s="101">
        <f>IF(F183="",0,$BB183*N(HLOOKUP($F183,Partenaires!$B$11:$H$24,5,FALSE)))</f>
        <v>0</v>
      </c>
      <c r="BB183" s="101">
        <f t="shared" si="86"/>
        <v>0</v>
      </c>
    </row>
    <row r="184" spans="1:54" x14ac:dyDescent="0.25">
      <c r="A184" s="25"/>
      <c r="B184" s="25"/>
      <c r="C184" s="25"/>
      <c r="D184" s="43" t="str">
        <f t="shared" si="64"/>
        <v/>
      </c>
      <c r="E184" s="44">
        <f>IFERROR(VLOOKUP(CONCATENATE(A184,B184,C184),'Structure projet '!D:E,2,FALSE),"")</f>
        <v>0</v>
      </c>
      <c r="F184" s="25"/>
      <c r="G184" s="25"/>
      <c r="H184" s="26"/>
      <c r="I184" s="26"/>
      <c r="J184" s="272"/>
      <c r="K184" s="272"/>
      <c r="L184" s="272"/>
      <c r="M184" s="272"/>
      <c r="N184" s="272"/>
      <c r="O184" s="98">
        <f t="shared" si="65"/>
        <v>0</v>
      </c>
      <c r="P184" s="33"/>
      <c r="Q184" s="33"/>
      <c r="R184" s="33"/>
      <c r="S184" s="33"/>
      <c r="T184" s="33"/>
      <c r="U184" s="99">
        <f t="shared" si="66"/>
        <v>0</v>
      </c>
      <c r="V184" s="34"/>
      <c r="W184" s="99">
        <f t="shared" si="67"/>
        <v>0</v>
      </c>
      <c r="X184" s="99">
        <f t="shared" si="68"/>
        <v>0</v>
      </c>
      <c r="Y184" s="33" t="str">
        <f>_xlfn.IFNA(IF(VLOOKUP(CONCATENATE($D184,$F184,$G184,Y$3),'Description des coûts'!$D$8:$M$1048576,5,FALSE)=Y$3,VLOOKUP(CONCATENATE($D184,$F184,$G184,Y$3),'Description des coûts'!$D$8:$M$1048576,9,FALSE),0),"")</f>
        <v/>
      </c>
      <c r="Z184" s="33">
        <f>IFERROR(VLOOKUP(D184,Amortissements!$D$8:$O$1048576,8,FALSE)*VLOOKUP(D184,Amortissements!$D$8:$O$1048576,10,FALSE),0)</f>
        <v>0</v>
      </c>
      <c r="AA184" s="33" t="str">
        <f>_xlfn.IFNA(IF(VLOOKUP(CONCATENATE($D184,$F184,$G184,AA$3),'Description des coûts'!$D$8:$M$1048576,5,FALSE)=AA$3,VLOOKUP(CONCATENATE($D184,$F184,$G184,AA$3),'Description des coûts'!$D$8:$M$1048576,9,FALSE),0),"")</f>
        <v/>
      </c>
      <c r="AB184" s="33" t="str">
        <f>_xlfn.IFNA(IF(VLOOKUP(CONCATENATE($D184,$F184,$G184,AB$3),'Description des coûts'!$D$8:$M$1048576,5,FALSE)=AB$3,VLOOKUP(CONCATENATE($D184,$F184,$G184,AB$3),'Description des coûts'!$D$8:$M$1048576,9,FALSE),0),"")</f>
        <v/>
      </c>
      <c r="AC184" s="33" t="str">
        <f>_xlfn.IFNA(IF(VLOOKUP(CONCATENATE($D184,$F184,$G184,AC$3),'Description des coûts'!$D$8:$M$1048576,5,FALSE)=AC$3,VLOOKUP(CONCATENATE($D184,$F184,$G184,AC$3),'Description des coûts'!$D$8:$M$1048576,9,FALSE),0),"")</f>
        <v/>
      </c>
      <c r="AD184" s="33" t="str">
        <f>_xlfn.IFNA(IF(VLOOKUP(CONCATENATE($D184,$F184,$G184,AD$3),'Description des coûts'!$D$8:$M$1048576,5,FALSE)=AD$3,VLOOKUP(CONCATENATE($D184,$F184,$G184,AD$3),'Description des coûts'!$D$8:$M$1048576,9,FALSE),0),"")</f>
        <v/>
      </c>
      <c r="AE184" s="34"/>
      <c r="AF184" s="99">
        <f t="shared" si="69"/>
        <v>0</v>
      </c>
      <c r="AG184" s="25"/>
      <c r="AH184" s="302"/>
      <c r="AI184" s="100">
        <f>IF(F184="",0,
IF(AG184="RI",N(HLOOKUP($F184,Partenaires!$B$11:$H$24,6,FALSE)),
IF(AG184="DE",N(HLOOKUP($F184,Partenaires!$B$11:$H$24,7,FALSE)),
IF(AG184="IEE",N(HLOOKUP($F184,Partenaires!$B$11:$H$24,8,FALSE)),
IF(AG184="AFR",N(HLOOKUP($F184,Partenaires!$B$11:$H$24,9,FALSE)),
IF(AG184="PME",N(HLOOKUP($F184,Partenaires!$B$11:$H$24,10,FALSE)),
IF(AG184="PE",N(HLOOKUP($F184,Partenaires!$B$11:$H$24,11,FALSE)),0)))))))</f>
        <v>0</v>
      </c>
      <c r="AJ184" s="101">
        <f t="shared" si="70"/>
        <v>0</v>
      </c>
      <c r="AK184" s="101">
        <f t="shared" si="71"/>
        <v>0</v>
      </c>
      <c r="AL184" s="101">
        <f t="shared" si="72"/>
        <v>0</v>
      </c>
      <c r="AM184" s="101">
        <f t="shared" si="73"/>
        <v>0</v>
      </c>
      <c r="AN184" s="101">
        <f t="shared" si="74"/>
        <v>0</v>
      </c>
      <c r="AO184" s="101">
        <f t="shared" si="75"/>
        <v>0</v>
      </c>
      <c r="AP184" s="101">
        <f>IF(AG184="PE",AO184-(AO184*N(HLOOKUP($F184,Partenaires!$B$11:$H$24,12,FALSE))/N(HLOOKUP($F184,Partenaires!$B$11:$H$24,13,FALSE))),0)</f>
        <v>0</v>
      </c>
      <c r="AQ184" s="101">
        <f t="shared" si="76"/>
        <v>0</v>
      </c>
      <c r="AR184" s="101">
        <f t="shared" si="77"/>
        <v>0</v>
      </c>
      <c r="AS184" s="101">
        <f t="shared" si="78"/>
        <v>0</v>
      </c>
      <c r="AT184" s="101">
        <f t="shared" si="79"/>
        <v>0</v>
      </c>
      <c r="AU184" s="101">
        <f t="shared" si="80"/>
        <v>0</v>
      </c>
      <c r="AV184" s="101">
        <f t="shared" si="81"/>
        <v>0</v>
      </c>
      <c r="AW184" s="101">
        <f t="shared" si="82"/>
        <v>0</v>
      </c>
      <c r="AX184" s="101">
        <f t="shared" si="83"/>
        <v>0</v>
      </c>
      <c r="AY184" s="101">
        <f t="shared" si="84"/>
        <v>0</v>
      </c>
      <c r="AZ184" s="101">
        <f t="shared" si="85"/>
        <v>0</v>
      </c>
      <c r="BA184" s="101">
        <f>IF(F184="",0,$BB184*N(HLOOKUP($F184,Partenaires!$B$11:$H$24,5,FALSE)))</f>
        <v>0</v>
      </c>
      <c r="BB184" s="101">
        <f t="shared" si="86"/>
        <v>0</v>
      </c>
    </row>
    <row r="185" spans="1:54" x14ac:dyDescent="0.25">
      <c r="A185" s="25"/>
      <c r="B185" s="25"/>
      <c r="C185" s="25"/>
      <c r="D185" s="43" t="str">
        <f t="shared" si="64"/>
        <v/>
      </c>
      <c r="E185" s="44">
        <f>IFERROR(VLOOKUP(CONCATENATE(A185,B185,C185),'Structure projet '!D:E,2,FALSE),"")</f>
        <v>0</v>
      </c>
      <c r="F185" s="25"/>
      <c r="G185" s="25"/>
      <c r="H185" s="26"/>
      <c r="I185" s="26"/>
      <c r="J185" s="272"/>
      <c r="K185" s="272"/>
      <c r="L185" s="272"/>
      <c r="M185" s="272"/>
      <c r="N185" s="272"/>
      <c r="O185" s="98">
        <f t="shared" si="65"/>
        <v>0</v>
      </c>
      <c r="P185" s="33"/>
      <c r="Q185" s="33"/>
      <c r="R185" s="33"/>
      <c r="S185" s="33"/>
      <c r="T185" s="33"/>
      <c r="U185" s="99">
        <f t="shared" si="66"/>
        <v>0</v>
      </c>
      <c r="V185" s="34"/>
      <c r="W185" s="99">
        <f t="shared" si="67"/>
        <v>0</v>
      </c>
      <c r="X185" s="99">
        <f t="shared" si="68"/>
        <v>0</v>
      </c>
      <c r="Y185" s="33" t="str">
        <f>_xlfn.IFNA(IF(VLOOKUP(CONCATENATE($D185,$F185,$G185,Y$3),'Description des coûts'!$D$8:$M$1048576,5,FALSE)=Y$3,VLOOKUP(CONCATENATE($D185,$F185,$G185,Y$3),'Description des coûts'!$D$8:$M$1048576,9,FALSE),0),"")</f>
        <v/>
      </c>
      <c r="Z185" s="33">
        <f>IFERROR(VLOOKUP(D185,Amortissements!$D$8:$O$1048576,8,FALSE)*VLOOKUP(D185,Amortissements!$D$8:$O$1048576,10,FALSE),0)</f>
        <v>0</v>
      </c>
      <c r="AA185" s="33" t="str">
        <f>_xlfn.IFNA(IF(VLOOKUP(CONCATENATE($D185,$F185,$G185,AA$3),'Description des coûts'!$D$8:$M$1048576,5,FALSE)=AA$3,VLOOKUP(CONCATENATE($D185,$F185,$G185,AA$3),'Description des coûts'!$D$8:$M$1048576,9,FALSE),0),"")</f>
        <v/>
      </c>
      <c r="AB185" s="33" t="str">
        <f>_xlfn.IFNA(IF(VLOOKUP(CONCATENATE($D185,$F185,$G185,AB$3),'Description des coûts'!$D$8:$M$1048576,5,FALSE)=AB$3,VLOOKUP(CONCATENATE($D185,$F185,$G185,AB$3),'Description des coûts'!$D$8:$M$1048576,9,FALSE),0),"")</f>
        <v/>
      </c>
      <c r="AC185" s="33" t="str">
        <f>_xlfn.IFNA(IF(VLOOKUP(CONCATENATE($D185,$F185,$G185,AC$3),'Description des coûts'!$D$8:$M$1048576,5,FALSE)=AC$3,VLOOKUP(CONCATENATE($D185,$F185,$G185,AC$3),'Description des coûts'!$D$8:$M$1048576,9,FALSE),0),"")</f>
        <v/>
      </c>
      <c r="AD185" s="33" t="str">
        <f>_xlfn.IFNA(IF(VLOOKUP(CONCATENATE($D185,$F185,$G185,AD$3),'Description des coûts'!$D$8:$M$1048576,5,FALSE)=AD$3,VLOOKUP(CONCATENATE($D185,$F185,$G185,AD$3),'Description des coûts'!$D$8:$M$1048576,9,FALSE),0),"")</f>
        <v/>
      </c>
      <c r="AE185" s="34"/>
      <c r="AF185" s="99">
        <f t="shared" si="69"/>
        <v>0</v>
      </c>
      <c r="AG185" s="25"/>
      <c r="AH185" s="302"/>
      <c r="AI185" s="100">
        <f>IF(F185="",0,
IF(AG185="RI",N(HLOOKUP($F185,Partenaires!$B$11:$H$24,6,FALSE)),
IF(AG185="DE",N(HLOOKUP($F185,Partenaires!$B$11:$H$24,7,FALSE)),
IF(AG185="IEE",N(HLOOKUP($F185,Partenaires!$B$11:$H$24,8,FALSE)),
IF(AG185="AFR",N(HLOOKUP($F185,Partenaires!$B$11:$H$24,9,FALSE)),
IF(AG185="PME",N(HLOOKUP($F185,Partenaires!$B$11:$H$24,10,FALSE)),
IF(AG185="PE",N(HLOOKUP($F185,Partenaires!$B$11:$H$24,11,FALSE)),0)))))))</f>
        <v>0</v>
      </c>
      <c r="AJ185" s="101">
        <f t="shared" si="70"/>
        <v>0</v>
      </c>
      <c r="AK185" s="101">
        <f t="shared" si="71"/>
        <v>0</v>
      </c>
      <c r="AL185" s="101">
        <f t="shared" si="72"/>
        <v>0</v>
      </c>
      <c r="AM185" s="101">
        <f t="shared" si="73"/>
        <v>0</v>
      </c>
      <c r="AN185" s="101">
        <f t="shared" si="74"/>
        <v>0</v>
      </c>
      <c r="AO185" s="101">
        <f t="shared" si="75"/>
        <v>0</v>
      </c>
      <c r="AP185" s="101">
        <f>IF(AG185="PE",AO185-(AO185*N(HLOOKUP($F185,Partenaires!$B$11:$H$24,12,FALSE))/N(HLOOKUP($F185,Partenaires!$B$11:$H$24,13,FALSE))),0)</f>
        <v>0</v>
      </c>
      <c r="AQ185" s="101">
        <f t="shared" si="76"/>
        <v>0</v>
      </c>
      <c r="AR185" s="101">
        <f t="shared" si="77"/>
        <v>0</v>
      </c>
      <c r="AS185" s="101">
        <f t="shared" si="78"/>
        <v>0</v>
      </c>
      <c r="AT185" s="101">
        <f t="shared" si="79"/>
        <v>0</v>
      </c>
      <c r="AU185" s="101">
        <f t="shared" si="80"/>
        <v>0</v>
      </c>
      <c r="AV185" s="101">
        <f t="shared" si="81"/>
        <v>0</v>
      </c>
      <c r="AW185" s="101">
        <f t="shared" si="82"/>
        <v>0</v>
      </c>
      <c r="AX185" s="101">
        <f t="shared" si="83"/>
        <v>0</v>
      </c>
      <c r="AY185" s="101">
        <f t="shared" si="84"/>
        <v>0</v>
      </c>
      <c r="AZ185" s="101">
        <f t="shared" si="85"/>
        <v>0</v>
      </c>
      <c r="BA185" s="101">
        <f>IF(F185="",0,$BB185*N(HLOOKUP($F185,Partenaires!$B$11:$H$24,5,FALSE)))</f>
        <v>0</v>
      </c>
      <c r="BB185" s="101">
        <f t="shared" si="86"/>
        <v>0</v>
      </c>
    </row>
    <row r="186" spans="1:54" x14ac:dyDescent="0.25">
      <c r="A186" s="25"/>
      <c r="B186" s="25"/>
      <c r="C186" s="25"/>
      <c r="D186" s="43" t="str">
        <f t="shared" si="64"/>
        <v/>
      </c>
      <c r="E186" s="44">
        <f>IFERROR(VLOOKUP(CONCATENATE(A186,B186,C186),'Structure projet '!D:E,2,FALSE),"")</f>
        <v>0</v>
      </c>
      <c r="F186" s="25"/>
      <c r="G186" s="25"/>
      <c r="H186" s="26"/>
      <c r="I186" s="26"/>
      <c r="J186" s="272"/>
      <c r="K186" s="272"/>
      <c r="L186" s="272"/>
      <c r="M186" s="272"/>
      <c r="N186" s="272"/>
      <c r="O186" s="98">
        <f t="shared" si="65"/>
        <v>0</v>
      </c>
      <c r="P186" s="33"/>
      <c r="Q186" s="33"/>
      <c r="R186" s="33"/>
      <c r="S186" s="33"/>
      <c r="T186" s="33"/>
      <c r="U186" s="99">
        <f t="shared" si="66"/>
        <v>0</v>
      </c>
      <c r="V186" s="34"/>
      <c r="W186" s="99">
        <f t="shared" si="67"/>
        <v>0</v>
      </c>
      <c r="X186" s="99">
        <f t="shared" si="68"/>
        <v>0</v>
      </c>
      <c r="Y186" s="33" t="str">
        <f>_xlfn.IFNA(IF(VLOOKUP(CONCATENATE($D186,$F186,$G186,Y$3),'Description des coûts'!$D$8:$M$1048576,5,FALSE)=Y$3,VLOOKUP(CONCATENATE($D186,$F186,$G186,Y$3),'Description des coûts'!$D$8:$M$1048576,9,FALSE),0),"")</f>
        <v/>
      </c>
      <c r="Z186" s="33">
        <f>IFERROR(VLOOKUP(D186,Amortissements!$D$8:$O$1048576,8,FALSE)*VLOOKUP(D186,Amortissements!$D$8:$O$1048576,10,FALSE),0)</f>
        <v>0</v>
      </c>
      <c r="AA186" s="33" t="str">
        <f>_xlfn.IFNA(IF(VLOOKUP(CONCATENATE($D186,$F186,$G186,AA$3),'Description des coûts'!$D$8:$M$1048576,5,FALSE)=AA$3,VLOOKUP(CONCATENATE($D186,$F186,$G186,AA$3),'Description des coûts'!$D$8:$M$1048576,9,FALSE),0),"")</f>
        <v/>
      </c>
      <c r="AB186" s="33" t="str">
        <f>_xlfn.IFNA(IF(VLOOKUP(CONCATENATE($D186,$F186,$G186,AB$3),'Description des coûts'!$D$8:$M$1048576,5,FALSE)=AB$3,VLOOKUP(CONCATENATE($D186,$F186,$G186,AB$3),'Description des coûts'!$D$8:$M$1048576,9,FALSE),0),"")</f>
        <v/>
      </c>
      <c r="AC186" s="33" t="str">
        <f>_xlfn.IFNA(IF(VLOOKUP(CONCATENATE($D186,$F186,$G186,AC$3),'Description des coûts'!$D$8:$M$1048576,5,FALSE)=AC$3,VLOOKUP(CONCATENATE($D186,$F186,$G186,AC$3),'Description des coûts'!$D$8:$M$1048576,9,FALSE),0),"")</f>
        <v/>
      </c>
      <c r="AD186" s="33" t="str">
        <f>_xlfn.IFNA(IF(VLOOKUP(CONCATENATE($D186,$F186,$G186,AD$3),'Description des coûts'!$D$8:$M$1048576,5,FALSE)=AD$3,VLOOKUP(CONCATENATE($D186,$F186,$G186,AD$3),'Description des coûts'!$D$8:$M$1048576,9,FALSE),0),"")</f>
        <v/>
      </c>
      <c r="AE186" s="34"/>
      <c r="AF186" s="99">
        <f t="shared" si="69"/>
        <v>0</v>
      </c>
      <c r="AG186" s="25"/>
      <c r="AH186" s="302"/>
      <c r="AI186" s="100">
        <f>IF(F186="",0,
IF(AG186="RI",N(HLOOKUP($F186,Partenaires!$B$11:$H$24,6,FALSE)),
IF(AG186="DE",N(HLOOKUP($F186,Partenaires!$B$11:$H$24,7,FALSE)),
IF(AG186="IEE",N(HLOOKUP($F186,Partenaires!$B$11:$H$24,8,FALSE)),
IF(AG186="AFR",N(HLOOKUP($F186,Partenaires!$B$11:$H$24,9,FALSE)),
IF(AG186="PME",N(HLOOKUP($F186,Partenaires!$B$11:$H$24,10,FALSE)),
IF(AG186="PE",N(HLOOKUP($F186,Partenaires!$B$11:$H$24,11,FALSE)),0)))))))</f>
        <v>0</v>
      </c>
      <c r="AJ186" s="101">
        <f t="shared" si="70"/>
        <v>0</v>
      </c>
      <c r="AK186" s="101">
        <f t="shared" si="71"/>
        <v>0</v>
      </c>
      <c r="AL186" s="101">
        <f t="shared" si="72"/>
        <v>0</v>
      </c>
      <c r="AM186" s="101">
        <f t="shared" si="73"/>
        <v>0</v>
      </c>
      <c r="AN186" s="101">
        <f t="shared" si="74"/>
        <v>0</v>
      </c>
      <c r="AO186" s="101">
        <f t="shared" si="75"/>
        <v>0</v>
      </c>
      <c r="AP186" s="101">
        <f>IF(AG186="PE",AO186-(AO186*N(HLOOKUP($F186,Partenaires!$B$11:$H$24,12,FALSE))/N(HLOOKUP($F186,Partenaires!$B$11:$H$24,13,FALSE))),0)</f>
        <v>0</v>
      </c>
      <c r="AQ186" s="101">
        <f t="shared" si="76"/>
        <v>0</v>
      </c>
      <c r="AR186" s="101">
        <f t="shared" si="77"/>
        <v>0</v>
      </c>
      <c r="AS186" s="101">
        <f t="shared" si="78"/>
        <v>0</v>
      </c>
      <c r="AT186" s="101">
        <f t="shared" si="79"/>
        <v>0</v>
      </c>
      <c r="AU186" s="101">
        <f t="shared" si="80"/>
        <v>0</v>
      </c>
      <c r="AV186" s="101">
        <f t="shared" si="81"/>
        <v>0</v>
      </c>
      <c r="AW186" s="101">
        <f t="shared" si="82"/>
        <v>0</v>
      </c>
      <c r="AX186" s="101">
        <f t="shared" si="83"/>
        <v>0</v>
      </c>
      <c r="AY186" s="101">
        <f t="shared" si="84"/>
        <v>0</v>
      </c>
      <c r="AZ186" s="101">
        <f t="shared" si="85"/>
        <v>0</v>
      </c>
      <c r="BA186" s="101">
        <f>IF(F186="",0,$BB186*N(HLOOKUP($F186,Partenaires!$B$11:$H$24,5,FALSE)))</f>
        <v>0</v>
      </c>
      <c r="BB186" s="101">
        <f t="shared" si="86"/>
        <v>0</v>
      </c>
    </row>
    <row r="187" spans="1:54" x14ac:dyDescent="0.25">
      <c r="A187" s="25"/>
      <c r="B187" s="25"/>
      <c r="C187" s="25"/>
      <c r="D187" s="43" t="str">
        <f t="shared" si="64"/>
        <v/>
      </c>
      <c r="E187" s="44">
        <f>IFERROR(VLOOKUP(CONCATENATE(A187,B187,C187),'Structure projet '!D:E,2,FALSE),"")</f>
        <v>0</v>
      </c>
      <c r="F187" s="25"/>
      <c r="G187" s="25"/>
      <c r="H187" s="26"/>
      <c r="I187" s="26"/>
      <c r="J187" s="272"/>
      <c r="K187" s="272"/>
      <c r="L187" s="272"/>
      <c r="M187" s="272"/>
      <c r="N187" s="272"/>
      <c r="O187" s="98">
        <f t="shared" si="65"/>
        <v>0</v>
      </c>
      <c r="P187" s="33"/>
      <c r="Q187" s="33"/>
      <c r="R187" s="33"/>
      <c r="S187" s="33"/>
      <c r="T187" s="33"/>
      <c r="U187" s="99">
        <f t="shared" si="66"/>
        <v>0</v>
      </c>
      <c r="V187" s="34"/>
      <c r="W187" s="99">
        <f t="shared" si="67"/>
        <v>0</v>
      </c>
      <c r="X187" s="99">
        <f t="shared" si="68"/>
        <v>0</v>
      </c>
      <c r="Y187" s="33" t="str">
        <f>_xlfn.IFNA(IF(VLOOKUP(CONCATENATE($D187,$F187,$G187,Y$3),'Description des coûts'!$D$8:$M$1048576,5,FALSE)=Y$3,VLOOKUP(CONCATENATE($D187,$F187,$G187,Y$3),'Description des coûts'!$D$8:$M$1048576,9,FALSE),0),"")</f>
        <v/>
      </c>
      <c r="Z187" s="33">
        <f>IFERROR(VLOOKUP(D187,Amortissements!$D$8:$O$1048576,8,FALSE)*VLOOKUP(D187,Amortissements!$D$8:$O$1048576,10,FALSE),0)</f>
        <v>0</v>
      </c>
      <c r="AA187" s="33" t="str">
        <f>_xlfn.IFNA(IF(VLOOKUP(CONCATENATE($D187,$F187,$G187,AA$3),'Description des coûts'!$D$8:$M$1048576,5,FALSE)=AA$3,VLOOKUP(CONCATENATE($D187,$F187,$G187,AA$3),'Description des coûts'!$D$8:$M$1048576,9,FALSE),0),"")</f>
        <v/>
      </c>
      <c r="AB187" s="33" t="str">
        <f>_xlfn.IFNA(IF(VLOOKUP(CONCATENATE($D187,$F187,$G187,AB$3),'Description des coûts'!$D$8:$M$1048576,5,FALSE)=AB$3,VLOOKUP(CONCATENATE($D187,$F187,$G187,AB$3),'Description des coûts'!$D$8:$M$1048576,9,FALSE),0),"")</f>
        <v/>
      </c>
      <c r="AC187" s="33" t="str">
        <f>_xlfn.IFNA(IF(VLOOKUP(CONCATENATE($D187,$F187,$G187,AC$3),'Description des coûts'!$D$8:$M$1048576,5,FALSE)=AC$3,VLOOKUP(CONCATENATE($D187,$F187,$G187,AC$3),'Description des coûts'!$D$8:$M$1048576,9,FALSE),0),"")</f>
        <v/>
      </c>
      <c r="AD187" s="33" t="str">
        <f>_xlfn.IFNA(IF(VLOOKUP(CONCATENATE($D187,$F187,$G187,AD$3),'Description des coûts'!$D$8:$M$1048576,5,FALSE)=AD$3,VLOOKUP(CONCATENATE($D187,$F187,$G187,AD$3),'Description des coûts'!$D$8:$M$1048576,9,FALSE),0),"")</f>
        <v/>
      </c>
      <c r="AE187" s="34"/>
      <c r="AF187" s="99">
        <f t="shared" si="69"/>
        <v>0</v>
      </c>
      <c r="AG187" s="25"/>
      <c r="AH187" s="302"/>
      <c r="AI187" s="100">
        <f>IF(F187="",0,
IF(AG187="RI",N(HLOOKUP($F187,Partenaires!$B$11:$H$24,6,FALSE)),
IF(AG187="DE",N(HLOOKUP($F187,Partenaires!$B$11:$H$24,7,FALSE)),
IF(AG187="IEE",N(HLOOKUP($F187,Partenaires!$B$11:$H$24,8,FALSE)),
IF(AG187="AFR",N(HLOOKUP($F187,Partenaires!$B$11:$H$24,9,FALSE)),
IF(AG187="PME",N(HLOOKUP($F187,Partenaires!$B$11:$H$24,10,FALSE)),
IF(AG187="PE",N(HLOOKUP($F187,Partenaires!$B$11:$H$24,11,FALSE)),0)))))))</f>
        <v>0</v>
      </c>
      <c r="AJ187" s="101">
        <f t="shared" si="70"/>
        <v>0</v>
      </c>
      <c r="AK187" s="101">
        <f t="shared" si="71"/>
        <v>0</v>
      </c>
      <c r="AL187" s="101">
        <f t="shared" si="72"/>
        <v>0</v>
      </c>
      <c r="AM187" s="101">
        <f t="shared" si="73"/>
        <v>0</v>
      </c>
      <c r="AN187" s="101">
        <f t="shared" si="74"/>
        <v>0</v>
      </c>
      <c r="AO187" s="101">
        <f t="shared" si="75"/>
        <v>0</v>
      </c>
      <c r="AP187" s="101">
        <f>IF(AG187="PE",AO187-(AO187*N(HLOOKUP($F187,Partenaires!$B$11:$H$24,12,FALSE))/N(HLOOKUP($F187,Partenaires!$B$11:$H$24,13,FALSE))),0)</f>
        <v>0</v>
      </c>
      <c r="AQ187" s="101">
        <f t="shared" si="76"/>
        <v>0</v>
      </c>
      <c r="AR187" s="101">
        <f t="shared" si="77"/>
        <v>0</v>
      </c>
      <c r="AS187" s="101">
        <f t="shared" si="78"/>
        <v>0</v>
      </c>
      <c r="AT187" s="101">
        <f t="shared" si="79"/>
        <v>0</v>
      </c>
      <c r="AU187" s="101">
        <f t="shared" si="80"/>
        <v>0</v>
      </c>
      <c r="AV187" s="101">
        <f t="shared" si="81"/>
        <v>0</v>
      </c>
      <c r="AW187" s="101">
        <f t="shared" si="82"/>
        <v>0</v>
      </c>
      <c r="AX187" s="101">
        <f t="shared" si="83"/>
        <v>0</v>
      </c>
      <c r="AY187" s="101">
        <f t="shared" si="84"/>
        <v>0</v>
      </c>
      <c r="AZ187" s="101">
        <f t="shared" si="85"/>
        <v>0</v>
      </c>
      <c r="BA187" s="101">
        <f>IF(F187="",0,$BB187*N(HLOOKUP($F187,Partenaires!$B$11:$H$24,5,FALSE)))</f>
        <v>0</v>
      </c>
      <c r="BB187" s="101">
        <f t="shared" si="86"/>
        <v>0</v>
      </c>
    </row>
    <row r="188" spans="1:54" x14ac:dyDescent="0.25">
      <c r="A188" s="25"/>
      <c r="B188" s="25"/>
      <c r="C188" s="25"/>
      <c r="D188" s="43" t="str">
        <f t="shared" si="64"/>
        <v/>
      </c>
      <c r="E188" s="44">
        <f>IFERROR(VLOOKUP(CONCATENATE(A188,B188,C188),'Structure projet '!D:E,2,FALSE),"")</f>
        <v>0</v>
      </c>
      <c r="F188" s="25"/>
      <c r="G188" s="25"/>
      <c r="H188" s="26"/>
      <c r="I188" s="26"/>
      <c r="J188" s="272"/>
      <c r="K188" s="272"/>
      <c r="L188" s="272"/>
      <c r="M188" s="272"/>
      <c r="N188" s="272"/>
      <c r="O188" s="98">
        <f t="shared" si="65"/>
        <v>0</v>
      </c>
      <c r="P188" s="33"/>
      <c r="Q188" s="33"/>
      <c r="R188" s="33"/>
      <c r="S188" s="33"/>
      <c r="T188" s="33"/>
      <c r="U188" s="99">
        <f t="shared" si="66"/>
        <v>0</v>
      </c>
      <c r="V188" s="34"/>
      <c r="W188" s="99">
        <f t="shared" si="67"/>
        <v>0</v>
      </c>
      <c r="X188" s="99">
        <f t="shared" si="68"/>
        <v>0</v>
      </c>
      <c r="Y188" s="33" t="str">
        <f>_xlfn.IFNA(IF(VLOOKUP(CONCATENATE($D188,$F188,$G188,Y$3),'Description des coûts'!$D$8:$M$1048576,5,FALSE)=Y$3,VLOOKUP(CONCATENATE($D188,$F188,$G188,Y$3),'Description des coûts'!$D$8:$M$1048576,9,FALSE),0),"")</f>
        <v/>
      </c>
      <c r="Z188" s="33">
        <f>IFERROR(VLOOKUP(D188,Amortissements!$D$8:$O$1048576,8,FALSE)*VLOOKUP(D188,Amortissements!$D$8:$O$1048576,10,FALSE),0)</f>
        <v>0</v>
      </c>
      <c r="AA188" s="33" t="str">
        <f>_xlfn.IFNA(IF(VLOOKUP(CONCATENATE($D188,$F188,$G188,AA$3),'Description des coûts'!$D$8:$M$1048576,5,FALSE)=AA$3,VLOOKUP(CONCATENATE($D188,$F188,$G188,AA$3),'Description des coûts'!$D$8:$M$1048576,9,FALSE),0),"")</f>
        <v/>
      </c>
      <c r="AB188" s="33" t="str">
        <f>_xlfn.IFNA(IF(VLOOKUP(CONCATENATE($D188,$F188,$G188,AB$3),'Description des coûts'!$D$8:$M$1048576,5,FALSE)=AB$3,VLOOKUP(CONCATENATE($D188,$F188,$G188,AB$3),'Description des coûts'!$D$8:$M$1048576,9,FALSE),0),"")</f>
        <v/>
      </c>
      <c r="AC188" s="33" t="str">
        <f>_xlfn.IFNA(IF(VLOOKUP(CONCATENATE($D188,$F188,$G188,AC$3),'Description des coûts'!$D$8:$M$1048576,5,FALSE)=AC$3,VLOOKUP(CONCATENATE($D188,$F188,$G188,AC$3),'Description des coûts'!$D$8:$M$1048576,9,FALSE),0),"")</f>
        <v/>
      </c>
      <c r="AD188" s="33" t="str">
        <f>_xlfn.IFNA(IF(VLOOKUP(CONCATENATE($D188,$F188,$G188,AD$3),'Description des coûts'!$D$8:$M$1048576,5,FALSE)=AD$3,VLOOKUP(CONCATENATE($D188,$F188,$G188,AD$3),'Description des coûts'!$D$8:$M$1048576,9,FALSE),0),"")</f>
        <v/>
      </c>
      <c r="AE188" s="34"/>
      <c r="AF188" s="99">
        <f t="shared" si="69"/>
        <v>0</v>
      </c>
      <c r="AG188" s="25"/>
      <c r="AH188" s="302"/>
      <c r="AI188" s="100">
        <f>IF(F188="",0,
IF(AG188="RI",N(HLOOKUP($F188,Partenaires!$B$11:$H$24,6,FALSE)),
IF(AG188="DE",N(HLOOKUP($F188,Partenaires!$B$11:$H$24,7,FALSE)),
IF(AG188="IEE",N(HLOOKUP($F188,Partenaires!$B$11:$H$24,8,FALSE)),
IF(AG188="AFR",N(HLOOKUP($F188,Partenaires!$B$11:$H$24,9,FALSE)),
IF(AG188="PME",N(HLOOKUP($F188,Partenaires!$B$11:$H$24,10,FALSE)),
IF(AG188="PE",N(HLOOKUP($F188,Partenaires!$B$11:$H$24,11,FALSE)),0)))))))</f>
        <v>0</v>
      </c>
      <c r="AJ188" s="101">
        <f t="shared" si="70"/>
        <v>0</v>
      </c>
      <c r="AK188" s="101">
        <f t="shared" si="71"/>
        <v>0</v>
      </c>
      <c r="AL188" s="101">
        <f t="shared" si="72"/>
        <v>0</v>
      </c>
      <c r="AM188" s="101">
        <f t="shared" si="73"/>
        <v>0</v>
      </c>
      <c r="AN188" s="101">
        <f t="shared" si="74"/>
        <v>0</v>
      </c>
      <c r="AO188" s="101">
        <f t="shared" si="75"/>
        <v>0</v>
      </c>
      <c r="AP188" s="101">
        <f>IF(AG188="PE",AO188-(AO188*N(HLOOKUP($F188,Partenaires!$B$11:$H$24,12,FALSE))/N(HLOOKUP($F188,Partenaires!$B$11:$H$24,13,FALSE))),0)</f>
        <v>0</v>
      </c>
      <c r="AQ188" s="101">
        <f t="shared" si="76"/>
        <v>0</v>
      </c>
      <c r="AR188" s="101">
        <f t="shared" si="77"/>
        <v>0</v>
      </c>
      <c r="AS188" s="101">
        <f t="shared" si="78"/>
        <v>0</v>
      </c>
      <c r="AT188" s="101">
        <f t="shared" si="79"/>
        <v>0</v>
      </c>
      <c r="AU188" s="101">
        <f t="shared" si="80"/>
        <v>0</v>
      </c>
      <c r="AV188" s="101">
        <f t="shared" si="81"/>
        <v>0</v>
      </c>
      <c r="AW188" s="101">
        <f t="shared" si="82"/>
        <v>0</v>
      </c>
      <c r="AX188" s="101">
        <f t="shared" si="83"/>
        <v>0</v>
      </c>
      <c r="AY188" s="101">
        <f t="shared" si="84"/>
        <v>0</v>
      </c>
      <c r="AZ188" s="101">
        <f t="shared" si="85"/>
        <v>0</v>
      </c>
      <c r="BA188" s="101">
        <f>IF(F188="",0,$BB188*N(HLOOKUP($F188,Partenaires!$B$11:$H$24,5,FALSE)))</f>
        <v>0</v>
      </c>
      <c r="BB188" s="101">
        <f t="shared" si="86"/>
        <v>0</v>
      </c>
    </row>
    <row r="189" spans="1:54" x14ac:dyDescent="0.25">
      <c r="A189" s="25"/>
      <c r="B189" s="25"/>
      <c r="C189" s="25"/>
      <c r="D189" s="43" t="str">
        <f t="shared" si="64"/>
        <v/>
      </c>
      <c r="E189" s="44">
        <f>IFERROR(VLOOKUP(CONCATENATE(A189,B189,C189),'Structure projet '!D:E,2,FALSE),"")</f>
        <v>0</v>
      </c>
      <c r="F189" s="25"/>
      <c r="G189" s="25"/>
      <c r="H189" s="26"/>
      <c r="I189" s="26"/>
      <c r="J189" s="272"/>
      <c r="K189" s="272"/>
      <c r="L189" s="272"/>
      <c r="M189" s="272"/>
      <c r="N189" s="272"/>
      <c r="O189" s="98">
        <f t="shared" si="65"/>
        <v>0</v>
      </c>
      <c r="P189" s="33"/>
      <c r="Q189" s="33"/>
      <c r="R189" s="33"/>
      <c r="S189" s="33"/>
      <c r="T189" s="33"/>
      <c r="U189" s="99">
        <f t="shared" si="66"/>
        <v>0</v>
      </c>
      <c r="V189" s="34"/>
      <c r="W189" s="99">
        <f t="shared" si="67"/>
        <v>0</v>
      </c>
      <c r="X189" s="99">
        <f t="shared" si="68"/>
        <v>0</v>
      </c>
      <c r="Y189" s="33" t="str">
        <f>_xlfn.IFNA(IF(VLOOKUP(CONCATENATE($D189,$F189,$G189,Y$3),'Description des coûts'!$D$8:$M$1048576,5,FALSE)=Y$3,VLOOKUP(CONCATENATE($D189,$F189,$G189,Y$3),'Description des coûts'!$D$8:$M$1048576,9,FALSE),0),"")</f>
        <v/>
      </c>
      <c r="Z189" s="33">
        <f>IFERROR(VLOOKUP(D189,Amortissements!$D$8:$O$1048576,8,FALSE)*VLOOKUP(D189,Amortissements!$D$8:$O$1048576,10,FALSE),0)</f>
        <v>0</v>
      </c>
      <c r="AA189" s="33" t="str">
        <f>_xlfn.IFNA(IF(VLOOKUP(CONCATENATE($D189,$F189,$G189,AA$3),'Description des coûts'!$D$8:$M$1048576,5,FALSE)=AA$3,VLOOKUP(CONCATENATE($D189,$F189,$G189,AA$3),'Description des coûts'!$D$8:$M$1048576,9,FALSE),0),"")</f>
        <v/>
      </c>
      <c r="AB189" s="33" t="str">
        <f>_xlfn.IFNA(IF(VLOOKUP(CONCATENATE($D189,$F189,$G189,AB$3),'Description des coûts'!$D$8:$M$1048576,5,FALSE)=AB$3,VLOOKUP(CONCATENATE($D189,$F189,$G189,AB$3),'Description des coûts'!$D$8:$M$1048576,9,FALSE),0),"")</f>
        <v/>
      </c>
      <c r="AC189" s="33" t="str">
        <f>_xlfn.IFNA(IF(VLOOKUP(CONCATENATE($D189,$F189,$G189,AC$3),'Description des coûts'!$D$8:$M$1048576,5,FALSE)=AC$3,VLOOKUP(CONCATENATE($D189,$F189,$G189,AC$3),'Description des coûts'!$D$8:$M$1048576,9,FALSE),0),"")</f>
        <v/>
      </c>
      <c r="AD189" s="33" t="str">
        <f>_xlfn.IFNA(IF(VLOOKUP(CONCATENATE($D189,$F189,$G189,AD$3),'Description des coûts'!$D$8:$M$1048576,5,FALSE)=AD$3,VLOOKUP(CONCATENATE($D189,$F189,$G189,AD$3),'Description des coûts'!$D$8:$M$1048576,9,FALSE),0),"")</f>
        <v/>
      </c>
      <c r="AE189" s="34"/>
      <c r="AF189" s="99">
        <f t="shared" si="69"/>
        <v>0</v>
      </c>
      <c r="AG189" s="25"/>
      <c r="AH189" s="302"/>
      <c r="AI189" s="100">
        <f>IF(F189="",0,
IF(AG189="RI",N(HLOOKUP($F189,Partenaires!$B$11:$H$24,6,FALSE)),
IF(AG189="DE",N(HLOOKUP($F189,Partenaires!$B$11:$H$24,7,FALSE)),
IF(AG189="IEE",N(HLOOKUP($F189,Partenaires!$B$11:$H$24,8,FALSE)),
IF(AG189="AFR",N(HLOOKUP($F189,Partenaires!$B$11:$H$24,9,FALSE)),
IF(AG189="PME",N(HLOOKUP($F189,Partenaires!$B$11:$H$24,10,FALSE)),
IF(AG189="PE",N(HLOOKUP($F189,Partenaires!$B$11:$H$24,11,FALSE)),0)))))))</f>
        <v>0</v>
      </c>
      <c r="AJ189" s="101">
        <f t="shared" si="70"/>
        <v>0</v>
      </c>
      <c r="AK189" s="101">
        <f t="shared" si="71"/>
        <v>0</v>
      </c>
      <c r="AL189" s="101">
        <f t="shared" si="72"/>
        <v>0</v>
      </c>
      <c r="AM189" s="101">
        <f t="shared" si="73"/>
        <v>0</v>
      </c>
      <c r="AN189" s="101">
        <f t="shared" si="74"/>
        <v>0</v>
      </c>
      <c r="AO189" s="101">
        <f t="shared" si="75"/>
        <v>0</v>
      </c>
      <c r="AP189" s="101">
        <f>IF(AG189="PE",AO189-(AO189*N(HLOOKUP($F189,Partenaires!$B$11:$H$24,12,FALSE))/N(HLOOKUP($F189,Partenaires!$B$11:$H$24,13,FALSE))),0)</f>
        <v>0</v>
      </c>
      <c r="AQ189" s="101">
        <f t="shared" si="76"/>
        <v>0</v>
      </c>
      <c r="AR189" s="101">
        <f t="shared" si="77"/>
        <v>0</v>
      </c>
      <c r="AS189" s="101">
        <f t="shared" si="78"/>
        <v>0</v>
      </c>
      <c r="AT189" s="101">
        <f t="shared" si="79"/>
        <v>0</v>
      </c>
      <c r="AU189" s="101">
        <f t="shared" si="80"/>
        <v>0</v>
      </c>
      <c r="AV189" s="101">
        <f t="shared" si="81"/>
        <v>0</v>
      </c>
      <c r="AW189" s="101">
        <f t="shared" si="82"/>
        <v>0</v>
      </c>
      <c r="AX189" s="101">
        <f t="shared" si="83"/>
        <v>0</v>
      </c>
      <c r="AY189" s="101">
        <f t="shared" si="84"/>
        <v>0</v>
      </c>
      <c r="AZ189" s="101">
        <f t="shared" si="85"/>
        <v>0</v>
      </c>
      <c r="BA189" s="101">
        <f>IF(F189="",0,$BB189*N(HLOOKUP($F189,Partenaires!$B$11:$H$24,5,FALSE)))</f>
        <v>0</v>
      </c>
      <c r="BB189" s="101">
        <f t="shared" si="86"/>
        <v>0</v>
      </c>
    </row>
    <row r="190" spans="1:54" x14ac:dyDescent="0.25">
      <c r="A190" s="25"/>
      <c r="B190" s="25"/>
      <c r="C190" s="25"/>
      <c r="D190" s="43" t="str">
        <f t="shared" si="64"/>
        <v/>
      </c>
      <c r="E190" s="44">
        <f>IFERROR(VLOOKUP(CONCATENATE(A190,B190,C190),'Structure projet '!D:E,2,FALSE),"")</f>
        <v>0</v>
      </c>
      <c r="F190" s="25"/>
      <c r="G190" s="25"/>
      <c r="H190" s="26"/>
      <c r="I190" s="26"/>
      <c r="J190" s="272"/>
      <c r="K190" s="272"/>
      <c r="L190" s="272"/>
      <c r="M190" s="272"/>
      <c r="N190" s="272"/>
      <c r="O190" s="98">
        <f t="shared" si="65"/>
        <v>0</v>
      </c>
      <c r="P190" s="33"/>
      <c r="Q190" s="33"/>
      <c r="R190" s="33"/>
      <c r="S190" s="33"/>
      <c r="T190" s="33"/>
      <c r="U190" s="99">
        <f t="shared" si="66"/>
        <v>0</v>
      </c>
      <c r="V190" s="34"/>
      <c r="W190" s="99">
        <f t="shared" si="67"/>
        <v>0</v>
      </c>
      <c r="X190" s="99">
        <f t="shared" si="68"/>
        <v>0</v>
      </c>
      <c r="Y190" s="33" t="str">
        <f>_xlfn.IFNA(IF(VLOOKUP(CONCATENATE($D190,$F190,$G190,Y$3),'Description des coûts'!$D$8:$M$1048576,5,FALSE)=Y$3,VLOOKUP(CONCATENATE($D190,$F190,$G190,Y$3),'Description des coûts'!$D$8:$M$1048576,9,FALSE),0),"")</f>
        <v/>
      </c>
      <c r="Z190" s="33">
        <f>IFERROR(VLOOKUP(D190,Amortissements!$D$8:$O$1048576,8,FALSE)*VLOOKUP(D190,Amortissements!$D$8:$O$1048576,10,FALSE),0)</f>
        <v>0</v>
      </c>
      <c r="AA190" s="33" t="str">
        <f>_xlfn.IFNA(IF(VLOOKUP(CONCATENATE($D190,$F190,$G190,AA$3),'Description des coûts'!$D$8:$M$1048576,5,FALSE)=AA$3,VLOOKUP(CONCATENATE($D190,$F190,$G190,AA$3),'Description des coûts'!$D$8:$M$1048576,9,FALSE),0),"")</f>
        <v/>
      </c>
      <c r="AB190" s="33" t="str">
        <f>_xlfn.IFNA(IF(VLOOKUP(CONCATENATE($D190,$F190,$G190,AB$3),'Description des coûts'!$D$8:$M$1048576,5,FALSE)=AB$3,VLOOKUP(CONCATENATE($D190,$F190,$G190,AB$3),'Description des coûts'!$D$8:$M$1048576,9,FALSE),0),"")</f>
        <v/>
      </c>
      <c r="AC190" s="33" t="str">
        <f>_xlfn.IFNA(IF(VLOOKUP(CONCATENATE($D190,$F190,$G190,AC$3),'Description des coûts'!$D$8:$M$1048576,5,FALSE)=AC$3,VLOOKUP(CONCATENATE($D190,$F190,$G190,AC$3),'Description des coûts'!$D$8:$M$1048576,9,FALSE),0),"")</f>
        <v/>
      </c>
      <c r="AD190" s="33" t="str">
        <f>_xlfn.IFNA(IF(VLOOKUP(CONCATENATE($D190,$F190,$G190,AD$3),'Description des coûts'!$D$8:$M$1048576,5,FALSE)=AD$3,VLOOKUP(CONCATENATE($D190,$F190,$G190,AD$3),'Description des coûts'!$D$8:$M$1048576,9,FALSE),0),"")</f>
        <v/>
      </c>
      <c r="AE190" s="34"/>
      <c r="AF190" s="99">
        <f t="shared" si="69"/>
        <v>0</v>
      </c>
      <c r="AG190" s="25"/>
      <c r="AH190" s="302"/>
      <c r="AI190" s="100">
        <f>IF(F190="",0,
IF(AG190="RI",N(HLOOKUP($F190,Partenaires!$B$11:$H$24,6,FALSE)),
IF(AG190="DE",N(HLOOKUP($F190,Partenaires!$B$11:$H$24,7,FALSE)),
IF(AG190="IEE",N(HLOOKUP($F190,Partenaires!$B$11:$H$24,8,FALSE)),
IF(AG190="AFR",N(HLOOKUP($F190,Partenaires!$B$11:$H$24,9,FALSE)),
IF(AG190="PME",N(HLOOKUP($F190,Partenaires!$B$11:$H$24,10,FALSE)),
IF(AG190="PE",N(HLOOKUP($F190,Partenaires!$B$11:$H$24,11,FALSE)),0)))))))</f>
        <v>0</v>
      </c>
      <c r="AJ190" s="101">
        <f t="shared" si="70"/>
        <v>0</v>
      </c>
      <c r="AK190" s="101">
        <f t="shared" si="71"/>
        <v>0</v>
      </c>
      <c r="AL190" s="101">
        <f t="shared" si="72"/>
        <v>0</v>
      </c>
      <c r="AM190" s="101">
        <f t="shared" si="73"/>
        <v>0</v>
      </c>
      <c r="AN190" s="101">
        <f t="shared" si="74"/>
        <v>0</v>
      </c>
      <c r="AO190" s="101">
        <f t="shared" si="75"/>
        <v>0</v>
      </c>
      <c r="AP190" s="101">
        <f>IF(AG190="PE",AO190-(AO190*N(HLOOKUP($F190,Partenaires!$B$11:$H$24,12,FALSE))/N(HLOOKUP($F190,Partenaires!$B$11:$H$24,13,FALSE))),0)</f>
        <v>0</v>
      </c>
      <c r="AQ190" s="101">
        <f t="shared" si="76"/>
        <v>0</v>
      </c>
      <c r="AR190" s="101">
        <f t="shared" si="77"/>
        <v>0</v>
      </c>
      <c r="AS190" s="101">
        <f t="shared" si="78"/>
        <v>0</v>
      </c>
      <c r="AT190" s="101">
        <f t="shared" si="79"/>
        <v>0</v>
      </c>
      <c r="AU190" s="101">
        <f t="shared" si="80"/>
        <v>0</v>
      </c>
      <c r="AV190" s="101">
        <f t="shared" si="81"/>
        <v>0</v>
      </c>
      <c r="AW190" s="101">
        <f t="shared" si="82"/>
        <v>0</v>
      </c>
      <c r="AX190" s="101">
        <f t="shared" si="83"/>
        <v>0</v>
      </c>
      <c r="AY190" s="101">
        <f t="shared" si="84"/>
        <v>0</v>
      </c>
      <c r="AZ190" s="101">
        <f t="shared" si="85"/>
        <v>0</v>
      </c>
      <c r="BA190" s="101">
        <f>IF(F190="",0,$BB190*N(HLOOKUP($F190,Partenaires!$B$11:$H$24,5,FALSE)))</f>
        <v>0</v>
      </c>
      <c r="BB190" s="101">
        <f t="shared" si="86"/>
        <v>0</v>
      </c>
    </row>
    <row r="191" spans="1:54" x14ac:dyDescent="0.25">
      <c r="A191" s="25"/>
      <c r="B191" s="25"/>
      <c r="C191" s="25"/>
      <c r="D191" s="43" t="str">
        <f t="shared" si="64"/>
        <v/>
      </c>
      <c r="E191" s="44">
        <f>IFERROR(VLOOKUP(CONCATENATE(A191,B191,C191),'Structure projet '!D:E,2,FALSE),"")</f>
        <v>0</v>
      </c>
      <c r="F191" s="25"/>
      <c r="G191" s="25"/>
      <c r="H191" s="26"/>
      <c r="I191" s="26"/>
      <c r="J191" s="272"/>
      <c r="K191" s="272"/>
      <c r="L191" s="272"/>
      <c r="M191" s="272"/>
      <c r="N191" s="272"/>
      <c r="O191" s="98">
        <f t="shared" si="65"/>
        <v>0</v>
      </c>
      <c r="P191" s="33"/>
      <c r="Q191" s="33"/>
      <c r="R191" s="33"/>
      <c r="S191" s="33"/>
      <c r="T191" s="33"/>
      <c r="U191" s="99">
        <f t="shared" si="66"/>
        <v>0</v>
      </c>
      <c r="V191" s="34"/>
      <c r="W191" s="99">
        <f t="shared" si="67"/>
        <v>0</v>
      </c>
      <c r="X191" s="99">
        <f t="shared" si="68"/>
        <v>0</v>
      </c>
      <c r="Y191" s="33" t="str">
        <f>_xlfn.IFNA(IF(VLOOKUP(CONCATENATE($D191,$F191,$G191,Y$3),'Description des coûts'!$D$8:$M$1048576,5,FALSE)=Y$3,VLOOKUP(CONCATENATE($D191,$F191,$G191,Y$3),'Description des coûts'!$D$8:$M$1048576,9,FALSE),0),"")</f>
        <v/>
      </c>
      <c r="Z191" s="33">
        <f>IFERROR(VLOOKUP(D191,Amortissements!$D$8:$O$1048576,8,FALSE)*VLOOKUP(D191,Amortissements!$D$8:$O$1048576,10,FALSE),0)</f>
        <v>0</v>
      </c>
      <c r="AA191" s="33" t="str">
        <f>_xlfn.IFNA(IF(VLOOKUP(CONCATENATE($D191,$F191,$G191,AA$3),'Description des coûts'!$D$8:$M$1048576,5,FALSE)=AA$3,VLOOKUP(CONCATENATE($D191,$F191,$G191,AA$3),'Description des coûts'!$D$8:$M$1048576,9,FALSE),0),"")</f>
        <v/>
      </c>
      <c r="AB191" s="33" t="str">
        <f>_xlfn.IFNA(IF(VLOOKUP(CONCATENATE($D191,$F191,$G191,AB$3),'Description des coûts'!$D$8:$M$1048576,5,FALSE)=AB$3,VLOOKUP(CONCATENATE($D191,$F191,$G191,AB$3),'Description des coûts'!$D$8:$M$1048576,9,FALSE),0),"")</f>
        <v/>
      </c>
      <c r="AC191" s="33" t="str">
        <f>_xlfn.IFNA(IF(VLOOKUP(CONCATENATE($D191,$F191,$G191,AC$3),'Description des coûts'!$D$8:$M$1048576,5,FALSE)=AC$3,VLOOKUP(CONCATENATE($D191,$F191,$G191,AC$3),'Description des coûts'!$D$8:$M$1048576,9,FALSE),0),"")</f>
        <v/>
      </c>
      <c r="AD191" s="33" t="str">
        <f>_xlfn.IFNA(IF(VLOOKUP(CONCATENATE($D191,$F191,$G191,AD$3),'Description des coûts'!$D$8:$M$1048576,5,FALSE)=AD$3,VLOOKUP(CONCATENATE($D191,$F191,$G191,AD$3),'Description des coûts'!$D$8:$M$1048576,9,FALSE),0),"")</f>
        <v/>
      </c>
      <c r="AE191" s="34"/>
      <c r="AF191" s="99">
        <f t="shared" si="69"/>
        <v>0</v>
      </c>
      <c r="AG191" s="25"/>
      <c r="AH191" s="302"/>
      <c r="AI191" s="100">
        <f>IF(F191="",0,
IF(AG191="RI",N(HLOOKUP($F191,Partenaires!$B$11:$H$24,6,FALSE)),
IF(AG191="DE",N(HLOOKUP($F191,Partenaires!$B$11:$H$24,7,FALSE)),
IF(AG191="IEE",N(HLOOKUP($F191,Partenaires!$B$11:$H$24,8,FALSE)),
IF(AG191="AFR",N(HLOOKUP($F191,Partenaires!$B$11:$H$24,9,FALSE)),
IF(AG191="PME",N(HLOOKUP($F191,Partenaires!$B$11:$H$24,10,FALSE)),
IF(AG191="PE",N(HLOOKUP($F191,Partenaires!$B$11:$H$24,11,FALSE)),0)))))))</f>
        <v>0</v>
      </c>
      <c r="AJ191" s="101">
        <f t="shared" si="70"/>
        <v>0</v>
      </c>
      <c r="AK191" s="101">
        <f t="shared" si="71"/>
        <v>0</v>
      </c>
      <c r="AL191" s="101">
        <f t="shared" si="72"/>
        <v>0</v>
      </c>
      <c r="AM191" s="101">
        <f t="shared" si="73"/>
        <v>0</v>
      </c>
      <c r="AN191" s="101">
        <f t="shared" si="74"/>
        <v>0</v>
      </c>
      <c r="AO191" s="101">
        <f t="shared" si="75"/>
        <v>0</v>
      </c>
      <c r="AP191" s="101">
        <f>IF(AG191="PE",AO191-(AO191*N(HLOOKUP($F191,Partenaires!$B$11:$H$24,12,FALSE))/N(HLOOKUP($F191,Partenaires!$B$11:$H$24,13,FALSE))),0)</f>
        <v>0</v>
      </c>
      <c r="AQ191" s="101">
        <f t="shared" si="76"/>
        <v>0</v>
      </c>
      <c r="AR191" s="101">
        <f t="shared" si="77"/>
        <v>0</v>
      </c>
      <c r="AS191" s="101">
        <f t="shared" si="78"/>
        <v>0</v>
      </c>
      <c r="AT191" s="101">
        <f t="shared" si="79"/>
        <v>0</v>
      </c>
      <c r="AU191" s="101">
        <f t="shared" si="80"/>
        <v>0</v>
      </c>
      <c r="AV191" s="101">
        <f t="shared" si="81"/>
        <v>0</v>
      </c>
      <c r="AW191" s="101">
        <f t="shared" si="82"/>
        <v>0</v>
      </c>
      <c r="AX191" s="101">
        <f t="shared" si="83"/>
        <v>0</v>
      </c>
      <c r="AY191" s="101">
        <f t="shared" si="84"/>
        <v>0</v>
      </c>
      <c r="AZ191" s="101">
        <f t="shared" si="85"/>
        <v>0</v>
      </c>
      <c r="BA191" s="101">
        <f>IF(F191="",0,$BB191*N(HLOOKUP($F191,Partenaires!$B$11:$H$24,5,FALSE)))</f>
        <v>0</v>
      </c>
      <c r="BB191" s="101">
        <f t="shared" si="86"/>
        <v>0</v>
      </c>
    </row>
    <row r="192" spans="1:54" x14ac:dyDescent="0.25">
      <c r="A192" s="25"/>
      <c r="B192" s="25"/>
      <c r="C192" s="25"/>
      <c r="D192" s="43" t="str">
        <f t="shared" si="64"/>
        <v/>
      </c>
      <c r="E192" s="44">
        <f>IFERROR(VLOOKUP(CONCATENATE(A192,B192,C192),'Structure projet '!D:E,2,FALSE),"")</f>
        <v>0</v>
      </c>
      <c r="F192" s="25"/>
      <c r="G192" s="25"/>
      <c r="H192" s="26"/>
      <c r="I192" s="26"/>
      <c r="J192" s="272"/>
      <c r="K192" s="272"/>
      <c r="L192" s="272"/>
      <c r="M192" s="272"/>
      <c r="N192" s="272"/>
      <c r="O192" s="98">
        <f t="shared" si="65"/>
        <v>0</v>
      </c>
      <c r="P192" s="33"/>
      <c r="Q192" s="33"/>
      <c r="R192" s="33"/>
      <c r="S192" s="33"/>
      <c r="T192" s="33"/>
      <c r="U192" s="99">
        <f t="shared" si="66"/>
        <v>0</v>
      </c>
      <c r="V192" s="34"/>
      <c r="W192" s="99">
        <f t="shared" si="67"/>
        <v>0</v>
      </c>
      <c r="X192" s="99">
        <f t="shared" si="68"/>
        <v>0</v>
      </c>
      <c r="Y192" s="33" t="str">
        <f>_xlfn.IFNA(IF(VLOOKUP(CONCATENATE($D192,$F192,$G192,Y$3),'Description des coûts'!$D$8:$M$1048576,5,FALSE)=Y$3,VLOOKUP(CONCATENATE($D192,$F192,$G192,Y$3),'Description des coûts'!$D$8:$M$1048576,9,FALSE),0),"")</f>
        <v/>
      </c>
      <c r="Z192" s="33">
        <f>IFERROR(VLOOKUP(D192,Amortissements!$D$8:$O$1048576,8,FALSE)*VLOOKUP(D192,Amortissements!$D$8:$O$1048576,10,FALSE),0)</f>
        <v>0</v>
      </c>
      <c r="AA192" s="33" t="str">
        <f>_xlfn.IFNA(IF(VLOOKUP(CONCATENATE($D192,$F192,$G192,AA$3),'Description des coûts'!$D$8:$M$1048576,5,FALSE)=AA$3,VLOOKUP(CONCATENATE($D192,$F192,$G192,AA$3),'Description des coûts'!$D$8:$M$1048576,9,FALSE),0),"")</f>
        <v/>
      </c>
      <c r="AB192" s="33" t="str">
        <f>_xlfn.IFNA(IF(VLOOKUP(CONCATENATE($D192,$F192,$G192,AB$3),'Description des coûts'!$D$8:$M$1048576,5,FALSE)=AB$3,VLOOKUP(CONCATENATE($D192,$F192,$G192,AB$3),'Description des coûts'!$D$8:$M$1048576,9,FALSE),0),"")</f>
        <v/>
      </c>
      <c r="AC192" s="33" t="str">
        <f>_xlfn.IFNA(IF(VLOOKUP(CONCATENATE($D192,$F192,$G192,AC$3),'Description des coûts'!$D$8:$M$1048576,5,FALSE)=AC$3,VLOOKUP(CONCATENATE($D192,$F192,$G192,AC$3),'Description des coûts'!$D$8:$M$1048576,9,FALSE),0),"")</f>
        <v/>
      </c>
      <c r="AD192" s="33" t="str">
        <f>_xlfn.IFNA(IF(VLOOKUP(CONCATENATE($D192,$F192,$G192,AD$3),'Description des coûts'!$D$8:$M$1048576,5,FALSE)=AD$3,VLOOKUP(CONCATENATE($D192,$F192,$G192,AD$3),'Description des coûts'!$D$8:$M$1048576,9,FALSE),0),"")</f>
        <v/>
      </c>
      <c r="AE192" s="34"/>
      <c r="AF192" s="99">
        <f t="shared" si="69"/>
        <v>0</v>
      </c>
      <c r="AG192" s="25"/>
      <c r="AH192" s="302"/>
      <c r="AI192" s="100">
        <f>IF(F192="",0,
IF(AG192="RI",N(HLOOKUP($F192,Partenaires!$B$11:$H$24,6,FALSE)),
IF(AG192="DE",N(HLOOKUP($F192,Partenaires!$B$11:$H$24,7,FALSE)),
IF(AG192="IEE",N(HLOOKUP($F192,Partenaires!$B$11:$H$24,8,FALSE)),
IF(AG192="AFR",N(HLOOKUP($F192,Partenaires!$B$11:$H$24,9,FALSE)),
IF(AG192="PME",N(HLOOKUP($F192,Partenaires!$B$11:$H$24,10,FALSE)),
IF(AG192="PE",N(HLOOKUP($F192,Partenaires!$B$11:$H$24,11,FALSE)),0)))))))</f>
        <v>0</v>
      </c>
      <c r="AJ192" s="101">
        <f t="shared" si="70"/>
        <v>0</v>
      </c>
      <c r="AK192" s="101">
        <f t="shared" si="71"/>
        <v>0</v>
      </c>
      <c r="AL192" s="101">
        <f t="shared" si="72"/>
        <v>0</v>
      </c>
      <c r="AM192" s="101">
        <f t="shared" si="73"/>
        <v>0</v>
      </c>
      <c r="AN192" s="101">
        <f t="shared" si="74"/>
        <v>0</v>
      </c>
      <c r="AO192" s="101">
        <f t="shared" si="75"/>
        <v>0</v>
      </c>
      <c r="AP192" s="101">
        <f>IF(AG192="PE",AO192-(AO192*N(HLOOKUP($F192,Partenaires!$B$11:$H$24,12,FALSE))/N(HLOOKUP($F192,Partenaires!$B$11:$H$24,13,FALSE))),0)</f>
        <v>0</v>
      </c>
      <c r="AQ192" s="101">
        <f t="shared" si="76"/>
        <v>0</v>
      </c>
      <c r="AR192" s="101">
        <f t="shared" si="77"/>
        <v>0</v>
      </c>
      <c r="AS192" s="101">
        <f t="shared" si="78"/>
        <v>0</v>
      </c>
      <c r="AT192" s="101">
        <f t="shared" si="79"/>
        <v>0</v>
      </c>
      <c r="AU192" s="101">
        <f t="shared" si="80"/>
        <v>0</v>
      </c>
      <c r="AV192" s="101">
        <f t="shared" si="81"/>
        <v>0</v>
      </c>
      <c r="AW192" s="101">
        <f t="shared" si="82"/>
        <v>0</v>
      </c>
      <c r="AX192" s="101">
        <f t="shared" si="83"/>
        <v>0</v>
      </c>
      <c r="AY192" s="101">
        <f t="shared" si="84"/>
        <v>0</v>
      </c>
      <c r="AZ192" s="101">
        <f t="shared" si="85"/>
        <v>0</v>
      </c>
      <c r="BA192" s="101">
        <f>IF(F192="",0,$BB192*N(HLOOKUP($F192,Partenaires!$B$11:$H$24,5,FALSE)))</f>
        <v>0</v>
      </c>
      <c r="BB192" s="101">
        <f t="shared" si="86"/>
        <v>0</v>
      </c>
    </row>
    <row r="193" spans="1:54" x14ac:dyDescent="0.25">
      <c r="A193" s="25"/>
      <c r="B193" s="25"/>
      <c r="C193" s="25"/>
      <c r="D193" s="43" t="str">
        <f t="shared" si="64"/>
        <v/>
      </c>
      <c r="E193" s="44">
        <f>IFERROR(VLOOKUP(CONCATENATE(A193,B193,C193),'Structure projet '!D:E,2,FALSE),"")</f>
        <v>0</v>
      </c>
      <c r="F193" s="25"/>
      <c r="G193" s="25"/>
      <c r="H193" s="26"/>
      <c r="I193" s="26"/>
      <c r="J193" s="272"/>
      <c r="K193" s="272"/>
      <c r="L193" s="272"/>
      <c r="M193" s="272"/>
      <c r="N193" s="272"/>
      <c r="O193" s="98">
        <f t="shared" si="65"/>
        <v>0</v>
      </c>
      <c r="P193" s="33"/>
      <c r="Q193" s="33"/>
      <c r="R193" s="33"/>
      <c r="S193" s="33"/>
      <c r="T193" s="33"/>
      <c r="U193" s="99">
        <f t="shared" si="66"/>
        <v>0</v>
      </c>
      <c r="V193" s="34"/>
      <c r="W193" s="99">
        <f t="shared" si="67"/>
        <v>0</v>
      </c>
      <c r="X193" s="99">
        <f t="shared" si="68"/>
        <v>0</v>
      </c>
      <c r="Y193" s="33" t="str">
        <f>_xlfn.IFNA(IF(VLOOKUP(CONCATENATE($D193,$F193,$G193,Y$3),'Description des coûts'!$D$8:$M$1048576,5,FALSE)=Y$3,VLOOKUP(CONCATENATE($D193,$F193,$G193,Y$3),'Description des coûts'!$D$8:$M$1048576,9,FALSE),0),"")</f>
        <v/>
      </c>
      <c r="Z193" s="33">
        <f>IFERROR(VLOOKUP(D193,Amortissements!$D$8:$O$1048576,8,FALSE)*VLOOKUP(D193,Amortissements!$D$8:$O$1048576,10,FALSE),0)</f>
        <v>0</v>
      </c>
      <c r="AA193" s="33" t="str">
        <f>_xlfn.IFNA(IF(VLOOKUP(CONCATENATE($D193,$F193,$G193,AA$3),'Description des coûts'!$D$8:$M$1048576,5,FALSE)=AA$3,VLOOKUP(CONCATENATE($D193,$F193,$G193,AA$3),'Description des coûts'!$D$8:$M$1048576,9,FALSE),0),"")</f>
        <v/>
      </c>
      <c r="AB193" s="33" t="str">
        <f>_xlfn.IFNA(IF(VLOOKUP(CONCATENATE($D193,$F193,$G193,AB$3),'Description des coûts'!$D$8:$M$1048576,5,FALSE)=AB$3,VLOOKUP(CONCATENATE($D193,$F193,$G193,AB$3),'Description des coûts'!$D$8:$M$1048576,9,FALSE),0),"")</f>
        <v/>
      </c>
      <c r="AC193" s="33" t="str">
        <f>_xlfn.IFNA(IF(VLOOKUP(CONCATENATE($D193,$F193,$G193,AC$3),'Description des coûts'!$D$8:$M$1048576,5,FALSE)=AC$3,VLOOKUP(CONCATENATE($D193,$F193,$G193,AC$3),'Description des coûts'!$D$8:$M$1048576,9,FALSE),0),"")</f>
        <v/>
      </c>
      <c r="AD193" s="33" t="str">
        <f>_xlfn.IFNA(IF(VLOOKUP(CONCATENATE($D193,$F193,$G193,AD$3),'Description des coûts'!$D$8:$M$1048576,5,FALSE)=AD$3,VLOOKUP(CONCATENATE($D193,$F193,$G193,AD$3),'Description des coûts'!$D$8:$M$1048576,9,FALSE),0),"")</f>
        <v/>
      </c>
      <c r="AE193" s="34"/>
      <c r="AF193" s="99">
        <f t="shared" si="69"/>
        <v>0</v>
      </c>
      <c r="AG193" s="25"/>
      <c r="AH193" s="302"/>
      <c r="AI193" s="100">
        <f>IF(F193="",0,
IF(AG193="RI",N(HLOOKUP($F193,Partenaires!$B$11:$H$24,6,FALSE)),
IF(AG193="DE",N(HLOOKUP($F193,Partenaires!$B$11:$H$24,7,FALSE)),
IF(AG193="IEE",N(HLOOKUP($F193,Partenaires!$B$11:$H$24,8,FALSE)),
IF(AG193="AFR",N(HLOOKUP($F193,Partenaires!$B$11:$H$24,9,FALSE)),
IF(AG193="PME",N(HLOOKUP($F193,Partenaires!$B$11:$H$24,10,FALSE)),
IF(AG193="PE",N(HLOOKUP($F193,Partenaires!$B$11:$H$24,11,FALSE)),0)))))))</f>
        <v>0</v>
      </c>
      <c r="AJ193" s="101">
        <f t="shared" si="70"/>
        <v>0</v>
      </c>
      <c r="AK193" s="101">
        <f t="shared" si="71"/>
        <v>0</v>
      </c>
      <c r="AL193" s="101">
        <f t="shared" si="72"/>
        <v>0</v>
      </c>
      <c r="AM193" s="101">
        <f t="shared" si="73"/>
        <v>0</v>
      </c>
      <c r="AN193" s="101">
        <f t="shared" si="74"/>
        <v>0</v>
      </c>
      <c r="AO193" s="101">
        <f t="shared" si="75"/>
        <v>0</v>
      </c>
      <c r="AP193" s="101">
        <f>IF(AG193="PE",AO193-(AO193*N(HLOOKUP($F193,Partenaires!$B$11:$H$24,12,FALSE))/N(HLOOKUP($F193,Partenaires!$B$11:$H$24,13,FALSE))),0)</f>
        <v>0</v>
      </c>
      <c r="AQ193" s="101">
        <f t="shared" si="76"/>
        <v>0</v>
      </c>
      <c r="AR193" s="101">
        <f t="shared" si="77"/>
        <v>0</v>
      </c>
      <c r="AS193" s="101">
        <f t="shared" si="78"/>
        <v>0</v>
      </c>
      <c r="AT193" s="101">
        <f t="shared" si="79"/>
        <v>0</v>
      </c>
      <c r="AU193" s="101">
        <f t="shared" si="80"/>
        <v>0</v>
      </c>
      <c r="AV193" s="101">
        <f t="shared" si="81"/>
        <v>0</v>
      </c>
      <c r="AW193" s="101">
        <f t="shared" si="82"/>
        <v>0</v>
      </c>
      <c r="AX193" s="101">
        <f t="shared" si="83"/>
        <v>0</v>
      </c>
      <c r="AY193" s="101">
        <f t="shared" si="84"/>
        <v>0</v>
      </c>
      <c r="AZ193" s="101">
        <f t="shared" si="85"/>
        <v>0</v>
      </c>
      <c r="BA193" s="101">
        <f>IF(F193="",0,$BB193*N(HLOOKUP($F193,Partenaires!$B$11:$H$24,5,FALSE)))</f>
        <v>0</v>
      </c>
      <c r="BB193" s="101">
        <f t="shared" si="86"/>
        <v>0</v>
      </c>
    </row>
    <row r="194" spans="1:54" x14ac:dyDescent="0.25">
      <c r="A194" s="25"/>
      <c r="B194" s="25"/>
      <c r="C194" s="25"/>
      <c r="D194" s="43" t="str">
        <f t="shared" si="64"/>
        <v/>
      </c>
      <c r="E194" s="44">
        <f>IFERROR(VLOOKUP(CONCATENATE(A194,B194,C194),'Structure projet '!D:E,2,FALSE),"")</f>
        <v>0</v>
      </c>
      <c r="F194" s="25"/>
      <c r="G194" s="25"/>
      <c r="H194" s="26"/>
      <c r="I194" s="26"/>
      <c r="J194" s="272"/>
      <c r="K194" s="272"/>
      <c r="L194" s="272"/>
      <c r="M194" s="272"/>
      <c r="N194" s="272"/>
      <c r="O194" s="98">
        <f t="shared" si="65"/>
        <v>0</v>
      </c>
      <c r="P194" s="33"/>
      <c r="Q194" s="33"/>
      <c r="R194" s="33"/>
      <c r="S194" s="33"/>
      <c r="T194" s="33"/>
      <c r="U194" s="99">
        <f t="shared" si="66"/>
        <v>0</v>
      </c>
      <c r="V194" s="34"/>
      <c r="W194" s="99">
        <f t="shared" si="67"/>
        <v>0</v>
      </c>
      <c r="X194" s="99">
        <f t="shared" si="68"/>
        <v>0</v>
      </c>
      <c r="Y194" s="33" t="str">
        <f>_xlfn.IFNA(IF(VLOOKUP(CONCATENATE($D194,$F194,$G194,Y$3),'Description des coûts'!$D$8:$M$1048576,5,FALSE)=Y$3,VLOOKUP(CONCATENATE($D194,$F194,$G194,Y$3),'Description des coûts'!$D$8:$M$1048576,9,FALSE),0),"")</f>
        <v/>
      </c>
      <c r="Z194" s="33">
        <f>IFERROR(VLOOKUP(D194,Amortissements!$D$8:$O$1048576,8,FALSE)*VLOOKUP(D194,Amortissements!$D$8:$O$1048576,10,FALSE),0)</f>
        <v>0</v>
      </c>
      <c r="AA194" s="33" t="str">
        <f>_xlfn.IFNA(IF(VLOOKUP(CONCATENATE($D194,$F194,$G194,AA$3),'Description des coûts'!$D$8:$M$1048576,5,FALSE)=AA$3,VLOOKUP(CONCATENATE($D194,$F194,$G194,AA$3),'Description des coûts'!$D$8:$M$1048576,9,FALSE),0),"")</f>
        <v/>
      </c>
      <c r="AB194" s="33" t="str">
        <f>_xlfn.IFNA(IF(VLOOKUP(CONCATENATE($D194,$F194,$G194,AB$3),'Description des coûts'!$D$8:$M$1048576,5,FALSE)=AB$3,VLOOKUP(CONCATENATE($D194,$F194,$G194,AB$3),'Description des coûts'!$D$8:$M$1048576,9,FALSE),0),"")</f>
        <v/>
      </c>
      <c r="AC194" s="33" t="str">
        <f>_xlfn.IFNA(IF(VLOOKUP(CONCATENATE($D194,$F194,$G194,AC$3),'Description des coûts'!$D$8:$M$1048576,5,FALSE)=AC$3,VLOOKUP(CONCATENATE($D194,$F194,$G194,AC$3),'Description des coûts'!$D$8:$M$1048576,9,FALSE),0),"")</f>
        <v/>
      </c>
      <c r="AD194" s="33" t="str">
        <f>_xlfn.IFNA(IF(VLOOKUP(CONCATENATE($D194,$F194,$G194,AD$3),'Description des coûts'!$D$8:$M$1048576,5,FALSE)=AD$3,VLOOKUP(CONCATENATE($D194,$F194,$G194,AD$3),'Description des coûts'!$D$8:$M$1048576,9,FALSE),0),"")</f>
        <v/>
      </c>
      <c r="AE194" s="34"/>
      <c r="AF194" s="99">
        <f t="shared" si="69"/>
        <v>0</v>
      </c>
      <c r="AG194" s="25"/>
      <c r="AH194" s="302"/>
      <c r="AI194" s="100">
        <f>IF(F194="",0,
IF(AG194="RI",N(HLOOKUP($F194,Partenaires!$B$11:$H$24,6,FALSE)),
IF(AG194="DE",N(HLOOKUP($F194,Partenaires!$B$11:$H$24,7,FALSE)),
IF(AG194="IEE",N(HLOOKUP($F194,Partenaires!$B$11:$H$24,8,FALSE)),
IF(AG194="AFR",N(HLOOKUP($F194,Partenaires!$B$11:$H$24,9,FALSE)),
IF(AG194="PME",N(HLOOKUP($F194,Partenaires!$B$11:$H$24,10,FALSE)),
IF(AG194="PE",N(HLOOKUP($F194,Partenaires!$B$11:$H$24,11,FALSE)),0)))))))</f>
        <v>0</v>
      </c>
      <c r="AJ194" s="101">
        <f t="shared" si="70"/>
        <v>0</v>
      </c>
      <c r="AK194" s="101">
        <f t="shared" si="71"/>
        <v>0</v>
      </c>
      <c r="AL194" s="101">
        <f t="shared" si="72"/>
        <v>0</v>
      </c>
      <c r="AM194" s="101">
        <f t="shared" si="73"/>
        <v>0</v>
      </c>
      <c r="AN194" s="101">
        <f t="shared" si="74"/>
        <v>0</v>
      </c>
      <c r="AO194" s="101">
        <f t="shared" si="75"/>
        <v>0</v>
      </c>
      <c r="AP194" s="101">
        <f>IF(AG194="PE",AO194-(AO194*N(HLOOKUP($F194,Partenaires!$B$11:$H$24,12,FALSE))/N(HLOOKUP($F194,Partenaires!$B$11:$H$24,13,FALSE))),0)</f>
        <v>0</v>
      </c>
      <c r="AQ194" s="101">
        <f t="shared" si="76"/>
        <v>0</v>
      </c>
      <c r="AR194" s="101">
        <f t="shared" si="77"/>
        <v>0</v>
      </c>
      <c r="AS194" s="101">
        <f t="shared" si="78"/>
        <v>0</v>
      </c>
      <c r="AT194" s="101">
        <f t="shared" si="79"/>
        <v>0</v>
      </c>
      <c r="AU194" s="101">
        <f t="shared" si="80"/>
        <v>0</v>
      </c>
      <c r="AV194" s="101">
        <f t="shared" si="81"/>
        <v>0</v>
      </c>
      <c r="AW194" s="101">
        <f t="shared" si="82"/>
        <v>0</v>
      </c>
      <c r="AX194" s="101">
        <f t="shared" si="83"/>
        <v>0</v>
      </c>
      <c r="AY194" s="101">
        <f t="shared" si="84"/>
        <v>0</v>
      </c>
      <c r="AZ194" s="101">
        <f t="shared" si="85"/>
        <v>0</v>
      </c>
      <c r="BA194" s="101">
        <f>IF(F194="",0,$BB194*N(HLOOKUP($F194,Partenaires!$B$11:$H$24,5,FALSE)))</f>
        <v>0</v>
      </c>
      <c r="BB194" s="101">
        <f t="shared" si="86"/>
        <v>0</v>
      </c>
    </row>
    <row r="195" spans="1:54" x14ac:dyDescent="0.25">
      <c r="A195" s="25"/>
      <c r="B195" s="25"/>
      <c r="C195" s="25"/>
      <c r="D195" s="43" t="str">
        <f t="shared" si="64"/>
        <v/>
      </c>
      <c r="E195" s="44">
        <f>IFERROR(VLOOKUP(CONCATENATE(A195,B195,C195),'Structure projet '!D:E,2,FALSE),"")</f>
        <v>0</v>
      </c>
      <c r="F195" s="25"/>
      <c r="G195" s="25"/>
      <c r="H195" s="26"/>
      <c r="I195" s="26"/>
      <c r="J195" s="272"/>
      <c r="K195" s="272"/>
      <c r="L195" s="272"/>
      <c r="M195" s="272"/>
      <c r="N195" s="272"/>
      <c r="O195" s="98">
        <f t="shared" si="65"/>
        <v>0</v>
      </c>
      <c r="P195" s="33"/>
      <c r="Q195" s="33"/>
      <c r="R195" s="33"/>
      <c r="S195" s="33"/>
      <c r="T195" s="33"/>
      <c r="U195" s="99">
        <f t="shared" si="66"/>
        <v>0</v>
      </c>
      <c r="V195" s="34"/>
      <c r="W195" s="99">
        <f t="shared" si="67"/>
        <v>0</v>
      </c>
      <c r="X195" s="99">
        <f t="shared" si="68"/>
        <v>0</v>
      </c>
      <c r="Y195" s="33" t="str">
        <f>_xlfn.IFNA(IF(VLOOKUP(CONCATENATE($D195,$F195,$G195,Y$3),'Description des coûts'!$D$8:$M$1048576,5,FALSE)=Y$3,VLOOKUP(CONCATENATE($D195,$F195,$G195,Y$3),'Description des coûts'!$D$8:$M$1048576,9,FALSE),0),"")</f>
        <v/>
      </c>
      <c r="Z195" s="33">
        <f>IFERROR(VLOOKUP(D195,Amortissements!$D$8:$O$1048576,8,FALSE)*VLOOKUP(D195,Amortissements!$D$8:$O$1048576,10,FALSE),0)</f>
        <v>0</v>
      </c>
      <c r="AA195" s="33" t="str">
        <f>_xlfn.IFNA(IF(VLOOKUP(CONCATENATE($D195,$F195,$G195,AA$3),'Description des coûts'!$D$8:$M$1048576,5,FALSE)=AA$3,VLOOKUP(CONCATENATE($D195,$F195,$G195,AA$3),'Description des coûts'!$D$8:$M$1048576,9,FALSE),0),"")</f>
        <v/>
      </c>
      <c r="AB195" s="33" t="str">
        <f>_xlfn.IFNA(IF(VLOOKUP(CONCATENATE($D195,$F195,$G195,AB$3),'Description des coûts'!$D$8:$M$1048576,5,FALSE)=AB$3,VLOOKUP(CONCATENATE($D195,$F195,$G195,AB$3),'Description des coûts'!$D$8:$M$1048576,9,FALSE),0),"")</f>
        <v/>
      </c>
      <c r="AC195" s="33" t="str">
        <f>_xlfn.IFNA(IF(VLOOKUP(CONCATENATE($D195,$F195,$G195,AC$3),'Description des coûts'!$D$8:$M$1048576,5,FALSE)=AC$3,VLOOKUP(CONCATENATE($D195,$F195,$G195,AC$3),'Description des coûts'!$D$8:$M$1048576,9,FALSE),0),"")</f>
        <v/>
      </c>
      <c r="AD195" s="33" t="str">
        <f>_xlfn.IFNA(IF(VLOOKUP(CONCATENATE($D195,$F195,$G195,AD$3),'Description des coûts'!$D$8:$M$1048576,5,FALSE)=AD$3,VLOOKUP(CONCATENATE($D195,$F195,$G195,AD$3),'Description des coûts'!$D$8:$M$1048576,9,FALSE),0),"")</f>
        <v/>
      </c>
      <c r="AE195" s="34"/>
      <c r="AF195" s="99">
        <f t="shared" si="69"/>
        <v>0</v>
      </c>
      <c r="AG195" s="25"/>
      <c r="AH195" s="302"/>
      <c r="AI195" s="100">
        <f>IF(F195="",0,
IF(AG195="RI",N(HLOOKUP($F195,Partenaires!$B$11:$H$24,6,FALSE)),
IF(AG195="DE",N(HLOOKUP($F195,Partenaires!$B$11:$H$24,7,FALSE)),
IF(AG195="IEE",N(HLOOKUP($F195,Partenaires!$B$11:$H$24,8,FALSE)),
IF(AG195="AFR",N(HLOOKUP($F195,Partenaires!$B$11:$H$24,9,FALSE)),
IF(AG195="PME",N(HLOOKUP($F195,Partenaires!$B$11:$H$24,10,FALSE)),
IF(AG195="PE",N(HLOOKUP($F195,Partenaires!$B$11:$H$24,11,FALSE)),0)))))))</f>
        <v>0</v>
      </c>
      <c r="AJ195" s="101">
        <f t="shared" si="70"/>
        <v>0</v>
      </c>
      <c r="AK195" s="101">
        <f t="shared" si="71"/>
        <v>0</v>
      </c>
      <c r="AL195" s="101">
        <f t="shared" si="72"/>
        <v>0</v>
      </c>
      <c r="AM195" s="101">
        <f t="shared" si="73"/>
        <v>0</v>
      </c>
      <c r="AN195" s="101">
        <f t="shared" si="74"/>
        <v>0</v>
      </c>
      <c r="AO195" s="101">
        <f t="shared" si="75"/>
        <v>0</v>
      </c>
      <c r="AP195" s="101">
        <f>IF(AG195="PE",AO195-(AO195*N(HLOOKUP($F195,Partenaires!$B$11:$H$24,12,FALSE))/N(HLOOKUP($F195,Partenaires!$B$11:$H$24,13,FALSE))),0)</f>
        <v>0</v>
      </c>
      <c r="AQ195" s="101">
        <f t="shared" si="76"/>
        <v>0</v>
      </c>
      <c r="AR195" s="101">
        <f t="shared" si="77"/>
        <v>0</v>
      </c>
      <c r="AS195" s="101">
        <f t="shared" si="78"/>
        <v>0</v>
      </c>
      <c r="AT195" s="101">
        <f t="shared" si="79"/>
        <v>0</v>
      </c>
      <c r="AU195" s="101">
        <f t="shared" si="80"/>
        <v>0</v>
      </c>
      <c r="AV195" s="101">
        <f t="shared" si="81"/>
        <v>0</v>
      </c>
      <c r="AW195" s="101">
        <f t="shared" si="82"/>
        <v>0</v>
      </c>
      <c r="AX195" s="101">
        <f t="shared" si="83"/>
        <v>0</v>
      </c>
      <c r="AY195" s="101">
        <f t="shared" si="84"/>
        <v>0</v>
      </c>
      <c r="AZ195" s="101">
        <f t="shared" si="85"/>
        <v>0</v>
      </c>
      <c r="BA195" s="101">
        <f>IF(F195="",0,$BB195*N(HLOOKUP($F195,Partenaires!$B$11:$H$24,5,FALSE)))</f>
        <v>0</v>
      </c>
      <c r="BB195" s="101">
        <f t="shared" si="86"/>
        <v>0</v>
      </c>
    </row>
    <row r="196" spans="1:54" x14ac:dyDescent="0.25">
      <c r="A196" s="25"/>
      <c r="B196" s="25"/>
      <c r="C196" s="25"/>
      <c r="D196" s="43" t="str">
        <f t="shared" si="64"/>
        <v/>
      </c>
      <c r="E196" s="44">
        <f>IFERROR(VLOOKUP(CONCATENATE(A196,B196,C196),'Structure projet '!D:E,2,FALSE),"")</f>
        <v>0</v>
      </c>
      <c r="F196" s="25"/>
      <c r="G196" s="25"/>
      <c r="H196" s="26"/>
      <c r="I196" s="26"/>
      <c r="J196" s="272"/>
      <c r="K196" s="272"/>
      <c r="L196" s="272"/>
      <c r="M196" s="272"/>
      <c r="N196" s="272"/>
      <c r="O196" s="98">
        <f t="shared" si="65"/>
        <v>0</v>
      </c>
      <c r="P196" s="33"/>
      <c r="Q196" s="33"/>
      <c r="R196" s="33"/>
      <c r="S196" s="33"/>
      <c r="T196" s="33"/>
      <c r="U196" s="99">
        <f t="shared" si="66"/>
        <v>0</v>
      </c>
      <c r="V196" s="34"/>
      <c r="W196" s="99">
        <f t="shared" si="67"/>
        <v>0</v>
      </c>
      <c r="X196" s="99">
        <f t="shared" si="68"/>
        <v>0</v>
      </c>
      <c r="Y196" s="33" t="str">
        <f>_xlfn.IFNA(IF(VLOOKUP(CONCATENATE($D196,$F196,$G196,Y$3),'Description des coûts'!$D$8:$M$1048576,5,FALSE)=Y$3,VLOOKUP(CONCATENATE($D196,$F196,$G196,Y$3),'Description des coûts'!$D$8:$M$1048576,9,FALSE),0),"")</f>
        <v/>
      </c>
      <c r="Z196" s="33">
        <f>IFERROR(VLOOKUP(D196,Amortissements!$D$8:$O$1048576,8,FALSE)*VLOOKUP(D196,Amortissements!$D$8:$O$1048576,10,FALSE),0)</f>
        <v>0</v>
      </c>
      <c r="AA196" s="33" t="str">
        <f>_xlfn.IFNA(IF(VLOOKUP(CONCATENATE($D196,$F196,$G196,AA$3),'Description des coûts'!$D$8:$M$1048576,5,FALSE)=AA$3,VLOOKUP(CONCATENATE($D196,$F196,$G196,AA$3),'Description des coûts'!$D$8:$M$1048576,9,FALSE),0),"")</f>
        <v/>
      </c>
      <c r="AB196" s="33" t="str">
        <f>_xlfn.IFNA(IF(VLOOKUP(CONCATENATE($D196,$F196,$G196,AB$3),'Description des coûts'!$D$8:$M$1048576,5,FALSE)=AB$3,VLOOKUP(CONCATENATE($D196,$F196,$G196,AB$3),'Description des coûts'!$D$8:$M$1048576,9,FALSE),0),"")</f>
        <v/>
      </c>
      <c r="AC196" s="33" t="str">
        <f>_xlfn.IFNA(IF(VLOOKUP(CONCATENATE($D196,$F196,$G196,AC$3),'Description des coûts'!$D$8:$M$1048576,5,FALSE)=AC$3,VLOOKUP(CONCATENATE($D196,$F196,$G196,AC$3),'Description des coûts'!$D$8:$M$1048576,9,FALSE),0),"")</f>
        <v/>
      </c>
      <c r="AD196" s="33" t="str">
        <f>_xlfn.IFNA(IF(VLOOKUP(CONCATENATE($D196,$F196,$G196,AD$3),'Description des coûts'!$D$8:$M$1048576,5,FALSE)=AD$3,VLOOKUP(CONCATENATE($D196,$F196,$G196,AD$3),'Description des coûts'!$D$8:$M$1048576,9,FALSE),0),"")</f>
        <v/>
      </c>
      <c r="AE196" s="34"/>
      <c r="AF196" s="99">
        <f t="shared" si="69"/>
        <v>0</v>
      </c>
      <c r="AG196" s="25"/>
      <c r="AH196" s="302"/>
      <c r="AI196" s="100">
        <f>IF(F196="",0,
IF(AG196="RI",N(HLOOKUP($F196,Partenaires!$B$11:$H$24,6,FALSE)),
IF(AG196="DE",N(HLOOKUP($F196,Partenaires!$B$11:$H$24,7,FALSE)),
IF(AG196="IEE",N(HLOOKUP($F196,Partenaires!$B$11:$H$24,8,FALSE)),
IF(AG196="AFR",N(HLOOKUP($F196,Partenaires!$B$11:$H$24,9,FALSE)),
IF(AG196="PME",N(HLOOKUP($F196,Partenaires!$B$11:$H$24,10,FALSE)),
IF(AG196="PE",N(HLOOKUP($F196,Partenaires!$B$11:$H$24,11,FALSE)),0)))))))</f>
        <v>0</v>
      </c>
      <c r="AJ196" s="101">
        <f t="shared" si="70"/>
        <v>0</v>
      </c>
      <c r="AK196" s="101">
        <f t="shared" si="71"/>
        <v>0</v>
      </c>
      <c r="AL196" s="101">
        <f t="shared" si="72"/>
        <v>0</v>
      </c>
      <c r="AM196" s="101">
        <f t="shared" si="73"/>
        <v>0</v>
      </c>
      <c r="AN196" s="101">
        <f t="shared" si="74"/>
        <v>0</v>
      </c>
      <c r="AO196" s="101">
        <f t="shared" si="75"/>
        <v>0</v>
      </c>
      <c r="AP196" s="101">
        <f>IF(AG196="PE",AO196-(AO196*N(HLOOKUP($F196,Partenaires!$B$11:$H$24,12,FALSE))/N(HLOOKUP($F196,Partenaires!$B$11:$H$24,13,FALSE))),0)</f>
        <v>0</v>
      </c>
      <c r="AQ196" s="101">
        <f t="shared" si="76"/>
        <v>0</v>
      </c>
      <c r="AR196" s="101">
        <f t="shared" si="77"/>
        <v>0</v>
      </c>
      <c r="AS196" s="101">
        <f t="shared" si="78"/>
        <v>0</v>
      </c>
      <c r="AT196" s="101">
        <f t="shared" si="79"/>
        <v>0</v>
      </c>
      <c r="AU196" s="101">
        <f t="shared" si="80"/>
        <v>0</v>
      </c>
      <c r="AV196" s="101">
        <f t="shared" si="81"/>
        <v>0</v>
      </c>
      <c r="AW196" s="101">
        <f t="shared" si="82"/>
        <v>0</v>
      </c>
      <c r="AX196" s="101">
        <f t="shared" si="83"/>
        <v>0</v>
      </c>
      <c r="AY196" s="101">
        <f t="shared" si="84"/>
        <v>0</v>
      </c>
      <c r="AZ196" s="101">
        <f t="shared" si="85"/>
        <v>0</v>
      </c>
      <c r="BA196" s="101">
        <f>IF(F196="",0,$BB196*N(HLOOKUP($F196,Partenaires!$B$11:$H$24,5,FALSE)))</f>
        <v>0</v>
      </c>
      <c r="BB196" s="101">
        <f t="shared" si="86"/>
        <v>0</v>
      </c>
    </row>
    <row r="197" spans="1:54" x14ac:dyDescent="0.25">
      <c r="A197" s="25"/>
      <c r="B197" s="25"/>
      <c r="C197" s="25"/>
      <c r="D197" s="43" t="str">
        <f t="shared" si="64"/>
        <v/>
      </c>
      <c r="E197" s="44">
        <f>IFERROR(VLOOKUP(CONCATENATE(A197,B197,C197),'Structure projet '!D:E,2,FALSE),"")</f>
        <v>0</v>
      </c>
      <c r="F197" s="25"/>
      <c r="G197" s="25"/>
      <c r="H197" s="26"/>
      <c r="I197" s="26"/>
      <c r="J197" s="272"/>
      <c r="K197" s="272"/>
      <c r="L197" s="272"/>
      <c r="M197" s="272"/>
      <c r="N197" s="272"/>
      <c r="O197" s="98">
        <f t="shared" si="65"/>
        <v>0</v>
      </c>
      <c r="P197" s="33"/>
      <c r="Q197" s="33"/>
      <c r="R197" s="33"/>
      <c r="S197" s="33"/>
      <c r="T197" s="33"/>
      <c r="U197" s="99">
        <f t="shared" si="66"/>
        <v>0</v>
      </c>
      <c r="V197" s="34"/>
      <c r="W197" s="99">
        <f t="shared" si="67"/>
        <v>0</v>
      </c>
      <c r="X197" s="99">
        <f t="shared" si="68"/>
        <v>0</v>
      </c>
      <c r="Y197" s="33" t="str">
        <f>_xlfn.IFNA(IF(VLOOKUP(CONCATENATE($D197,$F197,$G197,Y$3),'Description des coûts'!$D$8:$M$1048576,5,FALSE)=Y$3,VLOOKUP(CONCATENATE($D197,$F197,$G197,Y$3),'Description des coûts'!$D$8:$M$1048576,9,FALSE),0),"")</f>
        <v/>
      </c>
      <c r="Z197" s="33">
        <f>IFERROR(VLOOKUP(D197,Amortissements!$D$8:$O$1048576,8,FALSE)*VLOOKUP(D197,Amortissements!$D$8:$O$1048576,10,FALSE),0)</f>
        <v>0</v>
      </c>
      <c r="AA197" s="33" t="str">
        <f>_xlfn.IFNA(IF(VLOOKUP(CONCATENATE($D197,$F197,$G197,AA$3),'Description des coûts'!$D$8:$M$1048576,5,FALSE)=AA$3,VLOOKUP(CONCATENATE($D197,$F197,$G197,AA$3),'Description des coûts'!$D$8:$M$1048576,9,FALSE),0),"")</f>
        <v/>
      </c>
      <c r="AB197" s="33" t="str">
        <f>_xlfn.IFNA(IF(VLOOKUP(CONCATENATE($D197,$F197,$G197,AB$3),'Description des coûts'!$D$8:$M$1048576,5,FALSE)=AB$3,VLOOKUP(CONCATENATE($D197,$F197,$G197,AB$3),'Description des coûts'!$D$8:$M$1048576,9,FALSE),0),"")</f>
        <v/>
      </c>
      <c r="AC197" s="33" t="str">
        <f>_xlfn.IFNA(IF(VLOOKUP(CONCATENATE($D197,$F197,$G197,AC$3),'Description des coûts'!$D$8:$M$1048576,5,FALSE)=AC$3,VLOOKUP(CONCATENATE($D197,$F197,$G197,AC$3),'Description des coûts'!$D$8:$M$1048576,9,FALSE),0),"")</f>
        <v/>
      </c>
      <c r="AD197" s="33" t="str">
        <f>_xlfn.IFNA(IF(VLOOKUP(CONCATENATE($D197,$F197,$G197,AD$3),'Description des coûts'!$D$8:$M$1048576,5,FALSE)=AD$3,VLOOKUP(CONCATENATE($D197,$F197,$G197,AD$3),'Description des coûts'!$D$8:$M$1048576,9,FALSE),0),"")</f>
        <v/>
      </c>
      <c r="AE197" s="34"/>
      <c r="AF197" s="99">
        <f t="shared" si="69"/>
        <v>0</v>
      </c>
      <c r="AG197" s="25"/>
      <c r="AH197" s="302"/>
      <c r="AI197" s="100">
        <f>IF(F197="",0,
IF(AG197="RI",N(HLOOKUP($F197,Partenaires!$B$11:$H$24,6,FALSE)),
IF(AG197="DE",N(HLOOKUP($F197,Partenaires!$B$11:$H$24,7,FALSE)),
IF(AG197="IEE",N(HLOOKUP($F197,Partenaires!$B$11:$H$24,8,FALSE)),
IF(AG197="AFR",N(HLOOKUP($F197,Partenaires!$B$11:$H$24,9,FALSE)),
IF(AG197="PME",N(HLOOKUP($F197,Partenaires!$B$11:$H$24,10,FALSE)),
IF(AG197="PE",N(HLOOKUP($F197,Partenaires!$B$11:$H$24,11,FALSE)),0)))))))</f>
        <v>0</v>
      </c>
      <c r="AJ197" s="101">
        <f t="shared" si="70"/>
        <v>0</v>
      </c>
      <c r="AK197" s="101">
        <f t="shared" si="71"/>
        <v>0</v>
      </c>
      <c r="AL197" s="101">
        <f t="shared" si="72"/>
        <v>0</v>
      </c>
      <c r="AM197" s="101">
        <f t="shared" si="73"/>
        <v>0</v>
      </c>
      <c r="AN197" s="101">
        <f t="shared" si="74"/>
        <v>0</v>
      </c>
      <c r="AO197" s="101">
        <f t="shared" si="75"/>
        <v>0</v>
      </c>
      <c r="AP197" s="101">
        <f>IF(AG197="PE",AO197-(AO197*N(HLOOKUP($F197,Partenaires!$B$11:$H$24,12,FALSE))/N(HLOOKUP($F197,Partenaires!$B$11:$H$24,13,FALSE))),0)</f>
        <v>0</v>
      </c>
      <c r="AQ197" s="101">
        <f t="shared" si="76"/>
        <v>0</v>
      </c>
      <c r="AR197" s="101">
        <f t="shared" si="77"/>
        <v>0</v>
      </c>
      <c r="AS197" s="101">
        <f t="shared" si="78"/>
        <v>0</v>
      </c>
      <c r="AT197" s="101">
        <f t="shared" si="79"/>
        <v>0</v>
      </c>
      <c r="AU197" s="101">
        <f t="shared" si="80"/>
        <v>0</v>
      </c>
      <c r="AV197" s="101">
        <f t="shared" si="81"/>
        <v>0</v>
      </c>
      <c r="AW197" s="101">
        <f t="shared" si="82"/>
        <v>0</v>
      </c>
      <c r="AX197" s="101">
        <f t="shared" si="83"/>
        <v>0</v>
      </c>
      <c r="AY197" s="101">
        <f t="shared" si="84"/>
        <v>0</v>
      </c>
      <c r="AZ197" s="101">
        <f t="shared" si="85"/>
        <v>0</v>
      </c>
      <c r="BA197" s="101">
        <f>IF(F197="",0,$BB197*N(HLOOKUP($F197,Partenaires!$B$11:$H$24,5,FALSE)))</f>
        <v>0</v>
      </c>
      <c r="BB197" s="101">
        <f t="shared" si="86"/>
        <v>0</v>
      </c>
    </row>
    <row r="198" spans="1:54" x14ac:dyDescent="0.25">
      <c r="A198" s="25"/>
      <c r="B198" s="25"/>
      <c r="C198" s="25"/>
      <c r="D198" s="43" t="str">
        <f t="shared" si="64"/>
        <v/>
      </c>
      <c r="E198" s="44">
        <f>IFERROR(VLOOKUP(CONCATENATE(A198,B198,C198),'Structure projet '!D:E,2,FALSE),"")</f>
        <v>0</v>
      </c>
      <c r="F198" s="25"/>
      <c r="G198" s="25"/>
      <c r="H198" s="26"/>
      <c r="I198" s="26"/>
      <c r="J198" s="272"/>
      <c r="K198" s="272"/>
      <c r="L198" s="272"/>
      <c r="M198" s="272"/>
      <c r="N198" s="272"/>
      <c r="O198" s="98">
        <f t="shared" si="65"/>
        <v>0</v>
      </c>
      <c r="P198" s="33"/>
      <c r="Q198" s="33"/>
      <c r="R198" s="33"/>
      <c r="S198" s="33"/>
      <c r="T198" s="33"/>
      <c r="U198" s="99">
        <f t="shared" si="66"/>
        <v>0</v>
      </c>
      <c r="V198" s="34"/>
      <c r="W198" s="99">
        <f t="shared" si="67"/>
        <v>0</v>
      </c>
      <c r="X198" s="99">
        <f t="shared" si="68"/>
        <v>0</v>
      </c>
      <c r="Y198" s="33" t="str">
        <f>_xlfn.IFNA(IF(VLOOKUP(CONCATENATE($D198,$F198,$G198,Y$3),'Description des coûts'!$D$8:$M$1048576,5,FALSE)=Y$3,VLOOKUP(CONCATENATE($D198,$F198,$G198,Y$3),'Description des coûts'!$D$8:$M$1048576,9,FALSE),0),"")</f>
        <v/>
      </c>
      <c r="Z198" s="33">
        <f>IFERROR(VLOOKUP(D198,Amortissements!$D$8:$O$1048576,8,FALSE)*VLOOKUP(D198,Amortissements!$D$8:$O$1048576,10,FALSE),0)</f>
        <v>0</v>
      </c>
      <c r="AA198" s="33" t="str">
        <f>_xlfn.IFNA(IF(VLOOKUP(CONCATENATE($D198,$F198,$G198,AA$3),'Description des coûts'!$D$8:$M$1048576,5,FALSE)=AA$3,VLOOKUP(CONCATENATE($D198,$F198,$G198,AA$3),'Description des coûts'!$D$8:$M$1048576,9,FALSE),0),"")</f>
        <v/>
      </c>
      <c r="AB198" s="33" t="str">
        <f>_xlfn.IFNA(IF(VLOOKUP(CONCATENATE($D198,$F198,$G198,AB$3),'Description des coûts'!$D$8:$M$1048576,5,FALSE)=AB$3,VLOOKUP(CONCATENATE($D198,$F198,$G198,AB$3),'Description des coûts'!$D$8:$M$1048576,9,FALSE),0),"")</f>
        <v/>
      </c>
      <c r="AC198" s="33" t="str">
        <f>_xlfn.IFNA(IF(VLOOKUP(CONCATENATE($D198,$F198,$G198,AC$3),'Description des coûts'!$D$8:$M$1048576,5,FALSE)=AC$3,VLOOKUP(CONCATENATE($D198,$F198,$G198,AC$3),'Description des coûts'!$D$8:$M$1048576,9,FALSE),0),"")</f>
        <v/>
      </c>
      <c r="AD198" s="33" t="str">
        <f>_xlfn.IFNA(IF(VLOOKUP(CONCATENATE($D198,$F198,$G198,AD$3),'Description des coûts'!$D$8:$M$1048576,5,FALSE)=AD$3,VLOOKUP(CONCATENATE($D198,$F198,$G198,AD$3),'Description des coûts'!$D$8:$M$1048576,9,FALSE),0),"")</f>
        <v/>
      </c>
      <c r="AE198" s="34"/>
      <c r="AF198" s="99">
        <f t="shared" si="69"/>
        <v>0</v>
      </c>
      <c r="AG198" s="25"/>
      <c r="AH198" s="302"/>
      <c r="AI198" s="100">
        <f>IF(F198="",0,
IF(AG198="RI",N(HLOOKUP($F198,Partenaires!$B$11:$H$24,6,FALSE)),
IF(AG198="DE",N(HLOOKUP($F198,Partenaires!$B$11:$H$24,7,FALSE)),
IF(AG198="IEE",N(HLOOKUP($F198,Partenaires!$B$11:$H$24,8,FALSE)),
IF(AG198="AFR",N(HLOOKUP($F198,Partenaires!$B$11:$H$24,9,FALSE)),
IF(AG198="PME",N(HLOOKUP($F198,Partenaires!$B$11:$H$24,10,FALSE)),
IF(AG198="PE",N(HLOOKUP($F198,Partenaires!$B$11:$H$24,11,FALSE)),0)))))))</f>
        <v>0</v>
      </c>
      <c r="AJ198" s="101">
        <f t="shared" si="70"/>
        <v>0</v>
      </c>
      <c r="AK198" s="101">
        <f t="shared" si="71"/>
        <v>0</v>
      </c>
      <c r="AL198" s="101">
        <f t="shared" si="72"/>
        <v>0</v>
      </c>
      <c r="AM198" s="101">
        <f t="shared" si="73"/>
        <v>0</v>
      </c>
      <c r="AN198" s="101">
        <f t="shared" si="74"/>
        <v>0</v>
      </c>
      <c r="AO198" s="101">
        <f t="shared" si="75"/>
        <v>0</v>
      </c>
      <c r="AP198" s="101">
        <f>IF(AG198="PE",AO198-(AO198*N(HLOOKUP($F198,Partenaires!$B$11:$H$24,12,FALSE))/N(HLOOKUP($F198,Partenaires!$B$11:$H$24,13,FALSE))),0)</f>
        <v>0</v>
      </c>
      <c r="AQ198" s="101">
        <f t="shared" si="76"/>
        <v>0</v>
      </c>
      <c r="AR198" s="101">
        <f t="shared" si="77"/>
        <v>0</v>
      </c>
      <c r="AS198" s="101">
        <f t="shared" si="78"/>
        <v>0</v>
      </c>
      <c r="AT198" s="101">
        <f t="shared" si="79"/>
        <v>0</v>
      </c>
      <c r="AU198" s="101">
        <f t="shared" si="80"/>
        <v>0</v>
      </c>
      <c r="AV198" s="101">
        <f t="shared" si="81"/>
        <v>0</v>
      </c>
      <c r="AW198" s="101">
        <f t="shared" si="82"/>
        <v>0</v>
      </c>
      <c r="AX198" s="101">
        <f t="shared" si="83"/>
        <v>0</v>
      </c>
      <c r="AY198" s="101">
        <f t="shared" si="84"/>
        <v>0</v>
      </c>
      <c r="AZ198" s="101">
        <f t="shared" si="85"/>
        <v>0</v>
      </c>
      <c r="BA198" s="101">
        <f>IF(F198="",0,$BB198*N(HLOOKUP($F198,Partenaires!$B$11:$H$24,5,FALSE)))</f>
        <v>0</v>
      </c>
      <c r="BB198" s="101">
        <f t="shared" si="86"/>
        <v>0</v>
      </c>
    </row>
    <row r="199" spans="1:54" x14ac:dyDescent="0.25">
      <c r="A199" s="25"/>
      <c r="B199" s="25"/>
      <c r="C199" s="25"/>
      <c r="D199" s="43" t="str">
        <f t="shared" si="64"/>
        <v/>
      </c>
      <c r="E199" s="44">
        <f>IFERROR(VLOOKUP(CONCATENATE(A199,B199,C199),'Structure projet '!D:E,2,FALSE),"")</f>
        <v>0</v>
      </c>
      <c r="F199" s="25"/>
      <c r="G199" s="25"/>
      <c r="H199" s="26"/>
      <c r="I199" s="26"/>
      <c r="J199" s="272"/>
      <c r="K199" s="272"/>
      <c r="L199" s="272"/>
      <c r="M199" s="272"/>
      <c r="N199" s="272"/>
      <c r="O199" s="98">
        <f t="shared" si="65"/>
        <v>0</v>
      </c>
      <c r="P199" s="33"/>
      <c r="Q199" s="33"/>
      <c r="R199" s="33"/>
      <c r="S199" s="33"/>
      <c r="T199" s="33"/>
      <c r="U199" s="99">
        <f t="shared" si="66"/>
        <v>0</v>
      </c>
      <c r="V199" s="34"/>
      <c r="W199" s="99">
        <f t="shared" si="67"/>
        <v>0</v>
      </c>
      <c r="X199" s="99">
        <f t="shared" si="68"/>
        <v>0</v>
      </c>
      <c r="Y199" s="33" t="str">
        <f>_xlfn.IFNA(IF(VLOOKUP(CONCATENATE($D199,$F199,$G199,Y$3),'Description des coûts'!$D$8:$M$1048576,5,FALSE)=Y$3,VLOOKUP(CONCATENATE($D199,$F199,$G199,Y$3),'Description des coûts'!$D$8:$M$1048576,9,FALSE),0),"")</f>
        <v/>
      </c>
      <c r="Z199" s="33">
        <f>IFERROR(VLOOKUP(D199,Amortissements!$D$8:$O$1048576,8,FALSE)*VLOOKUP(D199,Amortissements!$D$8:$O$1048576,10,FALSE),0)</f>
        <v>0</v>
      </c>
      <c r="AA199" s="33" t="str">
        <f>_xlfn.IFNA(IF(VLOOKUP(CONCATENATE($D199,$F199,$G199,AA$3),'Description des coûts'!$D$8:$M$1048576,5,FALSE)=AA$3,VLOOKUP(CONCATENATE($D199,$F199,$G199,AA$3),'Description des coûts'!$D$8:$M$1048576,9,FALSE),0),"")</f>
        <v/>
      </c>
      <c r="AB199" s="33" t="str">
        <f>_xlfn.IFNA(IF(VLOOKUP(CONCATENATE($D199,$F199,$G199,AB$3),'Description des coûts'!$D$8:$M$1048576,5,FALSE)=AB$3,VLOOKUP(CONCATENATE($D199,$F199,$G199,AB$3),'Description des coûts'!$D$8:$M$1048576,9,FALSE),0),"")</f>
        <v/>
      </c>
      <c r="AC199" s="33" t="str">
        <f>_xlfn.IFNA(IF(VLOOKUP(CONCATENATE($D199,$F199,$G199,AC$3),'Description des coûts'!$D$8:$M$1048576,5,FALSE)=AC$3,VLOOKUP(CONCATENATE($D199,$F199,$G199,AC$3),'Description des coûts'!$D$8:$M$1048576,9,FALSE),0),"")</f>
        <v/>
      </c>
      <c r="AD199" s="33" t="str">
        <f>_xlfn.IFNA(IF(VLOOKUP(CONCATENATE($D199,$F199,$G199,AD$3),'Description des coûts'!$D$8:$M$1048576,5,FALSE)=AD$3,VLOOKUP(CONCATENATE($D199,$F199,$G199,AD$3),'Description des coûts'!$D$8:$M$1048576,9,FALSE),0),"")</f>
        <v/>
      </c>
      <c r="AE199" s="34"/>
      <c r="AF199" s="99">
        <f t="shared" si="69"/>
        <v>0</v>
      </c>
      <c r="AG199" s="25"/>
      <c r="AH199" s="302"/>
      <c r="AI199" s="100">
        <f>IF(F199="",0,
IF(AG199="RI",N(HLOOKUP($F199,Partenaires!$B$11:$H$24,6,FALSE)),
IF(AG199="DE",N(HLOOKUP($F199,Partenaires!$B$11:$H$24,7,FALSE)),
IF(AG199="IEE",N(HLOOKUP($F199,Partenaires!$B$11:$H$24,8,FALSE)),
IF(AG199="AFR",N(HLOOKUP($F199,Partenaires!$B$11:$H$24,9,FALSE)),
IF(AG199="PME",N(HLOOKUP($F199,Partenaires!$B$11:$H$24,10,FALSE)),
IF(AG199="PE",N(HLOOKUP($F199,Partenaires!$B$11:$H$24,11,FALSE)),0)))))))</f>
        <v>0</v>
      </c>
      <c r="AJ199" s="101">
        <f t="shared" si="70"/>
        <v>0</v>
      </c>
      <c r="AK199" s="101">
        <f t="shared" si="71"/>
        <v>0</v>
      </c>
      <c r="AL199" s="101">
        <f t="shared" si="72"/>
        <v>0</v>
      </c>
      <c r="AM199" s="101">
        <f t="shared" si="73"/>
        <v>0</v>
      </c>
      <c r="AN199" s="101">
        <f t="shared" si="74"/>
        <v>0</v>
      </c>
      <c r="AO199" s="101">
        <f t="shared" si="75"/>
        <v>0</v>
      </c>
      <c r="AP199" s="101">
        <f>IF(AG199="PE",AO199-(AO199*N(HLOOKUP($F199,Partenaires!$B$11:$H$24,12,FALSE))/N(HLOOKUP($F199,Partenaires!$B$11:$H$24,13,FALSE))),0)</f>
        <v>0</v>
      </c>
      <c r="AQ199" s="101">
        <f t="shared" si="76"/>
        <v>0</v>
      </c>
      <c r="AR199" s="101">
        <f t="shared" si="77"/>
        <v>0</v>
      </c>
      <c r="AS199" s="101">
        <f t="shared" si="78"/>
        <v>0</v>
      </c>
      <c r="AT199" s="101">
        <f t="shared" si="79"/>
        <v>0</v>
      </c>
      <c r="AU199" s="101">
        <f t="shared" si="80"/>
        <v>0</v>
      </c>
      <c r="AV199" s="101">
        <f t="shared" si="81"/>
        <v>0</v>
      </c>
      <c r="AW199" s="101">
        <f t="shared" si="82"/>
        <v>0</v>
      </c>
      <c r="AX199" s="101">
        <f t="shared" si="83"/>
        <v>0</v>
      </c>
      <c r="AY199" s="101">
        <f t="shared" si="84"/>
        <v>0</v>
      </c>
      <c r="AZ199" s="101">
        <f t="shared" si="85"/>
        <v>0</v>
      </c>
      <c r="BA199" s="101">
        <f>IF(F199="",0,$BB199*N(HLOOKUP($F199,Partenaires!$B$11:$H$24,5,FALSE)))</f>
        <v>0</v>
      </c>
      <c r="BB199" s="101">
        <f t="shared" si="86"/>
        <v>0</v>
      </c>
    </row>
    <row r="200" spans="1:54" x14ac:dyDescent="0.25">
      <c r="A200" s="25"/>
      <c r="B200" s="25"/>
      <c r="C200" s="25"/>
      <c r="D200" s="43" t="str">
        <f t="shared" si="64"/>
        <v/>
      </c>
      <c r="E200" s="44">
        <f>IFERROR(VLOOKUP(CONCATENATE(A200,B200,C200),'Structure projet '!D:E,2,FALSE),"")</f>
        <v>0</v>
      </c>
      <c r="F200" s="25"/>
      <c r="G200" s="25"/>
      <c r="H200" s="26"/>
      <c r="I200" s="26"/>
      <c r="J200" s="272"/>
      <c r="K200" s="272"/>
      <c r="L200" s="272"/>
      <c r="M200" s="272"/>
      <c r="N200" s="272"/>
      <c r="O200" s="98">
        <f t="shared" si="65"/>
        <v>0</v>
      </c>
      <c r="P200" s="33"/>
      <c r="Q200" s="33"/>
      <c r="R200" s="33"/>
      <c r="S200" s="33"/>
      <c r="T200" s="33"/>
      <c r="U200" s="99">
        <f t="shared" si="66"/>
        <v>0</v>
      </c>
      <c r="V200" s="34"/>
      <c r="W200" s="99">
        <f t="shared" si="67"/>
        <v>0</v>
      </c>
      <c r="X200" s="99">
        <f t="shared" si="68"/>
        <v>0</v>
      </c>
      <c r="Y200" s="33" t="str">
        <f>_xlfn.IFNA(IF(VLOOKUP(CONCATENATE($D200,$F200,$G200,Y$3),'Description des coûts'!$D$8:$M$1048576,5,FALSE)=Y$3,VLOOKUP(CONCATENATE($D200,$F200,$G200,Y$3),'Description des coûts'!$D$8:$M$1048576,9,FALSE),0),"")</f>
        <v/>
      </c>
      <c r="Z200" s="33">
        <f>IFERROR(VLOOKUP(D200,Amortissements!$D$8:$O$1048576,8,FALSE)*VLOOKUP(D200,Amortissements!$D$8:$O$1048576,10,FALSE),0)</f>
        <v>0</v>
      </c>
      <c r="AA200" s="33" t="str">
        <f>_xlfn.IFNA(IF(VLOOKUP(CONCATENATE($D200,$F200,$G200,AA$3),'Description des coûts'!$D$8:$M$1048576,5,FALSE)=AA$3,VLOOKUP(CONCATENATE($D200,$F200,$G200,AA$3),'Description des coûts'!$D$8:$M$1048576,9,FALSE),0),"")</f>
        <v/>
      </c>
      <c r="AB200" s="33" t="str">
        <f>_xlfn.IFNA(IF(VLOOKUP(CONCATENATE($D200,$F200,$G200,AB$3),'Description des coûts'!$D$8:$M$1048576,5,FALSE)=AB$3,VLOOKUP(CONCATENATE($D200,$F200,$G200,AB$3),'Description des coûts'!$D$8:$M$1048576,9,FALSE),0),"")</f>
        <v/>
      </c>
      <c r="AC200" s="33" t="str">
        <f>_xlfn.IFNA(IF(VLOOKUP(CONCATENATE($D200,$F200,$G200,AC$3),'Description des coûts'!$D$8:$M$1048576,5,FALSE)=AC$3,VLOOKUP(CONCATENATE($D200,$F200,$G200,AC$3),'Description des coûts'!$D$8:$M$1048576,9,FALSE),0),"")</f>
        <v/>
      </c>
      <c r="AD200" s="33" t="str">
        <f>_xlfn.IFNA(IF(VLOOKUP(CONCATENATE($D200,$F200,$G200,AD$3),'Description des coûts'!$D$8:$M$1048576,5,FALSE)=AD$3,VLOOKUP(CONCATENATE($D200,$F200,$G200,AD$3),'Description des coûts'!$D$8:$M$1048576,9,FALSE),0),"")</f>
        <v/>
      </c>
      <c r="AE200" s="34"/>
      <c r="AF200" s="99">
        <f t="shared" si="69"/>
        <v>0</v>
      </c>
      <c r="AG200" s="25"/>
      <c r="AH200" s="302"/>
      <c r="AI200" s="100">
        <f>IF(F200="",0,
IF(AG200="RI",N(HLOOKUP($F200,Partenaires!$B$11:$H$24,6,FALSE)),
IF(AG200="DE",N(HLOOKUP($F200,Partenaires!$B$11:$H$24,7,FALSE)),
IF(AG200="IEE",N(HLOOKUP($F200,Partenaires!$B$11:$H$24,8,FALSE)),
IF(AG200="AFR",N(HLOOKUP($F200,Partenaires!$B$11:$H$24,9,FALSE)),
IF(AG200="PME",N(HLOOKUP($F200,Partenaires!$B$11:$H$24,10,FALSE)),
IF(AG200="PE",N(HLOOKUP($F200,Partenaires!$B$11:$H$24,11,FALSE)),0)))))))</f>
        <v>0</v>
      </c>
      <c r="AJ200" s="101">
        <f t="shared" si="70"/>
        <v>0</v>
      </c>
      <c r="AK200" s="101">
        <f t="shared" si="71"/>
        <v>0</v>
      </c>
      <c r="AL200" s="101">
        <f t="shared" si="72"/>
        <v>0</v>
      </c>
      <c r="AM200" s="101">
        <f t="shared" si="73"/>
        <v>0</v>
      </c>
      <c r="AN200" s="101">
        <f t="shared" si="74"/>
        <v>0</v>
      </c>
      <c r="AO200" s="101">
        <f t="shared" si="75"/>
        <v>0</v>
      </c>
      <c r="AP200" s="101">
        <f>IF(AG200="PE",AO200-(AO200*N(HLOOKUP($F200,Partenaires!$B$11:$H$24,12,FALSE))/N(HLOOKUP($F200,Partenaires!$B$11:$H$24,13,FALSE))),0)</f>
        <v>0</v>
      </c>
      <c r="AQ200" s="101">
        <f t="shared" si="76"/>
        <v>0</v>
      </c>
      <c r="AR200" s="101">
        <f t="shared" si="77"/>
        <v>0</v>
      </c>
      <c r="AS200" s="101">
        <f t="shared" si="78"/>
        <v>0</v>
      </c>
      <c r="AT200" s="101">
        <f t="shared" si="79"/>
        <v>0</v>
      </c>
      <c r="AU200" s="101">
        <f t="shared" si="80"/>
        <v>0</v>
      </c>
      <c r="AV200" s="101">
        <f t="shared" si="81"/>
        <v>0</v>
      </c>
      <c r="AW200" s="101">
        <f t="shared" si="82"/>
        <v>0</v>
      </c>
      <c r="AX200" s="101">
        <f t="shared" si="83"/>
        <v>0</v>
      </c>
      <c r="AY200" s="101">
        <f t="shared" si="84"/>
        <v>0</v>
      </c>
      <c r="AZ200" s="101">
        <f t="shared" si="85"/>
        <v>0</v>
      </c>
      <c r="BA200" s="101">
        <f>IF(F200="",0,$BB200*N(HLOOKUP($F200,Partenaires!$B$11:$H$24,5,FALSE)))</f>
        <v>0</v>
      </c>
      <c r="BB200" s="101">
        <f t="shared" si="86"/>
        <v>0</v>
      </c>
    </row>
    <row r="201" spans="1:54" x14ac:dyDescent="0.25">
      <c r="A201" s="25"/>
      <c r="B201" s="25"/>
      <c r="C201" s="25"/>
      <c r="D201" s="43" t="str">
        <f t="shared" si="64"/>
        <v/>
      </c>
      <c r="E201" s="44">
        <f>IFERROR(VLOOKUP(CONCATENATE(A201,B201,C201),'Structure projet '!D:E,2,FALSE),"")</f>
        <v>0</v>
      </c>
      <c r="F201" s="25"/>
      <c r="G201" s="25"/>
      <c r="H201" s="26"/>
      <c r="I201" s="26"/>
      <c r="J201" s="272"/>
      <c r="K201" s="272"/>
      <c r="L201" s="272"/>
      <c r="M201" s="272"/>
      <c r="N201" s="272"/>
      <c r="O201" s="98">
        <f t="shared" si="65"/>
        <v>0</v>
      </c>
      <c r="P201" s="33"/>
      <c r="Q201" s="33"/>
      <c r="R201" s="33"/>
      <c r="S201" s="33"/>
      <c r="T201" s="33"/>
      <c r="U201" s="99">
        <f t="shared" si="66"/>
        <v>0</v>
      </c>
      <c r="V201" s="34"/>
      <c r="W201" s="99">
        <f t="shared" si="67"/>
        <v>0</v>
      </c>
      <c r="X201" s="99">
        <f t="shared" si="68"/>
        <v>0</v>
      </c>
      <c r="Y201" s="33" t="str">
        <f>_xlfn.IFNA(IF(VLOOKUP(CONCATENATE($D201,$F201,$G201,Y$3),'Description des coûts'!$D$8:$M$1048576,5,FALSE)=Y$3,VLOOKUP(CONCATENATE($D201,$F201,$G201,Y$3),'Description des coûts'!$D$8:$M$1048576,9,FALSE),0),"")</f>
        <v/>
      </c>
      <c r="Z201" s="33">
        <f>IFERROR(VLOOKUP(D201,Amortissements!$D$8:$O$1048576,8,FALSE)*VLOOKUP(D201,Amortissements!$D$8:$O$1048576,10,FALSE),0)</f>
        <v>0</v>
      </c>
      <c r="AA201" s="33" t="str">
        <f>_xlfn.IFNA(IF(VLOOKUP(CONCATENATE($D201,$F201,$G201,AA$3),'Description des coûts'!$D$8:$M$1048576,5,FALSE)=AA$3,VLOOKUP(CONCATENATE($D201,$F201,$G201,AA$3),'Description des coûts'!$D$8:$M$1048576,9,FALSE),0),"")</f>
        <v/>
      </c>
      <c r="AB201" s="33" t="str">
        <f>_xlfn.IFNA(IF(VLOOKUP(CONCATENATE($D201,$F201,$G201,AB$3),'Description des coûts'!$D$8:$M$1048576,5,FALSE)=AB$3,VLOOKUP(CONCATENATE($D201,$F201,$G201,AB$3),'Description des coûts'!$D$8:$M$1048576,9,FALSE),0),"")</f>
        <v/>
      </c>
      <c r="AC201" s="33" t="str">
        <f>_xlfn.IFNA(IF(VLOOKUP(CONCATENATE($D201,$F201,$G201,AC$3),'Description des coûts'!$D$8:$M$1048576,5,FALSE)=AC$3,VLOOKUP(CONCATENATE($D201,$F201,$G201,AC$3),'Description des coûts'!$D$8:$M$1048576,9,FALSE),0),"")</f>
        <v/>
      </c>
      <c r="AD201" s="33" t="str">
        <f>_xlfn.IFNA(IF(VLOOKUP(CONCATENATE($D201,$F201,$G201,AD$3),'Description des coûts'!$D$8:$M$1048576,5,FALSE)=AD$3,VLOOKUP(CONCATENATE($D201,$F201,$G201,AD$3),'Description des coûts'!$D$8:$M$1048576,9,FALSE),0),"")</f>
        <v/>
      </c>
      <c r="AE201" s="34"/>
      <c r="AF201" s="99">
        <f t="shared" si="69"/>
        <v>0</v>
      </c>
      <c r="AG201" s="25"/>
      <c r="AH201" s="302"/>
      <c r="AI201" s="100">
        <f>IF(F201="",0,
IF(AG201="RI",N(HLOOKUP($F201,Partenaires!$B$11:$H$24,6,FALSE)),
IF(AG201="DE",N(HLOOKUP($F201,Partenaires!$B$11:$H$24,7,FALSE)),
IF(AG201="IEE",N(HLOOKUP($F201,Partenaires!$B$11:$H$24,8,FALSE)),
IF(AG201="AFR",N(HLOOKUP($F201,Partenaires!$B$11:$H$24,9,FALSE)),
IF(AG201="PME",N(HLOOKUP($F201,Partenaires!$B$11:$H$24,10,FALSE)),
IF(AG201="PE",N(HLOOKUP($F201,Partenaires!$B$11:$H$24,11,FALSE)),0)))))))</f>
        <v>0</v>
      </c>
      <c r="AJ201" s="101">
        <f t="shared" si="70"/>
        <v>0</v>
      </c>
      <c r="AK201" s="101">
        <f t="shared" si="71"/>
        <v>0</v>
      </c>
      <c r="AL201" s="101">
        <f t="shared" si="72"/>
        <v>0</v>
      </c>
      <c r="AM201" s="101">
        <f t="shared" si="73"/>
        <v>0</v>
      </c>
      <c r="AN201" s="101">
        <f t="shared" si="74"/>
        <v>0</v>
      </c>
      <c r="AO201" s="101">
        <f t="shared" si="75"/>
        <v>0</v>
      </c>
      <c r="AP201" s="101">
        <f>IF(AG201="PE",AO201-(AO201*N(HLOOKUP($F201,Partenaires!$B$11:$H$24,12,FALSE))/N(HLOOKUP($F201,Partenaires!$B$11:$H$24,13,FALSE))),0)</f>
        <v>0</v>
      </c>
      <c r="AQ201" s="101">
        <f t="shared" si="76"/>
        <v>0</v>
      </c>
      <c r="AR201" s="101">
        <f t="shared" si="77"/>
        <v>0</v>
      </c>
      <c r="AS201" s="101">
        <f t="shared" si="78"/>
        <v>0</v>
      </c>
      <c r="AT201" s="101">
        <f t="shared" si="79"/>
        <v>0</v>
      </c>
      <c r="AU201" s="101">
        <f t="shared" si="80"/>
        <v>0</v>
      </c>
      <c r="AV201" s="101">
        <f t="shared" si="81"/>
        <v>0</v>
      </c>
      <c r="AW201" s="101">
        <f t="shared" si="82"/>
        <v>0</v>
      </c>
      <c r="AX201" s="101">
        <f t="shared" si="83"/>
        <v>0</v>
      </c>
      <c r="AY201" s="101">
        <f t="shared" si="84"/>
        <v>0</v>
      </c>
      <c r="AZ201" s="101">
        <f t="shared" si="85"/>
        <v>0</v>
      </c>
      <c r="BA201" s="101">
        <f>IF(F201="",0,$BB201*N(HLOOKUP($F201,Partenaires!$B$11:$H$24,5,FALSE)))</f>
        <v>0</v>
      </c>
      <c r="BB201" s="101">
        <f t="shared" si="86"/>
        <v>0</v>
      </c>
    </row>
    <row r="202" spans="1:54" x14ac:dyDescent="0.25">
      <c r="A202" s="25"/>
      <c r="B202" s="25"/>
      <c r="C202" s="25"/>
      <c r="D202" s="43" t="str">
        <f t="shared" si="64"/>
        <v/>
      </c>
      <c r="E202" s="44">
        <f>IFERROR(VLOOKUP(CONCATENATE(A202,B202,C202),'Structure projet '!D:E,2,FALSE),"")</f>
        <v>0</v>
      </c>
      <c r="F202" s="25"/>
      <c r="G202" s="25"/>
      <c r="H202" s="26"/>
      <c r="I202" s="26"/>
      <c r="J202" s="272"/>
      <c r="K202" s="272"/>
      <c r="L202" s="272"/>
      <c r="M202" s="272"/>
      <c r="N202" s="272"/>
      <c r="O202" s="98">
        <f t="shared" si="65"/>
        <v>0</v>
      </c>
      <c r="P202" s="33"/>
      <c r="Q202" s="33"/>
      <c r="R202" s="33"/>
      <c r="S202" s="33"/>
      <c r="T202" s="33"/>
      <c r="U202" s="99">
        <f t="shared" si="66"/>
        <v>0</v>
      </c>
      <c r="V202" s="34"/>
      <c r="W202" s="99">
        <f t="shared" si="67"/>
        <v>0</v>
      </c>
      <c r="X202" s="99">
        <f t="shared" si="68"/>
        <v>0</v>
      </c>
      <c r="Y202" s="33" t="str">
        <f>_xlfn.IFNA(IF(VLOOKUP(CONCATENATE($D202,$F202,$G202,Y$3),'Description des coûts'!$D$8:$M$1048576,5,FALSE)=Y$3,VLOOKUP(CONCATENATE($D202,$F202,$G202,Y$3),'Description des coûts'!$D$8:$M$1048576,9,FALSE),0),"")</f>
        <v/>
      </c>
      <c r="Z202" s="33">
        <f>IFERROR(VLOOKUP(D202,Amortissements!$D$8:$O$1048576,8,FALSE)*VLOOKUP(D202,Amortissements!$D$8:$O$1048576,10,FALSE),0)</f>
        <v>0</v>
      </c>
      <c r="AA202" s="33" t="str">
        <f>_xlfn.IFNA(IF(VLOOKUP(CONCATENATE($D202,$F202,$G202,AA$3),'Description des coûts'!$D$8:$M$1048576,5,FALSE)=AA$3,VLOOKUP(CONCATENATE($D202,$F202,$G202,AA$3),'Description des coûts'!$D$8:$M$1048576,9,FALSE),0),"")</f>
        <v/>
      </c>
      <c r="AB202" s="33" t="str">
        <f>_xlfn.IFNA(IF(VLOOKUP(CONCATENATE($D202,$F202,$G202,AB$3),'Description des coûts'!$D$8:$M$1048576,5,FALSE)=AB$3,VLOOKUP(CONCATENATE($D202,$F202,$G202,AB$3),'Description des coûts'!$D$8:$M$1048576,9,FALSE),0),"")</f>
        <v/>
      </c>
      <c r="AC202" s="33" t="str">
        <f>_xlfn.IFNA(IF(VLOOKUP(CONCATENATE($D202,$F202,$G202,AC$3),'Description des coûts'!$D$8:$M$1048576,5,FALSE)=AC$3,VLOOKUP(CONCATENATE($D202,$F202,$G202,AC$3),'Description des coûts'!$D$8:$M$1048576,9,FALSE),0),"")</f>
        <v/>
      </c>
      <c r="AD202" s="33" t="str">
        <f>_xlfn.IFNA(IF(VLOOKUP(CONCATENATE($D202,$F202,$G202,AD$3),'Description des coûts'!$D$8:$M$1048576,5,FALSE)=AD$3,VLOOKUP(CONCATENATE($D202,$F202,$G202,AD$3),'Description des coûts'!$D$8:$M$1048576,9,FALSE),0),"")</f>
        <v/>
      </c>
      <c r="AE202" s="34"/>
      <c r="AF202" s="99">
        <f t="shared" si="69"/>
        <v>0</v>
      </c>
      <c r="AG202" s="25"/>
      <c r="AH202" s="302"/>
      <c r="AI202" s="100">
        <f>IF(F202="",0,
IF(AG202="RI",N(HLOOKUP($F202,Partenaires!$B$11:$H$24,6,FALSE)),
IF(AG202="DE",N(HLOOKUP($F202,Partenaires!$B$11:$H$24,7,FALSE)),
IF(AG202="IEE",N(HLOOKUP($F202,Partenaires!$B$11:$H$24,8,FALSE)),
IF(AG202="AFR",N(HLOOKUP($F202,Partenaires!$B$11:$H$24,9,FALSE)),
IF(AG202="PME",N(HLOOKUP($F202,Partenaires!$B$11:$H$24,10,FALSE)),
IF(AG202="PE",N(HLOOKUP($F202,Partenaires!$B$11:$H$24,11,FALSE)),0)))))))</f>
        <v>0</v>
      </c>
      <c r="AJ202" s="101">
        <f t="shared" si="70"/>
        <v>0</v>
      </c>
      <c r="AK202" s="101">
        <f t="shared" si="71"/>
        <v>0</v>
      </c>
      <c r="AL202" s="101">
        <f t="shared" si="72"/>
        <v>0</v>
      </c>
      <c r="AM202" s="101">
        <f t="shared" si="73"/>
        <v>0</v>
      </c>
      <c r="AN202" s="101">
        <f t="shared" si="74"/>
        <v>0</v>
      </c>
      <c r="AO202" s="101">
        <f t="shared" si="75"/>
        <v>0</v>
      </c>
      <c r="AP202" s="101">
        <f>IF(AG202="PE",AO202-(AO202*N(HLOOKUP($F202,Partenaires!$B$11:$H$24,12,FALSE))/N(HLOOKUP($F202,Partenaires!$B$11:$H$24,13,FALSE))),0)</f>
        <v>0</v>
      </c>
      <c r="AQ202" s="101">
        <f t="shared" si="76"/>
        <v>0</v>
      </c>
      <c r="AR202" s="101">
        <f t="shared" si="77"/>
        <v>0</v>
      </c>
      <c r="AS202" s="101">
        <f t="shared" si="78"/>
        <v>0</v>
      </c>
      <c r="AT202" s="101">
        <f t="shared" si="79"/>
        <v>0</v>
      </c>
      <c r="AU202" s="101">
        <f t="shared" si="80"/>
        <v>0</v>
      </c>
      <c r="AV202" s="101">
        <f t="shared" si="81"/>
        <v>0</v>
      </c>
      <c r="AW202" s="101">
        <f t="shared" si="82"/>
        <v>0</v>
      </c>
      <c r="AX202" s="101">
        <f t="shared" si="83"/>
        <v>0</v>
      </c>
      <c r="AY202" s="101">
        <f t="shared" si="84"/>
        <v>0</v>
      </c>
      <c r="AZ202" s="101">
        <f t="shared" si="85"/>
        <v>0</v>
      </c>
      <c r="BA202" s="101">
        <f>IF(F202="",0,$BB202*N(HLOOKUP($F202,Partenaires!$B$11:$H$24,5,FALSE)))</f>
        <v>0</v>
      </c>
      <c r="BB202" s="101">
        <f t="shared" si="86"/>
        <v>0</v>
      </c>
    </row>
    <row r="203" spans="1:54" x14ac:dyDescent="0.25">
      <c r="A203" s="25"/>
      <c r="B203" s="25"/>
      <c r="C203" s="25"/>
      <c r="D203" s="43" t="str">
        <f t="shared" si="64"/>
        <v/>
      </c>
      <c r="E203" s="44">
        <f>IFERROR(VLOOKUP(CONCATENATE(A203,B203,C203),'Structure projet '!D:E,2,FALSE),"")</f>
        <v>0</v>
      </c>
      <c r="F203" s="25"/>
      <c r="G203" s="25"/>
      <c r="H203" s="26"/>
      <c r="I203" s="26"/>
      <c r="J203" s="272"/>
      <c r="K203" s="272"/>
      <c r="L203" s="272"/>
      <c r="M203" s="272"/>
      <c r="N203" s="272"/>
      <c r="O203" s="98">
        <f t="shared" si="65"/>
        <v>0</v>
      </c>
      <c r="P203" s="33"/>
      <c r="Q203" s="33"/>
      <c r="R203" s="33"/>
      <c r="S203" s="33"/>
      <c r="T203" s="33"/>
      <c r="U203" s="99">
        <f t="shared" si="66"/>
        <v>0</v>
      </c>
      <c r="V203" s="34"/>
      <c r="W203" s="99">
        <f t="shared" si="67"/>
        <v>0</v>
      </c>
      <c r="X203" s="99">
        <f t="shared" si="68"/>
        <v>0</v>
      </c>
      <c r="Y203" s="33" t="str">
        <f>_xlfn.IFNA(IF(VLOOKUP(CONCATENATE($D203,$F203,$G203,Y$3),'Description des coûts'!$D$8:$M$1048576,5,FALSE)=Y$3,VLOOKUP(CONCATENATE($D203,$F203,$G203,Y$3),'Description des coûts'!$D$8:$M$1048576,9,FALSE),0),"")</f>
        <v/>
      </c>
      <c r="Z203" s="33">
        <f>IFERROR(VLOOKUP(D203,Amortissements!$D$8:$O$1048576,8,FALSE)*VLOOKUP(D203,Amortissements!$D$8:$O$1048576,10,FALSE),0)</f>
        <v>0</v>
      </c>
      <c r="AA203" s="33" t="str">
        <f>_xlfn.IFNA(IF(VLOOKUP(CONCATENATE($D203,$F203,$G203,AA$3),'Description des coûts'!$D$8:$M$1048576,5,FALSE)=AA$3,VLOOKUP(CONCATENATE($D203,$F203,$G203,AA$3),'Description des coûts'!$D$8:$M$1048576,9,FALSE),0),"")</f>
        <v/>
      </c>
      <c r="AB203" s="33" t="str">
        <f>_xlfn.IFNA(IF(VLOOKUP(CONCATENATE($D203,$F203,$G203,AB$3),'Description des coûts'!$D$8:$M$1048576,5,FALSE)=AB$3,VLOOKUP(CONCATENATE($D203,$F203,$G203,AB$3),'Description des coûts'!$D$8:$M$1048576,9,FALSE),0),"")</f>
        <v/>
      </c>
      <c r="AC203" s="33" t="str">
        <f>_xlfn.IFNA(IF(VLOOKUP(CONCATENATE($D203,$F203,$G203,AC$3),'Description des coûts'!$D$8:$M$1048576,5,FALSE)=AC$3,VLOOKUP(CONCATENATE($D203,$F203,$G203,AC$3),'Description des coûts'!$D$8:$M$1048576,9,FALSE),0),"")</f>
        <v/>
      </c>
      <c r="AD203" s="33" t="str">
        <f>_xlfn.IFNA(IF(VLOOKUP(CONCATENATE($D203,$F203,$G203,AD$3),'Description des coûts'!$D$8:$M$1048576,5,FALSE)=AD$3,VLOOKUP(CONCATENATE($D203,$F203,$G203,AD$3),'Description des coûts'!$D$8:$M$1048576,9,FALSE),0),"")</f>
        <v/>
      </c>
      <c r="AE203" s="34"/>
      <c r="AF203" s="99">
        <f t="shared" si="69"/>
        <v>0</v>
      </c>
      <c r="AG203" s="25"/>
      <c r="AH203" s="302"/>
      <c r="AI203" s="100">
        <f>IF(F203="",0,
IF(AG203="RI",N(HLOOKUP($F203,Partenaires!$B$11:$H$24,6,FALSE)),
IF(AG203="DE",N(HLOOKUP($F203,Partenaires!$B$11:$H$24,7,FALSE)),
IF(AG203="IEE",N(HLOOKUP($F203,Partenaires!$B$11:$H$24,8,FALSE)),
IF(AG203="AFR",N(HLOOKUP($F203,Partenaires!$B$11:$H$24,9,FALSE)),
IF(AG203="PME",N(HLOOKUP($F203,Partenaires!$B$11:$H$24,10,FALSE)),
IF(AG203="PE",N(HLOOKUP($F203,Partenaires!$B$11:$H$24,11,FALSE)),0)))))))</f>
        <v>0</v>
      </c>
      <c r="AJ203" s="101">
        <f t="shared" si="70"/>
        <v>0</v>
      </c>
      <c r="AK203" s="101">
        <f t="shared" si="71"/>
        <v>0</v>
      </c>
      <c r="AL203" s="101">
        <f t="shared" si="72"/>
        <v>0</v>
      </c>
      <c r="AM203" s="101">
        <f t="shared" si="73"/>
        <v>0</v>
      </c>
      <c r="AN203" s="101">
        <f t="shared" si="74"/>
        <v>0</v>
      </c>
      <c r="AO203" s="101">
        <f t="shared" si="75"/>
        <v>0</v>
      </c>
      <c r="AP203" s="101">
        <f>IF(AG203="PE",AO203-(AO203*N(HLOOKUP($F203,Partenaires!$B$11:$H$24,12,FALSE))/N(HLOOKUP($F203,Partenaires!$B$11:$H$24,13,FALSE))),0)</f>
        <v>0</v>
      </c>
      <c r="AQ203" s="101">
        <f t="shared" si="76"/>
        <v>0</v>
      </c>
      <c r="AR203" s="101">
        <f t="shared" si="77"/>
        <v>0</v>
      </c>
      <c r="AS203" s="101">
        <f t="shared" si="78"/>
        <v>0</v>
      </c>
      <c r="AT203" s="101">
        <f t="shared" si="79"/>
        <v>0</v>
      </c>
      <c r="AU203" s="101">
        <f t="shared" si="80"/>
        <v>0</v>
      </c>
      <c r="AV203" s="101">
        <f t="shared" si="81"/>
        <v>0</v>
      </c>
      <c r="AW203" s="101">
        <f t="shared" si="82"/>
        <v>0</v>
      </c>
      <c r="AX203" s="101">
        <f t="shared" si="83"/>
        <v>0</v>
      </c>
      <c r="AY203" s="101">
        <f t="shared" si="84"/>
        <v>0</v>
      </c>
      <c r="AZ203" s="101">
        <f t="shared" si="85"/>
        <v>0</v>
      </c>
      <c r="BA203" s="101">
        <f>IF(F203="",0,$BB203*N(HLOOKUP($F203,Partenaires!$B$11:$H$24,5,FALSE)))</f>
        <v>0</v>
      </c>
      <c r="BB203" s="101">
        <f t="shared" si="86"/>
        <v>0</v>
      </c>
    </row>
    <row r="204" spans="1:54" x14ac:dyDescent="0.25">
      <c r="A204" s="25"/>
      <c r="B204" s="25"/>
      <c r="C204" s="25"/>
      <c r="D204" s="43" t="str">
        <f t="shared" ref="D204:D267" si="87">CONCATENATE(A204,B204,C204)</f>
        <v/>
      </c>
      <c r="E204" s="44">
        <f>IFERROR(VLOOKUP(CONCATENATE(A204,B204,C204),'Structure projet '!D:E,2,FALSE),"")</f>
        <v>0</v>
      </c>
      <c r="F204" s="25"/>
      <c r="G204" s="25"/>
      <c r="H204" s="26"/>
      <c r="I204" s="26"/>
      <c r="J204" s="272"/>
      <c r="K204" s="272"/>
      <c r="L204" s="272"/>
      <c r="M204" s="272"/>
      <c r="N204" s="272"/>
      <c r="O204" s="98">
        <f t="shared" ref="O204:O267" si="88">SUM(J204:N204)</f>
        <v>0</v>
      </c>
      <c r="P204" s="33"/>
      <c r="Q204" s="33"/>
      <c r="R204" s="33"/>
      <c r="S204" s="33"/>
      <c r="T204" s="33"/>
      <c r="U204" s="99">
        <f t="shared" ref="U204:U267" si="89">J204*P204+K204*Q204+L204*R204+M204*S204+N204*T204</f>
        <v>0</v>
      </c>
      <c r="V204" s="34"/>
      <c r="W204" s="99">
        <f t="shared" ref="W204:W267" si="90">IF(U204-V204=0,0,U204-V204)</f>
        <v>0</v>
      </c>
      <c r="X204" s="99">
        <f t="shared" ref="X204:X267" si="91">IF(OR(AG204="RI",AG204="DE"),20%*(W204+SUM(Y204:AC204)),0)</f>
        <v>0</v>
      </c>
      <c r="Y204" s="33" t="str">
        <f>_xlfn.IFNA(IF(VLOOKUP(CONCATENATE($D204,$F204,$G204,Y$3),'Description des coûts'!$D$8:$M$1048576,5,FALSE)=Y$3,VLOOKUP(CONCATENATE($D204,$F204,$G204,Y$3),'Description des coûts'!$D$8:$M$1048576,9,FALSE),0),"")</f>
        <v/>
      </c>
      <c r="Z204" s="33">
        <f>IFERROR(VLOOKUP(D204,Amortissements!$D$8:$O$1048576,8,FALSE)*VLOOKUP(D204,Amortissements!$D$8:$O$1048576,10,FALSE),0)</f>
        <v>0</v>
      </c>
      <c r="AA204" s="33" t="str">
        <f>_xlfn.IFNA(IF(VLOOKUP(CONCATENATE($D204,$F204,$G204,AA$3),'Description des coûts'!$D$8:$M$1048576,5,FALSE)=AA$3,VLOOKUP(CONCATENATE($D204,$F204,$G204,AA$3),'Description des coûts'!$D$8:$M$1048576,9,FALSE),0),"")</f>
        <v/>
      </c>
      <c r="AB204" s="33" t="str">
        <f>_xlfn.IFNA(IF(VLOOKUP(CONCATENATE($D204,$F204,$G204,AB$3),'Description des coûts'!$D$8:$M$1048576,5,FALSE)=AB$3,VLOOKUP(CONCATENATE($D204,$F204,$G204,AB$3),'Description des coûts'!$D$8:$M$1048576,9,FALSE),0),"")</f>
        <v/>
      </c>
      <c r="AC204" s="33" t="str">
        <f>_xlfn.IFNA(IF(VLOOKUP(CONCATENATE($D204,$F204,$G204,AC$3),'Description des coûts'!$D$8:$M$1048576,5,FALSE)=AC$3,VLOOKUP(CONCATENATE($D204,$F204,$G204,AC$3),'Description des coûts'!$D$8:$M$1048576,9,FALSE),0),"")</f>
        <v/>
      </c>
      <c r="AD204" s="33" t="str">
        <f>_xlfn.IFNA(IF(VLOOKUP(CONCATENATE($D204,$F204,$G204,AD$3),'Description des coûts'!$D$8:$M$1048576,5,FALSE)=AD$3,VLOOKUP(CONCATENATE($D204,$F204,$G204,AD$3),'Description des coûts'!$D$8:$M$1048576,9,FALSE),0),"")</f>
        <v/>
      </c>
      <c r="AE204" s="34"/>
      <c r="AF204" s="99">
        <f t="shared" ref="AF204:AF267" si="92">U204+SUM(X204:AD204)</f>
        <v>0</v>
      </c>
      <c r="AG204" s="25"/>
      <c r="AH204" s="302"/>
      <c r="AI204" s="100">
        <f>IF(F204="",0,
IF(AG204="RI",N(HLOOKUP($F204,Partenaires!$B$11:$H$24,6,FALSE)),
IF(AG204="DE",N(HLOOKUP($F204,Partenaires!$B$11:$H$24,7,FALSE)),
IF(AG204="IEE",N(HLOOKUP($F204,Partenaires!$B$11:$H$24,8,FALSE)),
IF(AG204="AFR",N(HLOOKUP($F204,Partenaires!$B$11:$H$24,9,FALSE)),
IF(AG204="PME",N(HLOOKUP($F204,Partenaires!$B$11:$H$24,10,FALSE)),
IF(AG204="PE",N(HLOOKUP($F204,Partenaires!$B$11:$H$24,11,FALSE)),0)))))))</f>
        <v>0</v>
      </c>
      <c r="AJ204" s="101">
        <f t="shared" ref="AJ204:AJ267" si="93">IF(AG204="RI",AF204-V204,0)</f>
        <v>0</v>
      </c>
      <c r="AK204" s="101">
        <f t="shared" ref="AK204:AK267" si="94">IF(AG204="DE",AF204-V204,0)</f>
        <v>0</v>
      </c>
      <c r="AL204" s="101">
        <f t="shared" ref="AL204:AL267" si="95">IF(AG204="IEE",AF204-V204,0)</f>
        <v>0</v>
      </c>
      <c r="AM204" s="101">
        <f t="shared" ref="AM204:AM267" si="96">IF(AG204="AFR",AF204-V204,0)</f>
        <v>0</v>
      </c>
      <c r="AN204" s="101">
        <f t="shared" ref="AN204:AN267" si="97">IF(AG204="PME",AF204-V204,0)</f>
        <v>0</v>
      </c>
      <c r="AO204" s="101">
        <f t="shared" ref="AO204:AO267" si="98">IF(AG204="PE",AF204-V204,0)</f>
        <v>0</v>
      </c>
      <c r="AP204" s="101">
        <f>IF(AG204="PE",AO204-(AO204*N(HLOOKUP($F204,Partenaires!$B$11:$H$24,12,FALSE))/N(HLOOKUP($F204,Partenaires!$B$11:$H$24,13,FALSE))),0)</f>
        <v>0</v>
      </c>
      <c r="AQ204" s="101">
        <f t="shared" ref="AQ204:AQ267" si="99">IF(AG204="AFR",IF(SUM($AD$11:$AD$2000)&gt;SUM($W$11:$W$2000),AD204,W204),0)</f>
        <v>0</v>
      </c>
      <c r="AR204" s="101">
        <f t="shared" ref="AR204:AR267" si="100">IF(AG204="PME",IF(SUM($AD$11:$AD$2000)&gt;SUM($W$11:$W$2000),AD204,W204),0)</f>
        <v>0</v>
      </c>
      <c r="AS204" s="101">
        <f t="shared" ref="AS204:AS267" si="101">(AJ204+AK204+AL204+AR204+AP204+AQ204)*AH204</f>
        <v>0</v>
      </c>
      <c r="AT204" s="101">
        <f t="shared" ref="AT204:AT267" si="102">IF(AG204="HP",0,AF204-AS204)</f>
        <v>0</v>
      </c>
      <c r="AU204" s="101">
        <f t="shared" ref="AU204:AU267" si="103">IF(AG204="HP",AF204,0)</f>
        <v>0</v>
      </c>
      <c r="AV204" s="101">
        <f t="shared" ref="AV204:AV267" si="104">IF(AG204="PE",AO204-AP204,0)</f>
        <v>0</v>
      </c>
      <c r="AW204" s="101">
        <f t="shared" ref="AW204:AW267" si="105">IF(AG204="AFR",AM204-AQ204,0)</f>
        <v>0</v>
      </c>
      <c r="AX204" s="101">
        <f t="shared" ref="AX204:AX267" si="106">IF(AG204="PME",AN204-AR204,0)</f>
        <v>0</v>
      </c>
      <c r="AY204" s="101">
        <f t="shared" ref="AY204:AY267" si="107">AT204+AU204+AV204+AW204+AX204</f>
        <v>0</v>
      </c>
      <c r="AZ204" s="101">
        <f t="shared" ref="AZ204:AZ267" si="108">BB204-BA204</f>
        <v>0</v>
      </c>
      <c r="BA204" s="101">
        <f>IF(F204="",0,$BB204*N(HLOOKUP($F204,Partenaires!$B$11:$H$24,5,FALSE)))</f>
        <v>0</v>
      </c>
      <c r="BB204" s="101">
        <f t="shared" ref="BB204:BB267" si="109">AS204*AI204</f>
        <v>0</v>
      </c>
    </row>
    <row r="205" spans="1:54" x14ac:dyDescent="0.25">
      <c r="A205" s="25"/>
      <c r="B205" s="25"/>
      <c r="C205" s="25"/>
      <c r="D205" s="43" t="str">
        <f t="shared" si="87"/>
        <v/>
      </c>
      <c r="E205" s="44">
        <f>IFERROR(VLOOKUP(CONCATENATE(A205,B205,C205),'Structure projet '!D:E,2,FALSE),"")</f>
        <v>0</v>
      </c>
      <c r="F205" s="25"/>
      <c r="G205" s="25"/>
      <c r="H205" s="26"/>
      <c r="I205" s="26"/>
      <c r="J205" s="272"/>
      <c r="K205" s="272"/>
      <c r="L205" s="272"/>
      <c r="M205" s="272"/>
      <c r="N205" s="272"/>
      <c r="O205" s="98">
        <f t="shared" si="88"/>
        <v>0</v>
      </c>
      <c r="P205" s="33"/>
      <c r="Q205" s="33"/>
      <c r="R205" s="33"/>
      <c r="S205" s="33"/>
      <c r="T205" s="33"/>
      <c r="U205" s="99">
        <f t="shared" si="89"/>
        <v>0</v>
      </c>
      <c r="V205" s="34"/>
      <c r="W205" s="99">
        <f t="shared" si="90"/>
        <v>0</v>
      </c>
      <c r="X205" s="99">
        <f t="shared" si="91"/>
        <v>0</v>
      </c>
      <c r="Y205" s="33" t="str">
        <f>_xlfn.IFNA(IF(VLOOKUP(CONCATENATE($D205,$F205,$G205,Y$3),'Description des coûts'!$D$8:$M$1048576,5,FALSE)=Y$3,VLOOKUP(CONCATENATE($D205,$F205,$G205,Y$3),'Description des coûts'!$D$8:$M$1048576,9,FALSE),0),"")</f>
        <v/>
      </c>
      <c r="Z205" s="33">
        <f>IFERROR(VLOOKUP(D205,Amortissements!$D$8:$O$1048576,8,FALSE)*VLOOKUP(D205,Amortissements!$D$8:$O$1048576,10,FALSE),0)</f>
        <v>0</v>
      </c>
      <c r="AA205" s="33" t="str">
        <f>_xlfn.IFNA(IF(VLOOKUP(CONCATENATE($D205,$F205,$G205,AA$3),'Description des coûts'!$D$8:$M$1048576,5,FALSE)=AA$3,VLOOKUP(CONCATENATE($D205,$F205,$G205,AA$3),'Description des coûts'!$D$8:$M$1048576,9,FALSE),0),"")</f>
        <v/>
      </c>
      <c r="AB205" s="33" t="str">
        <f>_xlfn.IFNA(IF(VLOOKUP(CONCATENATE($D205,$F205,$G205,AB$3),'Description des coûts'!$D$8:$M$1048576,5,FALSE)=AB$3,VLOOKUP(CONCATENATE($D205,$F205,$G205,AB$3),'Description des coûts'!$D$8:$M$1048576,9,FALSE),0),"")</f>
        <v/>
      </c>
      <c r="AC205" s="33" t="str">
        <f>_xlfn.IFNA(IF(VLOOKUP(CONCATENATE($D205,$F205,$G205,AC$3),'Description des coûts'!$D$8:$M$1048576,5,FALSE)=AC$3,VLOOKUP(CONCATENATE($D205,$F205,$G205,AC$3),'Description des coûts'!$D$8:$M$1048576,9,FALSE),0),"")</f>
        <v/>
      </c>
      <c r="AD205" s="33" t="str">
        <f>_xlfn.IFNA(IF(VLOOKUP(CONCATENATE($D205,$F205,$G205,AD$3),'Description des coûts'!$D$8:$M$1048576,5,FALSE)=AD$3,VLOOKUP(CONCATENATE($D205,$F205,$G205,AD$3),'Description des coûts'!$D$8:$M$1048576,9,FALSE),0),"")</f>
        <v/>
      </c>
      <c r="AE205" s="34"/>
      <c r="AF205" s="99">
        <f t="shared" si="92"/>
        <v>0</v>
      </c>
      <c r="AG205" s="25"/>
      <c r="AH205" s="302"/>
      <c r="AI205" s="100">
        <f>IF(F205="",0,
IF(AG205="RI",N(HLOOKUP($F205,Partenaires!$B$11:$H$24,6,FALSE)),
IF(AG205="DE",N(HLOOKUP($F205,Partenaires!$B$11:$H$24,7,FALSE)),
IF(AG205="IEE",N(HLOOKUP($F205,Partenaires!$B$11:$H$24,8,FALSE)),
IF(AG205="AFR",N(HLOOKUP($F205,Partenaires!$B$11:$H$24,9,FALSE)),
IF(AG205="PME",N(HLOOKUP($F205,Partenaires!$B$11:$H$24,10,FALSE)),
IF(AG205="PE",N(HLOOKUP($F205,Partenaires!$B$11:$H$24,11,FALSE)),0)))))))</f>
        <v>0</v>
      </c>
      <c r="AJ205" s="101">
        <f t="shared" si="93"/>
        <v>0</v>
      </c>
      <c r="AK205" s="101">
        <f t="shared" si="94"/>
        <v>0</v>
      </c>
      <c r="AL205" s="101">
        <f t="shared" si="95"/>
        <v>0</v>
      </c>
      <c r="AM205" s="101">
        <f t="shared" si="96"/>
        <v>0</v>
      </c>
      <c r="AN205" s="101">
        <f t="shared" si="97"/>
        <v>0</v>
      </c>
      <c r="AO205" s="101">
        <f t="shared" si="98"/>
        <v>0</v>
      </c>
      <c r="AP205" s="101">
        <f>IF(AG205="PE",AO205-(AO205*N(HLOOKUP($F205,Partenaires!$B$11:$H$24,12,FALSE))/N(HLOOKUP($F205,Partenaires!$B$11:$H$24,13,FALSE))),0)</f>
        <v>0</v>
      </c>
      <c r="AQ205" s="101">
        <f t="shared" si="99"/>
        <v>0</v>
      </c>
      <c r="AR205" s="101">
        <f t="shared" si="100"/>
        <v>0</v>
      </c>
      <c r="AS205" s="101">
        <f t="shared" si="101"/>
        <v>0</v>
      </c>
      <c r="AT205" s="101">
        <f t="shared" si="102"/>
        <v>0</v>
      </c>
      <c r="AU205" s="101">
        <f t="shared" si="103"/>
        <v>0</v>
      </c>
      <c r="AV205" s="101">
        <f t="shared" si="104"/>
        <v>0</v>
      </c>
      <c r="AW205" s="101">
        <f t="shared" si="105"/>
        <v>0</v>
      </c>
      <c r="AX205" s="101">
        <f t="shared" si="106"/>
        <v>0</v>
      </c>
      <c r="AY205" s="101">
        <f t="shared" si="107"/>
        <v>0</v>
      </c>
      <c r="AZ205" s="101">
        <f t="shared" si="108"/>
        <v>0</v>
      </c>
      <c r="BA205" s="101">
        <f>IF(F205="",0,$BB205*N(HLOOKUP($F205,Partenaires!$B$11:$H$24,5,FALSE)))</f>
        <v>0</v>
      </c>
      <c r="BB205" s="101">
        <f t="shared" si="109"/>
        <v>0</v>
      </c>
    </row>
    <row r="206" spans="1:54" x14ac:dyDescent="0.25">
      <c r="A206" s="25"/>
      <c r="B206" s="25"/>
      <c r="C206" s="25"/>
      <c r="D206" s="43" t="str">
        <f t="shared" si="87"/>
        <v/>
      </c>
      <c r="E206" s="44">
        <f>IFERROR(VLOOKUP(CONCATENATE(A206,B206,C206),'Structure projet '!D:E,2,FALSE),"")</f>
        <v>0</v>
      </c>
      <c r="F206" s="25"/>
      <c r="G206" s="25"/>
      <c r="H206" s="26"/>
      <c r="I206" s="26"/>
      <c r="J206" s="272"/>
      <c r="K206" s="272"/>
      <c r="L206" s="272"/>
      <c r="M206" s="272"/>
      <c r="N206" s="272"/>
      <c r="O206" s="98">
        <f t="shared" si="88"/>
        <v>0</v>
      </c>
      <c r="P206" s="33"/>
      <c r="Q206" s="33"/>
      <c r="R206" s="33"/>
      <c r="S206" s="33"/>
      <c r="T206" s="33"/>
      <c r="U206" s="99">
        <f t="shared" si="89"/>
        <v>0</v>
      </c>
      <c r="V206" s="34"/>
      <c r="W206" s="99">
        <f t="shared" si="90"/>
        <v>0</v>
      </c>
      <c r="X206" s="99">
        <f t="shared" si="91"/>
        <v>0</v>
      </c>
      <c r="Y206" s="33" t="str">
        <f>_xlfn.IFNA(IF(VLOOKUP(CONCATENATE($D206,$F206,$G206,Y$3),'Description des coûts'!$D$8:$M$1048576,5,FALSE)=Y$3,VLOOKUP(CONCATENATE($D206,$F206,$G206,Y$3),'Description des coûts'!$D$8:$M$1048576,9,FALSE),0),"")</f>
        <v/>
      </c>
      <c r="Z206" s="33">
        <f>IFERROR(VLOOKUP(D206,Amortissements!$D$8:$O$1048576,8,FALSE)*VLOOKUP(D206,Amortissements!$D$8:$O$1048576,10,FALSE),0)</f>
        <v>0</v>
      </c>
      <c r="AA206" s="33" t="str">
        <f>_xlfn.IFNA(IF(VLOOKUP(CONCATENATE($D206,$F206,$G206,AA$3),'Description des coûts'!$D$8:$M$1048576,5,FALSE)=AA$3,VLOOKUP(CONCATENATE($D206,$F206,$G206,AA$3),'Description des coûts'!$D$8:$M$1048576,9,FALSE),0),"")</f>
        <v/>
      </c>
      <c r="AB206" s="33" t="str">
        <f>_xlfn.IFNA(IF(VLOOKUP(CONCATENATE($D206,$F206,$G206,AB$3),'Description des coûts'!$D$8:$M$1048576,5,FALSE)=AB$3,VLOOKUP(CONCATENATE($D206,$F206,$G206,AB$3),'Description des coûts'!$D$8:$M$1048576,9,FALSE),0),"")</f>
        <v/>
      </c>
      <c r="AC206" s="33" t="str">
        <f>_xlfn.IFNA(IF(VLOOKUP(CONCATENATE($D206,$F206,$G206,AC$3),'Description des coûts'!$D$8:$M$1048576,5,FALSE)=AC$3,VLOOKUP(CONCATENATE($D206,$F206,$G206,AC$3),'Description des coûts'!$D$8:$M$1048576,9,FALSE),0),"")</f>
        <v/>
      </c>
      <c r="AD206" s="33" t="str">
        <f>_xlfn.IFNA(IF(VLOOKUP(CONCATENATE($D206,$F206,$G206,AD$3),'Description des coûts'!$D$8:$M$1048576,5,FALSE)=AD$3,VLOOKUP(CONCATENATE($D206,$F206,$G206,AD$3),'Description des coûts'!$D$8:$M$1048576,9,FALSE),0),"")</f>
        <v/>
      </c>
      <c r="AE206" s="34"/>
      <c r="AF206" s="99">
        <f t="shared" si="92"/>
        <v>0</v>
      </c>
      <c r="AG206" s="25"/>
      <c r="AH206" s="302"/>
      <c r="AI206" s="100">
        <f>IF(F206="",0,
IF(AG206="RI",N(HLOOKUP($F206,Partenaires!$B$11:$H$24,6,FALSE)),
IF(AG206="DE",N(HLOOKUP($F206,Partenaires!$B$11:$H$24,7,FALSE)),
IF(AG206="IEE",N(HLOOKUP($F206,Partenaires!$B$11:$H$24,8,FALSE)),
IF(AG206="AFR",N(HLOOKUP($F206,Partenaires!$B$11:$H$24,9,FALSE)),
IF(AG206="PME",N(HLOOKUP($F206,Partenaires!$B$11:$H$24,10,FALSE)),
IF(AG206="PE",N(HLOOKUP($F206,Partenaires!$B$11:$H$24,11,FALSE)),0)))))))</f>
        <v>0</v>
      </c>
      <c r="AJ206" s="101">
        <f t="shared" si="93"/>
        <v>0</v>
      </c>
      <c r="AK206" s="101">
        <f t="shared" si="94"/>
        <v>0</v>
      </c>
      <c r="AL206" s="101">
        <f t="shared" si="95"/>
        <v>0</v>
      </c>
      <c r="AM206" s="101">
        <f t="shared" si="96"/>
        <v>0</v>
      </c>
      <c r="AN206" s="101">
        <f t="shared" si="97"/>
        <v>0</v>
      </c>
      <c r="AO206" s="101">
        <f t="shared" si="98"/>
        <v>0</v>
      </c>
      <c r="AP206" s="101">
        <f>IF(AG206="PE",AO206-(AO206*N(HLOOKUP($F206,Partenaires!$B$11:$H$24,12,FALSE))/N(HLOOKUP($F206,Partenaires!$B$11:$H$24,13,FALSE))),0)</f>
        <v>0</v>
      </c>
      <c r="AQ206" s="101">
        <f t="shared" si="99"/>
        <v>0</v>
      </c>
      <c r="AR206" s="101">
        <f t="shared" si="100"/>
        <v>0</v>
      </c>
      <c r="AS206" s="101">
        <f t="shared" si="101"/>
        <v>0</v>
      </c>
      <c r="AT206" s="101">
        <f t="shared" si="102"/>
        <v>0</v>
      </c>
      <c r="AU206" s="101">
        <f t="shared" si="103"/>
        <v>0</v>
      </c>
      <c r="AV206" s="101">
        <f t="shared" si="104"/>
        <v>0</v>
      </c>
      <c r="AW206" s="101">
        <f t="shared" si="105"/>
        <v>0</v>
      </c>
      <c r="AX206" s="101">
        <f t="shared" si="106"/>
        <v>0</v>
      </c>
      <c r="AY206" s="101">
        <f t="shared" si="107"/>
        <v>0</v>
      </c>
      <c r="AZ206" s="101">
        <f t="shared" si="108"/>
        <v>0</v>
      </c>
      <c r="BA206" s="101">
        <f>IF(F206="",0,$BB206*N(HLOOKUP($F206,Partenaires!$B$11:$H$24,5,FALSE)))</f>
        <v>0</v>
      </c>
      <c r="BB206" s="101">
        <f t="shared" si="109"/>
        <v>0</v>
      </c>
    </row>
    <row r="207" spans="1:54" x14ac:dyDescent="0.25">
      <c r="A207" s="25"/>
      <c r="B207" s="25"/>
      <c r="C207" s="25"/>
      <c r="D207" s="43" t="str">
        <f t="shared" si="87"/>
        <v/>
      </c>
      <c r="E207" s="44">
        <f>IFERROR(VLOOKUP(CONCATENATE(A207,B207,C207),'Structure projet '!D:E,2,FALSE),"")</f>
        <v>0</v>
      </c>
      <c r="F207" s="25"/>
      <c r="G207" s="25"/>
      <c r="H207" s="26"/>
      <c r="I207" s="26"/>
      <c r="J207" s="272"/>
      <c r="K207" s="272"/>
      <c r="L207" s="272"/>
      <c r="M207" s="272"/>
      <c r="N207" s="272"/>
      <c r="O207" s="98">
        <f t="shared" si="88"/>
        <v>0</v>
      </c>
      <c r="P207" s="33"/>
      <c r="Q207" s="33"/>
      <c r="R207" s="33"/>
      <c r="S207" s="33"/>
      <c r="T207" s="33"/>
      <c r="U207" s="99">
        <f t="shared" si="89"/>
        <v>0</v>
      </c>
      <c r="V207" s="34"/>
      <c r="W207" s="99">
        <f t="shared" si="90"/>
        <v>0</v>
      </c>
      <c r="X207" s="99">
        <f t="shared" si="91"/>
        <v>0</v>
      </c>
      <c r="Y207" s="33" t="str">
        <f>_xlfn.IFNA(IF(VLOOKUP(CONCATENATE($D207,$F207,$G207,Y$3),'Description des coûts'!$D$8:$M$1048576,5,FALSE)=Y$3,VLOOKUP(CONCATENATE($D207,$F207,$G207,Y$3),'Description des coûts'!$D$8:$M$1048576,9,FALSE),0),"")</f>
        <v/>
      </c>
      <c r="Z207" s="33">
        <f>IFERROR(VLOOKUP(D207,Amortissements!$D$8:$O$1048576,8,FALSE)*VLOOKUP(D207,Amortissements!$D$8:$O$1048576,10,FALSE),0)</f>
        <v>0</v>
      </c>
      <c r="AA207" s="33" t="str">
        <f>_xlfn.IFNA(IF(VLOOKUP(CONCATENATE($D207,$F207,$G207,AA$3),'Description des coûts'!$D$8:$M$1048576,5,FALSE)=AA$3,VLOOKUP(CONCATENATE($D207,$F207,$G207,AA$3),'Description des coûts'!$D$8:$M$1048576,9,FALSE),0),"")</f>
        <v/>
      </c>
      <c r="AB207" s="33" t="str">
        <f>_xlfn.IFNA(IF(VLOOKUP(CONCATENATE($D207,$F207,$G207,AB$3),'Description des coûts'!$D$8:$M$1048576,5,FALSE)=AB$3,VLOOKUP(CONCATENATE($D207,$F207,$G207,AB$3),'Description des coûts'!$D$8:$M$1048576,9,FALSE),0),"")</f>
        <v/>
      </c>
      <c r="AC207" s="33" t="str">
        <f>_xlfn.IFNA(IF(VLOOKUP(CONCATENATE($D207,$F207,$G207,AC$3),'Description des coûts'!$D$8:$M$1048576,5,FALSE)=AC$3,VLOOKUP(CONCATENATE($D207,$F207,$G207,AC$3),'Description des coûts'!$D$8:$M$1048576,9,FALSE),0),"")</f>
        <v/>
      </c>
      <c r="AD207" s="33" t="str">
        <f>_xlfn.IFNA(IF(VLOOKUP(CONCATENATE($D207,$F207,$G207,AD$3),'Description des coûts'!$D$8:$M$1048576,5,FALSE)=AD$3,VLOOKUP(CONCATENATE($D207,$F207,$G207,AD$3),'Description des coûts'!$D$8:$M$1048576,9,FALSE),0),"")</f>
        <v/>
      </c>
      <c r="AE207" s="34"/>
      <c r="AF207" s="99">
        <f t="shared" si="92"/>
        <v>0</v>
      </c>
      <c r="AG207" s="25"/>
      <c r="AH207" s="302"/>
      <c r="AI207" s="100">
        <f>IF(F207="",0,
IF(AG207="RI",N(HLOOKUP($F207,Partenaires!$B$11:$H$24,6,FALSE)),
IF(AG207="DE",N(HLOOKUP($F207,Partenaires!$B$11:$H$24,7,FALSE)),
IF(AG207="IEE",N(HLOOKUP($F207,Partenaires!$B$11:$H$24,8,FALSE)),
IF(AG207="AFR",N(HLOOKUP($F207,Partenaires!$B$11:$H$24,9,FALSE)),
IF(AG207="PME",N(HLOOKUP($F207,Partenaires!$B$11:$H$24,10,FALSE)),
IF(AG207="PE",N(HLOOKUP($F207,Partenaires!$B$11:$H$24,11,FALSE)),0)))))))</f>
        <v>0</v>
      </c>
      <c r="AJ207" s="101">
        <f t="shared" si="93"/>
        <v>0</v>
      </c>
      <c r="AK207" s="101">
        <f t="shared" si="94"/>
        <v>0</v>
      </c>
      <c r="AL207" s="101">
        <f t="shared" si="95"/>
        <v>0</v>
      </c>
      <c r="AM207" s="101">
        <f t="shared" si="96"/>
        <v>0</v>
      </c>
      <c r="AN207" s="101">
        <f t="shared" si="97"/>
        <v>0</v>
      </c>
      <c r="AO207" s="101">
        <f t="shared" si="98"/>
        <v>0</v>
      </c>
      <c r="AP207" s="101">
        <f>IF(AG207="PE",AO207-(AO207*N(HLOOKUP($F207,Partenaires!$B$11:$H$24,12,FALSE))/N(HLOOKUP($F207,Partenaires!$B$11:$H$24,13,FALSE))),0)</f>
        <v>0</v>
      </c>
      <c r="AQ207" s="101">
        <f t="shared" si="99"/>
        <v>0</v>
      </c>
      <c r="AR207" s="101">
        <f t="shared" si="100"/>
        <v>0</v>
      </c>
      <c r="AS207" s="101">
        <f t="shared" si="101"/>
        <v>0</v>
      </c>
      <c r="AT207" s="101">
        <f t="shared" si="102"/>
        <v>0</v>
      </c>
      <c r="AU207" s="101">
        <f t="shared" si="103"/>
        <v>0</v>
      </c>
      <c r="AV207" s="101">
        <f t="shared" si="104"/>
        <v>0</v>
      </c>
      <c r="AW207" s="101">
        <f t="shared" si="105"/>
        <v>0</v>
      </c>
      <c r="AX207" s="101">
        <f t="shared" si="106"/>
        <v>0</v>
      </c>
      <c r="AY207" s="101">
        <f t="shared" si="107"/>
        <v>0</v>
      </c>
      <c r="AZ207" s="101">
        <f t="shared" si="108"/>
        <v>0</v>
      </c>
      <c r="BA207" s="101">
        <f>IF(F207="",0,$BB207*N(HLOOKUP($F207,Partenaires!$B$11:$H$24,5,FALSE)))</f>
        <v>0</v>
      </c>
      <c r="BB207" s="101">
        <f t="shared" si="109"/>
        <v>0</v>
      </c>
    </row>
    <row r="208" spans="1:54" x14ac:dyDescent="0.25">
      <c r="A208" s="25"/>
      <c r="B208" s="25"/>
      <c r="C208" s="25"/>
      <c r="D208" s="43" t="str">
        <f t="shared" si="87"/>
        <v/>
      </c>
      <c r="E208" s="44">
        <f>IFERROR(VLOOKUP(CONCATENATE(A208,B208,C208),'Structure projet '!D:E,2,FALSE),"")</f>
        <v>0</v>
      </c>
      <c r="F208" s="25"/>
      <c r="G208" s="25"/>
      <c r="H208" s="26"/>
      <c r="I208" s="26"/>
      <c r="J208" s="272"/>
      <c r="K208" s="272"/>
      <c r="L208" s="272"/>
      <c r="M208" s="272"/>
      <c r="N208" s="272"/>
      <c r="O208" s="98">
        <f t="shared" si="88"/>
        <v>0</v>
      </c>
      <c r="P208" s="33"/>
      <c r="Q208" s="33"/>
      <c r="R208" s="33"/>
      <c r="S208" s="33"/>
      <c r="T208" s="33"/>
      <c r="U208" s="99">
        <f t="shared" si="89"/>
        <v>0</v>
      </c>
      <c r="V208" s="34"/>
      <c r="W208" s="99">
        <f t="shared" si="90"/>
        <v>0</v>
      </c>
      <c r="X208" s="99">
        <f t="shared" si="91"/>
        <v>0</v>
      </c>
      <c r="Y208" s="33" t="str">
        <f>_xlfn.IFNA(IF(VLOOKUP(CONCATENATE($D208,$F208,$G208,Y$3),'Description des coûts'!$D$8:$M$1048576,5,FALSE)=Y$3,VLOOKUP(CONCATENATE($D208,$F208,$G208,Y$3),'Description des coûts'!$D$8:$M$1048576,9,FALSE),0),"")</f>
        <v/>
      </c>
      <c r="Z208" s="33">
        <f>IFERROR(VLOOKUP(D208,Amortissements!$D$8:$O$1048576,8,FALSE)*VLOOKUP(D208,Amortissements!$D$8:$O$1048576,10,FALSE),0)</f>
        <v>0</v>
      </c>
      <c r="AA208" s="33" t="str">
        <f>_xlfn.IFNA(IF(VLOOKUP(CONCATENATE($D208,$F208,$G208,AA$3),'Description des coûts'!$D$8:$M$1048576,5,FALSE)=AA$3,VLOOKUP(CONCATENATE($D208,$F208,$G208,AA$3),'Description des coûts'!$D$8:$M$1048576,9,FALSE),0),"")</f>
        <v/>
      </c>
      <c r="AB208" s="33" t="str">
        <f>_xlfn.IFNA(IF(VLOOKUP(CONCATENATE($D208,$F208,$G208,AB$3),'Description des coûts'!$D$8:$M$1048576,5,FALSE)=AB$3,VLOOKUP(CONCATENATE($D208,$F208,$G208,AB$3),'Description des coûts'!$D$8:$M$1048576,9,FALSE),0),"")</f>
        <v/>
      </c>
      <c r="AC208" s="33" t="str">
        <f>_xlfn.IFNA(IF(VLOOKUP(CONCATENATE($D208,$F208,$G208,AC$3),'Description des coûts'!$D$8:$M$1048576,5,FALSE)=AC$3,VLOOKUP(CONCATENATE($D208,$F208,$G208,AC$3),'Description des coûts'!$D$8:$M$1048576,9,FALSE),0),"")</f>
        <v/>
      </c>
      <c r="AD208" s="33" t="str">
        <f>_xlfn.IFNA(IF(VLOOKUP(CONCATENATE($D208,$F208,$G208,AD$3),'Description des coûts'!$D$8:$M$1048576,5,FALSE)=AD$3,VLOOKUP(CONCATENATE($D208,$F208,$G208,AD$3),'Description des coûts'!$D$8:$M$1048576,9,FALSE),0),"")</f>
        <v/>
      </c>
      <c r="AE208" s="34"/>
      <c r="AF208" s="99">
        <f t="shared" si="92"/>
        <v>0</v>
      </c>
      <c r="AG208" s="25"/>
      <c r="AH208" s="302"/>
      <c r="AI208" s="100">
        <f>IF(F208="",0,
IF(AG208="RI",N(HLOOKUP($F208,Partenaires!$B$11:$H$24,6,FALSE)),
IF(AG208="DE",N(HLOOKUP($F208,Partenaires!$B$11:$H$24,7,FALSE)),
IF(AG208="IEE",N(HLOOKUP($F208,Partenaires!$B$11:$H$24,8,FALSE)),
IF(AG208="AFR",N(HLOOKUP($F208,Partenaires!$B$11:$H$24,9,FALSE)),
IF(AG208="PME",N(HLOOKUP($F208,Partenaires!$B$11:$H$24,10,FALSE)),
IF(AG208="PE",N(HLOOKUP($F208,Partenaires!$B$11:$H$24,11,FALSE)),0)))))))</f>
        <v>0</v>
      </c>
      <c r="AJ208" s="101">
        <f t="shared" si="93"/>
        <v>0</v>
      </c>
      <c r="AK208" s="101">
        <f t="shared" si="94"/>
        <v>0</v>
      </c>
      <c r="AL208" s="101">
        <f t="shared" si="95"/>
        <v>0</v>
      </c>
      <c r="AM208" s="101">
        <f t="shared" si="96"/>
        <v>0</v>
      </c>
      <c r="AN208" s="101">
        <f t="shared" si="97"/>
        <v>0</v>
      </c>
      <c r="AO208" s="101">
        <f t="shared" si="98"/>
        <v>0</v>
      </c>
      <c r="AP208" s="101">
        <f>IF(AG208="PE",AO208-(AO208*N(HLOOKUP($F208,Partenaires!$B$11:$H$24,12,FALSE))/N(HLOOKUP($F208,Partenaires!$B$11:$H$24,13,FALSE))),0)</f>
        <v>0</v>
      </c>
      <c r="AQ208" s="101">
        <f t="shared" si="99"/>
        <v>0</v>
      </c>
      <c r="AR208" s="101">
        <f t="shared" si="100"/>
        <v>0</v>
      </c>
      <c r="AS208" s="101">
        <f t="shared" si="101"/>
        <v>0</v>
      </c>
      <c r="AT208" s="101">
        <f t="shared" si="102"/>
        <v>0</v>
      </c>
      <c r="AU208" s="101">
        <f t="shared" si="103"/>
        <v>0</v>
      </c>
      <c r="AV208" s="101">
        <f t="shared" si="104"/>
        <v>0</v>
      </c>
      <c r="AW208" s="101">
        <f t="shared" si="105"/>
        <v>0</v>
      </c>
      <c r="AX208" s="101">
        <f t="shared" si="106"/>
        <v>0</v>
      </c>
      <c r="AY208" s="101">
        <f t="shared" si="107"/>
        <v>0</v>
      </c>
      <c r="AZ208" s="101">
        <f t="shared" si="108"/>
        <v>0</v>
      </c>
      <c r="BA208" s="101">
        <f>IF(F208="",0,$BB208*N(HLOOKUP($F208,Partenaires!$B$11:$H$24,5,FALSE)))</f>
        <v>0</v>
      </c>
      <c r="BB208" s="101">
        <f t="shared" si="109"/>
        <v>0</v>
      </c>
    </row>
    <row r="209" spans="1:54" x14ac:dyDescent="0.25">
      <c r="A209" s="25"/>
      <c r="B209" s="25"/>
      <c r="C209" s="25"/>
      <c r="D209" s="43" t="str">
        <f t="shared" si="87"/>
        <v/>
      </c>
      <c r="E209" s="44">
        <f>IFERROR(VLOOKUP(CONCATENATE(A209,B209,C209),'Structure projet '!D:E,2,FALSE),"")</f>
        <v>0</v>
      </c>
      <c r="F209" s="25"/>
      <c r="G209" s="25"/>
      <c r="H209" s="26"/>
      <c r="I209" s="26"/>
      <c r="J209" s="272"/>
      <c r="K209" s="272"/>
      <c r="L209" s="272"/>
      <c r="M209" s="272"/>
      <c r="N209" s="272"/>
      <c r="O209" s="98">
        <f t="shared" si="88"/>
        <v>0</v>
      </c>
      <c r="P209" s="33"/>
      <c r="Q209" s="33"/>
      <c r="R209" s="33"/>
      <c r="S209" s="33"/>
      <c r="T209" s="33"/>
      <c r="U209" s="99">
        <f t="shared" si="89"/>
        <v>0</v>
      </c>
      <c r="V209" s="34"/>
      <c r="W209" s="99">
        <f t="shared" si="90"/>
        <v>0</v>
      </c>
      <c r="X209" s="99">
        <f t="shared" si="91"/>
        <v>0</v>
      </c>
      <c r="Y209" s="33" t="str">
        <f>_xlfn.IFNA(IF(VLOOKUP(CONCATENATE($D209,$F209,$G209,Y$3),'Description des coûts'!$D$8:$M$1048576,5,FALSE)=Y$3,VLOOKUP(CONCATENATE($D209,$F209,$G209,Y$3),'Description des coûts'!$D$8:$M$1048576,9,FALSE),0),"")</f>
        <v/>
      </c>
      <c r="Z209" s="33">
        <f>IFERROR(VLOOKUP(D209,Amortissements!$D$8:$O$1048576,8,FALSE)*VLOOKUP(D209,Amortissements!$D$8:$O$1048576,10,FALSE),0)</f>
        <v>0</v>
      </c>
      <c r="AA209" s="33" t="str">
        <f>_xlfn.IFNA(IF(VLOOKUP(CONCATENATE($D209,$F209,$G209,AA$3),'Description des coûts'!$D$8:$M$1048576,5,FALSE)=AA$3,VLOOKUP(CONCATENATE($D209,$F209,$G209,AA$3),'Description des coûts'!$D$8:$M$1048576,9,FALSE),0),"")</f>
        <v/>
      </c>
      <c r="AB209" s="33" t="str">
        <f>_xlfn.IFNA(IF(VLOOKUP(CONCATENATE($D209,$F209,$G209,AB$3),'Description des coûts'!$D$8:$M$1048576,5,FALSE)=AB$3,VLOOKUP(CONCATENATE($D209,$F209,$G209,AB$3),'Description des coûts'!$D$8:$M$1048576,9,FALSE),0),"")</f>
        <v/>
      </c>
      <c r="AC209" s="33" t="str">
        <f>_xlfn.IFNA(IF(VLOOKUP(CONCATENATE($D209,$F209,$G209,AC$3),'Description des coûts'!$D$8:$M$1048576,5,FALSE)=AC$3,VLOOKUP(CONCATENATE($D209,$F209,$G209,AC$3),'Description des coûts'!$D$8:$M$1048576,9,FALSE),0),"")</f>
        <v/>
      </c>
      <c r="AD209" s="33" t="str">
        <f>_xlfn.IFNA(IF(VLOOKUP(CONCATENATE($D209,$F209,$G209,AD$3),'Description des coûts'!$D$8:$M$1048576,5,FALSE)=AD$3,VLOOKUP(CONCATENATE($D209,$F209,$G209,AD$3),'Description des coûts'!$D$8:$M$1048576,9,FALSE),0),"")</f>
        <v/>
      </c>
      <c r="AE209" s="34"/>
      <c r="AF209" s="99">
        <f t="shared" si="92"/>
        <v>0</v>
      </c>
      <c r="AG209" s="25"/>
      <c r="AH209" s="302"/>
      <c r="AI209" s="100">
        <f>IF(F209="",0,
IF(AG209="RI",N(HLOOKUP($F209,Partenaires!$B$11:$H$24,6,FALSE)),
IF(AG209="DE",N(HLOOKUP($F209,Partenaires!$B$11:$H$24,7,FALSE)),
IF(AG209="IEE",N(HLOOKUP($F209,Partenaires!$B$11:$H$24,8,FALSE)),
IF(AG209="AFR",N(HLOOKUP($F209,Partenaires!$B$11:$H$24,9,FALSE)),
IF(AG209="PME",N(HLOOKUP($F209,Partenaires!$B$11:$H$24,10,FALSE)),
IF(AG209="PE",N(HLOOKUP($F209,Partenaires!$B$11:$H$24,11,FALSE)),0)))))))</f>
        <v>0</v>
      </c>
      <c r="AJ209" s="101">
        <f t="shared" si="93"/>
        <v>0</v>
      </c>
      <c r="AK209" s="101">
        <f t="shared" si="94"/>
        <v>0</v>
      </c>
      <c r="AL209" s="101">
        <f t="shared" si="95"/>
        <v>0</v>
      </c>
      <c r="AM209" s="101">
        <f t="shared" si="96"/>
        <v>0</v>
      </c>
      <c r="AN209" s="101">
        <f t="shared" si="97"/>
        <v>0</v>
      </c>
      <c r="AO209" s="101">
        <f t="shared" si="98"/>
        <v>0</v>
      </c>
      <c r="AP209" s="101">
        <f>IF(AG209="PE",AO209-(AO209*N(HLOOKUP($F209,Partenaires!$B$11:$H$24,12,FALSE))/N(HLOOKUP($F209,Partenaires!$B$11:$H$24,13,FALSE))),0)</f>
        <v>0</v>
      </c>
      <c r="AQ209" s="101">
        <f t="shared" si="99"/>
        <v>0</v>
      </c>
      <c r="AR209" s="101">
        <f t="shared" si="100"/>
        <v>0</v>
      </c>
      <c r="AS209" s="101">
        <f t="shared" si="101"/>
        <v>0</v>
      </c>
      <c r="AT209" s="101">
        <f t="shared" si="102"/>
        <v>0</v>
      </c>
      <c r="AU209" s="101">
        <f t="shared" si="103"/>
        <v>0</v>
      </c>
      <c r="AV209" s="101">
        <f t="shared" si="104"/>
        <v>0</v>
      </c>
      <c r="AW209" s="101">
        <f t="shared" si="105"/>
        <v>0</v>
      </c>
      <c r="AX209" s="101">
        <f t="shared" si="106"/>
        <v>0</v>
      </c>
      <c r="AY209" s="101">
        <f t="shared" si="107"/>
        <v>0</v>
      </c>
      <c r="AZ209" s="101">
        <f t="shared" si="108"/>
        <v>0</v>
      </c>
      <c r="BA209" s="101">
        <f>IF(F209="",0,$BB209*N(HLOOKUP($F209,Partenaires!$B$11:$H$24,5,FALSE)))</f>
        <v>0</v>
      </c>
      <c r="BB209" s="101">
        <f t="shared" si="109"/>
        <v>0</v>
      </c>
    </row>
    <row r="210" spans="1:54" x14ac:dyDescent="0.25">
      <c r="A210" s="25"/>
      <c r="B210" s="25"/>
      <c r="C210" s="25"/>
      <c r="D210" s="43" t="str">
        <f t="shared" si="87"/>
        <v/>
      </c>
      <c r="E210" s="44">
        <f>IFERROR(VLOOKUP(CONCATENATE(A210,B210,C210),'Structure projet '!D:E,2,FALSE),"")</f>
        <v>0</v>
      </c>
      <c r="F210" s="25"/>
      <c r="G210" s="25"/>
      <c r="H210" s="26"/>
      <c r="I210" s="26"/>
      <c r="J210" s="272"/>
      <c r="K210" s="272"/>
      <c r="L210" s="272"/>
      <c r="M210" s="272"/>
      <c r="N210" s="272"/>
      <c r="O210" s="98">
        <f t="shared" si="88"/>
        <v>0</v>
      </c>
      <c r="P210" s="33"/>
      <c r="Q210" s="33"/>
      <c r="R210" s="33"/>
      <c r="S210" s="33"/>
      <c r="T210" s="33"/>
      <c r="U210" s="99">
        <f t="shared" si="89"/>
        <v>0</v>
      </c>
      <c r="V210" s="34"/>
      <c r="W210" s="99">
        <f t="shared" si="90"/>
        <v>0</v>
      </c>
      <c r="X210" s="99">
        <f t="shared" si="91"/>
        <v>0</v>
      </c>
      <c r="Y210" s="33" t="str">
        <f>_xlfn.IFNA(IF(VLOOKUP(CONCATENATE($D210,$F210,$G210,Y$3),'Description des coûts'!$D$8:$M$1048576,5,FALSE)=Y$3,VLOOKUP(CONCATENATE($D210,$F210,$G210,Y$3),'Description des coûts'!$D$8:$M$1048576,9,FALSE),0),"")</f>
        <v/>
      </c>
      <c r="Z210" s="33">
        <f>IFERROR(VLOOKUP(D210,Amortissements!$D$8:$O$1048576,8,FALSE)*VLOOKUP(D210,Amortissements!$D$8:$O$1048576,10,FALSE),0)</f>
        <v>0</v>
      </c>
      <c r="AA210" s="33" t="str">
        <f>_xlfn.IFNA(IF(VLOOKUP(CONCATENATE($D210,$F210,$G210,AA$3),'Description des coûts'!$D$8:$M$1048576,5,FALSE)=AA$3,VLOOKUP(CONCATENATE($D210,$F210,$G210,AA$3),'Description des coûts'!$D$8:$M$1048576,9,FALSE),0),"")</f>
        <v/>
      </c>
      <c r="AB210" s="33" t="str">
        <f>_xlfn.IFNA(IF(VLOOKUP(CONCATENATE($D210,$F210,$G210,AB$3),'Description des coûts'!$D$8:$M$1048576,5,FALSE)=AB$3,VLOOKUP(CONCATENATE($D210,$F210,$G210,AB$3),'Description des coûts'!$D$8:$M$1048576,9,FALSE),0),"")</f>
        <v/>
      </c>
      <c r="AC210" s="33" t="str">
        <f>_xlfn.IFNA(IF(VLOOKUP(CONCATENATE($D210,$F210,$G210,AC$3),'Description des coûts'!$D$8:$M$1048576,5,FALSE)=AC$3,VLOOKUP(CONCATENATE($D210,$F210,$G210,AC$3),'Description des coûts'!$D$8:$M$1048576,9,FALSE),0),"")</f>
        <v/>
      </c>
      <c r="AD210" s="33" t="str">
        <f>_xlfn.IFNA(IF(VLOOKUP(CONCATENATE($D210,$F210,$G210,AD$3),'Description des coûts'!$D$8:$M$1048576,5,FALSE)=AD$3,VLOOKUP(CONCATENATE($D210,$F210,$G210,AD$3),'Description des coûts'!$D$8:$M$1048576,9,FALSE),0),"")</f>
        <v/>
      </c>
      <c r="AE210" s="34"/>
      <c r="AF210" s="99">
        <f t="shared" si="92"/>
        <v>0</v>
      </c>
      <c r="AG210" s="25"/>
      <c r="AH210" s="302"/>
      <c r="AI210" s="100">
        <f>IF(F210="",0,
IF(AG210="RI",N(HLOOKUP($F210,Partenaires!$B$11:$H$24,6,FALSE)),
IF(AG210="DE",N(HLOOKUP($F210,Partenaires!$B$11:$H$24,7,FALSE)),
IF(AG210="IEE",N(HLOOKUP($F210,Partenaires!$B$11:$H$24,8,FALSE)),
IF(AG210="AFR",N(HLOOKUP($F210,Partenaires!$B$11:$H$24,9,FALSE)),
IF(AG210="PME",N(HLOOKUP($F210,Partenaires!$B$11:$H$24,10,FALSE)),
IF(AG210="PE",N(HLOOKUP($F210,Partenaires!$B$11:$H$24,11,FALSE)),0)))))))</f>
        <v>0</v>
      </c>
      <c r="AJ210" s="101">
        <f t="shared" si="93"/>
        <v>0</v>
      </c>
      <c r="AK210" s="101">
        <f t="shared" si="94"/>
        <v>0</v>
      </c>
      <c r="AL210" s="101">
        <f t="shared" si="95"/>
        <v>0</v>
      </c>
      <c r="AM210" s="101">
        <f t="shared" si="96"/>
        <v>0</v>
      </c>
      <c r="AN210" s="101">
        <f t="shared" si="97"/>
        <v>0</v>
      </c>
      <c r="AO210" s="101">
        <f t="shared" si="98"/>
        <v>0</v>
      </c>
      <c r="AP210" s="101">
        <f>IF(AG210="PE",AO210-(AO210*N(HLOOKUP($F210,Partenaires!$B$11:$H$24,12,FALSE))/N(HLOOKUP($F210,Partenaires!$B$11:$H$24,13,FALSE))),0)</f>
        <v>0</v>
      </c>
      <c r="AQ210" s="101">
        <f t="shared" si="99"/>
        <v>0</v>
      </c>
      <c r="AR210" s="101">
        <f t="shared" si="100"/>
        <v>0</v>
      </c>
      <c r="AS210" s="101">
        <f t="shared" si="101"/>
        <v>0</v>
      </c>
      <c r="AT210" s="101">
        <f t="shared" si="102"/>
        <v>0</v>
      </c>
      <c r="AU210" s="101">
        <f t="shared" si="103"/>
        <v>0</v>
      </c>
      <c r="AV210" s="101">
        <f t="shared" si="104"/>
        <v>0</v>
      </c>
      <c r="AW210" s="101">
        <f t="shared" si="105"/>
        <v>0</v>
      </c>
      <c r="AX210" s="101">
        <f t="shared" si="106"/>
        <v>0</v>
      </c>
      <c r="AY210" s="101">
        <f t="shared" si="107"/>
        <v>0</v>
      </c>
      <c r="AZ210" s="101">
        <f t="shared" si="108"/>
        <v>0</v>
      </c>
      <c r="BA210" s="101">
        <f>IF(F210="",0,$BB210*N(HLOOKUP($F210,Partenaires!$B$11:$H$24,5,FALSE)))</f>
        <v>0</v>
      </c>
      <c r="BB210" s="101">
        <f t="shared" si="109"/>
        <v>0</v>
      </c>
    </row>
    <row r="211" spans="1:54" x14ac:dyDescent="0.25">
      <c r="A211" s="25"/>
      <c r="B211" s="25"/>
      <c r="C211" s="25"/>
      <c r="D211" s="43" t="str">
        <f t="shared" si="87"/>
        <v/>
      </c>
      <c r="E211" s="44">
        <f>IFERROR(VLOOKUP(CONCATENATE(A211,B211,C211),'Structure projet '!D:E,2,FALSE),"")</f>
        <v>0</v>
      </c>
      <c r="F211" s="25"/>
      <c r="G211" s="25"/>
      <c r="H211" s="26"/>
      <c r="I211" s="26"/>
      <c r="J211" s="272"/>
      <c r="K211" s="272"/>
      <c r="L211" s="272"/>
      <c r="M211" s="272"/>
      <c r="N211" s="272"/>
      <c r="O211" s="98">
        <f t="shared" si="88"/>
        <v>0</v>
      </c>
      <c r="P211" s="33"/>
      <c r="Q211" s="33"/>
      <c r="R211" s="33"/>
      <c r="S211" s="33"/>
      <c r="T211" s="33"/>
      <c r="U211" s="99">
        <f t="shared" si="89"/>
        <v>0</v>
      </c>
      <c r="V211" s="34"/>
      <c r="W211" s="99">
        <f t="shared" si="90"/>
        <v>0</v>
      </c>
      <c r="X211" s="99">
        <f t="shared" si="91"/>
        <v>0</v>
      </c>
      <c r="Y211" s="33" t="str">
        <f>_xlfn.IFNA(IF(VLOOKUP(CONCATENATE($D211,$F211,$G211,Y$3),'Description des coûts'!$D$8:$M$1048576,5,FALSE)=Y$3,VLOOKUP(CONCATENATE($D211,$F211,$G211,Y$3),'Description des coûts'!$D$8:$M$1048576,9,FALSE),0),"")</f>
        <v/>
      </c>
      <c r="Z211" s="33">
        <f>IFERROR(VLOOKUP(D211,Amortissements!$D$8:$O$1048576,8,FALSE)*VLOOKUP(D211,Amortissements!$D$8:$O$1048576,10,FALSE),0)</f>
        <v>0</v>
      </c>
      <c r="AA211" s="33" t="str">
        <f>_xlfn.IFNA(IF(VLOOKUP(CONCATENATE($D211,$F211,$G211,AA$3),'Description des coûts'!$D$8:$M$1048576,5,FALSE)=AA$3,VLOOKUP(CONCATENATE($D211,$F211,$G211,AA$3),'Description des coûts'!$D$8:$M$1048576,9,FALSE),0),"")</f>
        <v/>
      </c>
      <c r="AB211" s="33" t="str">
        <f>_xlfn.IFNA(IF(VLOOKUP(CONCATENATE($D211,$F211,$G211,AB$3),'Description des coûts'!$D$8:$M$1048576,5,FALSE)=AB$3,VLOOKUP(CONCATENATE($D211,$F211,$G211,AB$3),'Description des coûts'!$D$8:$M$1048576,9,FALSE),0),"")</f>
        <v/>
      </c>
      <c r="AC211" s="33" t="str">
        <f>_xlfn.IFNA(IF(VLOOKUP(CONCATENATE($D211,$F211,$G211,AC$3),'Description des coûts'!$D$8:$M$1048576,5,FALSE)=AC$3,VLOOKUP(CONCATENATE($D211,$F211,$G211,AC$3),'Description des coûts'!$D$8:$M$1048576,9,FALSE),0),"")</f>
        <v/>
      </c>
      <c r="AD211" s="33" t="str">
        <f>_xlfn.IFNA(IF(VLOOKUP(CONCATENATE($D211,$F211,$G211,AD$3),'Description des coûts'!$D$8:$M$1048576,5,FALSE)=AD$3,VLOOKUP(CONCATENATE($D211,$F211,$G211,AD$3),'Description des coûts'!$D$8:$M$1048576,9,FALSE),0),"")</f>
        <v/>
      </c>
      <c r="AE211" s="34"/>
      <c r="AF211" s="99">
        <f t="shared" si="92"/>
        <v>0</v>
      </c>
      <c r="AG211" s="25"/>
      <c r="AH211" s="302"/>
      <c r="AI211" s="100">
        <f>IF(F211="",0,
IF(AG211="RI",N(HLOOKUP($F211,Partenaires!$B$11:$H$24,6,FALSE)),
IF(AG211="DE",N(HLOOKUP($F211,Partenaires!$B$11:$H$24,7,FALSE)),
IF(AG211="IEE",N(HLOOKUP($F211,Partenaires!$B$11:$H$24,8,FALSE)),
IF(AG211="AFR",N(HLOOKUP($F211,Partenaires!$B$11:$H$24,9,FALSE)),
IF(AG211="PME",N(HLOOKUP($F211,Partenaires!$B$11:$H$24,10,FALSE)),
IF(AG211="PE",N(HLOOKUP($F211,Partenaires!$B$11:$H$24,11,FALSE)),0)))))))</f>
        <v>0</v>
      </c>
      <c r="AJ211" s="101">
        <f t="shared" si="93"/>
        <v>0</v>
      </c>
      <c r="AK211" s="101">
        <f t="shared" si="94"/>
        <v>0</v>
      </c>
      <c r="AL211" s="101">
        <f t="shared" si="95"/>
        <v>0</v>
      </c>
      <c r="AM211" s="101">
        <f t="shared" si="96"/>
        <v>0</v>
      </c>
      <c r="AN211" s="101">
        <f t="shared" si="97"/>
        <v>0</v>
      </c>
      <c r="AO211" s="101">
        <f t="shared" si="98"/>
        <v>0</v>
      </c>
      <c r="AP211" s="101">
        <f>IF(AG211="PE",AO211-(AO211*N(HLOOKUP($F211,Partenaires!$B$11:$H$24,12,FALSE))/N(HLOOKUP($F211,Partenaires!$B$11:$H$24,13,FALSE))),0)</f>
        <v>0</v>
      </c>
      <c r="AQ211" s="101">
        <f t="shared" si="99"/>
        <v>0</v>
      </c>
      <c r="AR211" s="101">
        <f t="shared" si="100"/>
        <v>0</v>
      </c>
      <c r="AS211" s="101">
        <f t="shared" si="101"/>
        <v>0</v>
      </c>
      <c r="AT211" s="101">
        <f t="shared" si="102"/>
        <v>0</v>
      </c>
      <c r="AU211" s="101">
        <f t="shared" si="103"/>
        <v>0</v>
      </c>
      <c r="AV211" s="101">
        <f t="shared" si="104"/>
        <v>0</v>
      </c>
      <c r="AW211" s="101">
        <f t="shared" si="105"/>
        <v>0</v>
      </c>
      <c r="AX211" s="101">
        <f t="shared" si="106"/>
        <v>0</v>
      </c>
      <c r="AY211" s="101">
        <f t="shared" si="107"/>
        <v>0</v>
      </c>
      <c r="AZ211" s="101">
        <f t="shared" si="108"/>
        <v>0</v>
      </c>
      <c r="BA211" s="101">
        <f>IF(F211="",0,$BB211*N(HLOOKUP($F211,Partenaires!$B$11:$H$24,5,FALSE)))</f>
        <v>0</v>
      </c>
      <c r="BB211" s="101">
        <f t="shared" si="109"/>
        <v>0</v>
      </c>
    </row>
    <row r="212" spans="1:54" x14ac:dyDescent="0.25">
      <c r="A212" s="25"/>
      <c r="B212" s="25"/>
      <c r="C212" s="25"/>
      <c r="D212" s="43" t="str">
        <f t="shared" si="87"/>
        <v/>
      </c>
      <c r="E212" s="44">
        <f>IFERROR(VLOOKUP(CONCATENATE(A212,B212,C212),'Structure projet '!D:E,2,FALSE),"")</f>
        <v>0</v>
      </c>
      <c r="F212" s="25"/>
      <c r="G212" s="25"/>
      <c r="H212" s="26"/>
      <c r="I212" s="26"/>
      <c r="J212" s="272"/>
      <c r="K212" s="272"/>
      <c r="L212" s="272"/>
      <c r="M212" s="272"/>
      <c r="N212" s="272"/>
      <c r="O212" s="98">
        <f t="shared" si="88"/>
        <v>0</v>
      </c>
      <c r="P212" s="33"/>
      <c r="Q212" s="33"/>
      <c r="R212" s="33"/>
      <c r="S212" s="33"/>
      <c r="T212" s="33"/>
      <c r="U212" s="99">
        <f t="shared" si="89"/>
        <v>0</v>
      </c>
      <c r="V212" s="34"/>
      <c r="W212" s="99">
        <f t="shared" si="90"/>
        <v>0</v>
      </c>
      <c r="X212" s="99">
        <f t="shared" si="91"/>
        <v>0</v>
      </c>
      <c r="Y212" s="33" t="str">
        <f>_xlfn.IFNA(IF(VLOOKUP(CONCATENATE($D212,$F212,$G212,Y$3),'Description des coûts'!$D$8:$M$1048576,5,FALSE)=Y$3,VLOOKUP(CONCATENATE($D212,$F212,$G212,Y$3),'Description des coûts'!$D$8:$M$1048576,9,FALSE),0),"")</f>
        <v/>
      </c>
      <c r="Z212" s="33">
        <f>IFERROR(VLOOKUP(D212,Amortissements!$D$8:$O$1048576,8,FALSE)*VLOOKUP(D212,Amortissements!$D$8:$O$1048576,10,FALSE),0)</f>
        <v>0</v>
      </c>
      <c r="AA212" s="33" t="str">
        <f>_xlfn.IFNA(IF(VLOOKUP(CONCATENATE($D212,$F212,$G212,AA$3),'Description des coûts'!$D$8:$M$1048576,5,FALSE)=AA$3,VLOOKUP(CONCATENATE($D212,$F212,$G212,AA$3),'Description des coûts'!$D$8:$M$1048576,9,FALSE),0),"")</f>
        <v/>
      </c>
      <c r="AB212" s="33" t="str">
        <f>_xlfn.IFNA(IF(VLOOKUP(CONCATENATE($D212,$F212,$G212,AB$3),'Description des coûts'!$D$8:$M$1048576,5,FALSE)=AB$3,VLOOKUP(CONCATENATE($D212,$F212,$G212,AB$3),'Description des coûts'!$D$8:$M$1048576,9,FALSE),0),"")</f>
        <v/>
      </c>
      <c r="AC212" s="33" t="str">
        <f>_xlfn.IFNA(IF(VLOOKUP(CONCATENATE($D212,$F212,$G212,AC$3),'Description des coûts'!$D$8:$M$1048576,5,FALSE)=AC$3,VLOOKUP(CONCATENATE($D212,$F212,$G212,AC$3),'Description des coûts'!$D$8:$M$1048576,9,FALSE),0),"")</f>
        <v/>
      </c>
      <c r="AD212" s="33" t="str">
        <f>_xlfn.IFNA(IF(VLOOKUP(CONCATENATE($D212,$F212,$G212,AD$3),'Description des coûts'!$D$8:$M$1048576,5,FALSE)=AD$3,VLOOKUP(CONCATENATE($D212,$F212,$G212,AD$3),'Description des coûts'!$D$8:$M$1048576,9,FALSE),0),"")</f>
        <v/>
      </c>
      <c r="AE212" s="34"/>
      <c r="AF212" s="99">
        <f t="shared" si="92"/>
        <v>0</v>
      </c>
      <c r="AG212" s="25"/>
      <c r="AH212" s="302"/>
      <c r="AI212" s="100">
        <f>IF(F212="",0,
IF(AG212="RI",N(HLOOKUP($F212,Partenaires!$B$11:$H$24,6,FALSE)),
IF(AG212="DE",N(HLOOKUP($F212,Partenaires!$B$11:$H$24,7,FALSE)),
IF(AG212="IEE",N(HLOOKUP($F212,Partenaires!$B$11:$H$24,8,FALSE)),
IF(AG212="AFR",N(HLOOKUP($F212,Partenaires!$B$11:$H$24,9,FALSE)),
IF(AG212="PME",N(HLOOKUP($F212,Partenaires!$B$11:$H$24,10,FALSE)),
IF(AG212="PE",N(HLOOKUP($F212,Partenaires!$B$11:$H$24,11,FALSE)),0)))))))</f>
        <v>0</v>
      </c>
      <c r="AJ212" s="101">
        <f t="shared" si="93"/>
        <v>0</v>
      </c>
      <c r="AK212" s="101">
        <f t="shared" si="94"/>
        <v>0</v>
      </c>
      <c r="AL212" s="101">
        <f t="shared" si="95"/>
        <v>0</v>
      </c>
      <c r="AM212" s="101">
        <f t="shared" si="96"/>
        <v>0</v>
      </c>
      <c r="AN212" s="101">
        <f t="shared" si="97"/>
        <v>0</v>
      </c>
      <c r="AO212" s="101">
        <f t="shared" si="98"/>
        <v>0</v>
      </c>
      <c r="AP212" s="101">
        <f>IF(AG212="PE",AO212-(AO212*N(HLOOKUP($F212,Partenaires!$B$11:$H$24,12,FALSE))/N(HLOOKUP($F212,Partenaires!$B$11:$H$24,13,FALSE))),0)</f>
        <v>0</v>
      </c>
      <c r="AQ212" s="101">
        <f t="shared" si="99"/>
        <v>0</v>
      </c>
      <c r="AR212" s="101">
        <f t="shared" si="100"/>
        <v>0</v>
      </c>
      <c r="AS212" s="101">
        <f t="shared" si="101"/>
        <v>0</v>
      </c>
      <c r="AT212" s="101">
        <f t="shared" si="102"/>
        <v>0</v>
      </c>
      <c r="AU212" s="101">
        <f t="shared" si="103"/>
        <v>0</v>
      </c>
      <c r="AV212" s="101">
        <f t="shared" si="104"/>
        <v>0</v>
      </c>
      <c r="AW212" s="101">
        <f t="shared" si="105"/>
        <v>0</v>
      </c>
      <c r="AX212" s="101">
        <f t="shared" si="106"/>
        <v>0</v>
      </c>
      <c r="AY212" s="101">
        <f t="shared" si="107"/>
        <v>0</v>
      </c>
      <c r="AZ212" s="101">
        <f t="shared" si="108"/>
        <v>0</v>
      </c>
      <c r="BA212" s="101">
        <f>IF(F212="",0,$BB212*N(HLOOKUP($F212,Partenaires!$B$11:$H$24,5,FALSE)))</f>
        <v>0</v>
      </c>
      <c r="BB212" s="101">
        <f t="shared" si="109"/>
        <v>0</v>
      </c>
    </row>
    <row r="213" spans="1:54" x14ac:dyDescent="0.25">
      <c r="A213" s="25"/>
      <c r="B213" s="25"/>
      <c r="C213" s="25"/>
      <c r="D213" s="43" t="str">
        <f t="shared" si="87"/>
        <v/>
      </c>
      <c r="E213" s="44">
        <f>IFERROR(VLOOKUP(CONCATENATE(A213,B213,C213),'Structure projet '!D:E,2,FALSE),"")</f>
        <v>0</v>
      </c>
      <c r="F213" s="25"/>
      <c r="G213" s="25"/>
      <c r="H213" s="26"/>
      <c r="I213" s="26"/>
      <c r="J213" s="272"/>
      <c r="K213" s="272"/>
      <c r="L213" s="272"/>
      <c r="M213" s="272"/>
      <c r="N213" s="272"/>
      <c r="O213" s="98">
        <f t="shared" si="88"/>
        <v>0</v>
      </c>
      <c r="P213" s="33"/>
      <c r="Q213" s="33"/>
      <c r="R213" s="33"/>
      <c r="S213" s="33"/>
      <c r="T213" s="33"/>
      <c r="U213" s="99">
        <f t="shared" si="89"/>
        <v>0</v>
      </c>
      <c r="V213" s="34"/>
      <c r="W213" s="99">
        <f t="shared" si="90"/>
        <v>0</v>
      </c>
      <c r="X213" s="99">
        <f t="shared" si="91"/>
        <v>0</v>
      </c>
      <c r="Y213" s="33" t="str">
        <f>_xlfn.IFNA(IF(VLOOKUP(CONCATENATE($D213,$F213,$G213,Y$3),'Description des coûts'!$D$8:$M$1048576,5,FALSE)=Y$3,VLOOKUP(CONCATENATE($D213,$F213,$G213,Y$3),'Description des coûts'!$D$8:$M$1048576,9,FALSE),0),"")</f>
        <v/>
      </c>
      <c r="Z213" s="33">
        <f>IFERROR(VLOOKUP(D213,Amortissements!$D$8:$O$1048576,8,FALSE)*VLOOKUP(D213,Amortissements!$D$8:$O$1048576,10,FALSE),0)</f>
        <v>0</v>
      </c>
      <c r="AA213" s="33" t="str">
        <f>_xlfn.IFNA(IF(VLOOKUP(CONCATENATE($D213,$F213,$G213,AA$3),'Description des coûts'!$D$8:$M$1048576,5,FALSE)=AA$3,VLOOKUP(CONCATENATE($D213,$F213,$G213,AA$3),'Description des coûts'!$D$8:$M$1048576,9,FALSE),0),"")</f>
        <v/>
      </c>
      <c r="AB213" s="33" t="str">
        <f>_xlfn.IFNA(IF(VLOOKUP(CONCATENATE($D213,$F213,$G213,AB$3),'Description des coûts'!$D$8:$M$1048576,5,FALSE)=AB$3,VLOOKUP(CONCATENATE($D213,$F213,$G213,AB$3),'Description des coûts'!$D$8:$M$1048576,9,FALSE),0),"")</f>
        <v/>
      </c>
      <c r="AC213" s="33" t="str">
        <f>_xlfn.IFNA(IF(VLOOKUP(CONCATENATE($D213,$F213,$G213,AC$3),'Description des coûts'!$D$8:$M$1048576,5,FALSE)=AC$3,VLOOKUP(CONCATENATE($D213,$F213,$G213,AC$3),'Description des coûts'!$D$8:$M$1048576,9,FALSE),0),"")</f>
        <v/>
      </c>
      <c r="AD213" s="33" t="str">
        <f>_xlfn.IFNA(IF(VLOOKUP(CONCATENATE($D213,$F213,$G213,AD$3),'Description des coûts'!$D$8:$M$1048576,5,FALSE)=AD$3,VLOOKUP(CONCATENATE($D213,$F213,$G213,AD$3),'Description des coûts'!$D$8:$M$1048576,9,FALSE),0),"")</f>
        <v/>
      </c>
      <c r="AE213" s="34"/>
      <c r="AF213" s="99">
        <f t="shared" si="92"/>
        <v>0</v>
      </c>
      <c r="AG213" s="25"/>
      <c r="AH213" s="302"/>
      <c r="AI213" s="100">
        <f>IF(F213="",0,
IF(AG213="RI",N(HLOOKUP($F213,Partenaires!$B$11:$H$24,6,FALSE)),
IF(AG213="DE",N(HLOOKUP($F213,Partenaires!$B$11:$H$24,7,FALSE)),
IF(AG213="IEE",N(HLOOKUP($F213,Partenaires!$B$11:$H$24,8,FALSE)),
IF(AG213="AFR",N(HLOOKUP($F213,Partenaires!$B$11:$H$24,9,FALSE)),
IF(AG213="PME",N(HLOOKUP($F213,Partenaires!$B$11:$H$24,10,FALSE)),
IF(AG213="PE",N(HLOOKUP($F213,Partenaires!$B$11:$H$24,11,FALSE)),0)))))))</f>
        <v>0</v>
      </c>
      <c r="AJ213" s="101">
        <f t="shared" si="93"/>
        <v>0</v>
      </c>
      <c r="AK213" s="101">
        <f t="shared" si="94"/>
        <v>0</v>
      </c>
      <c r="AL213" s="101">
        <f t="shared" si="95"/>
        <v>0</v>
      </c>
      <c r="AM213" s="101">
        <f t="shared" si="96"/>
        <v>0</v>
      </c>
      <c r="AN213" s="101">
        <f t="shared" si="97"/>
        <v>0</v>
      </c>
      <c r="AO213" s="101">
        <f t="shared" si="98"/>
        <v>0</v>
      </c>
      <c r="AP213" s="101">
        <f>IF(AG213="PE",AO213-(AO213*N(HLOOKUP($F213,Partenaires!$B$11:$H$24,12,FALSE))/N(HLOOKUP($F213,Partenaires!$B$11:$H$24,13,FALSE))),0)</f>
        <v>0</v>
      </c>
      <c r="AQ213" s="101">
        <f t="shared" si="99"/>
        <v>0</v>
      </c>
      <c r="AR213" s="101">
        <f t="shared" si="100"/>
        <v>0</v>
      </c>
      <c r="AS213" s="101">
        <f t="shared" si="101"/>
        <v>0</v>
      </c>
      <c r="AT213" s="101">
        <f t="shared" si="102"/>
        <v>0</v>
      </c>
      <c r="AU213" s="101">
        <f t="shared" si="103"/>
        <v>0</v>
      </c>
      <c r="AV213" s="101">
        <f t="shared" si="104"/>
        <v>0</v>
      </c>
      <c r="AW213" s="101">
        <f t="shared" si="105"/>
        <v>0</v>
      </c>
      <c r="AX213" s="101">
        <f t="shared" si="106"/>
        <v>0</v>
      </c>
      <c r="AY213" s="101">
        <f t="shared" si="107"/>
        <v>0</v>
      </c>
      <c r="AZ213" s="101">
        <f t="shared" si="108"/>
        <v>0</v>
      </c>
      <c r="BA213" s="101">
        <f>IF(F213="",0,$BB213*N(HLOOKUP($F213,Partenaires!$B$11:$H$24,5,FALSE)))</f>
        <v>0</v>
      </c>
      <c r="BB213" s="101">
        <f t="shared" si="109"/>
        <v>0</v>
      </c>
    </row>
    <row r="214" spans="1:54" x14ac:dyDescent="0.25">
      <c r="A214" s="25"/>
      <c r="B214" s="25"/>
      <c r="C214" s="25"/>
      <c r="D214" s="43" t="str">
        <f t="shared" si="87"/>
        <v/>
      </c>
      <c r="E214" s="44">
        <f>IFERROR(VLOOKUP(CONCATENATE(A214,B214,C214),'Structure projet '!D:E,2,FALSE),"")</f>
        <v>0</v>
      </c>
      <c r="F214" s="25"/>
      <c r="G214" s="25"/>
      <c r="H214" s="26"/>
      <c r="I214" s="26"/>
      <c r="J214" s="272"/>
      <c r="K214" s="272"/>
      <c r="L214" s="272"/>
      <c r="M214" s="272"/>
      <c r="N214" s="272"/>
      <c r="O214" s="98">
        <f t="shared" si="88"/>
        <v>0</v>
      </c>
      <c r="P214" s="33"/>
      <c r="Q214" s="33"/>
      <c r="R214" s="33"/>
      <c r="S214" s="33"/>
      <c r="T214" s="33"/>
      <c r="U214" s="99">
        <f t="shared" si="89"/>
        <v>0</v>
      </c>
      <c r="V214" s="34"/>
      <c r="W214" s="99">
        <f t="shared" si="90"/>
        <v>0</v>
      </c>
      <c r="X214" s="99">
        <f t="shared" si="91"/>
        <v>0</v>
      </c>
      <c r="Y214" s="33" t="str">
        <f>_xlfn.IFNA(IF(VLOOKUP(CONCATENATE($D214,$F214,$G214,Y$3),'Description des coûts'!$D$8:$M$1048576,5,FALSE)=Y$3,VLOOKUP(CONCATENATE($D214,$F214,$G214,Y$3),'Description des coûts'!$D$8:$M$1048576,9,FALSE),0),"")</f>
        <v/>
      </c>
      <c r="Z214" s="33">
        <f>IFERROR(VLOOKUP(D214,Amortissements!$D$8:$O$1048576,8,FALSE)*VLOOKUP(D214,Amortissements!$D$8:$O$1048576,10,FALSE),0)</f>
        <v>0</v>
      </c>
      <c r="AA214" s="33" t="str">
        <f>_xlfn.IFNA(IF(VLOOKUP(CONCATENATE($D214,$F214,$G214,AA$3),'Description des coûts'!$D$8:$M$1048576,5,FALSE)=AA$3,VLOOKUP(CONCATENATE($D214,$F214,$G214,AA$3),'Description des coûts'!$D$8:$M$1048576,9,FALSE),0),"")</f>
        <v/>
      </c>
      <c r="AB214" s="33" t="str">
        <f>_xlfn.IFNA(IF(VLOOKUP(CONCATENATE($D214,$F214,$G214,AB$3),'Description des coûts'!$D$8:$M$1048576,5,FALSE)=AB$3,VLOOKUP(CONCATENATE($D214,$F214,$G214,AB$3),'Description des coûts'!$D$8:$M$1048576,9,FALSE),0),"")</f>
        <v/>
      </c>
      <c r="AC214" s="33" t="str">
        <f>_xlfn.IFNA(IF(VLOOKUP(CONCATENATE($D214,$F214,$G214,AC$3),'Description des coûts'!$D$8:$M$1048576,5,FALSE)=AC$3,VLOOKUP(CONCATENATE($D214,$F214,$G214,AC$3),'Description des coûts'!$D$8:$M$1048576,9,FALSE),0),"")</f>
        <v/>
      </c>
      <c r="AD214" s="33" t="str">
        <f>_xlfn.IFNA(IF(VLOOKUP(CONCATENATE($D214,$F214,$G214,AD$3),'Description des coûts'!$D$8:$M$1048576,5,FALSE)=AD$3,VLOOKUP(CONCATENATE($D214,$F214,$G214,AD$3),'Description des coûts'!$D$8:$M$1048576,9,FALSE),0),"")</f>
        <v/>
      </c>
      <c r="AE214" s="34"/>
      <c r="AF214" s="99">
        <f t="shared" si="92"/>
        <v>0</v>
      </c>
      <c r="AG214" s="25"/>
      <c r="AH214" s="302"/>
      <c r="AI214" s="100">
        <f>IF(F214="",0,
IF(AG214="RI",N(HLOOKUP($F214,Partenaires!$B$11:$H$24,6,FALSE)),
IF(AG214="DE",N(HLOOKUP($F214,Partenaires!$B$11:$H$24,7,FALSE)),
IF(AG214="IEE",N(HLOOKUP($F214,Partenaires!$B$11:$H$24,8,FALSE)),
IF(AG214="AFR",N(HLOOKUP($F214,Partenaires!$B$11:$H$24,9,FALSE)),
IF(AG214="PME",N(HLOOKUP($F214,Partenaires!$B$11:$H$24,10,FALSE)),
IF(AG214="PE",N(HLOOKUP($F214,Partenaires!$B$11:$H$24,11,FALSE)),0)))))))</f>
        <v>0</v>
      </c>
      <c r="AJ214" s="101">
        <f t="shared" si="93"/>
        <v>0</v>
      </c>
      <c r="AK214" s="101">
        <f t="shared" si="94"/>
        <v>0</v>
      </c>
      <c r="AL214" s="101">
        <f t="shared" si="95"/>
        <v>0</v>
      </c>
      <c r="AM214" s="101">
        <f t="shared" si="96"/>
        <v>0</v>
      </c>
      <c r="AN214" s="101">
        <f t="shared" si="97"/>
        <v>0</v>
      </c>
      <c r="AO214" s="101">
        <f t="shared" si="98"/>
        <v>0</v>
      </c>
      <c r="AP214" s="101">
        <f>IF(AG214="PE",AO214-(AO214*N(HLOOKUP($F214,Partenaires!$B$11:$H$24,12,FALSE))/N(HLOOKUP($F214,Partenaires!$B$11:$H$24,13,FALSE))),0)</f>
        <v>0</v>
      </c>
      <c r="AQ214" s="101">
        <f t="shared" si="99"/>
        <v>0</v>
      </c>
      <c r="AR214" s="101">
        <f t="shared" si="100"/>
        <v>0</v>
      </c>
      <c r="AS214" s="101">
        <f t="shared" si="101"/>
        <v>0</v>
      </c>
      <c r="AT214" s="101">
        <f t="shared" si="102"/>
        <v>0</v>
      </c>
      <c r="AU214" s="101">
        <f t="shared" si="103"/>
        <v>0</v>
      </c>
      <c r="AV214" s="101">
        <f t="shared" si="104"/>
        <v>0</v>
      </c>
      <c r="AW214" s="101">
        <f t="shared" si="105"/>
        <v>0</v>
      </c>
      <c r="AX214" s="101">
        <f t="shared" si="106"/>
        <v>0</v>
      </c>
      <c r="AY214" s="101">
        <f t="shared" si="107"/>
        <v>0</v>
      </c>
      <c r="AZ214" s="101">
        <f t="shared" si="108"/>
        <v>0</v>
      </c>
      <c r="BA214" s="101">
        <f>IF(F214="",0,$BB214*N(HLOOKUP($F214,Partenaires!$B$11:$H$24,5,FALSE)))</f>
        <v>0</v>
      </c>
      <c r="BB214" s="101">
        <f t="shared" si="109"/>
        <v>0</v>
      </c>
    </row>
    <row r="215" spans="1:54" x14ac:dyDescent="0.25">
      <c r="A215" s="25"/>
      <c r="B215" s="25"/>
      <c r="C215" s="25"/>
      <c r="D215" s="43" t="str">
        <f t="shared" si="87"/>
        <v/>
      </c>
      <c r="E215" s="44">
        <f>IFERROR(VLOOKUP(CONCATENATE(A215,B215,C215),'Structure projet '!D:E,2,FALSE),"")</f>
        <v>0</v>
      </c>
      <c r="F215" s="25"/>
      <c r="G215" s="25"/>
      <c r="H215" s="26"/>
      <c r="I215" s="26"/>
      <c r="J215" s="272"/>
      <c r="K215" s="272"/>
      <c r="L215" s="272"/>
      <c r="M215" s="272"/>
      <c r="N215" s="272"/>
      <c r="O215" s="98">
        <f t="shared" si="88"/>
        <v>0</v>
      </c>
      <c r="P215" s="33"/>
      <c r="Q215" s="33"/>
      <c r="R215" s="33"/>
      <c r="S215" s="33"/>
      <c r="T215" s="33"/>
      <c r="U215" s="99">
        <f t="shared" si="89"/>
        <v>0</v>
      </c>
      <c r="V215" s="34"/>
      <c r="W215" s="99">
        <f t="shared" si="90"/>
        <v>0</v>
      </c>
      <c r="X215" s="99">
        <f t="shared" si="91"/>
        <v>0</v>
      </c>
      <c r="Y215" s="33" t="str">
        <f>_xlfn.IFNA(IF(VLOOKUP(CONCATENATE($D215,$F215,$G215,Y$3),'Description des coûts'!$D$8:$M$1048576,5,FALSE)=Y$3,VLOOKUP(CONCATENATE($D215,$F215,$G215,Y$3),'Description des coûts'!$D$8:$M$1048576,9,FALSE),0),"")</f>
        <v/>
      </c>
      <c r="Z215" s="33">
        <f>IFERROR(VLOOKUP(D215,Amortissements!$D$8:$O$1048576,8,FALSE)*VLOOKUP(D215,Amortissements!$D$8:$O$1048576,10,FALSE),0)</f>
        <v>0</v>
      </c>
      <c r="AA215" s="33" t="str">
        <f>_xlfn.IFNA(IF(VLOOKUP(CONCATENATE($D215,$F215,$G215,AA$3),'Description des coûts'!$D$8:$M$1048576,5,FALSE)=AA$3,VLOOKUP(CONCATENATE($D215,$F215,$G215,AA$3),'Description des coûts'!$D$8:$M$1048576,9,FALSE),0),"")</f>
        <v/>
      </c>
      <c r="AB215" s="33" t="str">
        <f>_xlfn.IFNA(IF(VLOOKUP(CONCATENATE($D215,$F215,$G215,AB$3),'Description des coûts'!$D$8:$M$1048576,5,FALSE)=AB$3,VLOOKUP(CONCATENATE($D215,$F215,$G215,AB$3),'Description des coûts'!$D$8:$M$1048576,9,FALSE),0),"")</f>
        <v/>
      </c>
      <c r="AC215" s="33" t="str">
        <f>_xlfn.IFNA(IF(VLOOKUP(CONCATENATE($D215,$F215,$G215,AC$3),'Description des coûts'!$D$8:$M$1048576,5,FALSE)=AC$3,VLOOKUP(CONCATENATE($D215,$F215,$G215,AC$3),'Description des coûts'!$D$8:$M$1048576,9,FALSE),0),"")</f>
        <v/>
      </c>
      <c r="AD215" s="33" t="str">
        <f>_xlfn.IFNA(IF(VLOOKUP(CONCATENATE($D215,$F215,$G215,AD$3),'Description des coûts'!$D$8:$M$1048576,5,FALSE)=AD$3,VLOOKUP(CONCATENATE($D215,$F215,$G215,AD$3),'Description des coûts'!$D$8:$M$1048576,9,FALSE),0),"")</f>
        <v/>
      </c>
      <c r="AE215" s="34"/>
      <c r="AF215" s="99">
        <f t="shared" si="92"/>
        <v>0</v>
      </c>
      <c r="AG215" s="25"/>
      <c r="AH215" s="302"/>
      <c r="AI215" s="100">
        <f>IF(F215="",0,
IF(AG215="RI",N(HLOOKUP($F215,Partenaires!$B$11:$H$24,6,FALSE)),
IF(AG215="DE",N(HLOOKUP($F215,Partenaires!$B$11:$H$24,7,FALSE)),
IF(AG215="IEE",N(HLOOKUP($F215,Partenaires!$B$11:$H$24,8,FALSE)),
IF(AG215="AFR",N(HLOOKUP($F215,Partenaires!$B$11:$H$24,9,FALSE)),
IF(AG215="PME",N(HLOOKUP($F215,Partenaires!$B$11:$H$24,10,FALSE)),
IF(AG215="PE",N(HLOOKUP($F215,Partenaires!$B$11:$H$24,11,FALSE)),0)))))))</f>
        <v>0</v>
      </c>
      <c r="AJ215" s="101">
        <f t="shared" si="93"/>
        <v>0</v>
      </c>
      <c r="AK215" s="101">
        <f t="shared" si="94"/>
        <v>0</v>
      </c>
      <c r="AL215" s="101">
        <f t="shared" si="95"/>
        <v>0</v>
      </c>
      <c r="AM215" s="101">
        <f t="shared" si="96"/>
        <v>0</v>
      </c>
      <c r="AN215" s="101">
        <f t="shared" si="97"/>
        <v>0</v>
      </c>
      <c r="AO215" s="101">
        <f t="shared" si="98"/>
        <v>0</v>
      </c>
      <c r="AP215" s="101">
        <f>IF(AG215="PE",AO215-(AO215*N(HLOOKUP($F215,Partenaires!$B$11:$H$24,12,FALSE))/N(HLOOKUP($F215,Partenaires!$B$11:$H$24,13,FALSE))),0)</f>
        <v>0</v>
      </c>
      <c r="AQ215" s="101">
        <f t="shared" si="99"/>
        <v>0</v>
      </c>
      <c r="AR215" s="101">
        <f t="shared" si="100"/>
        <v>0</v>
      </c>
      <c r="AS215" s="101">
        <f t="shared" si="101"/>
        <v>0</v>
      </c>
      <c r="AT215" s="101">
        <f t="shared" si="102"/>
        <v>0</v>
      </c>
      <c r="AU215" s="101">
        <f t="shared" si="103"/>
        <v>0</v>
      </c>
      <c r="AV215" s="101">
        <f t="shared" si="104"/>
        <v>0</v>
      </c>
      <c r="AW215" s="101">
        <f t="shared" si="105"/>
        <v>0</v>
      </c>
      <c r="AX215" s="101">
        <f t="shared" si="106"/>
        <v>0</v>
      </c>
      <c r="AY215" s="101">
        <f t="shared" si="107"/>
        <v>0</v>
      </c>
      <c r="AZ215" s="101">
        <f t="shared" si="108"/>
        <v>0</v>
      </c>
      <c r="BA215" s="101">
        <f>IF(F215="",0,$BB215*N(HLOOKUP($F215,Partenaires!$B$11:$H$24,5,FALSE)))</f>
        <v>0</v>
      </c>
      <c r="BB215" s="101">
        <f t="shared" si="109"/>
        <v>0</v>
      </c>
    </row>
    <row r="216" spans="1:54" x14ac:dyDescent="0.25">
      <c r="A216" s="25"/>
      <c r="B216" s="25"/>
      <c r="C216" s="25"/>
      <c r="D216" s="43" t="str">
        <f t="shared" si="87"/>
        <v/>
      </c>
      <c r="E216" s="44">
        <f>IFERROR(VLOOKUP(CONCATENATE(A216,B216,C216),'Structure projet '!D:E,2,FALSE),"")</f>
        <v>0</v>
      </c>
      <c r="F216" s="25"/>
      <c r="G216" s="25"/>
      <c r="H216" s="26"/>
      <c r="I216" s="26"/>
      <c r="J216" s="272"/>
      <c r="K216" s="272"/>
      <c r="L216" s="272"/>
      <c r="M216" s="272"/>
      <c r="N216" s="272"/>
      <c r="O216" s="98">
        <f t="shared" si="88"/>
        <v>0</v>
      </c>
      <c r="P216" s="33"/>
      <c r="Q216" s="33"/>
      <c r="R216" s="33"/>
      <c r="S216" s="33"/>
      <c r="T216" s="33"/>
      <c r="U216" s="99">
        <f t="shared" si="89"/>
        <v>0</v>
      </c>
      <c r="V216" s="34"/>
      <c r="W216" s="99">
        <f t="shared" si="90"/>
        <v>0</v>
      </c>
      <c r="X216" s="99">
        <f t="shared" si="91"/>
        <v>0</v>
      </c>
      <c r="Y216" s="33" t="str">
        <f>_xlfn.IFNA(IF(VLOOKUP(CONCATENATE($D216,$F216,$G216,Y$3),'Description des coûts'!$D$8:$M$1048576,5,FALSE)=Y$3,VLOOKUP(CONCATENATE($D216,$F216,$G216,Y$3),'Description des coûts'!$D$8:$M$1048576,9,FALSE),0),"")</f>
        <v/>
      </c>
      <c r="Z216" s="33">
        <f>IFERROR(VLOOKUP(D216,Amortissements!$D$8:$O$1048576,8,FALSE)*VLOOKUP(D216,Amortissements!$D$8:$O$1048576,10,FALSE),0)</f>
        <v>0</v>
      </c>
      <c r="AA216" s="33" t="str">
        <f>_xlfn.IFNA(IF(VLOOKUP(CONCATENATE($D216,$F216,$G216,AA$3),'Description des coûts'!$D$8:$M$1048576,5,FALSE)=AA$3,VLOOKUP(CONCATENATE($D216,$F216,$G216,AA$3),'Description des coûts'!$D$8:$M$1048576,9,FALSE),0),"")</f>
        <v/>
      </c>
      <c r="AB216" s="33" t="str">
        <f>_xlfn.IFNA(IF(VLOOKUP(CONCATENATE($D216,$F216,$G216,AB$3),'Description des coûts'!$D$8:$M$1048576,5,FALSE)=AB$3,VLOOKUP(CONCATENATE($D216,$F216,$G216,AB$3),'Description des coûts'!$D$8:$M$1048576,9,FALSE),0),"")</f>
        <v/>
      </c>
      <c r="AC216" s="33" t="str">
        <f>_xlfn.IFNA(IF(VLOOKUP(CONCATENATE($D216,$F216,$G216,AC$3),'Description des coûts'!$D$8:$M$1048576,5,FALSE)=AC$3,VLOOKUP(CONCATENATE($D216,$F216,$G216,AC$3),'Description des coûts'!$D$8:$M$1048576,9,FALSE),0),"")</f>
        <v/>
      </c>
      <c r="AD216" s="33" t="str">
        <f>_xlfn.IFNA(IF(VLOOKUP(CONCATENATE($D216,$F216,$G216,AD$3),'Description des coûts'!$D$8:$M$1048576,5,FALSE)=AD$3,VLOOKUP(CONCATENATE($D216,$F216,$G216,AD$3),'Description des coûts'!$D$8:$M$1048576,9,FALSE),0),"")</f>
        <v/>
      </c>
      <c r="AE216" s="34"/>
      <c r="AF216" s="99">
        <f t="shared" si="92"/>
        <v>0</v>
      </c>
      <c r="AG216" s="25"/>
      <c r="AH216" s="302"/>
      <c r="AI216" s="100">
        <f>IF(F216="",0,
IF(AG216="RI",N(HLOOKUP($F216,Partenaires!$B$11:$H$24,6,FALSE)),
IF(AG216="DE",N(HLOOKUP($F216,Partenaires!$B$11:$H$24,7,FALSE)),
IF(AG216="IEE",N(HLOOKUP($F216,Partenaires!$B$11:$H$24,8,FALSE)),
IF(AG216="AFR",N(HLOOKUP($F216,Partenaires!$B$11:$H$24,9,FALSE)),
IF(AG216="PME",N(HLOOKUP($F216,Partenaires!$B$11:$H$24,10,FALSE)),
IF(AG216="PE",N(HLOOKUP($F216,Partenaires!$B$11:$H$24,11,FALSE)),0)))))))</f>
        <v>0</v>
      </c>
      <c r="AJ216" s="101">
        <f t="shared" si="93"/>
        <v>0</v>
      </c>
      <c r="AK216" s="101">
        <f t="shared" si="94"/>
        <v>0</v>
      </c>
      <c r="AL216" s="101">
        <f t="shared" si="95"/>
        <v>0</v>
      </c>
      <c r="AM216" s="101">
        <f t="shared" si="96"/>
        <v>0</v>
      </c>
      <c r="AN216" s="101">
        <f t="shared" si="97"/>
        <v>0</v>
      </c>
      <c r="AO216" s="101">
        <f t="shared" si="98"/>
        <v>0</v>
      </c>
      <c r="AP216" s="101">
        <f>IF(AG216="PE",AO216-(AO216*N(HLOOKUP($F216,Partenaires!$B$11:$H$24,12,FALSE))/N(HLOOKUP($F216,Partenaires!$B$11:$H$24,13,FALSE))),0)</f>
        <v>0</v>
      </c>
      <c r="AQ216" s="101">
        <f t="shared" si="99"/>
        <v>0</v>
      </c>
      <c r="AR216" s="101">
        <f t="shared" si="100"/>
        <v>0</v>
      </c>
      <c r="AS216" s="101">
        <f t="shared" si="101"/>
        <v>0</v>
      </c>
      <c r="AT216" s="101">
        <f t="shared" si="102"/>
        <v>0</v>
      </c>
      <c r="AU216" s="101">
        <f t="shared" si="103"/>
        <v>0</v>
      </c>
      <c r="AV216" s="101">
        <f t="shared" si="104"/>
        <v>0</v>
      </c>
      <c r="AW216" s="101">
        <f t="shared" si="105"/>
        <v>0</v>
      </c>
      <c r="AX216" s="101">
        <f t="shared" si="106"/>
        <v>0</v>
      </c>
      <c r="AY216" s="101">
        <f t="shared" si="107"/>
        <v>0</v>
      </c>
      <c r="AZ216" s="101">
        <f t="shared" si="108"/>
        <v>0</v>
      </c>
      <c r="BA216" s="101">
        <f>IF(F216="",0,$BB216*N(HLOOKUP($F216,Partenaires!$B$11:$H$24,5,FALSE)))</f>
        <v>0</v>
      </c>
      <c r="BB216" s="101">
        <f t="shared" si="109"/>
        <v>0</v>
      </c>
    </row>
    <row r="217" spans="1:54" x14ac:dyDescent="0.25">
      <c r="A217" s="25"/>
      <c r="B217" s="25"/>
      <c r="C217" s="25"/>
      <c r="D217" s="43" t="str">
        <f t="shared" si="87"/>
        <v/>
      </c>
      <c r="E217" s="44">
        <f>IFERROR(VLOOKUP(CONCATENATE(A217,B217,C217),'Structure projet '!D:E,2,FALSE),"")</f>
        <v>0</v>
      </c>
      <c r="F217" s="25"/>
      <c r="G217" s="25"/>
      <c r="H217" s="26"/>
      <c r="I217" s="26"/>
      <c r="J217" s="272"/>
      <c r="K217" s="272"/>
      <c r="L217" s="272"/>
      <c r="M217" s="272"/>
      <c r="N217" s="272"/>
      <c r="O217" s="98">
        <f t="shared" si="88"/>
        <v>0</v>
      </c>
      <c r="P217" s="33"/>
      <c r="Q217" s="33"/>
      <c r="R217" s="33"/>
      <c r="S217" s="33"/>
      <c r="T217" s="33"/>
      <c r="U217" s="99">
        <f t="shared" si="89"/>
        <v>0</v>
      </c>
      <c r="V217" s="34"/>
      <c r="W217" s="99">
        <f t="shared" si="90"/>
        <v>0</v>
      </c>
      <c r="X217" s="99">
        <f t="shared" si="91"/>
        <v>0</v>
      </c>
      <c r="Y217" s="33" t="str">
        <f>_xlfn.IFNA(IF(VLOOKUP(CONCATENATE($D217,$F217,$G217,Y$3),'Description des coûts'!$D$8:$M$1048576,5,FALSE)=Y$3,VLOOKUP(CONCATENATE($D217,$F217,$G217,Y$3),'Description des coûts'!$D$8:$M$1048576,9,FALSE),0),"")</f>
        <v/>
      </c>
      <c r="Z217" s="33">
        <f>IFERROR(VLOOKUP(D217,Amortissements!$D$8:$O$1048576,8,FALSE)*VLOOKUP(D217,Amortissements!$D$8:$O$1048576,10,FALSE),0)</f>
        <v>0</v>
      </c>
      <c r="AA217" s="33" t="str">
        <f>_xlfn.IFNA(IF(VLOOKUP(CONCATENATE($D217,$F217,$G217,AA$3),'Description des coûts'!$D$8:$M$1048576,5,FALSE)=AA$3,VLOOKUP(CONCATENATE($D217,$F217,$G217,AA$3),'Description des coûts'!$D$8:$M$1048576,9,FALSE),0),"")</f>
        <v/>
      </c>
      <c r="AB217" s="33" t="str">
        <f>_xlfn.IFNA(IF(VLOOKUP(CONCATENATE($D217,$F217,$G217,AB$3),'Description des coûts'!$D$8:$M$1048576,5,FALSE)=AB$3,VLOOKUP(CONCATENATE($D217,$F217,$G217,AB$3),'Description des coûts'!$D$8:$M$1048576,9,FALSE),0),"")</f>
        <v/>
      </c>
      <c r="AC217" s="33" t="str">
        <f>_xlfn.IFNA(IF(VLOOKUP(CONCATENATE($D217,$F217,$G217,AC$3),'Description des coûts'!$D$8:$M$1048576,5,FALSE)=AC$3,VLOOKUP(CONCATENATE($D217,$F217,$G217,AC$3),'Description des coûts'!$D$8:$M$1048576,9,FALSE),0),"")</f>
        <v/>
      </c>
      <c r="AD217" s="33" t="str">
        <f>_xlfn.IFNA(IF(VLOOKUP(CONCATENATE($D217,$F217,$G217,AD$3),'Description des coûts'!$D$8:$M$1048576,5,FALSE)=AD$3,VLOOKUP(CONCATENATE($D217,$F217,$G217,AD$3),'Description des coûts'!$D$8:$M$1048576,9,FALSE),0),"")</f>
        <v/>
      </c>
      <c r="AE217" s="34"/>
      <c r="AF217" s="99">
        <f t="shared" si="92"/>
        <v>0</v>
      </c>
      <c r="AG217" s="25"/>
      <c r="AH217" s="302"/>
      <c r="AI217" s="100">
        <f>IF(F217="",0,
IF(AG217="RI",N(HLOOKUP($F217,Partenaires!$B$11:$H$24,6,FALSE)),
IF(AG217="DE",N(HLOOKUP($F217,Partenaires!$B$11:$H$24,7,FALSE)),
IF(AG217="IEE",N(HLOOKUP($F217,Partenaires!$B$11:$H$24,8,FALSE)),
IF(AG217="AFR",N(HLOOKUP($F217,Partenaires!$B$11:$H$24,9,FALSE)),
IF(AG217="PME",N(HLOOKUP($F217,Partenaires!$B$11:$H$24,10,FALSE)),
IF(AG217="PE",N(HLOOKUP($F217,Partenaires!$B$11:$H$24,11,FALSE)),0)))))))</f>
        <v>0</v>
      </c>
      <c r="AJ217" s="101">
        <f t="shared" si="93"/>
        <v>0</v>
      </c>
      <c r="AK217" s="101">
        <f t="shared" si="94"/>
        <v>0</v>
      </c>
      <c r="AL217" s="101">
        <f t="shared" si="95"/>
        <v>0</v>
      </c>
      <c r="AM217" s="101">
        <f t="shared" si="96"/>
        <v>0</v>
      </c>
      <c r="AN217" s="101">
        <f t="shared" si="97"/>
        <v>0</v>
      </c>
      <c r="AO217" s="101">
        <f t="shared" si="98"/>
        <v>0</v>
      </c>
      <c r="AP217" s="101">
        <f>IF(AG217="PE",AO217-(AO217*N(HLOOKUP($F217,Partenaires!$B$11:$H$24,12,FALSE))/N(HLOOKUP($F217,Partenaires!$B$11:$H$24,13,FALSE))),0)</f>
        <v>0</v>
      </c>
      <c r="AQ217" s="101">
        <f t="shared" si="99"/>
        <v>0</v>
      </c>
      <c r="AR217" s="101">
        <f t="shared" si="100"/>
        <v>0</v>
      </c>
      <c r="AS217" s="101">
        <f t="shared" si="101"/>
        <v>0</v>
      </c>
      <c r="AT217" s="101">
        <f t="shared" si="102"/>
        <v>0</v>
      </c>
      <c r="AU217" s="101">
        <f t="shared" si="103"/>
        <v>0</v>
      </c>
      <c r="AV217" s="101">
        <f t="shared" si="104"/>
        <v>0</v>
      </c>
      <c r="AW217" s="101">
        <f t="shared" si="105"/>
        <v>0</v>
      </c>
      <c r="AX217" s="101">
        <f t="shared" si="106"/>
        <v>0</v>
      </c>
      <c r="AY217" s="101">
        <f t="shared" si="107"/>
        <v>0</v>
      </c>
      <c r="AZ217" s="101">
        <f t="shared" si="108"/>
        <v>0</v>
      </c>
      <c r="BA217" s="101">
        <f>IF(F217="",0,$BB217*N(HLOOKUP($F217,Partenaires!$B$11:$H$24,5,FALSE)))</f>
        <v>0</v>
      </c>
      <c r="BB217" s="101">
        <f t="shared" si="109"/>
        <v>0</v>
      </c>
    </row>
    <row r="218" spans="1:54" x14ac:dyDescent="0.25">
      <c r="A218" s="25"/>
      <c r="B218" s="25"/>
      <c r="C218" s="25"/>
      <c r="D218" s="43" t="str">
        <f t="shared" si="87"/>
        <v/>
      </c>
      <c r="E218" s="44">
        <f>IFERROR(VLOOKUP(CONCATENATE(A218,B218,C218),'Structure projet '!D:E,2,FALSE),"")</f>
        <v>0</v>
      </c>
      <c r="F218" s="25"/>
      <c r="G218" s="25"/>
      <c r="H218" s="26"/>
      <c r="I218" s="26"/>
      <c r="J218" s="272"/>
      <c r="K218" s="272"/>
      <c r="L218" s="272"/>
      <c r="M218" s="272"/>
      <c r="N218" s="272"/>
      <c r="O218" s="98">
        <f t="shared" si="88"/>
        <v>0</v>
      </c>
      <c r="P218" s="33"/>
      <c r="Q218" s="33"/>
      <c r="R218" s="33"/>
      <c r="S218" s="33"/>
      <c r="T218" s="33"/>
      <c r="U218" s="99">
        <f t="shared" si="89"/>
        <v>0</v>
      </c>
      <c r="V218" s="34"/>
      <c r="W218" s="99">
        <f t="shared" si="90"/>
        <v>0</v>
      </c>
      <c r="X218" s="99">
        <f t="shared" si="91"/>
        <v>0</v>
      </c>
      <c r="Y218" s="33" t="str">
        <f>_xlfn.IFNA(IF(VLOOKUP(CONCATENATE($D218,$F218,$G218,Y$3),'Description des coûts'!$D$8:$M$1048576,5,FALSE)=Y$3,VLOOKUP(CONCATENATE($D218,$F218,$G218,Y$3),'Description des coûts'!$D$8:$M$1048576,9,FALSE),0),"")</f>
        <v/>
      </c>
      <c r="Z218" s="33">
        <f>IFERROR(VLOOKUP(D218,Amortissements!$D$8:$O$1048576,8,FALSE)*VLOOKUP(D218,Amortissements!$D$8:$O$1048576,10,FALSE),0)</f>
        <v>0</v>
      </c>
      <c r="AA218" s="33" t="str">
        <f>_xlfn.IFNA(IF(VLOOKUP(CONCATENATE($D218,$F218,$G218,AA$3),'Description des coûts'!$D$8:$M$1048576,5,FALSE)=AA$3,VLOOKUP(CONCATENATE($D218,$F218,$G218,AA$3),'Description des coûts'!$D$8:$M$1048576,9,FALSE),0),"")</f>
        <v/>
      </c>
      <c r="AB218" s="33" t="str">
        <f>_xlfn.IFNA(IF(VLOOKUP(CONCATENATE($D218,$F218,$G218,AB$3),'Description des coûts'!$D$8:$M$1048576,5,FALSE)=AB$3,VLOOKUP(CONCATENATE($D218,$F218,$G218,AB$3),'Description des coûts'!$D$8:$M$1048576,9,FALSE),0),"")</f>
        <v/>
      </c>
      <c r="AC218" s="33" t="str">
        <f>_xlfn.IFNA(IF(VLOOKUP(CONCATENATE($D218,$F218,$G218,AC$3),'Description des coûts'!$D$8:$M$1048576,5,FALSE)=AC$3,VLOOKUP(CONCATENATE($D218,$F218,$G218,AC$3),'Description des coûts'!$D$8:$M$1048576,9,FALSE),0),"")</f>
        <v/>
      </c>
      <c r="AD218" s="33" t="str">
        <f>_xlfn.IFNA(IF(VLOOKUP(CONCATENATE($D218,$F218,$G218,AD$3),'Description des coûts'!$D$8:$M$1048576,5,FALSE)=AD$3,VLOOKUP(CONCATENATE($D218,$F218,$G218,AD$3),'Description des coûts'!$D$8:$M$1048576,9,FALSE),0),"")</f>
        <v/>
      </c>
      <c r="AE218" s="34"/>
      <c r="AF218" s="99">
        <f t="shared" si="92"/>
        <v>0</v>
      </c>
      <c r="AG218" s="25"/>
      <c r="AH218" s="302"/>
      <c r="AI218" s="100">
        <f>IF(F218="",0,
IF(AG218="RI",N(HLOOKUP($F218,Partenaires!$B$11:$H$24,6,FALSE)),
IF(AG218="DE",N(HLOOKUP($F218,Partenaires!$B$11:$H$24,7,FALSE)),
IF(AG218="IEE",N(HLOOKUP($F218,Partenaires!$B$11:$H$24,8,FALSE)),
IF(AG218="AFR",N(HLOOKUP($F218,Partenaires!$B$11:$H$24,9,FALSE)),
IF(AG218="PME",N(HLOOKUP($F218,Partenaires!$B$11:$H$24,10,FALSE)),
IF(AG218="PE",N(HLOOKUP($F218,Partenaires!$B$11:$H$24,11,FALSE)),0)))))))</f>
        <v>0</v>
      </c>
      <c r="AJ218" s="101">
        <f t="shared" si="93"/>
        <v>0</v>
      </c>
      <c r="AK218" s="101">
        <f t="shared" si="94"/>
        <v>0</v>
      </c>
      <c r="AL218" s="101">
        <f t="shared" si="95"/>
        <v>0</v>
      </c>
      <c r="AM218" s="101">
        <f t="shared" si="96"/>
        <v>0</v>
      </c>
      <c r="AN218" s="101">
        <f t="shared" si="97"/>
        <v>0</v>
      </c>
      <c r="AO218" s="101">
        <f t="shared" si="98"/>
        <v>0</v>
      </c>
      <c r="AP218" s="101">
        <f>IF(AG218="PE",AO218-(AO218*N(HLOOKUP($F218,Partenaires!$B$11:$H$24,12,FALSE))/N(HLOOKUP($F218,Partenaires!$B$11:$H$24,13,FALSE))),0)</f>
        <v>0</v>
      </c>
      <c r="AQ218" s="101">
        <f t="shared" si="99"/>
        <v>0</v>
      </c>
      <c r="AR218" s="101">
        <f t="shared" si="100"/>
        <v>0</v>
      </c>
      <c r="AS218" s="101">
        <f t="shared" si="101"/>
        <v>0</v>
      </c>
      <c r="AT218" s="101">
        <f t="shared" si="102"/>
        <v>0</v>
      </c>
      <c r="AU218" s="101">
        <f t="shared" si="103"/>
        <v>0</v>
      </c>
      <c r="AV218" s="101">
        <f t="shared" si="104"/>
        <v>0</v>
      </c>
      <c r="AW218" s="101">
        <f t="shared" si="105"/>
        <v>0</v>
      </c>
      <c r="AX218" s="101">
        <f t="shared" si="106"/>
        <v>0</v>
      </c>
      <c r="AY218" s="101">
        <f t="shared" si="107"/>
        <v>0</v>
      </c>
      <c r="AZ218" s="101">
        <f t="shared" si="108"/>
        <v>0</v>
      </c>
      <c r="BA218" s="101">
        <f>IF(F218="",0,$BB218*N(HLOOKUP($F218,Partenaires!$B$11:$H$24,5,FALSE)))</f>
        <v>0</v>
      </c>
      <c r="BB218" s="101">
        <f t="shared" si="109"/>
        <v>0</v>
      </c>
    </row>
    <row r="219" spans="1:54" x14ac:dyDescent="0.25">
      <c r="A219" s="25"/>
      <c r="B219" s="25"/>
      <c r="C219" s="25"/>
      <c r="D219" s="43" t="str">
        <f t="shared" si="87"/>
        <v/>
      </c>
      <c r="E219" s="44">
        <f>IFERROR(VLOOKUP(CONCATENATE(A219,B219,C219),'Structure projet '!D:E,2,FALSE),"")</f>
        <v>0</v>
      </c>
      <c r="F219" s="25"/>
      <c r="G219" s="25"/>
      <c r="H219" s="26"/>
      <c r="I219" s="26"/>
      <c r="J219" s="272"/>
      <c r="K219" s="272"/>
      <c r="L219" s="272"/>
      <c r="M219" s="272"/>
      <c r="N219" s="272"/>
      <c r="O219" s="98">
        <f t="shared" si="88"/>
        <v>0</v>
      </c>
      <c r="P219" s="33"/>
      <c r="Q219" s="33"/>
      <c r="R219" s="33"/>
      <c r="S219" s="33"/>
      <c r="T219" s="33"/>
      <c r="U219" s="99">
        <f t="shared" si="89"/>
        <v>0</v>
      </c>
      <c r="V219" s="34"/>
      <c r="W219" s="99">
        <f t="shared" si="90"/>
        <v>0</v>
      </c>
      <c r="X219" s="99">
        <f t="shared" si="91"/>
        <v>0</v>
      </c>
      <c r="Y219" s="33" t="str">
        <f>_xlfn.IFNA(IF(VLOOKUP(CONCATENATE($D219,$F219,$G219,Y$3),'Description des coûts'!$D$8:$M$1048576,5,FALSE)=Y$3,VLOOKUP(CONCATENATE($D219,$F219,$G219,Y$3),'Description des coûts'!$D$8:$M$1048576,9,FALSE),0),"")</f>
        <v/>
      </c>
      <c r="Z219" s="33">
        <f>IFERROR(VLOOKUP(D219,Amortissements!$D$8:$O$1048576,8,FALSE)*VLOOKUP(D219,Amortissements!$D$8:$O$1048576,10,FALSE),0)</f>
        <v>0</v>
      </c>
      <c r="AA219" s="33" t="str">
        <f>_xlfn.IFNA(IF(VLOOKUP(CONCATENATE($D219,$F219,$G219,AA$3),'Description des coûts'!$D$8:$M$1048576,5,FALSE)=AA$3,VLOOKUP(CONCATENATE($D219,$F219,$G219,AA$3),'Description des coûts'!$D$8:$M$1048576,9,FALSE),0),"")</f>
        <v/>
      </c>
      <c r="AB219" s="33" t="str">
        <f>_xlfn.IFNA(IF(VLOOKUP(CONCATENATE($D219,$F219,$G219,AB$3),'Description des coûts'!$D$8:$M$1048576,5,FALSE)=AB$3,VLOOKUP(CONCATENATE($D219,$F219,$G219,AB$3),'Description des coûts'!$D$8:$M$1048576,9,FALSE),0),"")</f>
        <v/>
      </c>
      <c r="AC219" s="33" t="str">
        <f>_xlfn.IFNA(IF(VLOOKUP(CONCATENATE($D219,$F219,$G219,AC$3),'Description des coûts'!$D$8:$M$1048576,5,FALSE)=AC$3,VLOOKUP(CONCATENATE($D219,$F219,$G219,AC$3),'Description des coûts'!$D$8:$M$1048576,9,FALSE),0),"")</f>
        <v/>
      </c>
      <c r="AD219" s="33" t="str">
        <f>_xlfn.IFNA(IF(VLOOKUP(CONCATENATE($D219,$F219,$G219,AD$3),'Description des coûts'!$D$8:$M$1048576,5,FALSE)=AD$3,VLOOKUP(CONCATENATE($D219,$F219,$G219,AD$3),'Description des coûts'!$D$8:$M$1048576,9,FALSE),0),"")</f>
        <v/>
      </c>
      <c r="AE219" s="34"/>
      <c r="AF219" s="99">
        <f t="shared" si="92"/>
        <v>0</v>
      </c>
      <c r="AG219" s="25"/>
      <c r="AH219" s="302"/>
      <c r="AI219" s="100">
        <f>IF(F219="",0,
IF(AG219="RI",N(HLOOKUP($F219,Partenaires!$B$11:$H$24,6,FALSE)),
IF(AG219="DE",N(HLOOKUP($F219,Partenaires!$B$11:$H$24,7,FALSE)),
IF(AG219="IEE",N(HLOOKUP($F219,Partenaires!$B$11:$H$24,8,FALSE)),
IF(AG219="AFR",N(HLOOKUP($F219,Partenaires!$B$11:$H$24,9,FALSE)),
IF(AG219="PME",N(HLOOKUP($F219,Partenaires!$B$11:$H$24,10,FALSE)),
IF(AG219="PE",N(HLOOKUP($F219,Partenaires!$B$11:$H$24,11,FALSE)),0)))))))</f>
        <v>0</v>
      </c>
      <c r="AJ219" s="101">
        <f t="shared" si="93"/>
        <v>0</v>
      </c>
      <c r="AK219" s="101">
        <f t="shared" si="94"/>
        <v>0</v>
      </c>
      <c r="AL219" s="101">
        <f t="shared" si="95"/>
        <v>0</v>
      </c>
      <c r="AM219" s="101">
        <f t="shared" si="96"/>
        <v>0</v>
      </c>
      <c r="AN219" s="101">
        <f t="shared" si="97"/>
        <v>0</v>
      </c>
      <c r="AO219" s="101">
        <f t="shared" si="98"/>
        <v>0</v>
      </c>
      <c r="AP219" s="101">
        <f>IF(AG219="PE",AO219-(AO219*N(HLOOKUP($F219,Partenaires!$B$11:$H$24,12,FALSE))/N(HLOOKUP($F219,Partenaires!$B$11:$H$24,13,FALSE))),0)</f>
        <v>0</v>
      </c>
      <c r="AQ219" s="101">
        <f t="shared" si="99"/>
        <v>0</v>
      </c>
      <c r="AR219" s="101">
        <f t="shared" si="100"/>
        <v>0</v>
      </c>
      <c r="AS219" s="101">
        <f t="shared" si="101"/>
        <v>0</v>
      </c>
      <c r="AT219" s="101">
        <f t="shared" si="102"/>
        <v>0</v>
      </c>
      <c r="AU219" s="101">
        <f t="shared" si="103"/>
        <v>0</v>
      </c>
      <c r="AV219" s="101">
        <f t="shared" si="104"/>
        <v>0</v>
      </c>
      <c r="AW219" s="101">
        <f t="shared" si="105"/>
        <v>0</v>
      </c>
      <c r="AX219" s="101">
        <f t="shared" si="106"/>
        <v>0</v>
      </c>
      <c r="AY219" s="101">
        <f t="shared" si="107"/>
        <v>0</v>
      </c>
      <c r="AZ219" s="101">
        <f t="shared" si="108"/>
        <v>0</v>
      </c>
      <c r="BA219" s="101">
        <f>IF(F219="",0,$BB219*N(HLOOKUP($F219,Partenaires!$B$11:$H$24,5,FALSE)))</f>
        <v>0</v>
      </c>
      <c r="BB219" s="101">
        <f t="shared" si="109"/>
        <v>0</v>
      </c>
    </row>
    <row r="220" spans="1:54" x14ac:dyDescent="0.25">
      <c r="A220" s="25"/>
      <c r="B220" s="25"/>
      <c r="C220" s="25"/>
      <c r="D220" s="43" t="str">
        <f t="shared" si="87"/>
        <v/>
      </c>
      <c r="E220" s="44">
        <f>IFERROR(VLOOKUP(CONCATENATE(A220,B220,C220),'Structure projet '!D:E,2,FALSE),"")</f>
        <v>0</v>
      </c>
      <c r="F220" s="25"/>
      <c r="G220" s="25"/>
      <c r="H220" s="26"/>
      <c r="I220" s="26"/>
      <c r="J220" s="272"/>
      <c r="K220" s="272"/>
      <c r="L220" s="272"/>
      <c r="M220" s="272"/>
      <c r="N220" s="272"/>
      <c r="O220" s="98">
        <f t="shared" si="88"/>
        <v>0</v>
      </c>
      <c r="P220" s="33"/>
      <c r="Q220" s="33"/>
      <c r="R220" s="33"/>
      <c r="S220" s="33"/>
      <c r="T220" s="33"/>
      <c r="U220" s="99">
        <f t="shared" si="89"/>
        <v>0</v>
      </c>
      <c r="V220" s="34"/>
      <c r="W220" s="99">
        <f t="shared" si="90"/>
        <v>0</v>
      </c>
      <c r="X220" s="99">
        <f t="shared" si="91"/>
        <v>0</v>
      </c>
      <c r="Y220" s="33" t="str">
        <f>_xlfn.IFNA(IF(VLOOKUP(CONCATENATE($D220,$F220,$G220,Y$3),'Description des coûts'!$D$8:$M$1048576,5,FALSE)=Y$3,VLOOKUP(CONCATENATE($D220,$F220,$G220,Y$3),'Description des coûts'!$D$8:$M$1048576,9,FALSE),0),"")</f>
        <v/>
      </c>
      <c r="Z220" s="33">
        <f>IFERROR(VLOOKUP(D220,Amortissements!$D$8:$O$1048576,8,FALSE)*VLOOKUP(D220,Amortissements!$D$8:$O$1048576,10,FALSE),0)</f>
        <v>0</v>
      </c>
      <c r="AA220" s="33" t="str">
        <f>_xlfn.IFNA(IF(VLOOKUP(CONCATENATE($D220,$F220,$G220,AA$3),'Description des coûts'!$D$8:$M$1048576,5,FALSE)=AA$3,VLOOKUP(CONCATENATE($D220,$F220,$G220,AA$3),'Description des coûts'!$D$8:$M$1048576,9,FALSE),0),"")</f>
        <v/>
      </c>
      <c r="AB220" s="33" t="str">
        <f>_xlfn.IFNA(IF(VLOOKUP(CONCATENATE($D220,$F220,$G220,AB$3),'Description des coûts'!$D$8:$M$1048576,5,FALSE)=AB$3,VLOOKUP(CONCATENATE($D220,$F220,$G220,AB$3),'Description des coûts'!$D$8:$M$1048576,9,FALSE),0),"")</f>
        <v/>
      </c>
      <c r="AC220" s="33" t="str">
        <f>_xlfn.IFNA(IF(VLOOKUP(CONCATENATE($D220,$F220,$G220,AC$3),'Description des coûts'!$D$8:$M$1048576,5,FALSE)=AC$3,VLOOKUP(CONCATENATE($D220,$F220,$G220,AC$3),'Description des coûts'!$D$8:$M$1048576,9,FALSE),0),"")</f>
        <v/>
      </c>
      <c r="AD220" s="33" t="str">
        <f>_xlfn.IFNA(IF(VLOOKUP(CONCATENATE($D220,$F220,$G220,AD$3),'Description des coûts'!$D$8:$M$1048576,5,FALSE)=AD$3,VLOOKUP(CONCATENATE($D220,$F220,$G220,AD$3),'Description des coûts'!$D$8:$M$1048576,9,FALSE),0),"")</f>
        <v/>
      </c>
      <c r="AE220" s="34"/>
      <c r="AF220" s="99">
        <f t="shared" si="92"/>
        <v>0</v>
      </c>
      <c r="AG220" s="25"/>
      <c r="AH220" s="302"/>
      <c r="AI220" s="100">
        <f>IF(F220="",0,
IF(AG220="RI",N(HLOOKUP($F220,Partenaires!$B$11:$H$24,6,FALSE)),
IF(AG220="DE",N(HLOOKUP($F220,Partenaires!$B$11:$H$24,7,FALSE)),
IF(AG220="IEE",N(HLOOKUP($F220,Partenaires!$B$11:$H$24,8,FALSE)),
IF(AG220="AFR",N(HLOOKUP($F220,Partenaires!$B$11:$H$24,9,FALSE)),
IF(AG220="PME",N(HLOOKUP($F220,Partenaires!$B$11:$H$24,10,FALSE)),
IF(AG220="PE",N(HLOOKUP($F220,Partenaires!$B$11:$H$24,11,FALSE)),0)))))))</f>
        <v>0</v>
      </c>
      <c r="AJ220" s="101">
        <f t="shared" si="93"/>
        <v>0</v>
      </c>
      <c r="AK220" s="101">
        <f t="shared" si="94"/>
        <v>0</v>
      </c>
      <c r="AL220" s="101">
        <f t="shared" si="95"/>
        <v>0</v>
      </c>
      <c r="AM220" s="101">
        <f t="shared" si="96"/>
        <v>0</v>
      </c>
      <c r="AN220" s="101">
        <f t="shared" si="97"/>
        <v>0</v>
      </c>
      <c r="AO220" s="101">
        <f t="shared" si="98"/>
        <v>0</v>
      </c>
      <c r="AP220" s="101">
        <f>IF(AG220="PE",AO220-(AO220*N(HLOOKUP($F220,Partenaires!$B$11:$H$24,12,FALSE))/N(HLOOKUP($F220,Partenaires!$B$11:$H$24,13,FALSE))),0)</f>
        <v>0</v>
      </c>
      <c r="AQ220" s="101">
        <f t="shared" si="99"/>
        <v>0</v>
      </c>
      <c r="AR220" s="101">
        <f t="shared" si="100"/>
        <v>0</v>
      </c>
      <c r="AS220" s="101">
        <f t="shared" si="101"/>
        <v>0</v>
      </c>
      <c r="AT220" s="101">
        <f t="shared" si="102"/>
        <v>0</v>
      </c>
      <c r="AU220" s="101">
        <f t="shared" si="103"/>
        <v>0</v>
      </c>
      <c r="AV220" s="101">
        <f t="shared" si="104"/>
        <v>0</v>
      </c>
      <c r="AW220" s="101">
        <f t="shared" si="105"/>
        <v>0</v>
      </c>
      <c r="AX220" s="101">
        <f t="shared" si="106"/>
        <v>0</v>
      </c>
      <c r="AY220" s="101">
        <f t="shared" si="107"/>
        <v>0</v>
      </c>
      <c r="AZ220" s="101">
        <f t="shared" si="108"/>
        <v>0</v>
      </c>
      <c r="BA220" s="101">
        <f>IF(F220="",0,$BB220*N(HLOOKUP($F220,Partenaires!$B$11:$H$24,5,FALSE)))</f>
        <v>0</v>
      </c>
      <c r="BB220" s="101">
        <f t="shared" si="109"/>
        <v>0</v>
      </c>
    </row>
    <row r="221" spans="1:54" x14ac:dyDescent="0.25">
      <c r="A221" s="25"/>
      <c r="B221" s="25"/>
      <c r="C221" s="25"/>
      <c r="D221" s="43" t="str">
        <f t="shared" si="87"/>
        <v/>
      </c>
      <c r="E221" s="44">
        <f>IFERROR(VLOOKUP(CONCATENATE(A221,B221,C221),'Structure projet '!D:E,2,FALSE),"")</f>
        <v>0</v>
      </c>
      <c r="F221" s="25"/>
      <c r="G221" s="25"/>
      <c r="H221" s="26"/>
      <c r="I221" s="26"/>
      <c r="J221" s="272"/>
      <c r="K221" s="272"/>
      <c r="L221" s="272"/>
      <c r="M221" s="272"/>
      <c r="N221" s="272"/>
      <c r="O221" s="98">
        <f t="shared" si="88"/>
        <v>0</v>
      </c>
      <c r="P221" s="33"/>
      <c r="Q221" s="33"/>
      <c r="R221" s="33"/>
      <c r="S221" s="33"/>
      <c r="T221" s="33"/>
      <c r="U221" s="99">
        <f t="shared" si="89"/>
        <v>0</v>
      </c>
      <c r="V221" s="34"/>
      <c r="W221" s="99">
        <f t="shared" si="90"/>
        <v>0</v>
      </c>
      <c r="X221" s="99">
        <f t="shared" si="91"/>
        <v>0</v>
      </c>
      <c r="Y221" s="33" t="str">
        <f>_xlfn.IFNA(IF(VLOOKUP(CONCATENATE($D221,$F221,$G221,Y$3),'Description des coûts'!$D$8:$M$1048576,5,FALSE)=Y$3,VLOOKUP(CONCATENATE($D221,$F221,$G221,Y$3),'Description des coûts'!$D$8:$M$1048576,9,FALSE),0),"")</f>
        <v/>
      </c>
      <c r="Z221" s="33">
        <f>IFERROR(VLOOKUP(D221,Amortissements!$D$8:$O$1048576,8,FALSE)*VLOOKUP(D221,Amortissements!$D$8:$O$1048576,10,FALSE),0)</f>
        <v>0</v>
      </c>
      <c r="AA221" s="33" t="str">
        <f>_xlfn.IFNA(IF(VLOOKUP(CONCATENATE($D221,$F221,$G221,AA$3),'Description des coûts'!$D$8:$M$1048576,5,FALSE)=AA$3,VLOOKUP(CONCATENATE($D221,$F221,$G221,AA$3),'Description des coûts'!$D$8:$M$1048576,9,FALSE),0),"")</f>
        <v/>
      </c>
      <c r="AB221" s="33" t="str">
        <f>_xlfn.IFNA(IF(VLOOKUP(CONCATENATE($D221,$F221,$G221,AB$3),'Description des coûts'!$D$8:$M$1048576,5,FALSE)=AB$3,VLOOKUP(CONCATENATE($D221,$F221,$G221,AB$3),'Description des coûts'!$D$8:$M$1048576,9,FALSE),0),"")</f>
        <v/>
      </c>
      <c r="AC221" s="33" t="str">
        <f>_xlfn.IFNA(IF(VLOOKUP(CONCATENATE($D221,$F221,$G221,AC$3),'Description des coûts'!$D$8:$M$1048576,5,FALSE)=AC$3,VLOOKUP(CONCATENATE($D221,$F221,$G221,AC$3),'Description des coûts'!$D$8:$M$1048576,9,FALSE),0),"")</f>
        <v/>
      </c>
      <c r="AD221" s="33" t="str">
        <f>_xlfn.IFNA(IF(VLOOKUP(CONCATENATE($D221,$F221,$G221,AD$3),'Description des coûts'!$D$8:$M$1048576,5,FALSE)=AD$3,VLOOKUP(CONCATENATE($D221,$F221,$G221,AD$3),'Description des coûts'!$D$8:$M$1048576,9,FALSE),0),"")</f>
        <v/>
      </c>
      <c r="AE221" s="34"/>
      <c r="AF221" s="99">
        <f t="shared" si="92"/>
        <v>0</v>
      </c>
      <c r="AG221" s="25"/>
      <c r="AH221" s="302"/>
      <c r="AI221" s="100">
        <f>IF(F221="",0,
IF(AG221="RI",N(HLOOKUP($F221,Partenaires!$B$11:$H$24,6,FALSE)),
IF(AG221="DE",N(HLOOKUP($F221,Partenaires!$B$11:$H$24,7,FALSE)),
IF(AG221="IEE",N(HLOOKUP($F221,Partenaires!$B$11:$H$24,8,FALSE)),
IF(AG221="AFR",N(HLOOKUP($F221,Partenaires!$B$11:$H$24,9,FALSE)),
IF(AG221="PME",N(HLOOKUP($F221,Partenaires!$B$11:$H$24,10,FALSE)),
IF(AG221="PE",N(HLOOKUP($F221,Partenaires!$B$11:$H$24,11,FALSE)),0)))))))</f>
        <v>0</v>
      </c>
      <c r="AJ221" s="101">
        <f t="shared" si="93"/>
        <v>0</v>
      </c>
      <c r="AK221" s="101">
        <f t="shared" si="94"/>
        <v>0</v>
      </c>
      <c r="AL221" s="101">
        <f t="shared" si="95"/>
        <v>0</v>
      </c>
      <c r="AM221" s="101">
        <f t="shared" si="96"/>
        <v>0</v>
      </c>
      <c r="AN221" s="101">
        <f t="shared" si="97"/>
        <v>0</v>
      </c>
      <c r="AO221" s="101">
        <f t="shared" si="98"/>
        <v>0</v>
      </c>
      <c r="AP221" s="101">
        <f>IF(AG221="PE",AO221-(AO221*N(HLOOKUP($F221,Partenaires!$B$11:$H$24,12,FALSE))/N(HLOOKUP($F221,Partenaires!$B$11:$H$24,13,FALSE))),0)</f>
        <v>0</v>
      </c>
      <c r="AQ221" s="101">
        <f t="shared" si="99"/>
        <v>0</v>
      </c>
      <c r="AR221" s="101">
        <f t="shared" si="100"/>
        <v>0</v>
      </c>
      <c r="AS221" s="101">
        <f t="shared" si="101"/>
        <v>0</v>
      </c>
      <c r="AT221" s="101">
        <f t="shared" si="102"/>
        <v>0</v>
      </c>
      <c r="AU221" s="101">
        <f t="shared" si="103"/>
        <v>0</v>
      </c>
      <c r="AV221" s="101">
        <f t="shared" si="104"/>
        <v>0</v>
      </c>
      <c r="AW221" s="101">
        <f t="shared" si="105"/>
        <v>0</v>
      </c>
      <c r="AX221" s="101">
        <f t="shared" si="106"/>
        <v>0</v>
      </c>
      <c r="AY221" s="101">
        <f t="shared" si="107"/>
        <v>0</v>
      </c>
      <c r="AZ221" s="101">
        <f t="shared" si="108"/>
        <v>0</v>
      </c>
      <c r="BA221" s="101">
        <f>IF(F221="",0,$BB221*N(HLOOKUP($F221,Partenaires!$B$11:$H$24,5,FALSE)))</f>
        <v>0</v>
      </c>
      <c r="BB221" s="101">
        <f t="shared" si="109"/>
        <v>0</v>
      </c>
    </row>
    <row r="222" spans="1:54" x14ac:dyDescent="0.25">
      <c r="A222" s="25"/>
      <c r="B222" s="25"/>
      <c r="C222" s="25"/>
      <c r="D222" s="43" t="str">
        <f t="shared" si="87"/>
        <v/>
      </c>
      <c r="E222" s="44">
        <f>IFERROR(VLOOKUP(CONCATENATE(A222,B222,C222),'Structure projet '!D:E,2,FALSE),"")</f>
        <v>0</v>
      </c>
      <c r="F222" s="25"/>
      <c r="G222" s="25"/>
      <c r="H222" s="26"/>
      <c r="I222" s="26"/>
      <c r="J222" s="272"/>
      <c r="K222" s="272"/>
      <c r="L222" s="272"/>
      <c r="M222" s="272"/>
      <c r="N222" s="272"/>
      <c r="O222" s="98">
        <f t="shared" si="88"/>
        <v>0</v>
      </c>
      <c r="P222" s="33"/>
      <c r="Q222" s="33"/>
      <c r="R222" s="33"/>
      <c r="S222" s="33"/>
      <c r="T222" s="33"/>
      <c r="U222" s="99">
        <f t="shared" si="89"/>
        <v>0</v>
      </c>
      <c r="V222" s="34"/>
      <c r="W222" s="99">
        <f t="shared" si="90"/>
        <v>0</v>
      </c>
      <c r="X222" s="99">
        <f t="shared" si="91"/>
        <v>0</v>
      </c>
      <c r="Y222" s="33" t="str">
        <f>_xlfn.IFNA(IF(VLOOKUP(CONCATENATE($D222,$F222,$G222,Y$3),'Description des coûts'!$D$8:$M$1048576,5,FALSE)=Y$3,VLOOKUP(CONCATENATE($D222,$F222,$G222,Y$3),'Description des coûts'!$D$8:$M$1048576,9,FALSE),0),"")</f>
        <v/>
      </c>
      <c r="Z222" s="33">
        <f>IFERROR(VLOOKUP(D222,Amortissements!$D$8:$O$1048576,8,FALSE)*VLOOKUP(D222,Amortissements!$D$8:$O$1048576,10,FALSE),0)</f>
        <v>0</v>
      </c>
      <c r="AA222" s="33" t="str">
        <f>_xlfn.IFNA(IF(VLOOKUP(CONCATENATE($D222,$F222,$G222,AA$3),'Description des coûts'!$D$8:$M$1048576,5,FALSE)=AA$3,VLOOKUP(CONCATENATE($D222,$F222,$G222,AA$3),'Description des coûts'!$D$8:$M$1048576,9,FALSE),0),"")</f>
        <v/>
      </c>
      <c r="AB222" s="33" t="str">
        <f>_xlfn.IFNA(IF(VLOOKUP(CONCATENATE($D222,$F222,$G222,AB$3),'Description des coûts'!$D$8:$M$1048576,5,FALSE)=AB$3,VLOOKUP(CONCATENATE($D222,$F222,$G222,AB$3),'Description des coûts'!$D$8:$M$1048576,9,FALSE),0),"")</f>
        <v/>
      </c>
      <c r="AC222" s="33" t="str">
        <f>_xlfn.IFNA(IF(VLOOKUP(CONCATENATE($D222,$F222,$G222,AC$3),'Description des coûts'!$D$8:$M$1048576,5,FALSE)=AC$3,VLOOKUP(CONCATENATE($D222,$F222,$G222,AC$3),'Description des coûts'!$D$8:$M$1048576,9,FALSE),0),"")</f>
        <v/>
      </c>
      <c r="AD222" s="33" t="str">
        <f>_xlfn.IFNA(IF(VLOOKUP(CONCATENATE($D222,$F222,$G222,AD$3),'Description des coûts'!$D$8:$M$1048576,5,FALSE)=AD$3,VLOOKUP(CONCATENATE($D222,$F222,$G222,AD$3),'Description des coûts'!$D$8:$M$1048576,9,FALSE),0),"")</f>
        <v/>
      </c>
      <c r="AE222" s="34"/>
      <c r="AF222" s="99">
        <f t="shared" si="92"/>
        <v>0</v>
      </c>
      <c r="AG222" s="25"/>
      <c r="AH222" s="302"/>
      <c r="AI222" s="100">
        <f>IF(F222="",0,
IF(AG222="RI",N(HLOOKUP($F222,Partenaires!$B$11:$H$24,6,FALSE)),
IF(AG222="DE",N(HLOOKUP($F222,Partenaires!$B$11:$H$24,7,FALSE)),
IF(AG222="IEE",N(HLOOKUP($F222,Partenaires!$B$11:$H$24,8,FALSE)),
IF(AG222="AFR",N(HLOOKUP($F222,Partenaires!$B$11:$H$24,9,FALSE)),
IF(AG222="PME",N(HLOOKUP($F222,Partenaires!$B$11:$H$24,10,FALSE)),
IF(AG222="PE",N(HLOOKUP($F222,Partenaires!$B$11:$H$24,11,FALSE)),0)))))))</f>
        <v>0</v>
      </c>
      <c r="AJ222" s="101">
        <f t="shared" si="93"/>
        <v>0</v>
      </c>
      <c r="AK222" s="101">
        <f t="shared" si="94"/>
        <v>0</v>
      </c>
      <c r="AL222" s="101">
        <f t="shared" si="95"/>
        <v>0</v>
      </c>
      <c r="AM222" s="101">
        <f t="shared" si="96"/>
        <v>0</v>
      </c>
      <c r="AN222" s="101">
        <f t="shared" si="97"/>
        <v>0</v>
      </c>
      <c r="AO222" s="101">
        <f t="shared" si="98"/>
        <v>0</v>
      </c>
      <c r="AP222" s="101">
        <f>IF(AG222="PE",AO222-(AO222*N(HLOOKUP($F222,Partenaires!$B$11:$H$24,12,FALSE))/N(HLOOKUP($F222,Partenaires!$B$11:$H$24,13,FALSE))),0)</f>
        <v>0</v>
      </c>
      <c r="AQ222" s="101">
        <f t="shared" si="99"/>
        <v>0</v>
      </c>
      <c r="AR222" s="101">
        <f t="shared" si="100"/>
        <v>0</v>
      </c>
      <c r="AS222" s="101">
        <f t="shared" si="101"/>
        <v>0</v>
      </c>
      <c r="AT222" s="101">
        <f t="shared" si="102"/>
        <v>0</v>
      </c>
      <c r="AU222" s="101">
        <f t="shared" si="103"/>
        <v>0</v>
      </c>
      <c r="AV222" s="101">
        <f t="shared" si="104"/>
        <v>0</v>
      </c>
      <c r="AW222" s="101">
        <f t="shared" si="105"/>
        <v>0</v>
      </c>
      <c r="AX222" s="101">
        <f t="shared" si="106"/>
        <v>0</v>
      </c>
      <c r="AY222" s="101">
        <f t="shared" si="107"/>
        <v>0</v>
      </c>
      <c r="AZ222" s="101">
        <f t="shared" si="108"/>
        <v>0</v>
      </c>
      <c r="BA222" s="101">
        <f>IF(F222="",0,$BB222*N(HLOOKUP($F222,Partenaires!$B$11:$H$24,5,FALSE)))</f>
        <v>0</v>
      </c>
      <c r="BB222" s="101">
        <f t="shared" si="109"/>
        <v>0</v>
      </c>
    </row>
    <row r="223" spans="1:54" x14ac:dyDescent="0.25">
      <c r="A223" s="25"/>
      <c r="B223" s="25"/>
      <c r="C223" s="25"/>
      <c r="D223" s="43" t="str">
        <f t="shared" si="87"/>
        <v/>
      </c>
      <c r="E223" s="44">
        <f>IFERROR(VLOOKUP(CONCATENATE(A223,B223,C223),'Structure projet '!D:E,2,FALSE),"")</f>
        <v>0</v>
      </c>
      <c r="F223" s="25"/>
      <c r="G223" s="25"/>
      <c r="H223" s="26"/>
      <c r="I223" s="26"/>
      <c r="J223" s="272"/>
      <c r="K223" s="272"/>
      <c r="L223" s="272"/>
      <c r="M223" s="272"/>
      <c r="N223" s="272"/>
      <c r="O223" s="98">
        <f t="shared" si="88"/>
        <v>0</v>
      </c>
      <c r="P223" s="33"/>
      <c r="Q223" s="33"/>
      <c r="R223" s="33"/>
      <c r="S223" s="33"/>
      <c r="T223" s="33"/>
      <c r="U223" s="99">
        <f t="shared" si="89"/>
        <v>0</v>
      </c>
      <c r="V223" s="34"/>
      <c r="W223" s="99">
        <f t="shared" si="90"/>
        <v>0</v>
      </c>
      <c r="X223" s="99">
        <f t="shared" si="91"/>
        <v>0</v>
      </c>
      <c r="Y223" s="33" t="str">
        <f>_xlfn.IFNA(IF(VLOOKUP(CONCATENATE($D223,$F223,$G223,Y$3),'Description des coûts'!$D$8:$M$1048576,5,FALSE)=Y$3,VLOOKUP(CONCATENATE($D223,$F223,$G223,Y$3),'Description des coûts'!$D$8:$M$1048576,9,FALSE),0),"")</f>
        <v/>
      </c>
      <c r="Z223" s="33">
        <f>IFERROR(VLOOKUP(D223,Amortissements!$D$8:$O$1048576,8,FALSE)*VLOOKUP(D223,Amortissements!$D$8:$O$1048576,10,FALSE),0)</f>
        <v>0</v>
      </c>
      <c r="AA223" s="33" t="str">
        <f>_xlfn.IFNA(IF(VLOOKUP(CONCATENATE($D223,$F223,$G223,AA$3),'Description des coûts'!$D$8:$M$1048576,5,FALSE)=AA$3,VLOOKUP(CONCATENATE($D223,$F223,$G223,AA$3),'Description des coûts'!$D$8:$M$1048576,9,FALSE),0),"")</f>
        <v/>
      </c>
      <c r="AB223" s="33" t="str">
        <f>_xlfn.IFNA(IF(VLOOKUP(CONCATENATE($D223,$F223,$G223,AB$3),'Description des coûts'!$D$8:$M$1048576,5,FALSE)=AB$3,VLOOKUP(CONCATENATE($D223,$F223,$G223,AB$3),'Description des coûts'!$D$8:$M$1048576,9,FALSE),0),"")</f>
        <v/>
      </c>
      <c r="AC223" s="33" t="str">
        <f>_xlfn.IFNA(IF(VLOOKUP(CONCATENATE($D223,$F223,$G223,AC$3),'Description des coûts'!$D$8:$M$1048576,5,FALSE)=AC$3,VLOOKUP(CONCATENATE($D223,$F223,$G223,AC$3),'Description des coûts'!$D$8:$M$1048576,9,FALSE),0),"")</f>
        <v/>
      </c>
      <c r="AD223" s="33" t="str">
        <f>_xlfn.IFNA(IF(VLOOKUP(CONCATENATE($D223,$F223,$G223,AD$3),'Description des coûts'!$D$8:$M$1048576,5,FALSE)=AD$3,VLOOKUP(CONCATENATE($D223,$F223,$G223,AD$3),'Description des coûts'!$D$8:$M$1048576,9,FALSE),0),"")</f>
        <v/>
      </c>
      <c r="AE223" s="34"/>
      <c r="AF223" s="99">
        <f t="shared" si="92"/>
        <v>0</v>
      </c>
      <c r="AG223" s="25"/>
      <c r="AH223" s="302"/>
      <c r="AI223" s="100">
        <f>IF(F223="",0,
IF(AG223="RI",N(HLOOKUP($F223,Partenaires!$B$11:$H$24,6,FALSE)),
IF(AG223="DE",N(HLOOKUP($F223,Partenaires!$B$11:$H$24,7,FALSE)),
IF(AG223="IEE",N(HLOOKUP($F223,Partenaires!$B$11:$H$24,8,FALSE)),
IF(AG223="AFR",N(HLOOKUP($F223,Partenaires!$B$11:$H$24,9,FALSE)),
IF(AG223="PME",N(HLOOKUP($F223,Partenaires!$B$11:$H$24,10,FALSE)),
IF(AG223="PE",N(HLOOKUP($F223,Partenaires!$B$11:$H$24,11,FALSE)),0)))))))</f>
        <v>0</v>
      </c>
      <c r="AJ223" s="101">
        <f t="shared" si="93"/>
        <v>0</v>
      </c>
      <c r="AK223" s="101">
        <f t="shared" si="94"/>
        <v>0</v>
      </c>
      <c r="AL223" s="101">
        <f t="shared" si="95"/>
        <v>0</v>
      </c>
      <c r="AM223" s="101">
        <f t="shared" si="96"/>
        <v>0</v>
      </c>
      <c r="AN223" s="101">
        <f t="shared" si="97"/>
        <v>0</v>
      </c>
      <c r="AO223" s="101">
        <f t="shared" si="98"/>
        <v>0</v>
      </c>
      <c r="AP223" s="101">
        <f>IF(AG223="PE",AO223-(AO223*N(HLOOKUP($F223,Partenaires!$B$11:$H$24,12,FALSE))/N(HLOOKUP($F223,Partenaires!$B$11:$H$24,13,FALSE))),0)</f>
        <v>0</v>
      </c>
      <c r="AQ223" s="101">
        <f t="shared" si="99"/>
        <v>0</v>
      </c>
      <c r="AR223" s="101">
        <f t="shared" si="100"/>
        <v>0</v>
      </c>
      <c r="AS223" s="101">
        <f t="shared" si="101"/>
        <v>0</v>
      </c>
      <c r="AT223" s="101">
        <f t="shared" si="102"/>
        <v>0</v>
      </c>
      <c r="AU223" s="101">
        <f t="shared" si="103"/>
        <v>0</v>
      </c>
      <c r="AV223" s="101">
        <f t="shared" si="104"/>
        <v>0</v>
      </c>
      <c r="AW223" s="101">
        <f t="shared" si="105"/>
        <v>0</v>
      </c>
      <c r="AX223" s="101">
        <f t="shared" si="106"/>
        <v>0</v>
      </c>
      <c r="AY223" s="101">
        <f t="shared" si="107"/>
        <v>0</v>
      </c>
      <c r="AZ223" s="101">
        <f t="shared" si="108"/>
        <v>0</v>
      </c>
      <c r="BA223" s="101">
        <f>IF(F223="",0,$BB223*N(HLOOKUP($F223,Partenaires!$B$11:$H$24,5,FALSE)))</f>
        <v>0</v>
      </c>
      <c r="BB223" s="101">
        <f t="shared" si="109"/>
        <v>0</v>
      </c>
    </row>
    <row r="224" spans="1:54" x14ac:dyDescent="0.25">
      <c r="A224" s="25"/>
      <c r="B224" s="25"/>
      <c r="C224" s="25"/>
      <c r="D224" s="43" t="str">
        <f t="shared" si="87"/>
        <v/>
      </c>
      <c r="E224" s="44">
        <f>IFERROR(VLOOKUP(CONCATENATE(A224,B224,C224),'Structure projet '!D:E,2,FALSE),"")</f>
        <v>0</v>
      </c>
      <c r="F224" s="25"/>
      <c r="G224" s="25"/>
      <c r="H224" s="26"/>
      <c r="I224" s="26"/>
      <c r="J224" s="272"/>
      <c r="K224" s="272"/>
      <c r="L224" s="272"/>
      <c r="M224" s="272"/>
      <c r="N224" s="272"/>
      <c r="O224" s="98">
        <f t="shared" si="88"/>
        <v>0</v>
      </c>
      <c r="P224" s="33"/>
      <c r="Q224" s="33"/>
      <c r="R224" s="33"/>
      <c r="S224" s="33"/>
      <c r="T224" s="33"/>
      <c r="U224" s="99">
        <f t="shared" si="89"/>
        <v>0</v>
      </c>
      <c r="V224" s="34"/>
      <c r="W224" s="99">
        <f t="shared" si="90"/>
        <v>0</v>
      </c>
      <c r="X224" s="99">
        <f t="shared" si="91"/>
        <v>0</v>
      </c>
      <c r="Y224" s="33" t="str">
        <f>_xlfn.IFNA(IF(VLOOKUP(CONCATENATE($D224,$F224,$G224,Y$3),'Description des coûts'!$D$8:$M$1048576,5,FALSE)=Y$3,VLOOKUP(CONCATENATE($D224,$F224,$G224,Y$3),'Description des coûts'!$D$8:$M$1048576,9,FALSE),0),"")</f>
        <v/>
      </c>
      <c r="Z224" s="33">
        <f>IFERROR(VLOOKUP(D224,Amortissements!$D$8:$O$1048576,8,FALSE)*VLOOKUP(D224,Amortissements!$D$8:$O$1048576,10,FALSE),0)</f>
        <v>0</v>
      </c>
      <c r="AA224" s="33" t="str">
        <f>_xlfn.IFNA(IF(VLOOKUP(CONCATENATE($D224,$F224,$G224,AA$3),'Description des coûts'!$D$8:$M$1048576,5,FALSE)=AA$3,VLOOKUP(CONCATENATE($D224,$F224,$G224,AA$3),'Description des coûts'!$D$8:$M$1048576,9,FALSE),0),"")</f>
        <v/>
      </c>
      <c r="AB224" s="33" t="str">
        <f>_xlfn.IFNA(IF(VLOOKUP(CONCATENATE($D224,$F224,$G224,AB$3),'Description des coûts'!$D$8:$M$1048576,5,FALSE)=AB$3,VLOOKUP(CONCATENATE($D224,$F224,$G224,AB$3),'Description des coûts'!$D$8:$M$1048576,9,FALSE),0),"")</f>
        <v/>
      </c>
      <c r="AC224" s="33" t="str">
        <f>_xlfn.IFNA(IF(VLOOKUP(CONCATENATE($D224,$F224,$G224,AC$3),'Description des coûts'!$D$8:$M$1048576,5,FALSE)=AC$3,VLOOKUP(CONCATENATE($D224,$F224,$G224,AC$3),'Description des coûts'!$D$8:$M$1048576,9,FALSE),0),"")</f>
        <v/>
      </c>
      <c r="AD224" s="33" t="str">
        <f>_xlfn.IFNA(IF(VLOOKUP(CONCATENATE($D224,$F224,$G224,AD$3),'Description des coûts'!$D$8:$M$1048576,5,FALSE)=AD$3,VLOOKUP(CONCATENATE($D224,$F224,$G224,AD$3),'Description des coûts'!$D$8:$M$1048576,9,FALSE),0),"")</f>
        <v/>
      </c>
      <c r="AE224" s="34"/>
      <c r="AF224" s="99">
        <f t="shared" si="92"/>
        <v>0</v>
      </c>
      <c r="AG224" s="25"/>
      <c r="AH224" s="302"/>
      <c r="AI224" s="100">
        <f>IF(F224="",0,
IF(AG224="RI",N(HLOOKUP($F224,Partenaires!$B$11:$H$24,6,FALSE)),
IF(AG224="DE",N(HLOOKUP($F224,Partenaires!$B$11:$H$24,7,FALSE)),
IF(AG224="IEE",N(HLOOKUP($F224,Partenaires!$B$11:$H$24,8,FALSE)),
IF(AG224="AFR",N(HLOOKUP($F224,Partenaires!$B$11:$H$24,9,FALSE)),
IF(AG224="PME",N(HLOOKUP($F224,Partenaires!$B$11:$H$24,10,FALSE)),
IF(AG224="PE",N(HLOOKUP($F224,Partenaires!$B$11:$H$24,11,FALSE)),0)))))))</f>
        <v>0</v>
      </c>
      <c r="AJ224" s="101">
        <f t="shared" si="93"/>
        <v>0</v>
      </c>
      <c r="AK224" s="101">
        <f t="shared" si="94"/>
        <v>0</v>
      </c>
      <c r="AL224" s="101">
        <f t="shared" si="95"/>
        <v>0</v>
      </c>
      <c r="AM224" s="101">
        <f t="shared" si="96"/>
        <v>0</v>
      </c>
      <c r="AN224" s="101">
        <f t="shared" si="97"/>
        <v>0</v>
      </c>
      <c r="AO224" s="101">
        <f t="shared" si="98"/>
        <v>0</v>
      </c>
      <c r="AP224" s="101">
        <f>IF(AG224="PE",AO224-(AO224*N(HLOOKUP($F224,Partenaires!$B$11:$H$24,12,FALSE))/N(HLOOKUP($F224,Partenaires!$B$11:$H$24,13,FALSE))),0)</f>
        <v>0</v>
      </c>
      <c r="AQ224" s="101">
        <f t="shared" si="99"/>
        <v>0</v>
      </c>
      <c r="AR224" s="101">
        <f t="shared" si="100"/>
        <v>0</v>
      </c>
      <c r="AS224" s="101">
        <f t="shared" si="101"/>
        <v>0</v>
      </c>
      <c r="AT224" s="101">
        <f t="shared" si="102"/>
        <v>0</v>
      </c>
      <c r="AU224" s="101">
        <f t="shared" si="103"/>
        <v>0</v>
      </c>
      <c r="AV224" s="101">
        <f t="shared" si="104"/>
        <v>0</v>
      </c>
      <c r="AW224" s="101">
        <f t="shared" si="105"/>
        <v>0</v>
      </c>
      <c r="AX224" s="101">
        <f t="shared" si="106"/>
        <v>0</v>
      </c>
      <c r="AY224" s="101">
        <f t="shared" si="107"/>
        <v>0</v>
      </c>
      <c r="AZ224" s="101">
        <f t="shared" si="108"/>
        <v>0</v>
      </c>
      <c r="BA224" s="101">
        <f>IF(F224="",0,$BB224*N(HLOOKUP($F224,Partenaires!$B$11:$H$24,5,FALSE)))</f>
        <v>0</v>
      </c>
      <c r="BB224" s="101">
        <f t="shared" si="109"/>
        <v>0</v>
      </c>
    </row>
    <row r="225" spans="1:54" x14ac:dyDescent="0.25">
      <c r="A225" s="25"/>
      <c r="B225" s="25"/>
      <c r="C225" s="25"/>
      <c r="D225" s="43" t="str">
        <f t="shared" si="87"/>
        <v/>
      </c>
      <c r="E225" s="44">
        <f>IFERROR(VLOOKUP(CONCATENATE(A225,B225,C225),'Structure projet '!D:E,2,FALSE),"")</f>
        <v>0</v>
      </c>
      <c r="F225" s="25"/>
      <c r="G225" s="25"/>
      <c r="H225" s="26"/>
      <c r="I225" s="26"/>
      <c r="J225" s="272"/>
      <c r="K225" s="272"/>
      <c r="L225" s="272"/>
      <c r="M225" s="272"/>
      <c r="N225" s="272"/>
      <c r="O225" s="98">
        <f t="shared" si="88"/>
        <v>0</v>
      </c>
      <c r="P225" s="33"/>
      <c r="Q225" s="33"/>
      <c r="R225" s="33"/>
      <c r="S225" s="33"/>
      <c r="T225" s="33"/>
      <c r="U225" s="99">
        <f t="shared" si="89"/>
        <v>0</v>
      </c>
      <c r="V225" s="34"/>
      <c r="W225" s="99">
        <f t="shared" si="90"/>
        <v>0</v>
      </c>
      <c r="X225" s="99">
        <f t="shared" si="91"/>
        <v>0</v>
      </c>
      <c r="Y225" s="33" t="str">
        <f>_xlfn.IFNA(IF(VLOOKUP(CONCATENATE($D225,$F225,$G225,Y$3),'Description des coûts'!$D$8:$M$1048576,5,FALSE)=Y$3,VLOOKUP(CONCATENATE($D225,$F225,$G225,Y$3),'Description des coûts'!$D$8:$M$1048576,9,FALSE),0),"")</f>
        <v/>
      </c>
      <c r="Z225" s="33">
        <f>IFERROR(VLOOKUP(D225,Amortissements!$D$8:$O$1048576,8,FALSE)*VLOOKUP(D225,Amortissements!$D$8:$O$1048576,10,FALSE),0)</f>
        <v>0</v>
      </c>
      <c r="AA225" s="33" t="str">
        <f>_xlfn.IFNA(IF(VLOOKUP(CONCATENATE($D225,$F225,$G225,AA$3),'Description des coûts'!$D$8:$M$1048576,5,FALSE)=AA$3,VLOOKUP(CONCATENATE($D225,$F225,$G225,AA$3),'Description des coûts'!$D$8:$M$1048576,9,FALSE),0),"")</f>
        <v/>
      </c>
      <c r="AB225" s="33" t="str">
        <f>_xlfn.IFNA(IF(VLOOKUP(CONCATENATE($D225,$F225,$G225,AB$3),'Description des coûts'!$D$8:$M$1048576,5,FALSE)=AB$3,VLOOKUP(CONCATENATE($D225,$F225,$G225,AB$3),'Description des coûts'!$D$8:$M$1048576,9,FALSE),0),"")</f>
        <v/>
      </c>
      <c r="AC225" s="33" t="str">
        <f>_xlfn.IFNA(IF(VLOOKUP(CONCATENATE($D225,$F225,$G225,AC$3),'Description des coûts'!$D$8:$M$1048576,5,FALSE)=AC$3,VLOOKUP(CONCATENATE($D225,$F225,$G225,AC$3),'Description des coûts'!$D$8:$M$1048576,9,FALSE),0),"")</f>
        <v/>
      </c>
      <c r="AD225" s="33" t="str">
        <f>_xlfn.IFNA(IF(VLOOKUP(CONCATENATE($D225,$F225,$G225,AD$3),'Description des coûts'!$D$8:$M$1048576,5,FALSE)=AD$3,VLOOKUP(CONCATENATE($D225,$F225,$G225,AD$3),'Description des coûts'!$D$8:$M$1048576,9,FALSE),0),"")</f>
        <v/>
      </c>
      <c r="AE225" s="34"/>
      <c r="AF225" s="99">
        <f t="shared" si="92"/>
        <v>0</v>
      </c>
      <c r="AG225" s="25"/>
      <c r="AH225" s="302"/>
      <c r="AI225" s="100">
        <f>IF(F225="",0,
IF(AG225="RI",N(HLOOKUP($F225,Partenaires!$B$11:$H$24,6,FALSE)),
IF(AG225="DE",N(HLOOKUP($F225,Partenaires!$B$11:$H$24,7,FALSE)),
IF(AG225="IEE",N(HLOOKUP($F225,Partenaires!$B$11:$H$24,8,FALSE)),
IF(AG225="AFR",N(HLOOKUP($F225,Partenaires!$B$11:$H$24,9,FALSE)),
IF(AG225="PME",N(HLOOKUP($F225,Partenaires!$B$11:$H$24,10,FALSE)),
IF(AG225="PE",N(HLOOKUP($F225,Partenaires!$B$11:$H$24,11,FALSE)),0)))))))</f>
        <v>0</v>
      </c>
      <c r="AJ225" s="101">
        <f t="shared" si="93"/>
        <v>0</v>
      </c>
      <c r="AK225" s="101">
        <f t="shared" si="94"/>
        <v>0</v>
      </c>
      <c r="AL225" s="101">
        <f t="shared" si="95"/>
        <v>0</v>
      </c>
      <c r="AM225" s="101">
        <f t="shared" si="96"/>
        <v>0</v>
      </c>
      <c r="AN225" s="101">
        <f t="shared" si="97"/>
        <v>0</v>
      </c>
      <c r="AO225" s="101">
        <f t="shared" si="98"/>
        <v>0</v>
      </c>
      <c r="AP225" s="101">
        <f>IF(AG225="PE",AO225-(AO225*N(HLOOKUP($F225,Partenaires!$B$11:$H$24,12,FALSE))/N(HLOOKUP($F225,Partenaires!$B$11:$H$24,13,FALSE))),0)</f>
        <v>0</v>
      </c>
      <c r="AQ225" s="101">
        <f t="shared" si="99"/>
        <v>0</v>
      </c>
      <c r="AR225" s="101">
        <f t="shared" si="100"/>
        <v>0</v>
      </c>
      <c r="AS225" s="101">
        <f t="shared" si="101"/>
        <v>0</v>
      </c>
      <c r="AT225" s="101">
        <f t="shared" si="102"/>
        <v>0</v>
      </c>
      <c r="AU225" s="101">
        <f t="shared" si="103"/>
        <v>0</v>
      </c>
      <c r="AV225" s="101">
        <f t="shared" si="104"/>
        <v>0</v>
      </c>
      <c r="AW225" s="101">
        <f t="shared" si="105"/>
        <v>0</v>
      </c>
      <c r="AX225" s="101">
        <f t="shared" si="106"/>
        <v>0</v>
      </c>
      <c r="AY225" s="101">
        <f t="shared" si="107"/>
        <v>0</v>
      </c>
      <c r="AZ225" s="101">
        <f t="shared" si="108"/>
        <v>0</v>
      </c>
      <c r="BA225" s="101">
        <f>IF(F225="",0,$BB225*N(HLOOKUP($F225,Partenaires!$B$11:$H$24,5,FALSE)))</f>
        <v>0</v>
      </c>
      <c r="BB225" s="101">
        <f t="shared" si="109"/>
        <v>0</v>
      </c>
    </row>
    <row r="226" spans="1:54" x14ac:dyDescent="0.25">
      <c r="A226" s="25"/>
      <c r="B226" s="25"/>
      <c r="C226" s="25"/>
      <c r="D226" s="43" t="str">
        <f t="shared" si="87"/>
        <v/>
      </c>
      <c r="E226" s="44">
        <f>IFERROR(VLOOKUP(CONCATENATE(A226,B226,C226),'Structure projet '!D:E,2,FALSE),"")</f>
        <v>0</v>
      </c>
      <c r="F226" s="25"/>
      <c r="G226" s="25"/>
      <c r="H226" s="26"/>
      <c r="I226" s="26"/>
      <c r="J226" s="272"/>
      <c r="K226" s="272"/>
      <c r="L226" s="272"/>
      <c r="M226" s="272"/>
      <c r="N226" s="272"/>
      <c r="O226" s="98">
        <f t="shared" si="88"/>
        <v>0</v>
      </c>
      <c r="P226" s="33"/>
      <c r="Q226" s="33"/>
      <c r="R226" s="33"/>
      <c r="S226" s="33"/>
      <c r="T226" s="33"/>
      <c r="U226" s="99">
        <f t="shared" si="89"/>
        <v>0</v>
      </c>
      <c r="V226" s="34"/>
      <c r="W226" s="99">
        <f t="shared" si="90"/>
        <v>0</v>
      </c>
      <c r="X226" s="99">
        <f t="shared" si="91"/>
        <v>0</v>
      </c>
      <c r="Y226" s="33" t="str">
        <f>_xlfn.IFNA(IF(VLOOKUP(CONCATENATE($D226,$F226,$G226,Y$3),'Description des coûts'!$D$8:$M$1048576,5,FALSE)=Y$3,VLOOKUP(CONCATENATE($D226,$F226,$G226,Y$3),'Description des coûts'!$D$8:$M$1048576,9,FALSE),0),"")</f>
        <v/>
      </c>
      <c r="Z226" s="33">
        <f>IFERROR(VLOOKUP(D226,Amortissements!$D$8:$O$1048576,8,FALSE)*VLOOKUP(D226,Amortissements!$D$8:$O$1048576,10,FALSE),0)</f>
        <v>0</v>
      </c>
      <c r="AA226" s="33" t="str">
        <f>_xlfn.IFNA(IF(VLOOKUP(CONCATENATE($D226,$F226,$G226,AA$3),'Description des coûts'!$D$8:$M$1048576,5,FALSE)=AA$3,VLOOKUP(CONCATENATE($D226,$F226,$G226,AA$3),'Description des coûts'!$D$8:$M$1048576,9,FALSE),0),"")</f>
        <v/>
      </c>
      <c r="AB226" s="33" t="str">
        <f>_xlfn.IFNA(IF(VLOOKUP(CONCATENATE($D226,$F226,$G226,AB$3),'Description des coûts'!$D$8:$M$1048576,5,FALSE)=AB$3,VLOOKUP(CONCATENATE($D226,$F226,$G226,AB$3),'Description des coûts'!$D$8:$M$1048576,9,FALSE),0),"")</f>
        <v/>
      </c>
      <c r="AC226" s="33" t="str">
        <f>_xlfn.IFNA(IF(VLOOKUP(CONCATENATE($D226,$F226,$G226,AC$3),'Description des coûts'!$D$8:$M$1048576,5,FALSE)=AC$3,VLOOKUP(CONCATENATE($D226,$F226,$G226,AC$3),'Description des coûts'!$D$8:$M$1048576,9,FALSE),0),"")</f>
        <v/>
      </c>
      <c r="AD226" s="33" t="str">
        <f>_xlfn.IFNA(IF(VLOOKUP(CONCATENATE($D226,$F226,$G226,AD$3),'Description des coûts'!$D$8:$M$1048576,5,FALSE)=AD$3,VLOOKUP(CONCATENATE($D226,$F226,$G226,AD$3),'Description des coûts'!$D$8:$M$1048576,9,FALSE),0),"")</f>
        <v/>
      </c>
      <c r="AE226" s="34"/>
      <c r="AF226" s="99">
        <f t="shared" si="92"/>
        <v>0</v>
      </c>
      <c r="AG226" s="25"/>
      <c r="AH226" s="302"/>
      <c r="AI226" s="100">
        <f>IF(F226="",0,
IF(AG226="RI",N(HLOOKUP($F226,Partenaires!$B$11:$H$24,6,FALSE)),
IF(AG226="DE",N(HLOOKUP($F226,Partenaires!$B$11:$H$24,7,FALSE)),
IF(AG226="IEE",N(HLOOKUP($F226,Partenaires!$B$11:$H$24,8,FALSE)),
IF(AG226="AFR",N(HLOOKUP($F226,Partenaires!$B$11:$H$24,9,FALSE)),
IF(AG226="PME",N(HLOOKUP($F226,Partenaires!$B$11:$H$24,10,FALSE)),
IF(AG226="PE",N(HLOOKUP($F226,Partenaires!$B$11:$H$24,11,FALSE)),0)))))))</f>
        <v>0</v>
      </c>
      <c r="AJ226" s="101">
        <f t="shared" si="93"/>
        <v>0</v>
      </c>
      <c r="AK226" s="101">
        <f t="shared" si="94"/>
        <v>0</v>
      </c>
      <c r="AL226" s="101">
        <f t="shared" si="95"/>
        <v>0</v>
      </c>
      <c r="AM226" s="101">
        <f t="shared" si="96"/>
        <v>0</v>
      </c>
      <c r="AN226" s="101">
        <f t="shared" si="97"/>
        <v>0</v>
      </c>
      <c r="AO226" s="101">
        <f t="shared" si="98"/>
        <v>0</v>
      </c>
      <c r="AP226" s="101">
        <f>IF(AG226="PE",AO226-(AO226*N(HLOOKUP($F226,Partenaires!$B$11:$H$24,12,FALSE))/N(HLOOKUP($F226,Partenaires!$B$11:$H$24,13,FALSE))),0)</f>
        <v>0</v>
      </c>
      <c r="AQ226" s="101">
        <f t="shared" si="99"/>
        <v>0</v>
      </c>
      <c r="AR226" s="101">
        <f t="shared" si="100"/>
        <v>0</v>
      </c>
      <c r="AS226" s="101">
        <f t="shared" si="101"/>
        <v>0</v>
      </c>
      <c r="AT226" s="101">
        <f t="shared" si="102"/>
        <v>0</v>
      </c>
      <c r="AU226" s="101">
        <f t="shared" si="103"/>
        <v>0</v>
      </c>
      <c r="AV226" s="101">
        <f t="shared" si="104"/>
        <v>0</v>
      </c>
      <c r="AW226" s="101">
        <f t="shared" si="105"/>
        <v>0</v>
      </c>
      <c r="AX226" s="101">
        <f t="shared" si="106"/>
        <v>0</v>
      </c>
      <c r="AY226" s="101">
        <f t="shared" si="107"/>
        <v>0</v>
      </c>
      <c r="AZ226" s="101">
        <f t="shared" si="108"/>
        <v>0</v>
      </c>
      <c r="BA226" s="101">
        <f>IF(F226="",0,$BB226*N(HLOOKUP($F226,Partenaires!$B$11:$H$24,5,FALSE)))</f>
        <v>0</v>
      </c>
      <c r="BB226" s="101">
        <f t="shared" si="109"/>
        <v>0</v>
      </c>
    </row>
    <row r="227" spans="1:54" x14ac:dyDescent="0.25">
      <c r="A227" s="25"/>
      <c r="B227" s="25"/>
      <c r="C227" s="25"/>
      <c r="D227" s="43" t="str">
        <f t="shared" si="87"/>
        <v/>
      </c>
      <c r="E227" s="44">
        <f>IFERROR(VLOOKUP(CONCATENATE(A227,B227,C227),'Structure projet '!D:E,2,FALSE),"")</f>
        <v>0</v>
      </c>
      <c r="F227" s="25"/>
      <c r="G227" s="25"/>
      <c r="H227" s="26"/>
      <c r="I227" s="26"/>
      <c r="J227" s="272"/>
      <c r="K227" s="272"/>
      <c r="L227" s="272"/>
      <c r="M227" s="272"/>
      <c r="N227" s="272"/>
      <c r="O227" s="98">
        <f t="shared" si="88"/>
        <v>0</v>
      </c>
      <c r="P227" s="33"/>
      <c r="Q227" s="33"/>
      <c r="R227" s="33"/>
      <c r="S227" s="33"/>
      <c r="T227" s="33"/>
      <c r="U227" s="99">
        <f t="shared" si="89"/>
        <v>0</v>
      </c>
      <c r="V227" s="34"/>
      <c r="W227" s="99">
        <f t="shared" si="90"/>
        <v>0</v>
      </c>
      <c r="X227" s="99">
        <f t="shared" si="91"/>
        <v>0</v>
      </c>
      <c r="Y227" s="33" t="str">
        <f>_xlfn.IFNA(IF(VLOOKUP(CONCATENATE($D227,$F227,$G227,Y$3),'Description des coûts'!$D$8:$M$1048576,5,FALSE)=Y$3,VLOOKUP(CONCATENATE($D227,$F227,$G227,Y$3),'Description des coûts'!$D$8:$M$1048576,9,FALSE),0),"")</f>
        <v/>
      </c>
      <c r="Z227" s="33">
        <f>IFERROR(VLOOKUP(D227,Amortissements!$D$8:$O$1048576,8,FALSE)*VLOOKUP(D227,Amortissements!$D$8:$O$1048576,10,FALSE),0)</f>
        <v>0</v>
      </c>
      <c r="AA227" s="33" t="str">
        <f>_xlfn.IFNA(IF(VLOOKUP(CONCATENATE($D227,$F227,$G227,AA$3),'Description des coûts'!$D$8:$M$1048576,5,FALSE)=AA$3,VLOOKUP(CONCATENATE($D227,$F227,$G227,AA$3),'Description des coûts'!$D$8:$M$1048576,9,FALSE),0),"")</f>
        <v/>
      </c>
      <c r="AB227" s="33" t="str">
        <f>_xlfn.IFNA(IF(VLOOKUP(CONCATENATE($D227,$F227,$G227,AB$3),'Description des coûts'!$D$8:$M$1048576,5,FALSE)=AB$3,VLOOKUP(CONCATENATE($D227,$F227,$G227,AB$3),'Description des coûts'!$D$8:$M$1048576,9,FALSE),0),"")</f>
        <v/>
      </c>
      <c r="AC227" s="33" t="str">
        <f>_xlfn.IFNA(IF(VLOOKUP(CONCATENATE($D227,$F227,$G227,AC$3),'Description des coûts'!$D$8:$M$1048576,5,FALSE)=AC$3,VLOOKUP(CONCATENATE($D227,$F227,$G227,AC$3),'Description des coûts'!$D$8:$M$1048576,9,FALSE),0),"")</f>
        <v/>
      </c>
      <c r="AD227" s="33" t="str">
        <f>_xlfn.IFNA(IF(VLOOKUP(CONCATENATE($D227,$F227,$G227,AD$3),'Description des coûts'!$D$8:$M$1048576,5,FALSE)=AD$3,VLOOKUP(CONCATENATE($D227,$F227,$G227,AD$3),'Description des coûts'!$D$8:$M$1048576,9,FALSE),0),"")</f>
        <v/>
      </c>
      <c r="AE227" s="34"/>
      <c r="AF227" s="99">
        <f t="shared" si="92"/>
        <v>0</v>
      </c>
      <c r="AG227" s="25"/>
      <c r="AH227" s="302"/>
      <c r="AI227" s="100">
        <f>IF(F227="",0,
IF(AG227="RI",N(HLOOKUP($F227,Partenaires!$B$11:$H$24,6,FALSE)),
IF(AG227="DE",N(HLOOKUP($F227,Partenaires!$B$11:$H$24,7,FALSE)),
IF(AG227="IEE",N(HLOOKUP($F227,Partenaires!$B$11:$H$24,8,FALSE)),
IF(AG227="AFR",N(HLOOKUP($F227,Partenaires!$B$11:$H$24,9,FALSE)),
IF(AG227="PME",N(HLOOKUP($F227,Partenaires!$B$11:$H$24,10,FALSE)),
IF(AG227="PE",N(HLOOKUP($F227,Partenaires!$B$11:$H$24,11,FALSE)),0)))))))</f>
        <v>0</v>
      </c>
      <c r="AJ227" s="101">
        <f t="shared" si="93"/>
        <v>0</v>
      </c>
      <c r="AK227" s="101">
        <f t="shared" si="94"/>
        <v>0</v>
      </c>
      <c r="AL227" s="101">
        <f t="shared" si="95"/>
        <v>0</v>
      </c>
      <c r="AM227" s="101">
        <f t="shared" si="96"/>
        <v>0</v>
      </c>
      <c r="AN227" s="101">
        <f t="shared" si="97"/>
        <v>0</v>
      </c>
      <c r="AO227" s="101">
        <f t="shared" si="98"/>
        <v>0</v>
      </c>
      <c r="AP227" s="101">
        <f>IF(AG227="PE",AO227-(AO227*N(HLOOKUP($F227,Partenaires!$B$11:$H$24,12,FALSE))/N(HLOOKUP($F227,Partenaires!$B$11:$H$24,13,FALSE))),0)</f>
        <v>0</v>
      </c>
      <c r="AQ227" s="101">
        <f t="shared" si="99"/>
        <v>0</v>
      </c>
      <c r="AR227" s="101">
        <f t="shared" si="100"/>
        <v>0</v>
      </c>
      <c r="AS227" s="101">
        <f t="shared" si="101"/>
        <v>0</v>
      </c>
      <c r="AT227" s="101">
        <f t="shared" si="102"/>
        <v>0</v>
      </c>
      <c r="AU227" s="101">
        <f t="shared" si="103"/>
        <v>0</v>
      </c>
      <c r="AV227" s="101">
        <f t="shared" si="104"/>
        <v>0</v>
      </c>
      <c r="AW227" s="101">
        <f t="shared" si="105"/>
        <v>0</v>
      </c>
      <c r="AX227" s="101">
        <f t="shared" si="106"/>
        <v>0</v>
      </c>
      <c r="AY227" s="101">
        <f t="shared" si="107"/>
        <v>0</v>
      </c>
      <c r="AZ227" s="101">
        <f t="shared" si="108"/>
        <v>0</v>
      </c>
      <c r="BA227" s="101">
        <f>IF(F227="",0,$BB227*N(HLOOKUP($F227,Partenaires!$B$11:$H$24,5,FALSE)))</f>
        <v>0</v>
      </c>
      <c r="BB227" s="101">
        <f t="shared" si="109"/>
        <v>0</v>
      </c>
    </row>
    <row r="228" spans="1:54" x14ac:dyDescent="0.25">
      <c r="A228" s="25"/>
      <c r="B228" s="25"/>
      <c r="C228" s="25"/>
      <c r="D228" s="43" t="str">
        <f t="shared" si="87"/>
        <v/>
      </c>
      <c r="E228" s="44">
        <f>IFERROR(VLOOKUP(CONCATENATE(A228,B228,C228),'Structure projet '!D:E,2,FALSE),"")</f>
        <v>0</v>
      </c>
      <c r="F228" s="25"/>
      <c r="G228" s="25"/>
      <c r="H228" s="26"/>
      <c r="I228" s="26"/>
      <c r="J228" s="272"/>
      <c r="K228" s="272"/>
      <c r="L228" s="272"/>
      <c r="M228" s="272"/>
      <c r="N228" s="272"/>
      <c r="O228" s="98">
        <f t="shared" si="88"/>
        <v>0</v>
      </c>
      <c r="P228" s="33"/>
      <c r="Q228" s="33"/>
      <c r="R228" s="33"/>
      <c r="S228" s="33"/>
      <c r="T228" s="33"/>
      <c r="U228" s="99">
        <f t="shared" si="89"/>
        <v>0</v>
      </c>
      <c r="V228" s="34"/>
      <c r="W228" s="99">
        <f t="shared" si="90"/>
        <v>0</v>
      </c>
      <c r="X228" s="99">
        <f t="shared" si="91"/>
        <v>0</v>
      </c>
      <c r="Y228" s="33" t="str">
        <f>_xlfn.IFNA(IF(VLOOKUP(CONCATENATE($D228,$F228,$G228,Y$3),'Description des coûts'!$D$8:$M$1048576,5,FALSE)=Y$3,VLOOKUP(CONCATENATE($D228,$F228,$G228,Y$3),'Description des coûts'!$D$8:$M$1048576,9,FALSE),0),"")</f>
        <v/>
      </c>
      <c r="Z228" s="33">
        <f>IFERROR(VLOOKUP(D228,Amortissements!$D$8:$O$1048576,8,FALSE)*VLOOKUP(D228,Amortissements!$D$8:$O$1048576,10,FALSE),0)</f>
        <v>0</v>
      </c>
      <c r="AA228" s="33" t="str">
        <f>_xlfn.IFNA(IF(VLOOKUP(CONCATENATE($D228,$F228,$G228,AA$3),'Description des coûts'!$D$8:$M$1048576,5,FALSE)=AA$3,VLOOKUP(CONCATENATE($D228,$F228,$G228,AA$3),'Description des coûts'!$D$8:$M$1048576,9,FALSE),0),"")</f>
        <v/>
      </c>
      <c r="AB228" s="33" t="str">
        <f>_xlfn.IFNA(IF(VLOOKUP(CONCATENATE($D228,$F228,$G228,AB$3),'Description des coûts'!$D$8:$M$1048576,5,FALSE)=AB$3,VLOOKUP(CONCATENATE($D228,$F228,$G228,AB$3),'Description des coûts'!$D$8:$M$1048576,9,FALSE),0),"")</f>
        <v/>
      </c>
      <c r="AC228" s="33" t="str">
        <f>_xlfn.IFNA(IF(VLOOKUP(CONCATENATE($D228,$F228,$G228,AC$3),'Description des coûts'!$D$8:$M$1048576,5,FALSE)=AC$3,VLOOKUP(CONCATENATE($D228,$F228,$G228,AC$3),'Description des coûts'!$D$8:$M$1048576,9,FALSE),0),"")</f>
        <v/>
      </c>
      <c r="AD228" s="33" t="str">
        <f>_xlfn.IFNA(IF(VLOOKUP(CONCATENATE($D228,$F228,$G228,AD$3),'Description des coûts'!$D$8:$M$1048576,5,FALSE)=AD$3,VLOOKUP(CONCATENATE($D228,$F228,$G228,AD$3),'Description des coûts'!$D$8:$M$1048576,9,FALSE),0),"")</f>
        <v/>
      </c>
      <c r="AE228" s="34"/>
      <c r="AF228" s="99">
        <f t="shared" si="92"/>
        <v>0</v>
      </c>
      <c r="AG228" s="25"/>
      <c r="AH228" s="302"/>
      <c r="AI228" s="100">
        <f>IF(F228="",0,
IF(AG228="RI",N(HLOOKUP($F228,Partenaires!$B$11:$H$24,6,FALSE)),
IF(AG228="DE",N(HLOOKUP($F228,Partenaires!$B$11:$H$24,7,FALSE)),
IF(AG228="IEE",N(HLOOKUP($F228,Partenaires!$B$11:$H$24,8,FALSE)),
IF(AG228="AFR",N(HLOOKUP($F228,Partenaires!$B$11:$H$24,9,FALSE)),
IF(AG228="PME",N(HLOOKUP($F228,Partenaires!$B$11:$H$24,10,FALSE)),
IF(AG228="PE",N(HLOOKUP($F228,Partenaires!$B$11:$H$24,11,FALSE)),0)))))))</f>
        <v>0</v>
      </c>
      <c r="AJ228" s="101">
        <f t="shared" si="93"/>
        <v>0</v>
      </c>
      <c r="AK228" s="101">
        <f t="shared" si="94"/>
        <v>0</v>
      </c>
      <c r="AL228" s="101">
        <f t="shared" si="95"/>
        <v>0</v>
      </c>
      <c r="AM228" s="101">
        <f t="shared" si="96"/>
        <v>0</v>
      </c>
      <c r="AN228" s="101">
        <f t="shared" si="97"/>
        <v>0</v>
      </c>
      <c r="AO228" s="101">
        <f t="shared" si="98"/>
        <v>0</v>
      </c>
      <c r="AP228" s="101">
        <f>IF(AG228="PE",AO228-(AO228*N(HLOOKUP($F228,Partenaires!$B$11:$H$24,12,FALSE))/N(HLOOKUP($F228,Partenaires!$B$11:$H$24,13,FALSE))),0)</f>
        <v>0</v>
      </c>
      <c r="AQ228" s="101">
        <f t="shared" si="99"/>
        <v>0</v>
      </c>
      <c r="AR228" s="101">
        <f t="shared" si="100"/>
        <v>0</v>
      </c>
      <c r="AS228" s="101">
        <f t="shared" si="101"/>
        <v>0</v>
      </c>
      <c r="AT228" s="101">
        <f t="shared" si="102"/>
        <v>0</v>
      </c>
      <c r="AU228" s="101">
        <f t="shared" si="103"/>
        <v>0</v>
      </c>
      <c r="AV228" s="101">
        <f t="shared" si="104"/>
        <v>0</v>
      </c>
      <c r="AW228" s="101">
        <f t="shared" si="105"/>
        <v>0</v>
      </c>
      <c r="AX228" s="101">
        <f t="shared" si="106"/>
        <v>0</v>
      </c>
      <c r="AY228" s="101">
        <f t="shared" si="107"/>
        <v>0</v>
      </c>
      <c r="AZ228" s="101">
        <f t="shared" si="108"/>
        <v>0</v>
      </c>
      <c r="BA228" s="101">
        <f>IF(F228="",0,$BB228*N(HLOOKUP($F228,Partenaires!$B$11:$H$24,5,FALSE)))</f>
        <v>0</v>
      </c>
      <c r="BB228" s="101">
        <f t="shared" si="109"/>
        <v>0</v>
      </c>
    </row>
    <row r="229" spans="1:54" x14ac:dyDescent="0.25">
      <c r="A229" s="25"/>
      <c r="B229" s="25"/>
      <c r="C229" s="25"/>
      <c r="D229" s="43" t="str">
        <f t="shared" si="87"/>
        <v/>
      </c>
      <c r="E229" s="44">
        <f>IFERROR(VLOOKUP(CONCATENATE(A229,B229,C229),'Structure projet '!D:E,2,FALSE),"")</f>
        <v>0</v>
      </c>
      <c r="F229" s="25"/>
      <c r="G229" s="25"/>
      <c r="H229" s="26"/>
      <c r="I229" s="26"/>
      <c r="J229" s="272"/>
      <c r="K229" s="272"/>
      <c r="L229" s="272"/>
      <c r="M229" s="272"/>
      <c r="N229" s="272"/>
      <c r="O229" s="98">
        <f t="shared" si="88"/>
        <v>0</v>
      </c>
      <c r="P229" s="33"/>
      <c r="Q229" s="33"/>
      <c r="R229" s="33"/>
      <c r="S229" s="33"/>
      <c r="T229" s="33"/>
      <c r="U229" s="99">
        <f t="shared" si="89"/>
        <v>0</v>
      </c>
      <c r="V229" s="34"/>
      <c r="W229" s="99">
        <f t="shared" si="90"/>
        <v>0</v>
      </c>
      <c r="X229" s="99">
        <f t="shared" si="91"/>
        <v>0</v>
      </c>
      <c r="Y229" s="33" t="str">
        <f>_xlfn.IFNA(IF(VLOOKUP(CONCATENATE($D229,$F229,$G229,Y$3),'Description des coûts'!$D$8:$M$1048576,5,FALSE)=Y$3,VLOOKUP(CONCATENATE($D229,$F229,$G229,Y$3),'Description des coûts'!$D$8:$M$1048576,9,FALSE),0),"")</f>
        <v/>
      </c>
      <c r="Z229" s="33">
        <f>IFERROR(VLOOKUP(D229,Amortissements!$D$8:$O$1048576,8,FALSE)*VLOOKUP(D229,Amortissements!$D$8:$O$1048576,10,FALSE),0)</f>
        <v>0</v>
      </c>
      <c r="AA229" s="33" t="str">
        <f>_xlfn.IFNA(IF(VLOOKUP(CONCATENATE($D229,$F229,$G229,AA$3),'Description des coûts'!$D$8:$M$1048576,5,FALSE)=AA$3,VLOOKUP(CONCATENATE($D229,$F229,$G229,AA$3),'Description des coûts'!$D$8:$M$1048576,9,FALSE),0),"")</f>
        <v/>
      </c>
      <c r="AB229" s="33" t="str">
        <f>_xlfn.IFNA(IF(VLOOKUP(CONCATENATE($D229,$F229,$G229,AB$3),'Description des coûts'!$D$8:$M$1048576,5,FALSE)=AB$3,VLOOKUP(CONCATENATE($D229,$F229,$G229,AB$3),'Description des coûts'!$D$8:$M$1048576,9,FALSE),0),"")</f>
        <v/>
      </c>
      <c r="AC229" s="33" t="str">
        <f>_xlfn.IFNA(IF(VLOOKUP(CONCATENATE($D229,$F229,$G229,AC$3),'Description des coûts'!$D$8:$M$1048576,5,FALSE)=AC$3,VLOOKUP(CONCATENATE($D229,$F229,$G229,AC$3),'Description des coûts'!$D$8:$M$1048576,9,FALSE),0),"")</f>
        <v/>
      </c>
      <c r="AD229" s="33" t="str">
        <f>_xlfn.IFNA(IF(VLOOKUP(CONCATENATE($D229,$F229,$G229,AD$3),'Description des coûts'!$D$8:$M$1048576,5,FALSE)=AD$3,VLOOKUP(CONCATENATE($D229,$F229,$G229,AD$3),'Description des coûts'!$D$8:$M$1048576,9,FALSE),0),"")</f>
        <v/>
      </c>
      <c r="AE229" s="34"/>
      <c r="AF229" s="99">
        <f t="shared" si="92"/>
        <v>0</v>
      </c>
      <c r="AG229" s="25"/>
      <c r="AH229" s="302"/>
      <c r="AI229" s="100">
        <f>IF(F229="",0,
IF(AG229="RI",N(HLOOKUP($F229,Partenaires!$B$11:$H$24,6,FALSE)),
IF(AG229="DE",N(HLOOKUP($F229,Partenaires!$B$11:$H$24,7,FALSE)),
IF(AG229="IEE",N(HLOOKUP($F229,Partenaires!$B$11:$H$24,8,FALSE)),
IF(AG229="AFR",N(HLOOKUP($F229,Partenaires!$B$11:$H$24,9,FALSE)),
IF(AG229="PME",N(HLOOKUP($F229,Partenaires!$B$11:$H$24,10,FALSE)),
IF(AG229="PE",N(HLOOKUP($F229,Partenaires!$B$11:$H$24,11,FALSE)),0)))))))</f>
        <v>0</v>
      </c>
      <c r="AJ229" s="101">
        <f t="shared" si="93"/>
        <v>0</v>
      </c>
      <c r="AK229" s="101">
        <f t="shared" si="94"/>
        <v>0</v>
      </c>
      <c r="AL229" s="101">
        <f t="shared" si="95"/>
        <v>0</v>
      </c>
      <c r="AM229" s="101">
        <f t="shared" si="96"/>
        <v>0</v>
      </c>
      <c r="AN229" s="101">
        <f t="shared" si="97"/>
        <v>0</v>
      </c>
      <c r="AO229" s="101">
        <f t="shared" si="98"/>
        <v>0</v>
      </c>
      <c r="AP229" s="101">
        <f>IF(AG229="PE",AO229-(AO229*N(HLOOKUP($F229,Partenaires!$B$11:$H$24,12,FALSE))/N(HLOOKUP($F229,Partenaires!$B$11:$H$24,13,FALSE))),0)</f>
        <v>0</v>
      </c>
      <c r="AQ229" s="101">
        <f t="shared" si="99"/>
        <v>0</v>
      </c>
      <c r="AR229" s="101">
        <f t="shared" si="100"/>
        <v>0</v>
      </c>
      <c r="AS229" s="101">
        <f t="shared" si="101"/>
        <v>0</v>
      </c>
      <c r="AT229" s="101">
        <f t="shared" si="102"/>
        <v>0</v>
      </c>
      <c r="AU229" s="101">
        <f t="shared" si="103"/>
        <v>0</v>
      </c>
      <c r="AV229" s="101">
        <f t="shared" si="104"/>
        <v>0</v>
      </c>
      <c r="AW229" s="101">
        <f t="shared" si="105"/>
        <v>0</v>
      </c>
      <c r="AX229" s="101">
        <f t="shared" si="106"/>
        <v>0</v>
      </c>
      <c r="AY229" s="101">
        <f t="shared" si="107"/>
        <v>0</v>
      </c>
      <c r="AZ229" s="101">
        <f t="shared" si="108"/>
        <v>0</v>
      </c>
      <c r="BA229" s="101">
        <f>IF(F229="",0,$BB229*N(HLOOKUP($F229,Partenaires!$B$11:$H$24,5,FALSE)))</f>
        <v>0</v>
      </c>
      <c r="BB229" s="101">
        <f t="shared" si="109"/>
        <v>0</v>
      </c>
    </row>
    <row r="230" spans="1:54" x14ac:dyDescent="0.25">
      <c r="A230" s="25"/>
      <c r="B230" s="25"/>
      <c r="C230" s="25"/>
      <c r="D230" s="43" t="str">
        <f t="shared" si="87"/>
        <v/>
      </c>
      <c r="E230" s="44">
        <f>IFERROR(VLOOKUP(CONCATENATE(A230,B230,C230),'Structure projet '!D:E,2,FALSE),"")</f>
        <v>0</v>
      </c>
      <c r="F230" s="25"/>
      <c r="G230" s="25"/>
      <c r="H230" s="26"/>
      <c r="I230" s="26"/>
      <c r="J230" s="272"/>
      <c r="K230" s="272"/>
      <c r="L230" s="272"/>
      <c r="M230" s="272"/>
      <c r="N230" s="272"/>
      <c r="O230" s="98">
        <f t="shared" si="88"/>
        <v>0</v>
      </c>
      <c r="P230" s="33"/>
      <c r="Q230" s="33"/>
      <c r="R230" s="33"/>
      <c r="S230" s="33"/>
      <c r="T230" s="33"/>
      <c r="U230" s="99">
        <f t="shared" si="89"/>
        <v>0</v>
      </c>
      <c r="V230" s="34"/>
      <c r="W230" s="99">
        <f t="shared" si="90"/>
        <v>0</v>
      </c>
      <c r="X230" s="99">
        <f t="shared" si="91"/>
        <v>0</v>
      </c>
      <c r="Y230" s="33" t="str">
        <f>_xlfn.IFNA(IF(VLOOKUP(CONCATENATE($D230,$F230,$G230,Y$3),'Description des coûts'!$D$8:$M$1048576,5,FALSE)=Y$3,VLOOKUP(CONCATENATE($D230,$F230,$G230,Y$3),'Description des coûts'!$D$8:$M$1048576,9,FALSE),0),"")</f>
        <v/>
      </c>
      <c r="Z230" s="33">
        <f>IFERROR(VLOOKUP(D230,Amortissements!$D$8:$O$1048576,8,FALSE)*VLOOKUP(D230,Amortissements!$D$8:$O$1048576,10,FALSE),0)</f>
        <v>0</v>
      </c>
      <c r="AA230" s="33" t="str">
        <f>_xlfn.IFNA(IF(VLOOKUP(CONCATENATE($D230,$F230,$G230,AA$3),'Description des coûts'!$D$8:$M$1048576,5,FALSE)=AA$3,VLOOKUP(CONCATENATE($D230,$F230,$G230,AA$3),'Description des coûts'!$D$8:$M$1048576,9,FALSE),0),"")</f>
        <v/>
      </c>
      <c r="AB230" s="33" t="str">
        <f>_xlfn.IFNA(IF(VLOOKUP(CONCATENATE($D230,$F230,$G230,AB$3),'Description des coûts'!$D$8:$M$1048576,5,FALSE)=AB$3,VLOOKUP(CONCATENATE($D230,$F230,$G230,AB$3),'Description des coûts'!$D$8:$M$1048576,9,FALSE),0),"")</f>
        <v/>
      </c>
      <c r="AC230" s="33" t="str">
        <f>_xlfn.IFNA(IF(VLOOKUP(CONCATENATE($D230,$F230,$G230,AC$3),'Description des coûts'!$D$8:$M$1048576,5,FALSE)=AC$3,VLOOKUP(CONCATENATE($D230,$F230,$G230,AC$3),'Description des coûts'!$D$8:$M$1048576,9,FALSE),0),"")</f>
        <v/>
      </c>
      <c r="AD230" s="33" t="str">
        <f>_xlfn.IFNA(IF(VLOOKUP(CONCATENATE($D230,$F230,$G230,AD$3),'Description des coûts'!$D$8:$M$1048576,5,FALSE)=AD$3,VLOOKUP(CONCATENATE($D230,$F230,$G230,AD$3),'Description des coûts'!$D$8:$M$1048576,9,FALSE),0),"")</f>
        <v/>
      </c>
      <c r="AE230" s="34"/>
      <c r="AF230" s="99">
        <f t="shared" si="92"/>
        <v>0</v>
      </c>
      <c r="AG230" s="25"/>
      <c r="AH230" s="302"/>
      <c r="AI230" s="100">
        <f>IF(F230="",0,
IF(AG230="RI",N(HLOOKUP($F230,Partenaires!$B$11:$H$24,6,FALSE)),
IF(AG230="DE",N(HLOOKUP($F230,Partenaires!$B$11:$H$24,7,FALSE)),
IF(AG230="IEE",N(HLOOKUP($F230,Partenaires!$B$11:$H$24,8,FALSE)),
IF(AG230="AFR",N(HLOOKUP($F230,Partenaires!$B$11:$H$24,9,FALSE)),
IF(AG230="PME",N(HLOOKUP($F230,Partenaires!$B$11:$H$24,10,FALSE)),
IF(AG230="PE",N(HLOOKUP($F230,Partenaires!$B$11:$H$24,11,FALSE)),0)))))))</f>
        <v>0</v>
      </c>
      <c r="AJ230" s="101">
        <f t="shared" si="93"/>
        <v>0</v>
      </c>
      <c r="AK230" s="101">
        <f t="shared" si="94"/>
        <v>0</v>
      </c>
      <c r="AL230" s="101">
        <f t="shared" si="95"/>
        <v>0</v>
      </c>
      <c r="AM230" s="101">
        <f t="shared" si="96"/>
        <v>0</v>
      </c>
      <c r="AN230" s="101">
        <f t="shared" si="97"/>
        <v>0</v>
      </c>
      <c r="AO230" s="101">
        <f t="shared" si="98"/>
        <v>0</v>
      </c>
      <c r="AP230" s="101">
        <f>IF(AG230="PE",AO230-(AO230*N(HLOOKUP($F230,Partenaires!$B$11:$H$24,12,FALSE))/N(HLOOKUP($F230,Partenaires!$B$11:$H$24,13,FALSE))),0)</f>
        <v>0</v>
      </c>
      <c r="AQ230" s="101">
        <f t="shared" si="99"/>
        <v>0</v>
      </c>
      <c r="AR230" s="101">
        <f t="shared" si="100"/>
        <v>0</v>
      </c>
      <c r="AS230" s="101">
        <f t="shared" si="101"/>
        <v>0</v>
      </c>
      <c r="AT230" s="101">
        <f t="shared" si="102"/>
        <v>0</v>
      </c>
      <c r="AU230" s="101">
        <f t="shared" si="103"/>
        <v>0</v>
      </c>
      <c r="AV230" s="101">
        <f t="shared" si="104"/>
        <v>0</v>
      </c>
      <c r="AW230" s="101">
        <f t="shared" si="105"/>
        <v>0</v>
      </c>
      <c r="AX230" s="101">
        <f t="shared" si="106"/>
        <v>0</v>
      </c>
      <c r="AY230" s="101">
        <f t="shared" si="107"/>
        <v>0</v>
      </c>
      <c r="AZ230" s="101">
        <f t="shared" si="108"/>
        <v>0</v>
      </c>
      <c r="BA230" s="101">
        <f>IF(F230="",0,$BB230*N(HLOOKUP($F230,Partenaires!$B$11:$H$24,5,FALSE)))</f>
        <v>0</v>
      </c>
      <c r="BB230" s="101">
        <f t="shared" si="109"/>
        <v>0</v>
      </c>
    </row>
    <row r="231" spans="1:54" x14ac:dyDescent="0.25">
      <c r="A231" s="25"/>
      <c r="B231" s="25"/>
      <c r="C231" s="25"/>
      <c r="D231" s="43" t="str">
        <f t="shared" si="87"/>
        <v/>
      </c>
      <c r="E231" s="44">
        <f>IFERROR(VLOOKUP(CONCATENATE(A231,B231,C231),'Structure projet '!D:E,2,FALSE),"")</f>
        <v>0</v>
      </c>
      <c r="F231" s="25"/>
      <c r="G231" s="25"/>
      <c r="H231" s="26"/>
      <c r="I231" s="26"/>
      <c r="J231" s="272"/>
      <c r="K231" s="272"/>
      <c r="L231" s="272"/>
      <c r="M231" s="272"/>
      <c r="N231" s="272"/>
      <c r="O231" s="98">
        <f t="shared" si="88"/>
        <v>0</v>
      </c>
      <c r="P231" s="33"/>
      <c r="Q231" s="33"/>
      <c r="R231" s="33"/>
      <c r="S231" s="33"/>
      <c r="T231" s="33"/>
      <c r="U231" s="99">
        <f t="shared" si="89"/>
        <v>0</v>
      </c>
      <c r="V231" s="34"/>
      <c r="W231" s="99">
        <f t="shared" si="90"/>
        <v>0</v>
      </c>
      <c r="X231" s="99">
        <f t="shared" si="91"/>
        <v>0</v>
      </c>
      <c r="Y231" s="33" t="str">
        <f>_xlfn.IFNA(IF(VLOOKUP(CONCATENATE($D231,$F231,$G231,Y$3),'Description des coûts'!$D$8:$M$1048576,5,FALSE)=Y$3,VLOOKUP(CONCATENATE($D231,$F231,$G231,Y$3),'Description des coûts'!$D$8:$M$1048576,9,FALSE),0),"")</f>
        <v/>
      </c>
      <c r="Z231" s="33">
        <f>IFERROR(VLOOKUP(D231,Amortissements!$D$8:$O$1048576,8,FALSE)*VLOOKUP(D231,Amortissements!$D$8:$O$1048576,10,FALSE),0)</f>
        <v>0</v>
      </c>
      <c r="AA231" s="33" t="str">
        <f>_xlfn.IFNA(IF(VLOOKUP(CONCATENATE($D231,$F231,$G231,AA$3),'Description des coûts'!$D$8:$M$1048576,5,FALSE)=AA$3,VLOOKUP(CONCATENATE($D231,$F231,$G231,AA$3),'Description des coûts'!$D$8:$M$1048576,9,FALSE),0),"")</f>
        <v/>
      </c>
      <c r="AB231" s="33" t="str">
        <f>_xlfn.IFNA(IF(VLOOKUP(CONCATENATE($D231,$F231,$G231,AB$3),'Description des coûts'!$D$8:$M$1048576,5,FALSE)=AB$3,VLOOKUP(CONCATENATE($D231,$F231,$G231,AB$3),'Description des coûts'!$D$8:$M$1048576,9,FALSE),0),"")</f>
        <v/>
      </c>
      <c r="AC231" s="33" t="str">
        <f>_xlfn.IFNA(IF(VLOOKUP(CONCATENATE($D231,$F231,$G231,AC$3),'Description des coûts'!$D$8:$M$1048576,5,FALSE)=AC$3,VLOOKUP(CONCATENATE($D231,$F231,$G231,AC$3),'Description des coûts'!$D$8:$M$1048576,9,FALSE),0),"")</f>
        <v/>
      </c>
      <c r="AD231" s="33" t="str">
        <f>_xlfn.IFNA(IF(VLOOKUP(CONCATENATE($D231,$F231,$G231,AD$3),'Description des coûts'!$D$8:$M$1048576,5,FALSE)=AD$3,VLOOKUP(CONCATENATE($D231,$F231,$G231,AD$3),'Description des coûts'!$D$8:$M$1048576,9,FALSE),0),"")</f>
        <v/>
      </c>
      <c r="AE231" s="34"/>
      <c r="AF231" s="99">
        <f t="shared" si="92"/>
        <v>0</v>
      </c>
      <c r="AG231" s="25"/>
      <c r="AH231" s="302"/>
      <c r="AI231" s="100">
        <f>IF(F231="",0,
IF(AG231="RI",N(HLOOKUP($F231,Partenaires!$B$11:$H$24,6,FALSE)),
IF(AG231="DE",N(HLOOKUP($F231,Partenaires!$B$11:$H$24,7,FALSE)),
IF(AG231="IEE",N(HLOOKUP($F231,Partenaires!$B$11:$H$24,8,FALSE)),
IF(AG231="AFR",N(HLOOKUP($F231,Partenaires!$B$11:$H$24,9,FALSE)),
IF(AG231="PME",N(HLOOKUP($F231,Partenaires!$B$11:$H$24,10,FALSE)),
IF(AG231="PE",N(HLOOKUP($F231,Partenaires!$B$11:$H$24,11,FALSE)),0)))))))</f>
        <v>0</v>
      </c>
      <c r="AJ231" s="101">
        <f t="shared" si="93"/>
        <v>0</v>
      </c>
      <c r="AK231" s="101">
        <f t="shared" si="94"/>
        <v>0</v>
      </c>
      <c r="AL231" s="101">
        <f t="shared" si="95"/>
        <v>0</v>
      </c>
      <c r="AM231" s="101">
        <f t="shared" si="96"/>
        <v>0</v>
      </c>
      <c r="AN231" s="101">
        <f t="shared" si="97"/>
        <v>0</v>
      </c>
      <c r="AO231" s="101">
        <f t="shared" si="98"/>
        <v>0</v>
      </c>
      <c r="AP231" s="101">
        <f>IF(AG231="PE",AO231-(AO231*N(HLOOKUP($F231,Partenaires!$B$11:$H$24,12,FALSE))/N(HLOOKUP($F231,Partenaires!$B$11:$H$24,13,FALSE))),0)</f>
        <v>0</v>
      </c>
      <c r="AQ231" s="101">
        <f t="shared" si="99"/>
        <v>0</v>
      </c>
      <c r="AR231" s="101">
        <f t="shared" si="100"/>
        <v>0</v>
      </c>
      <c r="AS231" s="101">
        <f t="shared" si="101"/>
        <v>0</v>
      </c>
      <c r="AT231" s="101">
        <f t="shared" si="102"/>
        <v>0</v>
      </c>
      <c r="AU231" s="101">
        <f t="shared" si="103"/>
        <v>0</v>
      </c>
      <c r="AV231" s="101">
        <f t="shared" si="104"/>
        <v>0</v>
      </c>
      <c r="AW231" s="101">
        <f t="shared" si="105"/>
        <v>0</v>
      </c>
      <c r="AX231" s="101">
        <f t="shared" si="106"/>
        <v>0</v>
      </c>
      <c r="AY231" s="101">
        <f t="shared" si="107"/>
        <v>0</v>
      </c>
      <c r="AZ231" s="101">
        <f t="shared" si="108"/>
        <v>0</v>
      </c>
      <c r="BA231" s="101">
        <f>IF(F231="",0,$BB231*N(HLOOKUP($F231,Partenaires!$B$11:$H$24,5,FALSE)))</f>
        <v>0</v>
      </c>
      <c r="BB231" s="101">
        <f t="shared" si="109"/>
        <v>0</v>
      </c>
    </row>
    <row r="232" spans="1:54" x14ac:dyDescent="0.25">
      <c r="A232" s="25"/>
      <c r="B232" s="25"/>
      <c r="C232" s="25"/>
      <c r="D232" s="43" t="str">
        <f t="shared" si="87"/>
        <v/>
      </c>
      <c r="E232" s="44">
        <f>IFERROR(VLOOKUP(CONCATENATE(A232,B232,C232),'Structure projet '!D:E,2,FALSE),"")</f>
        <v>0</v>
      </c>
      <c r="F232" s="25"/>
      <c r="G232" s="25"/>
      <c r="H232" s="26"/>
      <c r="I232" s="26"/>
      <c r="J232" s="272"/>
      <c r="K232" s="272"/>
      <c r="L232" s="272"/>
      <c r="M232" s="272"/>
      <c r="N232" s="272"/>
      <c r="O232" s="98">
        <f t="shared" si="88"/>
        <v>0</v>
      </c>
      <c r="P232" s="33"/>
      <c r="Q232" s="33"/>
      <c r="R232" s="33"/>
      <c r="S232" s="33"/>
      <c r="T232" s="33"/>
      <c r="U232" s="99">
        <f t="shared" si="89"/>
        <v>0</v>
      </c>
      <c r="V232" s="34"/>
      <c r="W232" s="99">
        <f t="shared" si="90"/>
        <v>0</v>
      </c>
      <c r="X232" s="99">
        <f t="shared" si="91"/>
        <v>0</v>
      </c>
      <c r="Y232" s="33" t="str">
        <f>_xlfn.IFNA(IF(VLOOKUP(CONCATENATE($D232,$F232,$G232,Y$3),'Description des coûts'!$D$8:$M$1048576,5,FALSE)=Y$3,VLOOKUP(CONCATENATE($D232,$F232,$G232,Y$3),'Description des coûts'!$D$8:$M$1048576,9,FALSE),0),"")</f>
        <v/>
      </c>
      <c r="Z232" s="33">
        <f>IFERROR(VLOOKUP(D232,Amortissements!$D$8:$O$1048576,8,FALSE)*VLOOKUP(D232,Amortissements!$D$8:$O$1048576,10,FALSE),0)</f>
        <v>0</v>
      </c>
      <c r="AA232" s="33" t="str">
        <f>_xlfn.IFNA(IF(VLOOKUP(CONCATENATE($D232,$F232,$G232,AA$3),'Description des coûts'!$D$8:$M$1048576,5,FALSE)=AA$3,VLOOKUP(CONCATENATE($D232,$F232,$G232,AA$3),'Description des coûts'!$D$8:$M$1048576,9,FALSE),0),"")</f>
        <v/>
      </c>
      <c r="AB232" s="33" t="str">
        <f>_xlfn.IFNA(IF(VLOOKUP(CONCATENATE($D232,$F232,$G232,AB$3),'Description des coûts'!$D$8:$M$1048576,5,FALSE)=AB$3,VLOOKUP(CONCATENATE($D232,$F232,$G232,AB$3),'Description des coûts'!$D$8:$M$1048576,9,FALSE),0),"")</f>
        <v/>
      </c>
      <c r="AC232" s="33" t="str">
        <f>_xlfn.IFNA(IF(VLOOKUP(CONCATENATE($D232,$F232,$G232,AC$3),'Description des coûts'!$D$8:$M$1048576,5,FALSE)=AC$3,VLOOKUP(CONCATENATE($D232,$F232,$G232,AC$3),'Description des coûts'!$D$8:$M$1048576,9,FALSE),0),"")</f>
        <v/>
      </c>
      <c r="AD232" s="33" t="str">
        <f>_xlfn.IFNA(IF(VLOOKUP(CONCATENATE($D232,$F232,$G232,AD$3),'Description des coûts'!$D$8:$M$1048576,5,FALSE)=AD$3,VLOOKUP(CONCATENATE($D232,$F232,$G232,AD$3),'Description des coûts'!$D$8:$M$1048576,9,FALSE),0),"")</f>
        <v/>
      </c>
      <c r="AE232" s="34"/>
      <c r="AF232" s="99">
        <f t="shared" si="92"/>
        <v>0</v>
      </c>
      <c r="AG232" s="25"/>
      <c r="AH232" s="302"/>
      <c r="AI232" s="100">
        <f>IF(F232="",0,
IF(AG232="RI",N(HLOOKUP($F232,Partenaires!$B$11:$H$24,6,FALSE)),
IF(AG232="DE",N(HLOOKUP($F232,Partenaires!$B$11:$H$24,7,FALSE)),
IF(AG232="IEE",N(HLOOKUP($F232,Partenaires!$B$11:$H$24,8,FALSE)),
IF(AG232="AFR",N(HLOOKUP($F232,Partenaires!$B$11:$H$24,9,FALSE)),
IF(AG232="PME",N(HLOOKUP($F232,Partenaires!$B$11:$H$24,10,FALSE)),
IF(AG232="PE",N(HLOOKUP($F232,Partenaires!$B$11:$H$24,11,FALSE)),0)))))))</f>
        <v>0</v>
      </c>
      <c r="AJ232" s="101">
        <f t="shared" si="93"/>
        <v>0</v>
      </c>
      <c r="AK232" s="101">
        <f t="shared" si="94"/>
        <v>0</v>
      </c>
      <c r="AL232" s="101">
        <f t="shared" si="95"/>
        <v>0</v>
      </c>
      <c r="AM232" s="101">
        <f t="shared" si="96"/>
        <v>0</v>
      </c>
      <c r="AN232" s="101">
        <f t="shared" si="97"/>
        <v>0</v>
      </c>
      <c r="AO232" s="101">
        <f t="shared" si="98"/>
        <v>0</v>
      </c>
      <c r="AP232" s="101">
        <f>IF(AG232="PE",AO232-(AO232*N(HLOOKUP($F232,Partenaires!$B$11:$H$24,12,FALSE))/N(HLOOKUP($F232,Partenaires!$B$11:$H$24,13,FALSE))),0)</f>
        <v>0</v>
      </c>
      <c r="AQ232" s="101">
        <f t="shared" si="99"/>
        <v>0</v>
      </c>
      <c r="AR232" s="101">
        <f t="shared" si="100"/>
        <v>0</v>
      </c>
      <c r="AS232" s="101">
        <f t="shared" si="101"/>
        <v>0</v>
      </c>
      <c r="AT232" s="101">
        <f t="shared" si="102"/>
        <v>0</v>
      </c>
      <c r="AU232" s="101">
        <f t="shared" si="103"/>
        <v>0</v>
      </c>
      <c r="AV232" s="101">
        <f t="shared" si="104"/>
        <v>0</v>
      </c>
      <c r="AW232" s="101">
        <f t="shared" si="105"/>
        <v>0</v>
      </c>
      <c r="AX232" s="101">
        <f t="shared" si="106"/>
        <v>0</v>
      </c>
      <c r="AY232" s="101">
        <f t="shared" si="107"/>
        <v>0</v>
      </c>
      <c r="AZ232" s="101">
        <f t="shared" si="108"/>
        <v>0</v>
      </c>
      <c r="BA232" s="101">
        <f>IF(F232="",0,$BB232*N(HLOOKUP($F232,Partenaires!$B$11:$H$24,5,FALSE)))</f>
        <v>0</v>
      </c>
      <c r="BB232" s="101">
        <f t="shared" si="109"/>
        <v>0</v>
      </c>
    </row>
    <row r="233" spans="1:54" x14ac:dyDescent="0.25">
      <c r="A233" s="25"/>
      <c r="B233" s="25"/>
      <c r="C233" s="25"/>
      <c r="D233" s="43" t="str">
        <f t="shared" si="87"/>
        <v/>
      </c>
      <c r="E233" s="44">
        <f>IFERROR(VLOOKUP(CONCATENATE(A233,B233,C233),'Structure projet '!D:E,2,FALSE),"")</f>
        <v>0</v>
      </c>
      <c r="F233" s="25"/>
      <c r="G233" s="25"/>
      <c r="H233" s="26"/>
      <c r="I233" s="26"/>
      <c r="J233" s="272"/>
      <c r="K233" s="272"/>
      <c r="L233" s="272"/>
      <c r="M233" s="272"/>
      <c r="N233" s="272"/>
      <c r="O233" s="98">
        <f t="shared" si="88"/>
        <v>0</v>
      </c>
      <c r="P233" s="33"/>
      <c r="Q233" s="33"/>
      <c r="R233" s="33"/>
      <c r="S233" s="33"/>
      <c r="T233" s="33"/>
      <c r="U233" s="99">
        <f t="shared" si="89"/>
        <v>0</v>
      </c>
      <c r="V233" s="34"/>
      <c r="W233" s="99">
        <f t="shared" si="90"/>
        <v>0</v>
      </c>
      <c r="X233" s="99">
        <f t="shared" si="91"/>
        <v>0</v>
      </c>
      <c r="Y233" s="33" t="str">
        <f>_xlfn.IFNA(IF(VLOOKUP(CONCATENATE($D233,$F233,$G233,Y$3),'Description des coûts'!$D$8:$M$1048576,5,FALSE)=Y$3,VLOOKUP(CONCATENATE($D233,$F233,$G233,Y$3),'Description des coûts'!$D$8:$M$1048576,9,FALSE),0),"")</f>
        <v/>
      </c>
      <c r="Z233" s="33">
        <f>IFERROR(VLOOKUP(D233,Amortissements!$D$8:$O$1048576,8,FALSE)*VLOOKUP(D233,Amortissements!$D$8:$O$1048576,10,FALSE),0)</f>
        <v>0</v>
      </c>
      <c r="AA233" s="33" t="str">
        <f>_xlfn.IFNA(IF(VLOOKUP(CONCATENATE($D233,$F233,$G233,AA$3),'Description des coûts'!$D$8:$M$1048576,5,FALSE)=AA$3,VLOOKUP(CONCATENATE($D233,$F233,$G233,AA$3),'Description des coûts'!$D$8:$M$1048576,9,FALSE),0),"")</f>
        <v/>
      </c>
      <c r="AB233" s="33" t="str">
        <f>_xlfn.IFNA(IF(VLOOKUP(CONCATENATE($D233,$F233,$G233,AB$3),'Description des coûts'!$D$8:$M$1048576,5,FALSE)=AB$3,VLOOKUP(CONCATENATE($D233,$F233,$G233,AB$3),'Description des coûts'!$D$8:$M$1048576,9,FALSE),0),"")</f>
        <v/>
      </c>
      <c r="AC233" s="33" t="str">
        <f>_xlfn.IFNA(IF(VLOOKUP(CONCATENATE($D233,$F233,$G233,AC$3),'Description des coûts'!$D$8:$M$1048576,5,FALSE)=AC$3,VLOOKUP(CONCATENATE($D233,$F233,$G233,AC$3),'Description des coûts'!$D$8:$M$1048576,9,FALSE),0),"")</f>
        <v/>
      </c>
      <c r="AD233" s="33" t="str">
        <f>_xlfn.IFNA(IF(VLOOKUP(CONCATENATE($D233,$F233,$G233,AD$3),'Description des coûts'!$D$8:$M$1048576,5,FALSE)=AD$3,VLOOKUP(CONCATENATE($D233,$F233,$G233,AD$3),'Description des coûts'!$D$8:$M$1048576,9,FALSE),0),"")</f>
        <v/>
      </c>
      <c r="AE233" s="34"/>
      <c r="AF233" s="99">
        <f t="shared" si="92"/>
        <v>0</v>
      </c>
      <c r="AG233" s="25"/>
      <c r="AH233" s="302"/>
      <c r="AI233" s="100">
        <f>IF(F233="",0,
IF(AG233="RI",N(HLOOKUP($F233,Partenaires!$B$11:$H$24,6,FALSE)),
IF(AG233="DE",N(HLOOKUP($F233,Partenaires!$B$11:$H$24,7,FALSE)),
IF(AG233="IEE",N(HLOOKUP($F233,Partenaires!$B$11:$H$24,8,FALSE)),
IF(AG233="AFR",N(HLOOKUP($F233,Partenaires!$B$11:$H$24,9,FALSE)),
IF(AG233="PME",N(HLOOKUP($F233,Partenaires!$B$11:$H$24,10,FALSE)),
IF(AG233="PE",N(HLOOKUP($F233,Partenaires!$B$11:$H$24,11,FALSE)),0)))))))</f>
        <v>0</v>
      </c>
      <c r="AJ233" s="101">
        <f t="shared" si="93"/>
        <v>0</v>
      </c>
      <c r="AK233" s="101">
        <f t="shared" si="94"/>
        <v>0</v>
      </c>
      <c r="AL233" s="101">
        <f t="shared" si="95"/>
        <v>0</v>
      </c>
      <c r="AM233" s="101">
        <f t="shared" si="96"/>
        <v>0</v>
      </c>
      <c r="AN233" s="101">
        <f t="shared" si="97"/>
        <v>0</v>
      </c>
      <c r="AO233" s="101">
        <f t="shared" si="98"/>
        <v>0</v>
      </c>
      <c r="AP233" s="101">
        <f>IF(AG233="PE",AO233-(AO233*N(HLOOKUP($F233,Partenaires!$B$11:$H$24,12,FALSE))/N(HLOOKUP($F233,Partenaires!$B$11:$H$24,13,FALSE))),0)</f>
        <v>0</v>
      </c>
      <c r="AQ233" s="101">
        <f t="shared" si="99"/>
        <v>0</v>
      </c>
      <c r="AR233" s="101">
        <f t="shared" si="100"/>
        <v>0</v>
      </c>
      <c r="AS233" s="101">
        <f t="shared" si="101"/>
        <v>0</v>
      </c>
      <c r="AT233" s="101">
        <f t="shared" si="102"/>
        <v>0</v>
      </c>
      <c r="AU233" s="101">
        <f t="shared" si="103"/>
        <v>0</v>
      </c>
      <c r="AV233" s="101">
        <f t="shared" si="104"/>
        <v>0</v>
      </c>
      <c r="AW233" s="101">
        <f t="shared" si="105"/>
        <v>0</v>
      </c>
      <c r="AX233" s="101">
        <f t="shared" si="106"/>
        <v>0</v>
      </c>
      <c r="AY233" s="101">
        <f t="shared" si="107"/>
        <v>0</v>
      </c>
      <c r="AZ233" s="101">
        <f t="shared" si="108"/>
        <v>0</v>
      </c>
      <c r="BA233" s="101">
        <f>IF(F233="",0,$BB233*N(HLOOKUP($F233,Partenaires!$B$11:$H$24,5,FALSE)))</f>
        <v>0</v>
      </c>
      <c r="BB233" s="101">
        <f t="shared" si="109"/>
        <v>0</v>
      </c>
    </row>
    <row r="234" spans="1:54" x14ac:dyDescent="0.25">
      <c r="A234" s="25"/>
      <c r="B234" s="25"/>
      <c r="C234" s="25"/>
      <c r="D234" s="43" t="str">
        <f t="shared" si="87"/>
        <v/>
      </c>
      <c r="E234" s="44">
        <f>IFERROR(VLOOKUP(CONCATENATE(A234,B234,C234),'Structure projet '!D:E,2,FALSE),"")</f>
        <v>0</v>
      </c>
      <c r="F234" s="25"/>
      <c r="G234" s="25"/>
      <c r="H234" s="26"/>
      <c r="I234" s="26"/>
      <c r="J234" s="272"/>
      <c r="K234" s="272"/>
      <c r="L234" s="272"/>
      <c r="M234" s="272"/>
      <c r="N234" s="272"/>
      <c r="O234" s="98">
        <f t="shared" si="88"/>
        <v>0</v>
      </c>
      <c r="P234" s="33"/>
      <c r="Q234" s="33"/>
      <c r="R234" s="33"/>
      <c r="S234" s="33"/>
      <c r="T234" s="33"/>
      <c r="U234" s="99">
        <f t="shared" si="89"/>
        <v>0</v>
      </c>
      <c r="V234" s="34"/>
      <c r="W234" s="99">
        <f t="shared" si="90"/>
        <v>0</v>
      </c>
      <c r="X234" s="99">
        <f t="shared" si="91"/>
        <v>0</v>
      </c>
      <c r="Y234" s="33" t="str">
        <f>_xlfn.IFNA(IF(VLOOKUP(CONCATENATE($D234,$F234,$G234,Y$3),'Description des coûts'!$D$8:$M$1048576,5,FALSE)=Y$3,VLOOKUP(CONCATENATE($D234,$F234,$G234,Y$3),'Description des coûts'!$D$8:$M$1048576,9,FALSE),0),"")</f>
        <v/>
      </c>
      <c r="Z234" s="33">
        <f>IFERROR(VLOOKUP(D234,Amortissements!$D$8:$O$1048576,8,FALSE)*VLOOKUP(D234,Amortissements!$D$8:$O$1048576,10,FALSE),0)</f>
        <v>0</v>
      </c>
      <c r="AA234" s="33" t="str">
        <f>_xlfn.IFNA(IF(VLOOKUP(CONCATENATE($D234,$F234,$G234,AA$3),'Description des coûts'!$D$8:$M$1048576,5,FALSE)=AA$3,VLOOKUP(CONCATENATE($D234,$F234,$G234,AA$3),'Description des coûts'!$D$8:$M$1048576,9,FALSE),0),"")</f>
        <v/>
      </c>
      <c r="AB234" s="33" t="str">
        <f>_xlfn.IFNA(IF(VLOOKUP(CONCATENATE($D234,$F234,$G234,AB$3),'Description des coûts'!$D$8:$M$1048576,5,FALSE)=AB$3,VLOOKUP(CONCATENATE($D234,$F234,$G234,AB$3),'Description des coûts'!$D$8:$M$1048576,9,FALSE),0),"")</f>
        <v/>
      </c>
      <c r="AC234" s="33" t="str">
        <f>_xlfn.IFNA(IF(VLOOKUP(CONCATENATE($D234,$F234,$G234,AC$3),'Description des coûts'!$D$8:$M$1048576,5,FALSE)=AC$3,VLOOKUP(CONCATENATE($D234,$F234,$G234,AC$3),'Description des coûts'!$D$8:$M$1048576,9,FALSE),0),"")</f>
        <v/>
      </c>
      <c r="AD234" s="33" t="str">
        <f>_xlfn.IFNA(IF(VLOOKUP(CONCATENATE($D234,$F234,$G234,AD$3),'Description des coûts'!$D$8:$M$1048576,5,FALSE)=AD$3,VLOOKUP(CONCATENATE($D234,$F234,$G234,AD$3),'Description des coûts'!$D$8:$M$1048576,9,FALSE),0),"")</f>
        <v/>
      </c>
      <c r="AE234" s="34"/>
      <c r="AF234" s="99">
        <f t="shared" si="92"/>
        <v>0</v>
      </c>
      <c r="AG234" s="25"/>
      <c r="AH234" s="302"/>
      <c r="AI234" s="100">
        <f>IF(F234="",0,
IF(AG234="RI",N(HLOOKUP($F234,Partenaires!$B$11:$H$24,6,FALSE)),
IF(AG234="DE",N(HLOOKUP($F234,Partenaires!$B$11:$H$24,7,FALSE)),
IF(AG234="IEE",N(HLOOKUP($F234,Partenaires!$B$11:$H$24,8,FALSE)),
IF(AG234="AFR",N(HLOOKUP($F234,Partenaires!$B$11:$H$24,9,FALSE)),
IF(AG234="PME",N(HLOOKUP($F234,Partenaires!$B$11:$H$24,10,FALSE)),
IF(AG234="PE",N(HLOOKUP($F234,Partenaires!$B$11:$H$24,11,FALSE)),0)))))))</f>
        <v>0</v>
      </c>
      <c r="AJ234" s="101">
        <f t="shared" si="93"/>
        <v>0</v>
      </c>
      <c r="AK234" s="101">
        <f t="shared" si="94"/>
        <v>0</v>
      </c>
      <c r="AL234" s="101">
        <f t="shared" si="95"/>
        <v>0</v>
      </c>
      <c r="AM234" s="101">
        <f t="shared" si="96"/>
        <v>0</v>
      </c>
      <c r="AN234" s="101">
        <f t="shared" si="97"/>
        <v>0</v>
      </c>
      <c r="AO234" s="101">
        <f t="shared" si="98"/>
        <v>0</v>
      </c>
      <c r="AP234" s="101">
        <f>IF(AG234="PE",AO234-(AO234*N(HLOOKUP($F234,Partenaires!$B$11:$H$24,12,FALSE))/N(HLOOKUP($F234,Partenaires!$B$11:$H$24,13,FALSE))),0)</f>
        <v>0</v>
      </c>
      <c r="AQ234" s="101">
        <f t="shared" si="99"/>
        <v>0</v>
      </c>
      <c r="AR234" s="101">
        <f t="shared" si="100"/>
        <v>0</v>
      </c>
      <c r="AS234" s="101">
        <f t="shared" si="101"/>
        <v>0</v>
      </c>
      <c r="AT234" s="101">
        <f t="shared" si="102"/>
        <v>0</v>
      </c>
      <c r="AU234" s="101">
        <f t="shared" si="103"/>
        <v>0</v>
      </c>
      <c r="AV234" s="101">
        <f t="shared" si="104"/>
        <v>0</v>
      </c>
      <c r="AW234" s="101">
        <f t="shared" si="105"/>
        <v>0</v>
      </c>
      <c r="AX234" s="101">
        <f t="shared" si="106"/>
        <v>0</v>
      </c>
      <c r="AY234" s="101">
        <f t="shared" si="107"/>
        <v>0</v>
      </c>
      <c r="AZ234" s="101">
        <f t="shared" si="108"/>
        <v>0</v>
      </c>
      <c r="BA234" s="101">
        <f>IF(F234="",0,$BB234*N(HLOOKUP($F234,Partenaires!$B$11:$H$24,5,FALSE)))</f>
        <v>0</v>
      </c>
      <c r="BB234" s="101">
        <f t="shared" si="109"/>
        <v>0</v>
      </c>
    </row>
    <row r="235" spans="1:54" x14ac:dyDescent="0.25">
      <c r="A235" s="25"/>
      <c r="B235" s="25"/>
      <c r="C235" s="25"/>
      <c r="D235" s="43" t="str">
        <f t="shared" si="87"/>
        <v/>
      </c>
      <c r="E235" s="44">
        <f>IFERROR(VLOOKUP(CONCATENATE(A235,B235,C235),'Structure projet '!D:E,2,FALSE),"")</f>
        <v>0</v>
      </c>
      <c r="F235" s="25"/>
      <c r="G235" s="25"/>
      <c r="H235" s="26"/>
      <c r="I235" s="26"/>
      <c r="J235" s="272"/>
      <c r="K235" s="272"/>
      <c r="L235" s="272"/>
      <c r="M235" s="272"/>
      <c r="N235" s="272"/>
      <c r="O235" s="98">
        <f t="shared" si="88"/>
        <v>0</v>
      </c>
      <c r="P235" s="33"/>
      <c r="Q235" s="33"/>
      <c r="R235" s="33"/>
      <c r="S235" s="33"/>
      <c r="T235" s="33"/>
      <c r="U235" s="99">
        <f t="shared" si="89"/>
        <v>0</v>
      </c>
      <c r="V235" s="34"/>
      <c r="W235" s="99">
        <f t="shared" si="90"/>
        <v>0</v>
      </c>
      <c r="X235" s="99">
        <f t="shared" si="91"/>
        <v>0</v>
      </c>
      <c r="Y235" s="33" t="str">
        <f>_xlfn.IFNA(IF(VLOOKUP(CONCATENATE($D235,$F235,$G235,Y$3),'Description des coûts'!$D$8:$M$1048576,5,FALSE)=Y$3,VLOOKUP(CONCATENATE($D235,$F235,$G235,Y$3),'Description des coûts'!$D$8:$M$1048576,9,FALSE),0),"")</f>
        <v/>
      </c>
      <c r="Z235" s="33">
        <f>IFERROR(VLOOKUP(D235,Amortissements!$D$8:$O$1048576,8,FALSE)*VLOOKUP(D235,Amortissements!$D$8:$O$1048576,10,FALSE),0)</f>
        <v>0</v>
      </c>
      <c r="AA235" s="33" t="str">
        <f>_xlfn.IFNA(IF(VLOOKUP(CONCATENATE($D235,$F235,$G235,AA$3),'Description des coûts'!$D$8:$M$1048576,5,FALSE)=AA$3,VLOOKUP(CONCATENATE($D235,$F235,$G235,AA$3),'Description des coûts'!$D$8:$M$1048576,9,FALSE),0),"")</f>
        <v/>
      </c>
      <c r="AB235" s="33" t="str">
        <f>_xlfn.IFNA(IF(VLOOKUP(CONCATENATE($D235,$F235,$G235,AB$3),'Description des coûts'!$D$8:$M$1048576,5,FALSE)=AB$3,VLOOKUP(CONCATENATE($D235,$F235,$G235,AB$3),'Description des coûts'!$D$8:$M$1048576,9,FALSE),0),"")</f>
        <v/>
      </c>
      <c r="AC235" s="33" t="str">
        <f>_xlfn.IFNA(IF(VLOOKUP(CONCATENATE($D235,$F235,$G235,AC$3),'Description des coûts'!$D$8:$M$1048576,5,FALSE)=AC$3,VLOOKUP(CONCATENATE($D235,$F235,$G235,AC$3),'Description des coûts'!$D$8:$M$1048576,9,FALSE),0),"")</f>
        <v/>
      </c>
      <c r="AD235" s="33" t="str">
        <f>_xlfn.IFNA(IF(VLOOKUP(CONCATENATE($D235,$F235,$G235,AD$3),'Description des coûts'!$D$8:$M$1048576,5,FALSE)=AD$3,VLOOKUP(CONCATENATE($D235,$F235,$G235,AD$3),'Description des coûts'!$D$8:$M$1048576,9,FALSE),0),"")</f>
        <v/>
      </c>
      <c r="AE235" s="34"/>
      <c r="AF235" s="99">
        <f t="shared" si="92"/>
        <v>0</v>
      </c>
      <c r="AG235" s="25"/>
      <c r="AH235" s="302"/>
      <c r="AI235" s="100">
        <f>IF(F235="",0,
IF(AG235="RI",N(HLOOKUP($F235,Partenaires!$B$11:$H$24,6,FALSE)),
IF(AG235="DE",N(HLOOKUP($F235,Partenaires!$B$11:$H$24,7,FALSE)),
IF(AG235="IEE",N(HLOOKUP($F235,Partenaires!$B$11:$H$24,8,FALSE)),
IF(AG235="AFR",N(HLOOKUP($F235,Partenaires!$B$11:$H$24,9,FALSE)),
IF(AG235="PME",N(HLOOKUP($F235,Partenaires!$B$11:$H$24,10,FALSE)),
IF(AG235="PE",N(HLOOKUP($F235,Partenaires!$B$11:$H$24,11,FALSE)),0)))))))</f>
        <v>0</v>
      </c>
      <c r="AJ235" s="101">
        <f t="shared" si="93"/>
        <v>0</v>
      </c>
      <c r="AK235" s="101">
        <f t="shared" si="94"/>
        <v>0</v>
      </c>
      <c r="AL235" s="101">
        <f t="shared" si="95"/>
        <v>0</v>
      </c>
      <c r="AM235" s="101">
        <f t="shared" si="96"/>
        <v>0</v>
      </c>
      <c r="AN235" s="101">
        <f t="shared" si="97"/>
        <v>0</v>
      </c>
      <c r="AO235" s="101">
        <f t="shared" si="98"/>
        <v>0</v>
      </c>
      <c r="AP235" s="101">
        <f>IF(AG235="PE",AO235-(AO235*N(HLOOKUP($F235,Partenaires!$B$11:$H$24,12,FALSE))/N(HLOOKUP($F235,Partenaires!$B$11:$H$24,13,FALSE))),0)</f>
        <v>0</v>
      </c>
      <c r="AQ235" s="101">
        <f t="shared" si="99"/>
        <v>0</v>
      </c>
      <c r="AR235" s="101">
        <f t="shared" si="100"/>
        <v>0</v>
      </c>
      <c r="AS235" s="101">
        <f t="shared" si="101"/>
        <v>0</v>
      </c>
      <c r="AT235" s="101">
        <f t="shared" si="102"/>
        <v>0</v>
      </c>
      <c r="AU235" s="101">
        <f t="shared" si="103"/>
        <v>0</v>
      </c>
      <c r="AV235" s="101">
        <f t="shared" si="104"/>
        <v>0</v>
      </c>
      <c r="AW235" s="101">
        <f t="shared" si="105"/>
        <v>0</v>
      </c>
      <c r="AX235" s="101">
        <f t="shared" si="106"/>
        <v>0</v>
      </c>
      <c r="AY235" s="101">
        <f t="shared" si="107"/>
        <v>0</v>
      </c>
      <c r="AZ235" s="101">
        <f t="shared" si="108"/>
        <v>0</v>
      </c>
      <c r="BA235" s="101">
        <f>IF(F235="",0,$BB235*N(HLOOKUP($F235,Partenaires!$B$11:$H$24,5,FALSE)))</f>
        <v>0</v>
      </c>
      <c r="BB235" s="101">
        <f t="shared" si="109"/>
        <v>0</v>
      </c>
    </row>
    <row r="236" spans="1:54" x14ac:dyDescent="0.25">
      <c r="A236" s="25"/>
      <c r="B236" s="25"/>
      <c r="C236" s="25"/>
      <c r="D236" s="43" t="str">
        <f t="shared" si="87"/>
        <v/>
      </c>
      <c r="E236" s="44">
        <f>IFERROR(VLOOKUP(CONCATENATE(A236,B236,C236),'Structure projet '!D:E,2,FALSE),"")</f>
        <v>0</v>
      </c>
      <c r="F236" s="25"/>
      <c r="G236" s="25"/>
      <c r="H236" s="26"/>
      <c r="I236" s="26"/>
      <c r="J236" s="272"/>
      <c r="K236" s="272"/>
      <c r="L236" s="272"/>
      <c r="M236" s="272"/>
      <c r="N236" s="272"/>
      <c r="O236" s="98">
        <f t="shared" si="88"/>
        <v>0</v>
      </c>
      <c r="P236" s="33"/>
      <c r="Q236" s="33"/>
      <c r="R236" s="33"/>
      <c r="S236" s="33"/>
      <c r="T236" s="33"/>
      <c r="U236" s="99">
        <f t="shared" si="89"/>
        <v>0</v>
      </c>
      <c r="V236" s="34"/>
      <c r="W236" s="99">
        <f t="shared" si="90"/>
        <v>0</v>
      </c>
      <c r="X236" s="99">
        <f t="shared" si="91"/>
        <v>0</v>
      </c>
      <c r="Y236" s="33" t="str">
        <f>_xlfn.IFNA(IF(VLOOKUP(CONCATENATE($D236,$F236,$G236,Y$3),'Description des coûts'!$D$8:$M$1048576,5,FALSE)=Y$3,VLOOKUP(CONCATENATE($D236,$F236,$G236,Y$3),'Description des coûts'!$D$8:$M$1048576,9,FALSE),0),"")</f>
        <v/>
      </c>
      <c r="Z236" s="33">
        <f>IFERROR(VLOOKUP(D236,Amortissements!$D$8:$O$1048576,8,FALSE)*VLOOKUP(D236,Amortissements!$D$8:$O$1048576,10,FALSE),0)</f>
        <v>0</v>
      </c>
      <c r="AA236" s="33" t="str">
        <f>_xlfn.IFNA(IF(VLOOKUP(CONCATENATE($D236,$F236,$G236,AA$3),'Description des coûts'!$D$8:$M$1048576,5,FALSE)=AA$3,VLOOKUP(CONCATENATE($D236,$F236,$G236,AA$3),'Description des coûts'!$D$8:$M$1048576,9,FALSE),0),"")</f>
        <v/>
      </c>
      <c r="AB236" s="33" t="str">
        <f>_xlfn.IFNA(IF(VLOOKUP(CONCATENATE($D236,$F236,$G236,AB$3),'Description des coûts'!$D$8:$M$1048576,5,FALSE)=AB$3,VLOOKUP(CONCATENATE($D236,$F236,$G236,AB$3),'Description des coûts'!$D$8:$M$1048576,9,FALSE),0),"")</f>
        <v/>
      </c>
      <c r="AC236" s="33" t="str">
        <f>_xlfn.IFNA(IF(VLOOKUP(CONCATENATE($D236,$F236,$G236,AC$3),'Description des coûts'!$D$8:$M$1048576,5,FALSE)=AC$3,VLOOKUP(CONCATENATE($D236,$F236,$G236,AC$3),'Description des coûts'!$D$8:$M$1048576,9,FALSE),0),"")</f>
        <v/>
      </c>
      <c r="AD236" s="33" t="str">
        <f>_xlfn.IFNA(IF(VLOOKUP(CONCATENATE($D236,$F236,$G236,AD$3),'Description des coûts'!$D$8:$M$1048576,5,FALSE)=AD$3,VLOOKUP(CONCATENATE($D236,$F236,$G236,AD$3),'Description des coûts'!$D$8:$M$1048576,9,FALSE),0),"")</f>
        <v/>
      </c>
      <c r="AE236" s="34"/>
      <c r="AF236" s="99">
        <f t="shared" si="92"/>
        <v>0</v>
      </c>
      <c r="AG236" s="25"/>
      <c r="AH236" s="302"/>
      <c r="AI236" s="100">
        <f>IF(F236="",0,
IF(AG236="RI",N(HLOOKUP($F236,Partenaires!$B$11:$H$24,6,FALSE)),
IF(AG236="DE",N(HLOOKUP($F236,Partenaires!$B$11:$H$24,7,FALSE)),
IF(AG236="IEE",N(HLOOKUP($F236,Partenaires!$B$11:$H$24,8,FALSE)),
IF(AG236="AFR",N(HLOOKUP($F236,Partenaires!$B$11:$H$24,9,FALSE)),
IF(AG236="PME",N(HLOOKUP($F236,Partenaires!$B$11:$H$24,10,FALSE)),
IF(AG236="PE",N(HLOOKUP($F236,Partenaires!$B$11:$H$24,11,FALSE)),0)))))))</f>
        <v>0</v>
      </c>
      <c r="AJ236" s="101">
        <f t="shared" si="93"/>
        <v>0</v>
      </c>
      <c r="AK236" s="101">
        <f t="shared" si="94"/>
        <v>0</v>
      </c>
      <c r="AL236" s="101">
        <f t="shared" si="95"/>
        <v>0</v>
      </c>
      <c r="AM236" s="101">
        <f t="shared" si="96"/>
        <v>0</v>
      </c>
      <c r="AN236" s="101">
        <f t="shared" si="97"/>
        <v>0</v>
      </c>
      <c r="AO236" s="101">
        <f t="shared" si="98"/>
        <v>0</v>
      </c>
      <c r="AP236" s="101">
        <f>IF(AG236="PE",AO236-(AO236*N(HLOOKUP($F236,Partenaires!$B$11:$H$24,12,FALSE))/N(HLOOKUP($F236,Partenaires!$B$11:$H$24,13,FALSE))),0)</f>
        <v>0</v>
      </c>
      <c r="AQ236" s="101">
        <f t="shared" si="99"/>
        <v>0</v>
      </c>
      <c r="AR236" s="101">
        <f t="shared" si="100"/>
        <v>0</v>
      </c>
      <c r="AS236" s="101">
        <f t="shared" si="101"/>
        <v>0</v>
      </c>
      <c r="AT236" s="101">
        <f t="shared" si="102"/>
        <v>0</v>
      </c>
      <c r="AU236" s="101">
        <f t="shared" si="103"/>
        <v>0</v>
      </c>
      <c r="AV236" s="101">
        <f t="shared" si="104"/>
        <v>0</v>
      </c>
      <c r="AW236" s="101">
        <f t="shared" si="105"/>
        <v>0</v>
      </c>
      <c r="AX236" s="101">
        <f t="shared" si="106"/>
        <v>0</v>
      </c>
      <c r="AY236" s="101">
        <f t="shared" si="107"/>
        <v>0</v>
      </c>
      <c r="AZ236" s="101">
        <f t="shared" si="108"/>
        <v>0</v>
      </c>
      <c r="BA236" s="101">
        <f>IF(F236="",0,$BB236*N(HLOOKUP($F236,Partenaires!$B$11:$H$24,5,FALSE)))</f>
        <v>0</v>
      </c>
      <c r="BB236" s="101">
        <f t="shared" si="109"/>
        <v>0</v>
      </c>
    </row>
    <row r="237" spans="1:54" x14ac:dyDescent="0.25">
      <c r="A237" s="25"/>
      <c r="B237" s="25"/>
      <c r="C237" s="25"/>
      <c r="D237" s="43" t="str">
        <f t="shared" si="87"/>
        <v/>
      </c>
      <c r="E237" s="44">
        <f>IFERROR(VLOOKUP(CONCATENATE(A237,B237,C237),'Structure projet '!D:E,2,FALSE),"")</f>
        <v>0</v>
      </c>
      <c r="F237" s="25"/>
      <c r="G237" s="25"/>
      <c r="H237" s="26"/>
      <c r="I237" s="26"/>
      <c r="J237" s="272"/>
      <c r="K237" s="272"/>
      <c r="L237" s="272"/>
      <c r="M237" s="272"/>
      <c r="N237" s="272"/>
      <c r="O237" s="98">
        <f t="shared" si="88"/>
        <v>0</v>
      </c>
      <c r="P237" s="33"/>
      <c r="Q237" s="33"/>
      <c r="R237" s="33"/>
      <c r="S237" s="33"/>
      <c r="T237" s="33"/>
      <c r="U237" s="99">
        <f t="shared" si="89"/>
        <v>0</v>
      </c>
      <c r="V237" s="34"/>
      <c r="W237" s="99">
        <f t="shared" si="90"/>
        <v>0</v>
      </c>
      <c r="X237" s="99">
        <f t="shared" si="91"/>
        <v>0</v>
      </c>
      <c r="Y237" s="33" t="str">
        <f>_xlfn.IFNA(IF(VLOOKUP(CONCATENATE($D237,$F237,$G237,Y$3),'Description des coûts'!$D$8:$M$1048576,5,FALSE)=Y$3,VLOOKUP(CONCATENATE($D237,$F237,$G237,Y$3),'Description des coûts'!$D$8:$M$1048576,9,FALSE),0),"")</f>
        <v/>
      </c>
      <c r="Z237" s="33">
        <f>IFERROR(VLOOKUP(D237,Amortissements!$D$8:$O$1048576,8,FALSE)*VLOOKUP(D237,Amortissements!$D$8:$O$1048576,10,FALSE),0)</f>
        <v>0</v>
      </c>
      <c r="AA237" s="33" t="str">
        <f>_xlfn.IFNA(IF(VLOOKUP(CONCATENATE($D237,$F237,$G237,AA$3),'Description des coûts'!$D$8:$M$1048576,5,FALSE)=AA$3,VLOOKUP(CONCATENATE($D237,$F237,$G237,AA$3),'Description des coûts'!$D$8:$M$1048576,9,FALSE),0),"")</f>
        <v/>
      </c>
      <c r="AB237" s="33" t="str">
        <f>_xlfn.IFNA(IF(VLOOKUP(CONCATENATE($D237,$F237,$G237,AB$3),'Description des coûts'!$D$8:$M$1048576,5,FALSE)=AB$3,VLOOKUP(CONCATENATE($D237,$F237,$G237,AB$3),'Description des coûts'!$D$8:$M$1048576,9,FALSE),0),"")</f>
        <v/>
      </c>
      <c r="AC237" s="33" t="str">
        <f>_xlfn.IFNA(IF(VLOOKUP(CONCATENATE($D237,$F237,$G237,AC$3),'Description des coûts'!$D$8:$M$1048576,5,FALSE)=AC$3,VLOOKUP(CONCATENATE($D237,$F237,$G237,AC$3),'Description des coûts'!$D$8:$M$1048576,9,FALSE),0),"")</f>
        <v/>
      </c>
      <c r="AD237" s="33" t="str">
        <f>_xlfn.IFNA(IF(VLOOKUP(CONCATENATE($D237,$F237,$G237,AD$3),'Description des coûts'!$D$8:$M$1048576,5,FALSE)=AD$3,VLOOKUP(CONCATENATE($D237,$F237,$G237,AD$3),'Description des coûts'!$D$8:$M$1048576,9,FALSE),0),"")</f>
        <v/>
      </c>
      <c r="AE237" s="34"/>
      <c r="AF237" s="99">
        <f t="shared" si="92"/>
        <v>0</v>
      </c>
      <c r="AG237" s="25"/>
      <c r="AH237" s="302"/>
      <c r="AI237" s="100">
        <f>IF(F237="",0,
IF(AG237="RI",N(HLOOKUP($F237,Partenaires!$B$11:$H$24,6,FALSE)),
IF(AG237="DE",N(HLOOKUP($F237,Partenaires!$B$11:$H$24,7,FALSE)),
IF(AG237="IEE",N(HLOOKUP($F237,Partenaires!$B$11:$H$24,8,FALSE)),
IF(AG237="AFR",N(HLOOKUP($F237,Partenaires!$B$11:$H$24,9,FALSE)),
IF(AG237="PME",N(HLOOKUP($F237,Partenaires!$B$11:$H$24,10,FALSE)),
IF(AG237="PE",N(HLOOKUP($F237,Partenaires!$B$11:$H$24,11,FALSE)),0)))))))</f>
        <v>0</v>
      </c>
      <c r="AJ237" s="101">
        <f t="shared" si="93"/>
        <v>0</v>
      </c>
      <c r="AK237" s="101">
        <f t="shared" si="94"/>
        <v>0</v>
      </c>
      <c r="AL237" s="101">
        <f t="shared" si="95"/>
        <v>0</v>
      </c>
      <c r="AM237" s="101">
        <f t="shared" si="96"/>
        <v>0</v>
      </c>
      <c r="AN237" s="101">
        <f t="shared" si="97"/>
        <v>0</v>
      </c>
      <c r="AO237" s="101">
        <f t="shared" si="98"/>
        <v>0</v>
      </c>
      <c r="AP237" s="101">
        <f>IF(AG237="PE",AO237-(AO237*N(HLOOKUP($F237,Partenaires!$B$11:$H$24,12,FALSE))/N(HLOOKUP($F237,Partenaires!$B$11:$H$24,13,FALSE))),0)</f>
        <v>0</v>
      </c>
      <c r="AQ237" s="101">
        <f t="shared" si="99"/>
        <v>0</v>
      </c>
      <c r="AR237" s="101">
        <f t="shared" si="100"/>
        <v>0</v>
      </c>
      <c r="AS237" s="101">
        <f t="shared" si="101"/>
        <v>0</v>
      </c>
      <c r="AT237" s="101">
        <f t="shared" si="102"/>
        <v>0</v>
      </c>
      <c r="AU237" s="101">
        <f t="shared" si="103"/>
        <v>0</v>
      </c>
      <c r="AV237" s="101">
        <f t="shared" si="104"/>
        <v>0</v>
      </c>
      <c r="AW237" s="101">
        <f t="shared" si="105"/>
        <v>0</v>
      </c>
      <c r="AX237" s="101">
        <f t="shared" si="106"/>
        <v>0</v>
      </c>
      <c r="AY237" s="101">
        <f t="shared" si="107"/>
        <v>0</v>
      </c>
      <c r="AZ237" s="101">
        <f t="shared" si="108"/>
        <v>0</v>
      </c>
      <c r="BA237" s="101">
        <f>IF(F237="",0,$BB237*N(HLOOKUP($F237,Partenaires!$B$11:$H$24,5,FALSE)))</f>
        <v>0</v>
      </c>
      <c r="BB237" s="101">
        <f t="shared" si="109"/>
        <v>0</v>
      </c>
    </row>
    <row r="238" spans="1:54" x14ac:dyDescent="0.25">
      <c r="A238" s="25"/>
      <c r="B238" s="25"/>
      <c r="C238" s="25"/>
      <c r="D238" s="43" t="str">
        <f t="shared" si="87"/>
        <v/>
      </c>
      <c r="E238" s="44">
        <f>IFERROR(VLOOKUP(CONCATENATE(A238,B238,C238),'Structure projet '!D:E,2,FALSE),"")</f>
        <v>0</v>
      </c>
      <c r="F238" s="25"/>
      <c r="G238" s="25"/>
      <c r="H238" s="26"/>
      <c r="I238" s="26"/>
      <c r="J238" s="272"/>
      <c r="K238" s="272"/>
      <c r="L238" s="272"/>
      <c r="M238" s="272"/>
      <c r="N238" s="272"/>
      <c r="O238" s="98">
        <f t="shared" si="88"/>
        <v>0</v>
      </c>
      <c r="P238" s="33"/>
      <c r="Q238" s="33"/>
      <c r="R238" s="33"/>
      <c r="S238" s="33"/>
      <c r="T238" s="33"/>
      <c r="U238" s="99">
        <f t="shared" si="89"/>
        <v>0</v>
      </c>
      <c r="V238" s="34"/>
      <c r="W238" s="99">
        <f t="shared" si="90"/>
        <v>0</v>
      </c>
      <c r="X238" s="99">
        <f t="shared" si="91"/>
        <v>0</v>
      </c>
      <c r="Y238" s="33" t="str">
        <f>_xlfn.IFNA(IF(VLOOKUP(CONCATENATE($D238,$F238,$G238,Y$3),'Description des coûts'!$D$8:$M$1048576,5,FALSE)=Y$3,VLOOKUP(CONCATENATE($D238,$F238,$G238,Y$3),'Description des coûts'!$D$8:$M$1048576,9,FALSE),0),"")</f>
        <v/>
      </c>
      <c r="Z238" s="33">
        <f>IFERROR(VLOOKUP(D238,Amortissements!$D$8:$O$1048576,8,FALSE)*VLOOKUP(D238,Amortissements!$D$8:$O$1048576,10,FALSE),0)</f>
        <v>0</v>
      </c>
      <c r="AA238" s="33" t="str">
        <f>_xlfn.IFNA(IF(VLOOKUP(CONCATENATE($D238,$F238,$G238,AA$3),'Description des coûts'!$D$8:$M$1048576,5,FALSE)=AA$3,VLOOKUP(CONCATENATE($D238,$F238,$G238,AA$3),'Description des coûts'!$D$8:$M$1048576,9,FALSE),0),"")</f>
        <v/>
      </c>
      <c r="AB238" s="33" t="str">
        <f>_xlfn.IFNA(IF(VLOOKUP(CONCATENATE($D238,$F238,$G238,AB$3),'Description des coûts'!$D$8:$M$1048576,5,FALSE)=AB$3,VLOOKUP(CONCATENATE($D238,$F238,$G238,AB$3),'Description des coûts'!$D$8:$M$1048576,9,FALSE),0),"")</f>
        <v/>
      </c>
      <c r="AC238" s="33" t="str">
        <f>_xlfn.IFNA(IF(VLOOKUP(CONCATENATE($D238,$F238,$G238,AC$3),'Description des coûts'!$D$8:$M$1048576,5,FALSE)=AC$3,VLOOKUP(CONCATENATE($D238,$F238,$G238,AC$3),'Description des coûts'!$D$8:$M$1048576,9,FALSE),0),"")</f>
        <v/>
      </c>
      <c r="AD238" s="33" t="str">
        <f>_xlfn.IFNA(IF(VLOOKUP(CONCATENATE($D238,$F238,$G238,AD$3),'Description des coûts'!$D$8:$M$1048576,5,FALSE)=AD$3,VLOOKUP(CONCATENATE($D238,$F238,$G238,AD$3),'Description des coûts'!$D$8:$M$1048576,9,FALSE),0),"")</f>
        <v/>
      </c>
      <c r="AE238" s="34"/>
      <c r="AF238" s="99">
        <f t="shared" si="92"/>
        <v>0</v>
      </c>
      <c r="AG238" s="25"/>
      <c r="AH238" s="302"/>
      <c r="AI238" s="100">
        <f>IF(F238="",0,
IF(AG238="RI",N(HLOOKUP($F238,Partenaires!$B$11:$H$24,6,FALSE)),
IF(AG238="DE",N(HLOOKUP($F238,Partenaires!$B$11:$H$24,7,FALSE)),
IF(AG238="IEE",N(HLOOKUP($F238,Partenaires!$B$11:$H$24,8,FALSE)),
IF(AG238="AFR",N(HLOOKUP($F238,Partenaires!$B$11:$H$24,9,FALSE)),
IF(AG238="PME",N(HLOOKUP($F238,Partenaires!$B$11:$H$24,10,FALSE)),
IF(AG238="PE",N(HLOOKUP($F238,Partenaires!$B$11:$H$24,11,FALSE)),0)))))))</f>
        <v>0</v>
      </c>
      <c r="AJ238" s="101">
        <f t="shared" si="93"/>
        <v>0</v>
      </c>
      <c r="AK238" s="101">
        <f t="shared" si="94"/>
        <v>0</v>
      </c>
      <c r="AL238" s="101">
        <f t="shared" si="95"/>
        <v>0</v>
      </c>
      <c r="AM238" s="101">
        <f t="shared" si="96"/>
        <v>0</v>
      </c>
      <c r="AN238" s="101">
        <f t="shared" si="97"/>
        <v>0</v>
      </c>
      <c r="AO238" s="101">
        <f t="shared" si="98"/>
        <v>0</v>
      </c>
      <c r="AP238" s="101">
        <f>IF(AG238="PE",AO238-(AO238*N(HLOOKUP($F238,Partenaires!$B$11:$H$24,12,FALSE))/N(HLOOKUP($F238,Partenaires!$B$11:$H$24,13,FALSE))),0)</f>
        <v>0</v>
      </c>
      <c r="AQ238" s="101">
        <f t="shared" si="99"/>
        <v>0</v>
      </c>
      <c r="AR238" s="101">
        <f t="shared" si="100"/>
        <v>0</v>
      </c>
      <c r="AS238" s="101">
        <f t="shared" si="101"/>
        <v>0</v>
      </c>
      <c r="AT238" s="101">
        <f t="shared" si="102"/>
        <v>0</v>
      </c>
      <c r="AU238" s="101">
        <f t="shared" si="103"/>
        <v>0</v>
      </c>
      <c r="AV238" s="101">
        <f t="shared" si="104"/>
        <v>0</v>
      </c>
      <c r="AW238" s="101">
        <f t="shared" si="105"/>
        <v>0</v>
      </c>
      <c r="AX238" s="101">
        <f t="shared" si="106"/>
        <v>0</v>
      </c>
      <c r="AY238" s="101">
        <f t="shared" si="107"/>
        <v>0</v>
      </c>
      <c r="AZ238" s="101">
        <f t="shared" si="108"/>
        <v>0</v>
      </c>
      <c r="BA238" s="101">
        <f>IF(F238="",0,$BB238*N(HLOOKUP($F238,Partenaires!$B$11:$H$24,5,FALSE)))</f>
        <v>0</v>
      </c>
      <c r="BB238" s="101">
        <f t="shared" si="109"/>
        <v>0</v>
      </c>
    </row>
    <row r="239" spans="1:54" x14ac:dyDescent="0.25">
      <c r="A239" s="25"/>
      <c r="B239" s="25"/>
      <c r="C239" s="25"/>
      <c r="D239" s="43" t="str">
        <f t="shared" si="87"/>
        <v/>
      </c>
      <c r="E239" s="44">
        <f>IFERROR(VLOOKUP(CONCATENATE(A239,B239,C239),'Structure projet '!D:E,2,FALSE),"")</f>
        <v>0</v>
      </c>
      <c r="F239" s="25"/>
      <c r="G239" s="25"/>
      <c r="H239" s="26"/>
      <c r="I239" s="26"/>
      <c r="J239" s="272"/>
      <c r="K239" s="272"/>
      <c r="L239" s="272"/>
      <c r="M239" s="272"/>
      <c r="N239" s="272"/>
      <c r="O239" s="98">
        <f t="shared" si="88"/>
        <v>0</v>
      </c>
      <c r="P239" s="33"/>
      <c r="Q239" s="33"/>
      <c r="R239" s="33"/>
      <c r="S239" s="33"/>
      <c r="T239" s="33"/>
      <c r="U239" s="99">
        <f t="shared" si="89"/>
        <v>0</v>
      </c>
      <c r="V239" s="34"/>
      <c r="W239" s="99">
        <f t="shared" si="90"/>
        <v>0</v>
      </c>
      <c r="X239" s="99">
        <f t="shared" si="91"/>
        <v>0</v>
      </c>
      <c r="Y239" s="33" t="str">
        <f>_xlfn.IFNA(IF(VLOOKUP(CONCATENATE($D239,$F239,$G239,Y$3),'Description des coûts'!$D$8:$M$1048576,5,FALSE)=Y$3,VLOOKUP(CONCATENATE($D239,$F239,$G239,Y$3),'Description des coûts'!$D$8:$M$1048576,9,FALSE),0),"")</f>
        <v/>
      </c>
      <c r="Z239" s="33">
        <f>IFERROR(VLOOKUP(D239,Amortissements!$D$8:$O$1048576,8,FALSE)*VLOOKUP(D239,Amortissements!$D$8:$O$1048576,10,FALSE),0)</f>
        <v>0</v>
      </c>
      <c r="AA239" s="33" t="str">
        <f>_xlfn.IFNA(IF(VLOOKUP(CONCATENATE($D239,$F239,$G239,AA$3),'Description des coûts'!$D$8:$M$1048576,5,FALSE)=AA$3,VLOOKUP(CONCATENATE($D239,$F239,$G239,AA$3),'Description des coûts'!$D$8:$M$1048576,9,FALSE),0),"")</f>
        <v/>
      </c>
      <c r="AB239" s="33" t="str">
        <f>_xlfn.IFNA(IF(VLOOKUP(CONCATENATE($D239,$F239,$G239,AB$3),'Description des coûts'!$D$8:$M$1048576,5,FALSE)=AB$3,VLOOKUP(CONCATENATE($D239,$F239,$G239,AB$3),'Description des coûts'!$D$8:$M$1048576,9,FALSE),0),"")</f>
        <v/>
      </c>
      <c r="AC239" s="33" t="str">
        <f>_xlfn.IFNA(IF(VLOOKUP(CONCATENATE($D239,$F239,$G239,AC$3),'Description des coûts'!$D$8:$M$1048576,5,FALSE)=AC$3,VLOOKUP(CONCATENATE($D239,$F239,$G239,AC$3),'Description des coûts'!$D$8:$M$1048576,9,FALSE),0),"")</f>
        <v/>
      </c>
      <c r="AD239" s="33" t="str">
        <f>_xlfn.IFNA(IF(VLOOKUP(CONCATENATE($D239,$F239,$G239,AD$3),'Description des coûts'!$D$8:$M$1048576,5,FALSE)=AD$3,VLOOKUP(CONCATENATE($D239,$F239,$G239,AD$3),'Description des coûts'!$D$8:$M$1048576,9,FALSE),0),"")</f>
        <v/>
      </c>
      <c r="AE239" s="34"/>
      <c r="AF239" s="99">
        <f t="shared" si="92"/>
        <v>0</v>
      </c>
      <c r="AG239" s="25"/>
      <c r="AH239" s="302"/>
      <c r="AI239" s="100">
        <f>IF(F239="",0,
IF(AG239="RI",N(HLOOKUP($F239,Partenaires!$B$11:$H$24,6,FALSE)),
IF(AG239="DE",N(HLOOKUP($F239,Partenaires!$B$11:$H$24,7,FALSE)),
IF(AG239="IEE",N(HLOOKUP($F239,Partenaires!$B$11:$H$24,8,FALSE)),
IF(AG239="AFR",N(HLOOKUP($F239,Partenaires!$B$11:$H$24,9,FALSE)),
IF(AG239="PME",N(HLOOKUP($F239,Partenaires!$B$11:$H$24,10,FALSE)),
IF(AG239="PE",N(HLOOKUP($F239,Partenaires!$B$11:$H$24,11,FALSE)),0)))))))</f>
        <v>0</v>
      </c>
      <c r="AJ239" s="101">
        <f t="shared" si="93"/>
        <v>0</v>
      </c>
      <c r="AK239" s="101">
        <f t="shared" si="94"/>
        <v>0</v>
      </c>
      <c r="AL239" s="101">
        <f t="shared" si="95"/>
        <v>0</v>
      </c>
      <c r="AM239" s="101">
        <f t="shared" si="96"/>
        <v>0</v>
      </c>
      <c r="AN239" s="101">
        <f t="shared" si="97"/>
        <v>0</v>
      </c>
      <c r="AO239" s="101">
        <f t="shared" si="98"/>
        <v>0</v>
      </c>
      <c r="AP239" s="101">
        <f>IF(AG239="PE",AO239-(AO239*N(HLOOKUP($F239,Partenaires!$B$11:$H$24,12,FALSE))/N(HLOOKUP($F239,Partenaires!$B$11:$H$24,13,FALSE))),0)</f>
        <v>0</v>
      </c>
      <c r="AQ239" s="101">
        <f t="shared" si="99"/>
        <v>0</v>
      </c>
      <c r="AR239" s="101">
        <f t="shared" si="100"/>
        <v>0</v>
      </c>
      <c r="AS239" s="101">
        <f t="shared" si="101"/>
        <v>0</v>
      </c>
      <c r="AT239" s="101">
        <f t="shared" si="102"/>
        <v>0</v>
      </c>
      <c r="AU239" s="101">
        <f t="shared" si="103"/>
        <v>0</v>
      </c>
      <c r="AV239" s="101">
        <f t="shared" si="104"/>
        <v>0</v>
      </c>
      <c r="AW239" s="101">
        <f t="shared" si="105"/>
        <v>0</v>
      </c>
      <c r="AX239" s="101">
        <f t="shared" si="106"/>
        <v>0</v>
      </c>
      <c r="AY239" s="101">
        <f t="shared" si="107"/>
        <v>0</v>
      </c>
      <c r="AZ239" s="101">
        <f t="shared" si="108"/>
        <v>0</v>
      </c>
      <c r="BA239" s="101">
        <f>IF(F239="",0,$BB239*N(HLOOKUP($F239,Partenaires!$B$11:$H$24,5,FALSE)))</f>
        <v>0</v>
      </c>
      <c r="BB239" s="101">
        <f t="shared" si="109"/>
        <v>0</v>
      </c>
    </row>
    <row r="240" spans="1:54" x14ac:dyDescent="0.25">
      <c r="A240" s="25"/>
      <c r="B240" s="25"/>
      <c r="C240" s="25"/>
      <c r="D240" s="43" t="str">
        <f t="shared" si="87"/>
        <v/>
      </c>
      <c r="E240" s="44">
        <f>IFERROR(VLOOKUP(CONCATENATE(A240,B240,C240),'Structure projet '!D:E,2,FALSE),"")</f>
        <v>0</v>
      </c>
      <c r="F240" s="25"/>
      <c r="G240" s="25"/>
      <c r="H240" s="26"/>
      <c r="I240" s="26"/>
      <c r="J240" s="272"/>
      <c r="K240" s="272"/>
      <c r="L240" s="272"/>
      <c r="M240" s="272"/>
      <c r="N240" s="272"/>
      <c r="O240" s="98">
        <f t="shared" si="88"/>
        <v>0</v>
      </c>
      <c r="P240" s="33"/>
      <c r="Q240" s="33"/>
      <c r="R240" s="33"/>
      <c r="S240" s="33"/>
      <c r="T240" s="33"/>
      <c r="U240" s="99">
        <f t="shared" si="89"/>
        <v>0</v>
      </c>
      <c r="V240" s="34"/>
      <c r="W240" s="99">
        <f t="shared" si="90"/>
        <v>0</v>
      </c>
      <c r="X240" s="99">
        <f t="shared" si="91"/>
        <v>0</v>
      </c>
      <c r="Y240" s="33" t="str">
        <f>_xlfn.IFNA(IF(VLOOKUP(CONCATENATE($D240,$F240,$G240,Y$3),'Description des coûts'!$D$8:$M$1048576,5,FALSE)=Y$3,VLOOKUP(CONCATENATE($D240,$F240,$G240,Y$3),'Description des coûts'!$D$8:$M$1048576,9,FALSE),0),"")</f>
        <v/>
      </c>
      <c r="Z240" s="33">
        <f>IFERROR(VLOOKUP(D240,Amortissements!$D$8:$O$1048576,8,FALSE)*VLOOKUP(D240,Amortissements!$D$8:$O$1048576,10,FALSE),0)</f>
        <v>0</v>
      </c>
      <c r="AA240" s="33" t="str">
        <f>_xlfn.IFNA(IF(VLOOKUP(CONCATENATE($D240,$F240,$G240,AA$3),'Description des coûts'!$D$8:$M$1048576,5,FALSE)=AA$3,VLOOKUP(CONCATENATE($D240,$F240,$G240,AA$3),'Description des coûts'!$D$8:$M$1048576,9,FALSE),0),"")</f>
        <v/>
      </c>
      <c r="AB240" s="33" t="str">
        <f>_xlfn.IFNA(IF(VLOOKUP(CONCATENATE($D240,$F240,$G240,AB$3),'Description des coûts'!$D$8:$M$1048576,5,FALSE)=AB$3,VLOOKUP(CONCATENATE($D240,$F240,$G240,AB$3),'Description des coûts'!$D$8:$M$1048576,9,FALSE),0),"")</f>
        <v/>
      </c>
      <c r="AC240" s="33" t="str">
        <f>_xlfn.IFNA(IF(VLOOKUP(CONCATENATE($D240,$F240,$G240,AC$3),'Description des coûts'!$D$8:$M$1048576,5,FALSE)=AC$3,VLOOKUP(CONCATENATE($D240,$F240,$G240,AC$3),'Description des coûts'!$D$8:$M$1048576,9,FALSE),0),"")</f>
        <v/>
      </c>
      <c r="AD240" s="33" t="str">
        <f>_xlfn.IFNA(IF(VLOOKUP(CONCATENATE($D240,$F240,$G240,AD$3),'Description des coûts'!$D$8:$M$1048576,5,FALSE)=AD$3,VLOOKUP(CONCATENATE($D240,$F240,$G240,AD$3),'Description des coûts'!$D$8:$M$1048576,9,FALSE),0),"")</f>
        <v/>
      </c>
      <c r="AE240" s="34"/>
      <c r="AF240" s="99">
        <f t="shared" si="92"/>
        <v>0</v>
      </c>
      <c r="AG240" s="25"/>
      <c r="AH240" s="302"/>
      <c r="AI240" s="100">
        <f>IF(F240="",0,
IF(AG240="RI",N(HLOOKUP($F240,Partenaires!$B$11:$H$24,6,FALSE)),
IF(AG240="DE",N(HLOOKUP($F240,Partenaires!$B$11:$H$24,7,FALSE)),
IF(AG240="IEE",N(HLOOKUP($F240,Partenaires!$B$11:$H$24,8,FALSE)),
IF(AG240="AFR",N(HLOOKUP($F240,Partenaires!$B$11:$H$24,9,FALSE)),
IF(AG240="PME",N(HLOOKUP($F240,Partenaires!$B$11:$H$24,10,FALSE)),
IF(AG240="PE",N(HLOOKUP($F240,Partenaires!$B$11:$H$24,11,FALSE)),0)))))))</f>
        <v>0</v>
      </c>
      <c r="AJ240" s="101">
        <f t="shared" si="93"/>
        <v>0</v>
      </c>
      <c r="AK240" s="101">
        <f t="shared" si="94"/>
        <v>0</v>
      </c>
      <c r="AL240" s="101">
        <f t="shared" si="95"/>
        <v>0</v>
      </c>
      <c r="AM240" s="101">
        <f t="shared" si="96"/>
        <v>0</v>
      </c>
      <c r="AN240" s="101">
        <f t="shared" si="97"/>
        <v>0</v>
      </c>
      <c r="AO240" s="101">
        <f t="shared" si="98"/>
        <v>0</v>
      </c>
      <c r="AP240" s="101">
        <f>IF(AG240="PE",AO240-(AO240*N(HLOOKUP($F240,Partenaires!$B$11:$H$24,12,FALSE))/N(HLOOKUP($F240,Partenaires!$B$11:$H$24,13,FALSE))),0)</f>
        <v>0</v>
      </c>
      <c r="AQ240" s="101">
        <f t="shared" si="99"/>
        <v>0</v>
      </c>
      <c r="AR240" s="101">
        <f t="shared" si="100"/>
        <v>0</v>
      </c>
      <c r="AS240" s="101">
        <f t="shared" si="101"/>
        <v>0</v>
      </c>
      <c r="AT240" s="101">
        <f t="shared" si="102"/>
        <v>0</v>
      </c>
      <c r="AU240" s="101">
        <f t="shared" si="103"/>
        <v>0</v>
      </c>
      <c r="AV240" s="101">
        <f t="shared" si="104"/>
        <v>0</v>
      </c>
      <c r="AW240" s="101">
        <f t="shared" si="105"/>
        <v>0</v>
      </c>
      <c r="AX240" s="101">
        <f t="shared" si="106"/>
        <v>0</v>
      </c>
      <c r="AY240" s="101">
        <f t="shared" si="107"/>
        <v>0</v>
      </c>
      <c r="AZ240" s="101">
        <f t="shared" si="108"/>
        <v>0</v>
      </c>
      <c r="BA240" s="101">
        <f>IF(F240="",0,$BB240*N(HLOOKUP($F240,Partenaires!$B$11:$H$24,5,FALSE)))</f>
        <v>0</v>
      </c>
      <c r="BB240" s="101">
        <f t="shared" si="109"/>
        <v>0</v>
      </c>
    </row>
    <row r="241" spans="1:54" x14ac:dyDescent="0.25">
      <c r="A241" s="25"/>
      <c r="B241" s="25"/>
      <c r="C241" s="25"/>
      <c r="D241" s="43" t="str">
        <f t="shared" si="87"/>
        <v/>
      </c>
      <c r="E241" s="44">
        <f>IFERROR(VLOOKUP(CONCATENATE(A241,B241,C241),'Structure projet '!D:E,2,FALSE),"")</f>
        <v>0</v>
      </c>
      <c r="F241" s="25"/>
      <c r="G241" s="25"/>
      <c r="H241" s="26"/>
      <c r="I241" s="26"/>
      <c r="J241" s="272"/>
      <c r="K241" s="272"/>
      <c r="L241" s="272"/>
      <c r="M241" s="272"/>
      <c r="N241" s="272"/>
      <c r="O241" s="98">
        <f t="shared" si="88"/>
        <v>0</v>
      </c>
      <c r="P241" s="33"/>
      <c r="Q241" s="33"/>
      <c r="R241" s="33"/>
      <c r="S241" s="33"/>
      <c r="T241" s="33"/>
      <c r="U241" s="99">
        <f t="shared" si="89"/>
        <v>0</v>
      </c>
      <c r="V241" s="34"/>
      <c r="W241" s="99">
        <f t="shared" si="90"/>
        <v>0</v>
      </c>
      <c r="X241" s="99">
        <f t="shared" si="91"/>
        <v>0</v>
      </c>
      <c r="Y241" s="33" t="str">
        <f>_xlfn.IFNA(IF(VLOOKUP(CONCATENATE($D241,$F241,$G241,Y$3),'Description des coûts'!$D$8:$M$1048576,5,FALSE)=Y$3,VLOOKUP(CONCATENATE($D241,$F241,$G241,Y$3),'Description des coûts'!$D$8:$M$1048576,9,FALSE),0),"")</f>
        <v/>
      </c>
      <c r="Z241" s="33">
        <f>IFERROR(VLOOKUP(D241,Amortissements!$D$8:$O$1048576,8,FALSE)*VLOOKUP(D241,Amortissements!$D$8:$O$1048576,10,FALSE),0)</f>
        <v>0</v>
      </c>
      <c r="AA241" s="33" t="str">
        <f>_xlfn.IFNA(IF(VLOOKUP(CONCATENATE($D241,$F241,$G241,AA$3),'Description des coûts'!$D$8:$M$1048576,5,FALSE)=AA$3,VLOOKUP(CONCATENATE($D241,$F241,$G241,AA$3),'Description des coûts'!$D$8:$M$1048576,9,FALSE),0),"")</f>
        <v/>
      </c>
      <c r="AB241" s="33" t="str">
        <f>_xlfn.IFNA(IF(VLOOKUP(CONCATENATE($D241,$F241,$G241,AB$3),'Description des coûts'!$D$8:$M$1048576,5,FALSE)=AB$3,VLOOKUP(CONCATENATE($D241,$F241,$G241,AB$3),'Description des coûts'!$D$8:$M$1048576,9,FALSE),0),"")</f>
        <v/>
      </c>
      <c r="AC241" s="33" t="str">
        <f>_xlfn.IFNA(IF(VLOOKUP(CONCATENATE($D241,$F241,$G241,AC$3),'Description des coûts'!$D$8:$M$1048576,5,FALSE)=AC$3,VLOOKUP(CONCATENATE($D241,$F241,$G241,AC$3),'Description des coûts'!$D$8:$M$1048576,9,FALSE),0),"")</f>
        <v/>
      </c>
      <c r="AD241" s="33" t="str">
        <f>_xlfn.IFNA(IF(VLOOKUP(CONCATENATE($D241,$F241,$G241,AD$3),'Description des coûts'!$D$8:$M$1048576,5,FALSE)=AD$3,VLOOKUP(CONCATENATE($D241,$F241,$G241,AD$3),'Description des coûts'!$D$8:$M$1048576,9,FALSE),0),"")</f>
        <v/>
      </c>
      <c r="AE241" s="34"/>
      <c r="AF241" s="99">
        <f t="shared" si="92"/>
        <v>0</v>
      </c>
      <c r="AG241" s="25"/>
      <c r="AH241" s="302"/>
      <c r="AI241" s="100">
        <f>IF(F241="",0,
IF(AG241="RI",N(HLOOKUP($F241,Partenaires!$B$11:$H$24,6,FALSE)),
IF(AG241="DE",N(HLOOKUP($F241,Partenaires!$B$11:$H$24,7,FALSE)),
IF(AG241="IEE",N(HLOOKUP($F241,Partenaires!$B$11:$H$24,8,FALSE)),
IF(AG241="AFR",N(HLOOKUP($F241,Partenaires!$B$11:$H$24,9,FALSE)),
IF(AG241="PME",N(HLOOKUP($F241,Partenaires!$B$11:$H$24,10,FALSE)),
IF(AG241="PE",N(HLOOKUP($F241,Partenaires!$B$11:$H$24,11,FALSE)),0)))))))</f>
        <v>0</v>
      </c>
      <c r="AJ241" s="101">
        <f t="shared" si="93"/>
        <v>0</v>
      </c>
      <c r="AK241" s="101">
        <f t="shared" si="94"/>
        <v>0</v>
      </c>
      <c r="AL241" s="101">
        <f t="shared" si="95"/>
        <v>0</v>
      </c>
      <c r="AM241" s="101">
        <f t="shared" si="96"/>
        <v>0</v>
      </c>
      <c r="AN241" s="101">
        <f t="shared" si="97"/>
        <v>0</v>
      </c>
      <c r="AO241" s="101">
        <f t="shared" si="98"/>
        <v>0</v>
      </c>
      <c r="AP241" s="101">
        <f>IF(AG241="PE",AO241-(AO241*N(HLOOKUP($F241,Partenaires!$B$11:$H$24,12,FALSE))/N(HLOOKUP($F241,Partenaires!$B$11:$H$24,13,FALSE))),0)</f>
        <v>0</v>
      </c>
      <c r="AQ241" s="101">
        <f t="shared" si="99"/>
        <v>0</v>
      </c>
      <c r="AR241" s="101">
        <f t="shared" si="100"/>
        <v>0</v>
      </c>
      <c r="AS241" s="101">
        <f t="shared" si="101"/>
        <v>0</v>
      </c>
      <c r="AT241" s="101">
        <f t="shared" si="102"/>
        <v>0</v>
      </c>
      <c r="AU241" s="101">
        <f t="shared" si="103"/>
        <v>0</v>
      </c>
      <c r="AV241" s="101">
        <f t="shared" si="104"/>
        <v>0</v>
      </c>
      <c r="AW241" s="101">
        <f t="shared" si="105"/>
        <v>0</v>
      </c>
      <c r="AX241" s="101">
        <f t="shared" si="106"/>
        <v>0</v>
      </c>
      <c r="AY241" s="101">
        <f t="shared" si="107"/>
        <v>0</v>
      </c>
      <c r="AZ241" s="101">
        <f t="shared" si="108"/>
        <v>0</v>
      </c>
      <c r="BA241" s="101">
        <f>IF(F241="",0,$BB241*N(HLOOKUP($F241,Partenaires!$B$11:$H$24,5,FALSE)))</f>
        <v>0</v>
      </c>
      <c r="BB241" s="101">
        <f t="shared" si="109"/>
        <v>0</v>
      </c>
    </row>
    <row r="242" spans="1:54" x14ac:dyDescent="0.25">
      <c r="A242" s="25"/>
      <c r="B242" s="25"/>
      <c r="C242" s="25"/>
      <c r="D242" s="43" t="str">
        <f t="shared" si="87"/>
        <v/>
      </c>
      <c r="E242" s="44">
        <f>IFERROR(VLOOKUP(CONCATENATE(A242,B242,C242),'Structure projet '!D:E,2,FALSE),"")</f>
        <v>0</v>
      </c>
      <c r="F242" s="25"/>
      <c r="G242" s="25"/>
      <c r="H242" s="26"/>
      <c r="I242" s="26"/>
      <c r="J242" s="272"/>
      <c r="K242" s="272"/>
      <c r="L242" s="272"/>
      <c r="M242" s="272"/>
      <c r="N242" s="272"/>
      <c r="O242" s="98">
        <f t="shared" si="88"/>
        <v>0</v>
      </c>
      <c r="P242" s="33"/>
      <c r="Q242" s="33"/>
      <c r="R242" s="33"/>
      <c r="S242" s="33"/>
      <c r="T242" s="33"/>
      <c r="U242" s="99">
        <f t="shared" si="89"/>
        <v>0</v>
      </c>
      <c r="V242" s="34"/>
      <c r="W242" s="99">
        <f t="shared" si="90"/>
        <v>0</v>
      </c>
      <c r="X242" s="99">
        <f t="shared" si="91"/>
        <v>0</v>
      </c>
      <c r="Y242" s="33" t="str">
        <f>_xlfn.IFNA(IF(VLOOKUP(CONCATENATE($D242,$F242,$G242,Y$3),'Description des coûts'!$D$8:$M$1048576,5,FALSE)=Y$3,VLOOKUP(CONCATENATE($D242,$F242,$G242,Y$3),'Description des coûts'!$D$8:$M$1048576,9,FALSE),0),"")</f>
        <v/>
      </c>
      <c r="Z242" s="33">
        <f>IFERROR(VLOOKUP(D242,Amortissements!$D$8:$O$1048576,8,FALSE)*VLOOKUP(D242,Amortissements!$D$8:$O$1048576,10,FALSE),0)</f>
        <v>0</v>
      </c>
      <c r="AA242" s="33" t="str">
        <f>_xlfn.IFNA(IF(VLOOKUP(CONCATENATE($D242,$F242,$G242,AA$3),'Description des coûts'!$D$8:$M$1048576,5,FALSE)=AA$3,VLOOKUP(CONCATENATE($D242,$F242,$G242,AA$3),'Description des coûts'!$D$8:$M$1048576,9,FALSE),0),"")</f>
        <v/>
      </c>
      <c r="AB242" s="33" t="str">
        <f>_xlfn.IFNA(IF(VLOOKUP(CONCATENATE($D242,$F242,$G242,AB$3),'Description des coûts'!$D$8:$M$1048576,5,FALSE)=AB$3,VLOOKUP(CONCATENATE($D242,$F242,$G242,AB$3),'Description des coûts'!$D$8:$M$1048576,9,FALSE),0),"")</f>
        <v/>
      </c>
      <c r="AC242" s="33" t="str">
        <f>_xlfn.IFNA(IF(VLOOKUP(CONCATENATE($D242,$F242,$G242,AC$3),'Description des coûts'!$D$8:$M$1048576,5,FALSE)=AC$3,VLOOKUP(CONCATENATE($D242,$F242,$G242,AC$3),'Description des coûts'!$D$8:$M$1048576,9,FALSE),0),"")</f>
        <v/>
      </c>
      <c r="AD242" s="33" t="str">
        <f>_xlfn.IFNA(IF(VLOOKUP(CONCATENATE($D242,$F242,$G242,AD$3),'Description des coûts'!$D$8:$M$1048576,5,FALSE)=AD$3,VLOOKUP(CONCATENATE($D242,$F242,$G242,AD$3),'Description des coûts'!$D$8:$M$1048576,9,FALSE),0),"")</f>
        <v/>
      </c>
      <c r="AE242" s="34"/>
      <c r="AF242" s="99">
        <f t="shared" si="92"/>
        <v>0</v>
      </c>
      <c r="AG242" s="25"/>
      <c r="AH242" s="302"/>
      <c r="AI242" s="100">
        <f>IF(F242="",0,
IF(AG242="RI",N(HLOOKUP($F242,Partenaires!$B$11:$H$24,6,FALSE)),
IF(AG242="DE",N(HLOOKUP($F242,Partenaires!$B$11:$H$24,7,FALSE)),
IF(AG242="IEE",N(HLOOKUP($F242,Partenaires!$B$11:$H$24,8,FALSE)),
IF(AG242="AFR",N(HLOOKUP($F242,Partenaires!$B$11:$H$24,9,FALSE)),
IF(AG242="PME",N(HLOOKUP($F242,Partenaires!$B$11:$H$24,10,FALSE)),
IF(AG242="PE",N(HLOOKUP($F242,Partenaires!$B$11:$H$24,11,FALSE)),0)))))))</f>
        <v>0</v>
      </c>
      <c r="AJ242" s="101">
        <f t="shared" si="93"/>
        <v>0</v>
      </c>
      <c r="AK242" s="101">
        <f t="shared" si="94"/>
        <v>0</v>
      </c>
      <c r="AL242" s="101">
        <f t="shared" si="95"/>
        <v>0</v>
      </c>
      <c r="AM242" s="101">
        <f t="shared" si="96"/>
        <v>0</v>
      </c>
      <c r="AN242" s="101">
        <f t="shared" si="97"/>
        <v>0</v>
      </c>
      <c r="AO242" s="101">
        <f t="shared" si="98"/>
        <v>0</v>
      </c>
      <c r="AP242" s="101">
        <f>IF(AG242="PE",AO242-(AO242*N(HLOOKUP($F242,Partenaires!$B$11:$H$24,12,FALSE))/N(HLOOKUP($F242,Partenaires!$B$11:$H$24,13,FALSE))),0)</f>
        <v>0</v>
      </c>
      <c r="AQ242" s="101">
        <f t="shared" si="99"/>
        <v>0</v>
      </c>
      <c r="AR242" s="101">
        <f t="shared" si="100"/>
        <v>0</v>
      </c>
      <c r="AS242" s="101">
        <f t="shared" si="101"/>
        <v>0</v>
      </c>
      <c r="AT242" s="101">
        <f t="shared" si="102"/>
        <v>0</v>
      </c>
      <c r="AU242" s="101">
        <f t="shared" si="103"/>
        <v>0</v>
      </c>
      <c r="AV242" s="101">
        <f t="shared" si="104"/>
        <v>0</v>
      </c>
      <c r="AW242" s="101">
        <f t="shared" si="105"/>
        <v>0</v>
      </c>
      <c r="AX242" s="101">
        <f t="shared" si="106"/>
        <v>0</v>
      </c>
      <c r="AY242" s="101">
        <f t="shared" si="107"/>
        <v>0</v>
      </c>
      <c r="AZ242" s="101">
        <f t="shared" si="108"/>
        <v>0</v>
      </c>
      <c r="BA242" s="101">
        <f>IF(F242="",0,$BB242*N(HLOOKUP($F242,Partenaires!$B$11:$H$24,5,FALSE)))</f>
        <v>0</v>
      </c>
      <c r="BB242" s="101">
        <f t="shared" si="109"/>
        <v>0</v>
      </c>
    </row>
    <row r="243" spans="1:54" x14ac:dyDescent="0.25">
      <c r="A243" s="25"/>
      <c r="B243" s="25"/>
      <c r="C243" s="25"/>
      <c r="D243" s="43" t="str">
        <f t="shared" si="87"/>
        <v/>
      </c>
      <c r="E243" s="44">
        <f>IFERROR(VLOOKUP(CONCATENATE(A243,B243,C243),'Structure projet '!D:E,2,FALSE),"")</f>
        <v>0</v>
      </c>
      <c r="F243" s="25"/>
      <c r="G243" s="25"/>
      <c r="H243" s="26"/>
      <c r="I243" s="26"/>
      <c r="J243" s="272"/>
      <c r="K243" s="272"/>
      <c r="L243" s="272"/>
      <c r="M243" s="272"/>
      <c r="N243" s="272"/>
      <c r="O243" s="98">
        <f t="shared" si="88"/>
        <v>0</v>
      </c>
      <c r="P243" s="33"/>
      <c r="Q243" s="33"/>
      <c r="R243" s="33"/>
      <c r="S243" s="33"/>
      <c r="T243" s="33"/>
      <c r="U243" s="99">
        <f t="shared" si="89"/>
        <v>0</v>
      </c>
      <c r="V243" s="34"/>
      <c r="W243" s="99">
        <f t="shared" si="90"/>
        <v>0</v>
      </c>
      <c r="X243" s="99">
        <f t="shared" si="91"/>
        <v>0</v>
      </c>
      <c r="Y243" s="33" t="str">
        <f>_xlfn.IFNA(IF(VLOOKUP(CONCATENATE($D243,$F243,$G243,Y$3),'Description des coûts'!$D$8:$M$1048576,5,FALSE)=Y$3,VLOOKUP(CONCATENATE($D243,$F243,$G243,Y$3),'Description des coûts'!$D$8:$M$1048576,9,FALSE),0),"")</f>
        <v/>
      </c>
      <c r="Z243" s="33">
        <f>IFERROR(VLOOKUP(D243,Amortissements!$D$8:$O$1048576,8,FALSE)*VLOOKUP(D243,Amortissements!$D$8:$O$1048576,10,FALSE),0)</f>
        <v>0</v>
      </c>
      <c r="AA243" s="33" t="str">
        <f>_xlfn.IFNA(IF(VLOOKUP(CONCATENATE($D243,$F243,$G243,AA$3),'Description des coûts'!$D$8:$M$1048576,5,FALSE)=AA$3,VLOOKUP(CONCATENATE($D243,$F243,$G243,AA$3),'Description des coûts'!$D$8:$M$1048576,9,FALSE),0),"")</f>
        <v/>
      </c>
      <c r="AB243" s="33" t="str">
        <f>_xlfn.IFNA(IF(VLOOKUP(CONCATENATE($D243,$F243,$G243,AB$3),'Description des coûts'!$D$8:$M$1048576,5,FALSE)=AB$3,VLOOKUP(CONCATENATE($D243,$F243,$G243,AB$3),'Description des coûts'!$D$8:$M$1048576,9,FALSE),0),"")</f>
        <v/>
      </c>
      <c r="AC243" s="33" t="str">
        <f>_xlfn.IFNA(IF(VLOOKUP(CONCATENATE($D243,$F243,$G243,AC$3),'Description des coûts'!$D$8:$M$1048576,5,FALSE)=AC$3,VLOOKUP(CONCATENATE($D243,$F243,$G243,AC$3),'Description des coûts'!$D$8:$M$1048576,9,FALSE),0),"")</f>
        <v/>
      </c>
      <c r="AD243" s="33" t="str">
        <f>_xlfn.IFNA(IF(VLOOKUP(CONCATENATE($D243,$F243,$G243,AD$3),'Description des coûts'!$D$8:$M$1048576,5,FALSE)=AD$3,VLOOKUP(CONCATENATE($D243,$F243,$G243,AD$3),'Description des coûts'!$D$8:$M$1048576,9,FALSE),0),"")</f>
        <v/>
      </c>
      <c r="AE243" s="34"/>
      <c r="AF243" s="99">
        <f t="shared" si="92"/>
        <v>0</v>
      </c>
      <c r="AG243" s="25"/>
      <c r="AH243" s="302"/>
      <c r="AI243" s="100">
        <f>IF(F243="",0,
IF(AG243="RI",N(HLOOKUP($F243,Partenaires!$B$11:$H$24,6,FALSE)),
IF(AG243="DE",N(HLOOKUP($F243,Partenaires!$B$11:$H$24,7,FALSE)),
IF(AG243="IEE",N(HLOOKUP($F243,Partenaires!$B$11:$H$24,8,FALSE)),
IF(AG243="AFR",N(HLOOKUP($F243,Partenaires!$B$11:$H$24,9,FALSE)),
IF(AG243="PME",N(HLOOKUP($F243,Partenaires!$B$11:$H$24,10,FALSE)),
IF(AG243="PE",N(HLOOKUP($F243,Partenaires!$B$11:$H$24,11,FALSE)),0)))))))</f>
        <v>0</v>
      </c>
      <c r="AJ243" s="101">
        <f t="shared" si="93"/>
        <v>0</v>
      </c>
      <c r="AK243" s="101">
        <f t="shared" si="94"/>
        <v>0</v>
      </c>
      <c r="AL243" s="101">
        <f t="shared" si="95"/>
        <v>0</v>
      </c>
      <c r="AM243" s="101">
        <f t="shared" si="96"/>
        <v>0</v>
      </c>
      <c r="AN243" s="101">
        <f t="shared" si="97"/>
        <v>0</v>
      </c>
      <c r="AO243" s="101">
        <f t="shared" si="98"/>
        <v>0</v>
      </c>
      <c r="AP243" s="101">
        <f>IF(AG243="PE",AO243-(AO243*N(HLOOKUP($F243,Partenaires!$B$11:$H$24,12,FALSE))/N(HLOOKUP($F243,Partenaires!$B$11:$H$24,13,FALSE))),0)</f>
        <v>0</v>
      </c>
      <c r="AQ243" s="101">
        <f t="shared" si="99"/>
        <v>0</v>
      </c>
      <c r="AR243" s="101">
        <f t="shared" si="100"/>
        <v>0</v>
      </c>
      <c r="AS243" s="101">
        <f t="shared" si="101"/>
        <v>0</v>
      </c>
      <c r="AT243" s="101">
        <f t="shared" si="102"/>
        <v>0</v>
      </c>
      <c r="AU243" s="101">
        <f t="shared" si="103"/>
        <v>0</v>
      </c>
      <c r="AV243" s="101">
        <f t="shared" si="104"/>
        <v>0</v>
      </c>
      <c r="AW243" s="101">
        <f t="shared" si="105"/>
        <v>0</v>
      </c>
      <c r="AX243" s="101">
        <f t="shared" si="106"/>
        <v>0</v>
      </c>
      <c r="AY243" s="101">
        <f t="shared" si="107"/>
        <v>0</v>
      </c>
      <c r="AZ243" s="101">
        <f t="shared" si="108"/>
        <v>0</v>
      </c>
      <c r="BA243" s="101">
        <f>IF(F243="",0,$BB243*N(HLOOKUP($F243,Partenaires!$B$11:$H$24,5,FALSE)))</f>
        <v>0</v>
      </c>
      <c r="BB243" s="101">
        <f t="shared" si="109"/>
        <v>0</v>
      </c>
    </row>
    <row r="244" spans="1:54" x14ac:dyDescent="0.25">
      <c r="A244" s="25"/>
      <c r="B244" s="25"/>
      <c r="C244" s="25"/>
      <c r="D244" s="43" t="str">
        <f t="shared" si="87"/>
        <v/>
      </c>
      <c r="E244" s="44">
        <f>IFERROR(VLOOKUP(CONCATENATE(A244,B244,C244),'Structure projet '!D:E,2,FALSE),"")</f>
        <v>0</v>
      </c>
      <c r="F244" s="25"/>
      <c r="G244" s="25"/>
      <c r="H244" s="26"/>
      <c r="I244" s="26"/>
      <c r="J244" s="272"/>
      <c r="K244" s="272"/>
      <c r="L244" s="272"/>
      <c r="M244" s="272"/>
      <c r="N244" s="272"/>
      <c r="O244" s="98">
        <f t="shared" si="88"/>
        <v>0</v>
      </c>
      <c r="P244" s="33"/>
      <c r="Q244" s="33"/>
      <c r="R244" s="33"/>
      <c r="S244" s="33"/>
      <c r="T244" s="33"/>
      <c r="U244" s="99">
        <f t="shared" si="89"/>
        <v>0</v>
      </c>
      <c r="V244" s="34"/>
      <c r="W244" s="99">
        <f t="shared" si="90"/>
        <v>0</v>
      </c>
      <c r="X244" s="99">
        <f t="shared" si="91"/>
        <v>0</v>
      </c>
      <c r="Y244" s="33" t="str">
        <f>_xlfn.IFNA(IF(VLOOKUP(CONCATENATE($D244,$F244,$G244,Y$3),'Description des coûts'!$D$8:$M$1048576,5,FALSE)=Y$3,VLOOKUP(CONCATENATE($D244,$F244,$G244,Y$3),'Description des coûts'!$D$8:$M$1048576,9,FALSE),0),"")</f>
        <v/>
      </c>
      <c r="Z244" s="33">
        <f>IFERROR(VLOOKUP(D244,Amortissements!$D$8:$O$1048576,8,FALSE)*VLOOKUP(D244,Amortissements!$D$8:$O$1048576,10,FALSE),0)</f>
        <v>0</v>
      </c>
      <c r="AA244" s="33" t="str">
        <f>_xlfn.IFNA(IF(VLOOKUP(CONCATENATE($D244,$F244,$G244,AA$3),'Description des coûts'!$D$8:$M$1048576,5,FALSE)=AA$3,VLOOKUP(CONCATENATE($D244,$F244,$G244,AA$3),'Description des coûts'!$D$8:$M$1048576,9,FALSE),0),"")</f>
        <v/>
      </c>
      <c r="AB244" s="33" t="str">
        <f>_xlfn.IFNA(IF(VLOOKUP(CONCATENATE($D244,$F244,$G244,AB$3),'Description des coûts'!$D$8:$M$1048576,5,FALSE)=AB$3,VLOOKUP(CONCATENATE($D244,$F244,$G244,AB$3),'Description des coûts'!$D$8:$M$1048576,9,FALSE),0),"")</f>
        <v/>
      </c>
      <c r="AC244" s="33" t="str">
        <f>_xlfn.IFNA(IF(VLOOKUP(CONCATENATE($D244,$F244,$G244,AC$3),'Description des coûts'!$D$8:$M$1048576,5,FALSE)=AC$3,VLOOKUP(CONCATENATE($D244,$F244,$G244,AC$3),'Description des coûts'!$D$8:$M$1048576,9,FALSE),0),"")</f>
        <v/>
      </c>
      <c r="AD244" s="33" t="str">
        <f>_xlfn.IFNA(IF(VLOOKUP(CONCATENATE($D244,$F244,$G244,AD$3),'Description des coûts'!$D$8:$M$1048576,5,FALSE)=AD$3,VLOOKUP(CONCATENATE($D244,$F244,$G244,AD$3),'Description des coûts'!$D$8:$M$1048576,9,FALSE),0),"")</f>
        <v/>
      </c>
      <c r="AE244" s="34"/>
      <c r="AF244" s="99">
        <f t="shared" si="92"/>
        <v>0</v>
      </c>
      <c r="AG244" s="25"/>
      <c r="AH244" s="302"/>
      <c r="AI244" s="100">
        <f>IF(F244="",0,
IF(AG244="RI",N(HLOOKUP($F244,Partenaires!$B$11:$H$24,6,FALSE)),
IF(AG244="DE",N(HLOOKUP($F244,Partenaires!$B$11:$H$24,7,FALSE)),
IF(AG244="IEE",N(HLOOKUP($F244,Partenaires!$B$11:$H$24,8,FALSE)),
IF(AG244="AFR",N(HLOOKUP($F244,Partenaires!$B$11:$H$24,9,FALSE)),
IF(AG244="PME",N(HLOOKUP($F244,Partenaires!$B$11:$H$24,10,FALSE)),
IF(AG244="PE",N(HLOOKUP($F244,Partenaires!$B$11:$H$24,11,FALSE)),0)))))))</f>
        <v>0</v>
      </c>
      <c r="AJ244" s="101">
        <f t="shared" si="93"/>
        <v>0</v>
      </c>
      <c r="AK244" s="101">
        <f t="shared" si="94"/>
        <v>0</v>
      </c>
      <c r="AL244" s="101">
        <f t="shared" si="95"/>
        <v>0</v>
      </c>
      <c r="AM244" s="101">
        <f t="shared" si="96"/>
        <v>0</v>
      </c>
      <c r="AN244" s="101">
        <f t="shared" si="97"/>
        <v>0</v>
      </c>
      <c r="AO244" s="101">
        <f t="shared" si="98"/>
        <v>0</v>
      </c>
      <c r="AP244" s="101">
        <f>IF(AG244="PE",AO244-(AO244*N(HLOOKUP($F244,Partenaires!$B$11:$H$24,12,FALSE))/N(HLOOKUP($F244,Partenaires!$B$11:$H$24,13,FALSE))),0)</f>
        <v>0</v>
      </c>
      <c r="AQ244" s="101">
        <f t="shared" si="99"/>
        <v>0</v>
      </c>
      <c r="AR244" s="101">
        <f t="shared" si="100"/>
        <v>0</v>
      </c>
      <c r="AS244" s="101">
        <f t="shared" si="101"/>
        <v>0</v>
      </c>
      <c r="AT244" s="101">
        <f t="shared" si="102"/>
        <v>0</v>
      </c>
      <c r="AU244" s="101">
        <f t="shared" si="103"/>
        <v>0</v>
      </c>
      <c r="AV244" s="101">
        <f t="shared" si="104"/>
        <v>0</v>
      </c>
      <c r="AW244" s="101">
        <f t="shared" si="105"/>
        <v>0</v>
      </c>
      <c r="AX244" s="101">
        <f t="shared" si="106"/>
        <v>0</v>
      </c>
      <c r="AY244" s="101">
        <f t="shared" si="107"/>
        <v>0</v>
      </c>
      <c r="AZ244" s="101">
        <f t="shared" si="108"/>
        <v>0</v>
      </c>
      <c r="BA244" s="101">
        <f>IF(F244="",0,$BB244*N(HLOOKUP($F244,Partenaires!$B$11:$H$24,5,FALSE)))</f>
        <v>0</v>
      </c>
      <c r="BB244" s="101">
        <f t="shared" si="109"/>
        <v>0</v>
      </c>
    </row>
    <row r="245" spans="1:54" x14ac:dyDescent="0.25">
      <c r="A245" s="25"/>
      <c r="B245" s="25"/>
      <c r="C245" s="25"/>
      <c r="D245" s="43" t="str">
        <f t="shared" si="87"/>
        <v/>
      </c>
      <c r="E245" s="44">
        <f>IFERROR(VLOOKUP(CONCATENATE(A245,B245,C245),'Structure projet '!D:E,2,FALSE),"")</f>
        <v>0</v>
      </c>
      <c r="F245" s="25"/>
      <c r="G245" s="25"/>
      <c r="H245" s="26"/>
      <c r="I245" s="26"/>
      <c r="J245" s="272"/>
      <c r="K245" s="272"/>
      <c r="L245" s="272"/>
      <c r="M245" s="272"/>
      <c r="N245" s="272"/>
      <c r="O245" s="98">
        <f t="shared" si="88"/>
        <v>0</v>
      </c>
      <c r="P245" s="33"/>
      <c r="Q245" s="33"/>
      <c r="R245" s="33"/>
      <c r="S245" s="33"/>
      <c r="T245" s="33"/>
      <c r="U245" s="99">
        <f t="shared" si="89"/>
        <v>0</v>
      </c>
      <c r="V245" s="34"/>
      <c r="W245" s="99">
        <f t="shared" si="90"/>
        <v>0</v>
      </c>
      <c r="X245" s="99">
        <f t="shared" si="91"/>
        <v>0</v>
      </c>
      <c r="Y245" s="33" t="str">
        <f>_xlfn.IFNA(IF(VLOOKUP(CONCATENATE($D245,$F245,$G245,Y$3),'Description des coûts'!$D$8:$M$1048576,5,FALSE)=Y$3,VLOOKUP(CONCATENATE($D245,$F245,$G245,Y$3),'Description des coûts'!$D$8:$M$1048576,9,FALSE),0),"")</f>
        <v/>
      </c>
      <c r="Z245" s="33">
        <f>IFERROR(VLOOKUP(D245,Amortissements!$D$8:$O$1048576,8,FALSE)*VLOOKUP(D245,Amortissements!$D$8:$O$1048576,10,FALSE),0)</f>
        <v>0</v>
      </c>
      <c r="AA245" s="33" t="str">
        <f>_xlfn.IFNA(IF(VLOOKUP(CONCATENATE($D245,$F245,$G245,AA$3),'Description des coûts'!$D$8:$M$1048576,5,FALSE)=AA$3,VLOOKUP(CONCATENATE($D245,$F245,$G245,AA$3),'Description des coûts'!$D$8:$M$1048576,9,FALSE),0),"")</f>
        <v/>
      </c>
      <c r="AB245" s="33" t="str">
        <f>_xlfn.IFNA(IF(VLOOKUP(CONCATENATE($D245,$F245,$G245,AB$3),'Description des coûts'!$D$8:$M$1048576,5,FALSE)=AB$3,VLOOKUP(CONCATENATE($D245,$F245,$G245,AB$3),'Description des coûts'!$D$8:$M$1048576,9,FALSE),0),"")</f>
        <v/>
      </c>
      <c r="AC245" s="33" t="str">
        <f>_xlfn.IFNA(IF(VLOOKUP(CONCATENATE($D245,$F245,$G245,AC$3),'Description des coûts'!$D$8:$M$1048576,5,FALSE)=AC$3,VLOOKUP(CONCATENATE($D245,$F245,$G245,AC$3),'Description des coûts'!$D$8:$M$1048576,9,FALSE),0),"")</f>
        <v/>
      </c>
      <c r="AD245" s="33" t="str">
        <f>_xlfn.IFNA(IF(VLOOKUP(CONCATENATE($D245,$F245,$G245,AD$3),'Description des coûts'!$D$8:$M$1048576,5,FALSE)=AD$3,VLOOKUP(CONCATENATE($D245,$F245,$G245,AD$3),'Description des coûts'!$D$8:$M$1048576,9,FALSE),0),"")</f>
        <v/>
      </c>
      <c r="AE245" s="34"/>
      <c r="AF245" s="99">
        <f t="shared" si="92"/>
        <v>0</v>
      </c>
      <c r="AG245" s="25"/>
      <c r="AH245" s="302"/>
      <c r="AI245" s="100">
        <f>IF(F245="",0,
IF(AG245="RI",N(HLOOKUP($F245,Partenaires!$B$11:$H$24,6,FALSE)),
IF(AG245="DE",N(HLOOKUP($F245,Partenaires!$B$11:$H$24,7,FALSE)),
IF(AG245="IEE",N(HLOOKUP($F245,Partenaires!$B$11:$H$24,8,FALSE)),
IF(AG245="AFR",N(HLOOKUP($F245,Partenaires!$B$11:$H$24,9,FALSE)),
IF(AG245="PME",N(HLOOKUP($F245,Partenaires!$B$11:$H$24,10,FALSE)),
IF(AG245="PE",N(HLOOKUP($F245,Partenaires!$B$11:$H$24,11,FALSE)),0)))))))</f>
        <v>0</v>
      </c>
      <c r="AJ245" s="101">
        <f t="shared" si="93"/>
        <v>0</v>
      </c>
      <c r="AK245" s="101">
        <f t="shared" si="94"/>
        <v>0</v>
      </c>
      <c r="AL245" s="101">
        <f t="shared" si="95"/>
        <v>0</v>
      </c>
      <c r="AM245" s="101">
        <f t="shared" si="96"/>
        <v>0</v>
      </c>
      <c r="AN245" s="101">
        <f t="shared" si="97"/>
        <v>0</v>
      </c>
      <c r="AO245" s="101">
        <f t="shared" si="98"/>
        <v>0</v>
      </c>
      <c r="AP245" s="101">
        <f>IF(AG245="PE",AO245-(AO245*N(HLOOKUP($F245,Partenaires!$B$11:$H$24,12,FALSE))/N(HLOOKUP($F245,Partenaires!$B$11:$H$24,13,FALSE))),0)</f>
        <v>0</v>
      </c>
      <c r="AQ245" s="101">
        <f t="shared" si="99"/>
        <v>0</v>
      </c>
      <c r="AR245" s="101">
        <f t="shared" si="100"/>
        <v>0</v>
      </c>
      <c r="AS245" s="101">
        <f t="shared" si="101"/>
        <v>0</v>
      </c>
      <c r="AT245" s="101">
        <f t="shared" si="102"/>
        <v>0</v>
      </c>
      <c r="AU245" s="101">
        <f t="shared" si="103"/>
        <v>0</v>
      </c>
      <c r="AV245" s="101">
        <f t="shared" si="104"/>
        <v>0</v>
      </c>
      <c r="AW245" s="101">
        <f t="shared" si="105"/>
        <v>0</v>
      </c>
      <c r="AX245" s="101">
        <f t="shared" si="106"/>
        <v>0</v>
      </c>
      <c r="AY245" s="101">
        <f t="shared" si="107"/>
        <v>0</v>
      </c>
      <c r="AZ245" s="101">
        <f t="shared" si="108"/>
        <v>0</v>
      </c>
      <c r="BA245" s="101">
        <f>IF(F245="",0,$BB245*N(HLOOKUP($F245,Partenaires!$B$11:$H$24,5,FALSE)))</f>
        <v>0</v>
      </c>
      <c r="BB245" s="101">
        <f t="shared" si="109"/>
        <v>0</v>
      </c>
    </row>
    <row r="246" spans="1:54" x14ac:dyDescent="0.25">
      <c r="A246" s="25"/>
      <c r="B246" s="25"/>
      <c r="C246" s="25"/>
      <c r="D246" s="43" t="str">
        <f t="shared" si="87"/>
        <v/>
      </c>
      <c r="E246" s="44">
        <f>IFERROR(VLOOKUP(CONCATENATE(A246,B246,C246),'Structure projet '!D:E,2,FALSE),"")</f>
        <v>0</v>
      </c>
      <c r="F246" s="25"/>
      <c r="G246" s="25"/>
      <c r="H246" s="26"/>
      <c r="I246" s="26"/>
      <c r="J246" s="272"/>
      <c r="K246" s="272"/>
      <c r="L246" s="272"/>
      <c r="M246" s="272"/>
      <c r="N246" s="272"/>
      <c r="O246" s="98">
        <f t="shared" si="88"/>
        <v>0</v>
      </c>
      <c r="P246" s="33"/>
      <c r="Q246" s="33"/>
      <c r="R246" s="33"/>
      <c r="S246" s="33"/>
      <c r="T246" s="33"/>
      <c r="U246" s="99">
        <f t="shared" si="89"/>
        <v>0</v>
      </c>
      <c r="V246" s="34"/>
      <c r="W246" s="99">
        <f t="shared" si="90"/>
        <v>0</v>
      </c>
      <c r="X246" s="99">
        <f t="shared" si="91"/>
        <v>0</v>
      </c>
      <c r="Y246" s="33" t="str">
        <f>_xlfn.IFNA(IF(VLOOKUP(CONCATENATE($D246,$F246,$G246,Y$3),'Description des coûts'!$D$8:$M$1048576,5,FALSE)=Y$3,VLOOKUP(CONCATENATE($D246,$F246,$G246,Y$3),'Description des coûts'!$D$8:$M$1048576,9,FALSE),0),"")</f>
        <v/>
      </c>
      <c r="Z246" s="33">
        <f>IFERROR(VLOOKUP(D246,Amortissements!$D$8:$O$1048576,8,FALSE)*VLOOKUP(D246,Amortissements!$D$8:$O$1048576,10,FALSE),0)</f>
        <v>0</v>
      </c>
      <c r="AA246" s="33" t="str">
        <f>_xlfn.IFNA(IF(VLOOKUP(CONCATENATE($D246,$F246,$G246,AA$3),'Description des coûts'!$D$8:$M$1048576,5,FALSE)=AA$3,VLOOKUP(CONCATENATE($D246,$F246,$G246,AA$3),'Description des coûts'!$D$8:$M$1048576,9,FALSE),0),"")</f>
        <v/>
      </c>
      <c r="AB246" s="33" t="str">
        <f>_xlfn.IFNA(IF(VLOOKUP(CONCATENATE($D246,$F246,$G246,AB$3),'Description des coûts'!$D$8:$M$1048576,5,FALSE)=AB$3,VLOOKUP(CONCATENATE($D246,$F246,$G246,AB$3),'Description des coûts'!$D$8:$M$1048576,9,FALSE),0),"")</f>
        <v/>
      </c>
      <c r="AC246" s="33" t="str">
        <f>_xlfn.IFNA(IF(VLOOKUP(CONCATENATE($D246,$F246,$G246,AC$3),'Description des coûts'!$D$8:$M$1048576,5,FALSE)=AC$3,VLOOKUP(CONCATENATE($D246,$F246,$G246,AC$3),'Description des coûts'!$D$8:$M$1048576,9,FALSE),0),"")</f>
        <v/>
      </c>
      <c r="AD246" s="33" t="str">
        <f>_xlfn.IFNA(IF(VLOOKUP(CONCATENATE($D246,$F246,$G246,AD$3),'Description des coûts'!$D$8:$M$1048576,5,FALSE)=AD$3,VLOOKUP(CONCATENATE($D246,$F246,$G246,AD$3),'Description des coûts'!$D$8:$M$1048576,9,FALSE),0),"")</f>
        <v/>
      </c>
      <c r="AE246" s="34"/>
      <c r="AF246" s="99">
        <f t="shared" si="92"/>
        <v>0</v>
      </c>
      <c r="AG246" s="25"/>
      <c r="AH246" s="302"/>
      <c r="AI246" s="100">
        <f>IF(F246="",0,
IF(AG246="RI",N(HLOOKUP($F246,Partenaires!$B$11:$H$24,6,FALSE)),
IF(AG246="DE",N(HLOOKUP($F246,Partenaires!$B$11:$H$24,7,FALSE)),
IF(AG246="IEE",N(HLOOKUP($F246,Partenaires!$B$11:$H$24,8,FALSE)),
IF(AG246="AFR",N(HLOOKUP($F246,Partenaires!$B$11:$H$24,9,FALSE)),
IF(AG246="PME",N(HLOOKUP($F246,Partenaires!$B$11:$H$24,10,FALSE)),
IF(AG246="PE",N(HLOOKUP($F246,Partenaires!$B$11:$H$24,11,FALSE)),0)))))))</f>
        <v>0</v>
      </c>
      <c r="AJ246" s="101">
        <f t="shared" si="93"/>
        <v>0</v>
      </c>
      <c r="AK246" s="101">
        <f t="shared" si="94"/>
        <v>0</v>
      </c>
      <c r="AL246" s="101">
        <f t="shared" si="95"/>
        <v>0</v>
      </c>
      <c r="AM246" s="101">
        <f t="shared" si="96"/>
        <v>0</v>
      </c>
      <c r="AN246" s="101">
        <f t="shared" si="97"/>
        <v>0</v>
      </c>
      <c r="AO246" s="101">
        <f t="shared" si="98"/>
        <v>0</v>
      </c>
      <c r="AP246" s="101">
        <f>IF(AG246="PE",AO246-(AO246*N(HLOOKUP($F246,Partenaires!$B$11:$H$24,12,FALSE))/N(HLOOKUP($F246,Partenaires!$B$11:$H$24,13,FALSE))),0)</f>
        <v>0</v>
      </c>
      <c r="AQ246" s="101">
        <f t="shared" si="99"/>
        <v>0</v>
      </c>
      <c r="AR246" s="101">
        <f t="shared" si="100"/>
        <v>0</v>
      </c>
      <c r="AS246" s="101">
        <f t="shared" si="101"/>
        <v>0</v>
      </c>
      <c r="AT246" s="101">
        <f t="shared" si="102"/>
        <v>0</v>
      </c>
      <c r="AU246" s="101">
        <f t="shared" si="103"/>
        <v>0</v>
      </c>
      <c r="AV246" s="101">
        <f t="shared" si="104"/>
        <v>0</v>
      </c>
      <c r="AW246" s="101">
        <f t="shared" si="105"/>
        <v>0</v>
      </c>
      <c r="AX246" s="101">
        <f t="shared" si="106"/>
        <v>0</v>
      </c>
      <c r="AY246" s="101">
        <f t="shared" si="107"/>
        <v>0</v>
      </c>
      <c r="AZ246" s="101">
        <f t="shared" si="108"/>
        <v>0</v>
      </c>
      <c r="BA246" s="101">
        <f>IF(F246="",0,$BB246*N(HLOOKUP($F246,Partenaires!$B$11:$H$24,5,FALSE)))</f>
        <v>0</v>
      </c>
      <c r="BB246" s="101">
        <f t="shared" si="109"/>
        <v>0</v>
      </c>
    </row>
    <row r="247" spans="1:54" x14ac:dyDescent="0.25">
      <c r="A247" s="25"/>
      <c r="B247" s="25"/>
      <c r="C247" s="25"/>
      <c r="D247" s="43" t="str">
        <f t="shared" si="87"/>
        <v/>
      </c>
      <c r="E247" s="44">
        <f>IFERROR(VLOOKUP(CONCATENATE(A247,B247,C247),'Structure projet '!D:E,2,FALSE),"")</f>
        <v>0</v>
      </c>
      <c r="F247" s="25"/>
      <c r="G247" s="25"/>
      <c r="H247" s="26"/>
      <c r="I247" s="26"/>
      <c r="J247" s="272"/>
      <c r="K247" s="272"/>
      <c r="L247" s="272"/>
      <c r="M247" s="272"/>
      <c r="N247" s="272"/>
      <c r="O247" s="98">
        <f t="shared" si="88"/>
        <v>0</v>
      </c>
      <c r="P247" s="33"/>
      <c r="Q247" s="33"/>
      <c r="R247" s="33"/>
      <c r="S247" s="33"/>
      <c r="T247" s="33"/>
      <c r="U247" s="99">
        <f t="shared" si="89"/>
        <v>0</v>
      </c>
      <c r="V247" s="34"/>
      <c r="W247" s="99">
        <f t="shared" si="90"/>
        <v>0</v>
      </c>
      <c r="X247" s="99">
        <f t="shared" si="91"/>
        <v>0</v>
      </c>
      <c r="Y247" s="33" t="str">
        <f>_xlfn.IFNA(IF(VLOOKUP(CONCATENATE($D247,$F247,$G247,Y$3),'Description des coûts'!$D$8:$M$1048576,5,FALSE)=Y$3,VLOOKUP(CONCATENATE($D247,$F247,$G247,Y$3),'Description des coûts'!$D$8:$M$1048576,9,FALSE),0),"")</f>
        <v/>
      </c>
      <c r="Z247" s="33">
        <f>IFERROR(VLOOKUP(D247,Amortissements!$D$8:$O$1048576,8,FALSE)*VLOOKUP(D247,Amortissements!$D$8:$O$1048576,10,FALSE),0)</f>
        <v>0</v>
      </c>
      <c r="AA247" s="33" t="str">
        <f>_xlfn.IFNA(IF(VLOOKUP(CONCATENATE($D247,$F247,$G247,AA$3),'Description des coûts'!$D$8:$M$1048576,5,FALSE)=AA$3,VLOOKUP(CONCATENATE($D247,$F247,$G247,AA$3),'Description des coûts'!$D$8:$M$1048576,9,FALSE),0),"")</f>
        <v/>
      </c>
      <c r="AB247" s="33" t="str">
        <f>_xlfn.IFNA(IF(VLOOKUP(CONCATENATE($D247,$F247,$G247,AB$3),'Description des coûts'!$D$8:$M$1048576,5,FALSE)=AB$3,VLOOKUP(CONCATENATE($D247,$F247,$G247,AB$3),'Description des coûts'!$D$8:$M$1048576,9,FALSE),0),"")</f>
        <v/>
      </c>
      <c r="AC247" s="33" t="str">
        <f>_xlfn.IFNA(IF(VLOOKUP(CONCATENATE($D247,$F247,$G247,AC$3),'Description des coûts'!$D$8:$M$1048576,5,FALSE)=AC$3,VLOOKUP(CONCATENATE($D247,$F247,$G247,AC$3),'Description des coûts'!$D$8:$M$1048576,9,FALSE),0),"")</f>
        <v/>
      </c>
      <c r="AD247" s="33" t="str">
        <f>_xlfn.IFNA(IF(VLOOKUP(CONCATENATE($D247,$F247,$G247,AD$3),'Description des coûts'!$D$8:$M$1048576,5,FALSE)=AD$3,VLOOKUP(CONCATENATE($D247,$F247,$G247,AD$3),'Description des coûts'!$D$8:$M$1048576,9,FALSE),0),"")</f>
        <v/>
      </c>
      <c r="AE247" s="34"/>
      <c r="AF247" s="99">
        <f t="shared" si="92"/>
        <v>0</v>
      </c>
      <c r="AG247" s="25"/>
      <c r="AH247" s="302"/>
      <c r="AI247" s="100">
        <f>IF(F247="",0,
IF(AG247="RI",N(HLOOKUP($F247,Partenaires!$B$11:$H$24,6,FALSE)),
IF(AG247="DE",N(HLOOKUP($F247,Partenaires!$B$11:$H$24,7,FALSE)),
IF(AG247="IEE",N(HLOOKUP($F247,Partenaires!$B$11:$H$24,8,FALSE)),
IF(AG247="AFR",N(HLOOKUP($F247,Partenaires!$B$11:$H$24,9,FALSE)),
IF(AG247="PME",N(HLOOKUP($F247,Partenaires!$B$11:$H$24,10,FALSE)),
IF(AG247="PE",N(HLOOKUP($F247,Partenaires!$B$11:$H$24,11,FALSE)),0)))))))</f>
        <v>0</v>
      </c>
      <c r="AJ247" s="101">
        <f t="shared" si="93"/>
        <v>0</v>
      </c>
      <c r="AK247" s="101">
        <f t="shared" si="94"/>
        <v>0</v>
      </c>
      <c r="AL247" s="101">
        <f t="shared" si="95"/>
        <v>0</v>
      </c>
      <c r="AM247" s="101">
        <f t="shared" si="96"/>
        <v>0</v>
      </c>
      <c r="AN247" s="101">
        <f t="shared" si="97"/>
        <v>0</v>
      </c>
      <c r="AO247" s="101">
        <f t="shared" si="98"/>
        <v>0</v>
      </c>
      <c r="AP247" s="101">
        <f>IF(AG247="PE",AO247-(AO247*N(HLOOKUP($F247,Partenaires!$B$11:$H$24,12,FALSE))/N(HLOOKUP($F247,Partenaires!$B$11:$H$24,13,FALSE))),0)</f>
        <v>0</v>
      </c>
      <c r="AQ247" s="101">
        <f t="shared" si="99"/>
        <v>0</v>
      </c>
      <c r="AR247" s="101">
        <f t="shared" si="100"/>
        <v>0</v>
      </c>
      <c r="AS247" s="101">
        <f t="shared" si="101"/>
        <v>0</v>
      </c>
      <c r="AT247" s="101">
        <f t="shared" si="102"/>
        <v>0</v>
      </c>
      <c r="AU247" s="101">
        <f t="shared" si="103"/>
        <v>0</v>
      </c>
      <c r="AV247" s="101">
        <f t="shared" si="104"/>
        <v>0</v>
      </c>
      <c r="AW247" s="101">
        <f t="shared" si="105"/>
        <v>0</v>
      </c>
      <c r="AX247" s="101">
        <f t="shared" si="106"/>
        <v>0</v>
      </c>
      <c r="AY247" s="101">
        <f t="shared" si="107"/>
        <v>0</v>
      </c>
      <c r="AZ247" s="101">
        <f t="shared" si="108"/>
        <v>0</v>
      </c>
      <c r="BA247" s="101">
        <f>IF(F247="",0,$BB247*N(HLOOKUP($F247,Partenaires!$B$11:$H$24,5,FALSE)))</f>
        <v>0</v>
      </c>
      <c r="BB247" s="101">
        <f t="shared" si="109"/>
        <v>0</v>
      </c>
    </row>
    <row r="248" spans="1:54" x14ac:dyDescent="0.25">
      <c r="A248" s="25"/>
      <c r="B248" s="25"/>
      <c r="C248" s="25"/>
      <c r="D248" s="43" t="str">
        <f t="shared" si="87"/>
        <v/>
      </c>
      <c r="E248" s="44">
        <f>IFERROR(VLOOKUP(CONCATENATE(A248,B248,C248),'Structure projet '!D:E,2,FALSE),"")</f>
        <v>0</v>
      </c>
      <c r="F248" s="25"/>
      <c r="G248" s="25"/>
      <c r="H248" s="26"/>
      <c r="I248" s="26"/>
      <c r="J248" s="272"/>
      <c r="K248" s="272"/>
      <c r="L248" s="272"/>
      <c r="M248" s="272"/>
      <c r="N248" s="272"/>
      <c r="O248" s="98">
        <f t="shared" si="88"/>
        <v>0</v>
      </c>
      <c r="P248" s="33"/>
      <c r="Q248" s="33"/>
      <c r="R248" s="33"/>
      <c r="S248" s="33"/>
      <c r="T248" s="33"/>
      <c r="U248" s="99">
        <f t="shared" si="89"/>
        <v>0</v>
      </c>
      <c r="V248" s="34"/>
      <c r="W248" s="99">
        <f t="shared" si="90"/>
        <v>0</v>
      </c>
      <c r="X248" s="99">
        <f t="shared" si="91"/>
        <v>0</v>
      </c>
      <c r="Y248" s="33" t="str">
        <f>_xlfn.IFNA(IF(VLOOKUP(CONCATENATE($D248,$F248,$G248,Y$3),'Description des coûts'!$D$8:$M$1048576,5,FALSE)=Y$3,VLOOKUP(CONCATENATE($D248,$F248,$G248,Y$3),'Description des coûts'!$D$8:$M$1048576,9,FALSE),0),"")</f>
        <v/>
      </c>
      <c r="Z248" s="33">
        <f>IFERROR(VLOOKUP(D248,Amortissements!$D$8:$O$1048576,8,FALSE)*VLOOKUP(D248,Amortissements!$D$8:$O$1048576,10,FALSE),0)</f>
        <v>0</v>
      </c>
      <c r="AA248" s="33" t="str">
        <f>_xlfn.IFNA(IF(VLOOKUP(CONCATENATE($D248,$F248,$G248,AA$3),'Description des coûts'!$D$8:$M$1048576,5,FALSE)=AA$3,VLOOKUP(CONCATENATE($D248,$F248,$G248,AA$3),'Description des coûts'!$D$8:$M$1048576,9,FALSE),0),"")</f>
        <v/>
      </c>
      <c r="AB248" s="33" t="str">
        <f>_xlfn.IFNA(IF(VLOOKUP(CONCATENATE($D248,$F248,$G248,AB$3),'Description des coûts'!$D$8:$M$1048576,5,FALSE)=AB$3,VLOOKUP(CONCATENATE($D248,$F248,$G248,AB$3),'Description des coûts'!$D$8:$M$1048576,9,FALSE),0),"")</f>
        <v/>
      </c>
      <c r="AC248" s="33" t="str">
        <f>_xlfn.IFNA(IF(VLOOKUP(CONCATENATE($D248,$F248,$G248,AC$3),'Description des coûts'!$D$8:$M$1048576,5,FALSE)=AC$3,VLOOKUP(CONCATENATE($D248,$F248,$G248,AC$3),'Description des coûts'!$D$8:$M$1048576,9,FALSE),0),"")</f>
        <v/>
      </c>
      <c r="AD248" s="33" t="str">
        <f>_xlfn.IFNA(IF(VLOOKUP(CONCATENATE($D248,$F248,$G248,AD$3),'Description des coûts'!$D$8:$M$1048576,5,FALSE)=AD$3,VLOOKUP(CONCATENATE($D248,$F248,$G248,AD$3),'Description des coûts'!$D$8:$M$1048576,9,FALSE),0),"")</f>
        <v/>
      </c>
      <c r="AE248" s="34"/>
      <c r="AF248" s="99">
        <f t="shared" si="92"/>
        <v>0</v>
      </c>
      <c r="AG248" s="25"/>
      <c r="AH248" s="302"/>
      <c r="AI248" s="100">
        <f>IF(F248="",0,
IF(AG248="RI",N(HLOOKUP($F248,Partenaires!$B$11:$H$24,6,FALSE)),
IF(AG248="DE",N(HLOOKUP($F248,Partenaires!$B$11:$H$24,7,FALSE)),
IF(AG248="IEE",N(HLOOKUP($F248,Partenaires!$B$11:$H$24,8,FALSE)),
IF(AG248="AFR",N(HLOOKUP($F248,Partenaires!$B$11:$H$24,9,FALSE)),
IF(AG248="PME",N(HLOOKUP($F248,Partenaires!$B$11:$H$24,10,FALSE)),
IF(AG248="PE",N(HLOOKUP($F248,Partenaires!$B$11:$H$24,11,FALSE)),0)))))))</f>
        <v>0</v>
      </c>
      <c r="AJ248" s="101">
        <f t="shared" si="93"/>
        <v>0</v>
      </c>
      <c r="AK248" s="101">
        <f t="shared" si="94"/>
        <v>0</v>
      </c>
      <c r="AL248" s="101">
        <f t="shared" si="95"/>
        <v>0</v>
      </c>
      <c r="AM248" s="101">
        <f t="shared" si="96"/>
        <v>0</v>
      </c>
      <c r="AN248" s="101">
        <f t="shared" si="97"/>
        <v>0</v>
      </c>
      <c r="AO248" s="101">
        <f t="shared" si="98"/>
        <v>0</v>
      </c>
      <c r="AP248" s="101">
        <f>IF(AG248="PE",AO248-(AO248*N(HLOOKUP($F248,Partenaires!$B$11:$H$24,12,FALSE))/N(HLOOKUP($F248,Partenaires!$B$11:$H$24,13,FALSE))),0)</f>
        <v>0</v>
      </c>
      <c r="AQ248" s="101">
        <f t="shared" si="99"/>
        <v>0</v>
      </c>
      <c r="AR248" s="101">
        <f t="shared" si="100"/>
        <v>0</v>
      </c>
      <c r="AS248" s="101">
        <f t="shared" si="101"/>
        <v>0</v>
      </c>
      <c r="AT248" s="101">
        <f t="shared" si="102"/>
        <v>0</v>
      </c>
      <c r="AU248" s="101">
        <f t="shared" si="103"/>
        <v>0</v>
      </c>
      <c r="AV248" s="101">
        <f t="shared" si="104"/>
        <v>0</v>
      </c>
      <c r="AW248" s="101">
        <f t="shared" si="105"/>
        <v>0</v>
      </c>
      <c r="AX248" s="101">
        <f t="shared" si="106"/>
        <v>0</v>
      </c>
      <c r="AY248" s="101">
        <f t="shared" si="107"/>
        <v>0</v>
      </c>
      <c r="AZ248" s="101">
        <f t="shared" si="108"/>
        <v>0</v>
      </c>
      <c r="BA248" s="101">
        <f>IF(F248="",0,$BB248*N(HLOOKUP($F248,Partenaires!$B$11:$H$24,5,FALSE)))</f>
        <v>0</v>
      </c>
      <c r="BB248" s="101">
        <f t="shared" si="109"/>
        <v>0</v>
      </c>
    </row>
    <row r="249" spans="1:54" x14ac:dyDescent="0.25">
      <c r="A249" s="25"/>
      <c r="B249" s="25"/>
      <c r="C249" s="25"/>
      <c r="D249" s="43" t="str">
        <f t="shared" si="87"/>
        <v/>
      </c>
      <c r="E249" s="44">
        <f>IFERROR(VLOOKUP(CONCATENATE(A249,B249,C249),'Structure projet '!D:E,2,FALSE),"")</f>
        <v>0</v>
      </c>
      <c r="F249" s="25"/>
      <c r="G249" s="25"/>
      <c r="H249" s="26"/>
      <c r="I249" s="26"/>
      <c r="J249" s="272"/>
      <c r="K249" s="272"/>
      <c r="L249" s="272"/>
      <c r="M249" s="272"/>
      <c r="N249" s="272"/>
      <c r="O249" s="98">
        <f t="shared" si="88"/>
        <v>0</v>
      </c>
      <c r="P249" s="33"/>
      <c r="Q249" s="33"/>
      <c r="R249" s="33"/>
      <c r="S249" s="33"/>
      <c r="T249" s="33"/>
      <c r="U249" s="99">
        <f t="shared" si="89"/>
        <v>0</v>
      </c>
      <c r="V249" s="34"/>
      <c r="W249" s="99">
        <f t="shared" si="90"/>
        <v>0</v>
      </c>
      <c r="X249" s="99">
        <f t="shared" si="91"/>
        <v>0</v>
      </c>
      <c r="Y249" s="33" t="str">
        <f>_xlfn.IFNA(IF(VLOOKUP(CONCATENATE($D249,$F249,$G249,Y$3),'Description des coûts'!$D$8:$M$1048576,5,FALSE)=Y$3,VLOOKUP(CONCATENATE($D249,$F249,$G249,Y$3),'Description des coûts'!$D$8:$M$1048576,9,FALSE),0),"")</f>
        <v/>
      </c>
      <c r="Z249" s="33">
        <f>IFERROR(VLOOKUP(D249,Amortissements!$D$8:$O$1048576,8,FALSE)*VLOOKUP(D249,Amortissements!$D$8:$O$1048576,10,FALSE),0)</f>
        <v>0</v>
      </c>
      <c r="AA249" s="33" t="str">
        <f>_xlfn.IFNA(IF(VLOOKUP(CONCATENATE($D249,$F249,$G249,AA$3),'Description des coûts'!$D$8:$M$1048576,5,FALSE)=AA$3,VLOOKUP(CONCATENATE($D249,$F249,$G249,AA$3),'Description des coûts'!$D$8:$M$1048576,9,FALSE),0),"")</f>
        <v/>
      </c>
      <c r="AB249" s="33" t="str">
        <f>_xlfn.IFNA(IF(VLOOKUP(CONCATENATE($D249,$F249,$G249,AB$3),'Description des coûts'!$D$8:$M$1048576,5,FALSE)=AB$3,VLOOKUP(CONCATENATE($D249,$F249,$G249,AB$3),'Description des coûts'!$D$8:$M$1048576,9,FALSE),0),"")</f>
        <v/>
      </c>
      <c r="AC249" s="33" t="str">
        <f>_xlfn.IFNA(IF(VLOOKUP(CONCATENATE($D249,$F249,$G249,AC$3),'Description des coûts'!$D$8:$M$1048576,5,FALSE)=AC$3,VLOOKUP(CONCATENATE($D249,$F249,$G249,AC$3),'Description des coûts'!$D$8:$M$1048576,9,FALSE),0),"")</f>
        <v/>
      </c>
      <c r="AD249" s="33" t="str">
        <f>_xlfn.IFNA(IF(VLOOKUP(CONCATENATE($D249,$F249,$G249,AD$3),'Description des coûts'!$D$8:$M$1048576,5,FALSE)=AD$3,VLOOKUP(CONCATENATE($D249,$F249,$G249,AD$3),'Description des coûts'!$D$8:$M$1048576,9,FALSE),0),"")</f>
        <v/>
      </c>
      <c r="AE249" s="34"/>
      <c r="AF249" s="99">
        <f t="shared" si="92"/>
        <v>0</v>
      </c>
      <c r="AG249" s="25"/>
      <c r="AH249" s="302"/>
      <c r="AI249" s="100">
        <f>IF(F249="",0,
IF(AG249="RI",N(HLOOKUP($F249,Partenaires!$B$11:$H$24,6,FALSE)),
IF(AG249="DE",N(HLOOKUP($F249,Partenaires!$B$11:$H$24,7,FALSE)),
IF(AG249="IEE",N(HLOOKUP($F249,Partenaires!$B$11:$H$24,8,FALSE)),
IF(AG249="AFR",N(HLOOKUP($F249,Partenaires!$B$11:$H$24,9,FALSE)),
IF(AG249="PME",N(HLOOKUP($F249,Partenaires!$B$11:$H$24,10,FALSE)),
IF(AG249="PE",N(HLOOKUP($F249,Partenaires!$B$11:$H$24,11,FALSE)),0)))))))</f>
        <v>0</v>
      </c>
      <c r="AJ249" s="101">
        <f t="shared" si="93"/>
        <v>0</v>
      </c>
      <c r="AK249" s="101">
        <f t="shared" si="94"/>
        <v>0</v>
      </c>
      <c r="AL249" s="101">
        <f t="shared" si="95"/>
        <v>0</v>
      </c>
      <c r="AM249" s="101">
        <f t="shared" si="96"/>
        <v>0</v>
      </c>
      <c r="AN249" s="101">
        <f t="shared" si="97"/>
        <v>0</v>
      </c>
      <c r="AO249" s="101">
        <f t="shared" si="98"/>
        <v>0</v>
      </c>
      <c r="AP249" s="101">
        <f>IF(AG249="PE",AO249-(AO249*N(HLOOKUP($F249,Partenaires!$B$11:$H$24,12,FALSE))/N(HLOOKUP($F249,Partenaires!$B$11:$H$24,13,FALSE))),0)</f>
        <v>0</v>
      </c>
      <c r="AQ249" s="101">
        <f t="shared" si="99"/>
        <v>0</v>
      </c>
      <c r="AR249" s="101">
        <f t="shared" si="100"/>
        <v>0</v>
      </c>
      <c r="AS249" s="101">
        <f t="shared" si="101"/>
        <v>0</v>
      </c>
      <c r="AT249" s="101">
        <f t="shared" si="102"/>
        <v>0</v>
      </c>
      <c r="AU249" s="101">
        <f t="shared" si="103"/>
        <v>0</v>
      </c>
      <c r="AV249" s="101">
        <f t="shared" si="104"/>
        <v>0</v>
      </c>
      <c r="AW249" s="101">
        <f t="shared" si="105"/>
        <v>0</v>
      </c>
      <c r="AX249" s="101">
        <f t="shared" si="106"/>
        <v>0</v>
      </c>
      <c r="AY249" s="101">
        <f t="shared" si="107"/>
        <v>0</v>
      </c>
      <c r="AZ249" s="101">
        <f t="shared" si="108"/>
        <v>0</v>
      </c>
      <c r="BA249" s="101">
        <f>IF(F249="",0,$BB249*N(HLOOKUP($F249,Partenaires!$B$11:$H$24,5,FALSE)))</f>
        <v>0</v>
      </c>
      <c r="BB249" s="101">
        <f t="shared" si="109"/>
        <v>0</v>
      </c>
    </row>
    <row r="250" spans="1:54" x14ac:dyDescent="0.25">
      <c r="A250" s="25"/>
      <c r="B250" s="25"/>
      <c r="C250" s="25"/>
      <c r="D250" s="43" t="str">
        <f t="shared" si="87"/>
        <v/>
      </c>
      <c r="E250" s="44">
        <f>IFERROR(VLOOKUP(CONCATENATE(A250,B250,C250),'Structure projet '!D:E,2,FALSE),"")</f>
        <v>0</v>
      </c>
      <c r="F250" s="25"/>
      <c r="G250" s="25"/>
      <c r="H250" s="26"/>
      <c r="I250" s="26"/>
      <c r="J250" s="272"/>
      <c r="K250" s="272"/>
      <c r="L250" s="272"/>
      <c r="M250" s="272"/>
      <c r="N250" s="272"/>
      <c r="O250" s="98">
        <f t="shared" si="88"/>
        <v>0</v>
      </c>
      <c r="P250" s="33"/>
      <c r="Q250" s="33"/>
      <c r="R250" s="33"/>
      <c r="S250" s="33"/>
      <c r="T250" s="33"/>
      <c r="U250" s="99">
        <f t="shared" si="89"/>
        <v>0</v>
      </c>
      <c r="V250" s="34"/>
      <c r="W250" s="99">
        <f t="shared" si="90"/>
        <v>0</v>
      </c>
      <c r="X250" s="99">
        <f t="shared" si="91"/>
        <v>0</v>
      </c>
      <c r="Y250" s="33" t="str">
        <f>_xlfn.IFNA(IF(VLOOKUP(CONCATENATE($D250,$F250,$G250,Y$3),'Description des coûts'!$D$8:$M$1048576,5,FALSE)=Y$3,VLOOKUP(CONCATENATE($D250,$F250,$G250,Y$3),'Description des coûts'!$D$8:$M$1048576,9,FALSE),0),"")</f>
        <v/>
      </c>
      <c r="Z250" s="33">
        <f>IFERROR(VLOOKUP(D250,Amortissements!$D$8:$O$1048576,8,FALSE)*VLOOKUP(D250,Amortissements!$D$8:$O$1048576,10,FALSE),0)</f>
        <v>0</v>
      </c>
      <c r="AA250" s="33" t="str">
        <f>_xlfn.IFNA(IF(VLOOKUP(CONCATENATE($D250,$F250,$G250,AA$3),'Description des coûts'!$D$8:$M$1048576,5,FALSE)=AA$3,VLOOKUP(CONCATENATE($D250,$F250,$G250,AA$3),'Description des coûts'!$D$8:$M$1048576,9,FALSE),0),"")</f>
        <v/>
      </c>
      <c r="AB250" s="33" t="str">
        <f>_xlfn.IFNA(IF(VLOOKUP(CONCATENATE($D250,$F250,$G250,AB$3),'Description des coûts'!$D$8:$M$1048576,5,FALSE)=AB$3,VLOOKUP(CONCATENATE($D250,$F250,$G250,AB$3),'Description des coûts'!$D$8:$M$1048576,9,FALSE),0),"")</f>
        <v/>
      </c>
      <c r="AC250" s="33" t="str">
        <f>_xlfn.IFNA(IF(VLOOKUP(CONCATENATE($D250,$F250,$G250,AC$3),'Description des coûts'!$D$8:$M$1048576,5,FALSE)=AC$3,VLOOKUP(CONCATENATE($D250,$F250,$G250,AC$3),'Description des coûts'!$D$8:$M$1048576,9,FALSE),0),"")</f>
        <v/>
      </c>
      <c r="AD250" s="33" t="str">
        <f>_xlfn.IFNA(IF(VLOOKUP(CONCATENATE($D250,$F250,$G250,AD$3),'Description des coûts'!$D$8:$M$1048576,5,FALSE)=AD$3,VLOOKUP(CONCATENATE($D250,$F250,$G250,AD$3),'Description des coûts'!$D$8:$M$1048576,9,FALSE),0),"")</f>
        <v/>
      </c>
      <c r="AE250" s="34"/>
      <c r="AF250" s="99">
        <f t="shared" si="92"/>
        <v>0</v>
      </c>
      <c r="AG250" s="25"/>
      <c r="AH250" s="302"/>
      <c r="AI250" s="100">
        <f>IF(F250="",0,
IF(AG250="RI",N(HLOOKUP($F250,Partenaires!$B$11:$H$24,6,FALSE)),
IF(AG250="DE",N(HLOOKUP($F250,Partenaires!$B$11:$H$24,7,FALSE)),
IF(AG250="IEE",N(HLOOKUP($F250,Partenaires!$B$11:$H$24,8,FALSE)),
IF(AG250="AFR",N(HLOOKUP($F250,Partenaires!$B$11:$H$24,9,FALSE)),
IF(AG250="PME",N(HLOOKUP($F250,Partenaires!$B$11:$H$24,10,FALSE)),
IF(AG250="PE",N(HLOOKUP($F250,Partenaires!$B$11:$H$24,11,FALSE)),0)))))))</f>
        <v>0</v>
      </c>
      <c r="AJ250" s="101">
        <f t="shared" si="93"/>
        <v>0</v>
      </c>
      <c r="AK250" s="101">
        <f t="shared" si="94"/>
        <v>0</v>
      </c>
      <c r="AL250" s="101">
        <f t="shared" si="95"/>
        <v>0</v>
      </c>
      <c r="AM250" s="101">
        <f t="shared" si="96"/>
        <v>0</v>
      </c>
      <c r="AN250" s="101">
        <f t="shared" si="97"/>
        <v>0</v>
      </c>
      <c r="AO250" s="101">
        <f t="shared" si="98"/>
        <v>0</v>
      </c>
      <c r="AP250" s="101">
        <f>IF(AG250="PE",AO250-(AO250*N(HLOOKUP($F250,Partenaires!$B$11:$H$24,12,FALSE))/N(HLOOKUP($F250,Partenaires!$B$11:$H$24,13,FALSE))),0)</f>
        <v>0</v>
      </c>
      <c r="AQ250" s="101">
        <f t="shared" si="99"/>
        <v>0</v>
      </c>
      <c r="AR250" s="101">
        <f t="shared" si="100"/>
        <v>0</v>
      </c>
      <c r="AS250" s="101">
        <f t="shared" si="101"/>
        <v>0</v>
      </c>
      <c r="AT250" s="101">
        <f t="shared" si="102"/>
        <v>0</v>
      </c>
      <c r="AU250" s="101">
        <f t="shared" si="103"/>
        <v>0</v>
      </c>
      <c r="AV250" s="101">
        <f t="shared" si="104"/>
        <v>0</v>
      </c>
      <c r="AW250" s="101">
        <f t="shared" si="105"/>
        <v>0</v>
      </c>
      <c r="AX250" s="101">
        <f t="shared" si="106"/>
        <v>0</v>
      </c>
      <c r="AY250" s="101">
        <f t="shared" si="107"/>
        <v>0</v>
      </c>
      <c r="AZ250" s="101">
        <f t="shared" si="108"/>
        <v>0</v>
      </c>
      <c r="BA250" s="101">
        <f>IF(F250="",0,$BB250*N(HLOOKUP($F250,Partenaires!$B$11:$H$24,5,FALSE)))</f>
        <v>0</v>
      </c>
      <c r="BB250" s="101">
        <f t="shared" si="109"/>
        <v>0</v>
      </c>
    </row>
    <row r="251" spans="1:54" x14ac:dyDescent="0.25">
      <c r="A251" s="25"/>
      <c r="B251" s="25"/>
      <c r="C251" s="25"/>
      <c r="D251" s="43" t="str">
        <f t="shared" si="87"/>
        <v/>
      </c>
      <c r="E251" s="44">
        <f>IFERROR(VLOOKUP(CONCATENATE(A251,B251,C251),'Structure projet '!D:E,2,FALSE),"")</f>
        <v>0</v>
      </c>
      <c r="F251" s="25"/>
      <c r="G251" s="25"/>
      <c r="H251" s="26"/>
      <c r="I251" s="26"/>
      <c r="J251" s="272"/>
      <c r="K251" s="272"/>
      <c r="L251" s="272"/>
      <c r="M251" s="272"/>
      <c r="N251" s="272"/>
      <c r="O251" s="98">
        <f t="shared" si="88"/>
        <v>0</v>
      </c>
      <c r="P251" s="33"/>
      <c r="Q251" s="33"/>
      <c r="R251" s="33"/>
      <c r="S251" s="33"/>
      <c r="T251" s="33"/>
      <c r="U251" s="99">
        <f t="shared" si="89"/>
        <v>0</v>
      </c>
      <c r="V251" s="34"/>
      <c r="W251" s="99">
        <f t="shared" si="90"/>
        <v>0</v>
      </c>
      <c r="X251" s="99">
        <f t="shared" si="91"/>
        <v>0</v>
      </c>
      <c r="Y251" s="33" t="str">
        <f>_xlfn.IFNA(IF(VLOOKUP(CONCATENATE($D251,$F251,$G251,Y$3),'Description des coûts'!$D$8:$M$1048576,5,FALSE)=Y$3,VLOOKUP(CONCATENATE($D251,$F251,$G251,Y$3),'Description des coûts'!$D$8:$M$1048576,9,FALSE),0),"")</f>
        <v/>
      </c>
      <c r="Z251" s="33">
        <f>IFERROR(VLOOKUP(D251,Amortissements!$D$8:$O$1048576,8,FALSE)*VLOOKUP(D251,Amortissements!$D$8:$O$1048576,10,FALSE),0)</f>
        <v>0</v>
      </c>
      <c r="AA251" s="33" t="str">
        <f>_xlfn.IFNA(IF(VLOOKUP(CONCATENATE($D251,$F251,$G251,AA$3),'Description des coûts'!$D$8:$M$1048576,5,FALSE)=AA$3,VLOOKUP(CONCATENATE($D251,$F251,$G251,AA$3),'Description des coûts'!$D$8:$M$1048576,9,FALSE),0),"")</f>
        <v/>
      </c>
      <c r="AB251" s="33" t="str">
        <f>_xlfn.IFNA(IF(VLOOKUP(CONCATENATE($D251,$F251,$G251,AB$3),'Description des coûts'!$D$8:$M$1048576,5,FALSE)=AB$3,VLOOKUP(CONCATENATE($D251,$F251,$G251,AB$3),'Description des coûts'!$D$8:$M$1048576,9,FALSE),0),"")</f>
        <v/>
      </c>
      <c r="AC251" s="33" t="str">
        <f>_xlfn.IFNA(IF(VLOOKUP(CONCATENATE($D251,$F251,$G251,AC$3),'Description des coûts'!$D$8:$M$1048576,5,FALSE)=AC$3,VLOOKUP(CONCATENATE($D251,$F251,$G251,AC$3),'Description des coûts'!$D$8:$M$1048576,9,FALSE),0),"")</f>
        <v/>
      </c>
      <c r="AD251" s="33" t="str">
        <f>_xlfn.IFNA(IF(VLOOKUP(CONCATENATE($D251,$F251,$G251,AD$3),'Description des coûts'!$D$8:$M$1048576,5,FALSE)=AD$3,VLOOKUP(CONCATENATE($D251,$F251,$G251,AD$3),'Description des coûts'!$D$8:$M$1048576,9,FALSE),0),"")</f>
        <v/>
      </c>
      <c r="AE251" s="34"/>
      <c r="AF251" s="99">
        <f t="shared" si="92"/>
        <v>0</v>
      </c>
      <c r="AG251" s="25"/>
      <c r="AH251" s="302"/>
      <c r="AI251" s="100">
        <f>IF(F251="",0,
IF(AG251="RI",N(HLOOKUP($F251,Partenaires!$B$11:$H$24,6,FALSE)),
IF(AG251="DE",N(HLOOKUP($F251,Partenaires!$B$11:$H$24,7,FALSE)),
IF(AG251="IEE",N(HLOOKUP($F251,Partenaires!$B$11:$H$24,8,FALSE)),
IF(AG251="AFR",N(HLOOKUP($F251,Partenaires!$B$11:$H$24,9,FALSE)),
IF(AG251="PME",N(HLOOKUP($F251,Partenaires!$B$11:$H$24,10,FALSE)),
IF(AG251="PE",N(HLOOKUP($F251,Partenaires!$B$11:$H$24,11,FALSE)),0)))))))</f>
        <v>0</v>
      </c>
      <c r="AJ251" s="101">
        <f t="shared" si="93"/>
        <v>0</v>
      </c>
      <c r="AK251" s="101">
        <f t="shared" si="94"/>
        <v>0</v>
      </c>
      <c r="AL251" s="101">
        <f t="shared" si="95"/>
        <v>0</v>
      </c>
      <c r="AM251" s="101">
        <f t="shared" si="96"/>
        <v>0</v>
      </c>
      <c r="AN251" s="101">
        <f t="shared" si="97"/>
        <v>0</v>
      </c>
      <c r="AO251" s="101">
        <f t="shared" si="98"/>
        <v>0</v>
      </c>
      <c r="AP251" s="101">
        <f>IF(AG251="PE",AO251-(AO251*N(HLOOKUP($F251,Partenaires!$B$11:$H$24,12,FALSE))/N(HLOOKUP($F251,Partenaires!$B$11:$H$24,13,FALSE))),0)</f>
        <v>0</v>
      </c>
      <c r="AQ251" s="101">
        <f t="shared" si="99"/>
        <v>0</v>
      </c>
      <c r="AR251" s="101">
        <f t="shared" si="100"/>
        <v>0</v>
      </c>
      <c r="AS251" s="101">
        <f t="shared" si="101"/>
        <v>0</v>
      </c>
      <c r="AT251" s="101">
        <f t="shared" si="102"/>
        <v>0</v>
      </c>
      <c r="AU251" s="101">
        <f t="shared" si="103"/>
        <v>0</v>
      </c>
      <c r="AV251" s="101">
        <f t="shared" si="104"/>
        <v>0</v>
      </c>
      <c r="AW251" s="101">
        <f t="shared" si="105"/>
        <v>0</v>
      </c>
      <c r="AX251" s="101">
        <f t="shared" si="106"/>
        <v>0</v>
      </c>
      <c r="AY251" s="101">
        <f t="shared" si="107"/>
        <v>0</v>
      </c>
      <c r="AZ251" s="101">
        <f t="shared" si="108"/>
        <v>0</v>
      </c>
      <c r="BA251" s="101">
        <f>IF(F251="",0,$BB251*N(HLOOKUP($F251,Partenaires!$B$11:$H$24,5,FALSE)))</f>
        <v>0</v>
      </c>
      <c r="BB251" s="101">
        <f t="shared" si="109"/>
        <v>0</v>
      </c>
    </row>
    <row r="252" spans="1:54" x14ac:dyDescent="0.25">
      <c r="A252" s="25"/>
      <c r="B252" s="25"/>
      <c r="C252" s="25"/>
      <c r="D252" s="43" t="str">
        <f t="shared" si="87"/>
        <v/>
      </c>
      <c r="E252" s="44">
        <f>IFERROR(VLOOKUP(CONCATENATE(A252,B252,C252),'Structure projet '!D:E,2,FALSE),"")</f>
        <v>0</v>
      </c>
      <c r="F252" s="25"/>
      <c r="G252" s="25"/>
      <c r="H252" s="26"/>
      <c r="I252" s="26"/>
      <c r="J252" s="272"/>
      <c r="K252" s="272"/>
      <c r="L252" s="272"/>
      <c r="M252" s="272"/>
      <c r="N252" s="272"/>
      <c r="O252" s="98">
        <f t="shared" si="88"/>
        <v>0</v>
      </c>
      <c r="P252" s="33"/>
      <c r="Q252" s="33"/>
      <c r="R252" s="33"/>
      <c r="S252" s="33"/>
      <c r="T252" s="33"/>
      <c r="U252" s="99">
        <f t="shared" si="89"/>
        <v>0</v>
      </c>
      <c r="V252" s="34"/>
      <c r="W252" s="99">
        <f t="shared" si="90"/>
        <v>0</v>
      </c>
      <c r="X252" s="99">
        <f t="shared" si="91"/>
        <v>0</v>
      </c>
      <c r="Y252" s="33" t="str">
        <f>_xlfn.IFNA(IF(VLOOKUP(CONCATENATE($D252,$F252,$G252,Y$3),'Description des coûts'!$D$8:$M$1048576,5,FALSE)=Y$3,VLOOKUP(CONCATENATE($D252,$F252,$G252,Y$3),'Description des coûts'!$D$8:$M$1048576,9,FALSE),0),"")</f>
        <v/>
      </c>
      <c r="Z252" s="33">
        <f>IFERROR(VLOOKUP(D252,Amortissements!$D$8:$O$1048576,8,FALSE)*VLOOKUP(D252,Amortissements!$D$8:$O$1048576,10,FALSE),0)</f>
        <v>0</v>
      </c>
      <c r="AA252" s="33" t="str">
        <f>_xlfn.IFNA(IF(VLOOKUP(CONCATENATE($D252,$F252,$G252,AA$3),'Description des coûts'!$D$8:$M$1048576,5,FALSE)=AA$3,VLOOKUP(CONCATENATE($D252,$F252,$G252,AA$3),'Description des coûts'!$D$8:$M$1048576,9,FALSE),0),"")</f>
        <v/>
      </c>
      <c r="AB252" s="33" t="str">
        <f>_xlfn.IFNA(IF(VLOOKUP(CONCATENATE($D252,$F252,$G252,AB$3),'Description des coûts'!$D$8:$M$1048576,5,FALSE)=AB$3,VLOOKUP(CONCATENATE($D252,$F252,$G252,AB$3),'Description des coûts'!$D$8:$M$1048576,9,FALSE),0),"")</f>
        <v/>
      </c>
      <c r="AC252" s="33" t="str">
        <f>_xlfn.IFNA(IF(VLOOKUP(CONCATENATE($D252,$F252,$G252,AC$3),'Description des coûts'!$D$8:$M$1048576,5,FALSE)=AC$3,VLOOKUP(CONCATENATE($D252,$F252,$G252,AC$3),'Description des coûts'!$D$8:$M$1048576,9,FALSE),0),"")</f>
        <v/>
      </c>
      <c r="AD252" s="33" t="str">
        <f>_xlfn.IFNA(IF(VLOOKUP(CONCATENATE($D252,$F252,$G252,AD$3),'Description des coûts'!$D$8:$M$1048576,5,FALSE)=AD$3,VLOOKUP(CONCATENATE($D252,$F252,$G252,AD$3),'Description des coûts'!$D$8:$M$1048576,9,FALSE),0),"")</f>
        <v/>
      </c>
      <c r="AE252" s="34"/>
      <c r="AF252" s="99">
        <f t="shared" si="92"/>
        <v>0</v>
      </c>
      <c r="AG252" s="25"/>
      <c r="AH252" s="302"/>
      <c r="AI252" s="100">
        <f>IF(F252="",0,
IF(AG252="RI",N(HLOOKUP($F252,Partenaires!$B$11:$H$24,6,FALSE)),
IF(AG252="DE",N(HLOOKUP($F252,Partenaires!$B$11:$H$24,7,FALSE)),
IF(AG252="IEE",N(HLOOKUP($F252,Partenaires!$B$11:$H$24,8,FALSE)),
IF(AG252="AFR",N(HLOOKUP($F252,Partenaires!$B$11:$H$24,9,FALSE)),
IF(AG252="PME",N(HLOOKUP($F252,Partenaires!$B$11:$H$24,10,FALSE)),
IF(AG252="PE",N(HLOOKUP($F252,Partenaires!$B$11:$H$24,11,FALSE)),0)))))))</f>
        <v>0</v>
      </c>
      <c r="AJ252" s="101">
        <f t="shared" si="93"/>
        <v>0</v>
      </c>
      <c r="AK252" s="101">
        <f t="shared" si="94"/>
        <v>0</v>
      </c>
      <c r="AL252" s="101">
        <f t="shared" si="95"/>
        <v>0</v>
      </c>
      <c r="AM252" s="101">
        <f t="shared" si="96"/>
        <v>0</v>
      </c>
      <c r="AN252" s="101">
        <f t="shared" si="97"/>
        <v>0</v>
      </c>
      <c r="AO252" s="101">
        <f t="shared" si="98"/>
        <v>0</v>
      </c>
      <c r="AP252" s="101">
        <f>IF(AG252="PE",AO252-(AO252*N(HLOOKUP($F252,Partenaires!$B$11:$H$24,12,FALSE))/N(HLOOKUP($F252,Partenaires!$B$11:$H$24,13,FALSE))),0)</f>
        <v>0</v>
      </c>
      <c r="AQ252" s="101">
        <f t="shared" si="99"/>
        <v>0</v>
      </c>
      <c r="AR252" s="101">
        <f t="shared" si="100"/>
        <v>0</v>
      </c>
      <c r="AS252" s="101">
        <f t="shared" si="101"/>
        <v>0</v>
      </c>
      <c r="AT252" s="101">
        <f t="shared" si="102"/>
        <v>0</v>
      </c>
      <c r="AU252" s="101">
        <f t="shared" si="103"/>
        <v>0</v>
      </c>
      <c r="AV252" s="101">
        <f t="shared" si="104"/>
        <v>0</v>
      </c>
      <c r="AW252" s="101">
        <f t="shared" si="105"/>
        <v>0</v>
      </c>
      <c r="AX252" s="101">
        <f t="shared" si="106"/>
        <v>0</v>
      </c>
      <c r="AY252" s="101">
        <f t="shared" si="107"/>
        <v>0</v>
      </c>
      <c r="AZ252" s="101">
        <f t="shared" si="108"/>
        <v>0</v>
      </c>
      <c r="BA252" s="101">
        <f>IF(F252="",0,$BB252*N(HLOOKUP($F252,Partenaires!$B$11:$H$24,5,FALSE)))</f>
        <v>0</v>
      </c>
      <c r="BB252" s="101">
        <f t="shared" si="109"/>
        <v>0</v>
      </c>
    </row>
    <row r="253" spans="1:54" x14ac:dyDescent="0.25">
      <c r="A253" s="25"/>
      <c r="B253" s="25"/>
      <c r="C253" s="25"/>
      <c r="D253" s="43" t="str">
        <f t="shared" si="87"/>
        <v/>
      </c>
      <c r="E253" s="44">
        <f>IFERROR(VLOOKUP(CONCATENATE(A253,B253,C253),'Structure projet '!D:E,2,FALSE),"")</f>
        <v>0</v>
      </c>
      <c r="F253" s="25"/>
      <c r="G253" s="25"/>
      <c r="H253" s="26"/>
      <c r="I253" s="26"/>
      <c r="J253" s="272"/>
      <c r="K253" s="272"/>
      <c r="L253" s="272"/>
      <c r="M253" s="272"/>
      <c r="N253" s="272"/>
      <c r="O253" s="98">
        <f t="shared" si="88"/>
        <v>0</v>
      </c>
      <c r="P253" s="33"/>
      <c r="Q253" s="33"/>
      <c r="R253" s="33"/>
      <c r="S253" s="33"/>
      <c r="T253" s="33"/>
      <c r="U253" s="99">
        <f t="shared" si="89"/>
        <v>0</v>
      </c>
      <c r="V253" s="34"/>
      <c r="W253" s="99">
        <f t="shared" si="90"/>
        <v>0</v>
      </c>
      <c r="X253" s="99">
        <f t="shared" si="91"/>
        <v>0</v>
      </c>
      <c r="Y253" s="33" t="str">
        <f>_xlfn.IFNA(IF(VLOOKUP(CONCATENATE($D253,$F253,$G253,Y$3),'Description des coûts'!$D$8:$M$1048576,5,FALSE)=Y$3,VLOOKUP(CONCATENATE($D253,$F253,$G253,Y$3),'Description des coûts'!$D$8:$M$1048576,9,FALSE),0),"")</f>
        <v/>
      </c>
      <c r="Z253" s="33">
        <f>IFERROR(VLOOKUP(D253,Amortissements!$D$8:$O$1048576,8,FALSE)*VLOOKUP(D253,Amortissements!$D$8:$O$1048576,10,FALSE),0)</f>
        <v>0</v>
      </c>
      <c r="AA253" s="33" t="str">
        <f>_xlfn.IFNA(IF(VLOOKUP(CONCATENATE($D253,$F253,$G253,AA$3),'Description des coûts'!$D$8:$M$1048576,5,FALSE)=AA$3,VLOOKUP(CONCATENATE($D253,$F253,$G253,AA$3),'Description des coûts'!$D$8:$M$1048576,9,FALSE),0),"")</f>
        <v/>
      </c>
      <c r="AB253" s="33" t="str">
        <f>_xlfn.IFNA(IF(VLOOKUP(CONCATENATE($D253,$F253,$G253,AB$3),'Description des coûts'!$D$8:$M$1048576,5,FALSE)=AB$3,VLOOKUP(CONCATENATE($D253,$F253,$G253,AB$3),'Description des coûts'!$D$8:$M$1048576,9,FALSE),0),"")</f>
        <v/>
      </c>
      <c r="AC253" s="33" t="str">
        <f>_xlfn.IFNA(IF(VLOOKUP(CONCATENATE($D253,$F253,$G253,AC$3),'Description des coûts'!$D$8:$M$1048576,5,FALSE)=AC$3,VLOOKUP(CONCATENATE($D253,$F253,$G253,AC$3),'Description des coûts'!$D$8:$M$1048576,9,FALSE),0),"")</f>
        <v/>
      </c>
      <c r="AD253" s="33" t="str">
        <f>_xlfn.IFNA(IF(VLOOKUP(CONCATENATE($D253,$F253,$G253,AD$3),'Description des coûts'!$D$8:$M$1048576,5,FALSE)=AD$3,VLOOKUP(CONCATENATE($D253,$F253,$G253,AD$3),'Description des coûts'!$D$8:$M$1048576,9,FALSE),0),"")</f>
        <v/>
      </c>
      <c r="AE253" s="34"/>
      <c r="AF253" s="99">
        <f t="shared" si="92"/>
        <v>0</v>
      </c>
      <c r="AG253" s="25"/>
      <c r="AH253" s="302"/>
      <c r="AI253" s="100">
        <f>IF(F253="",0,
IF(AG253="RI",N(HLOOKUP($F253,Partenaires!$B$11:$H$24,6,FALSE)),
IF(AG253="DE",N(HLOOKUP($F253,Partenaires!$B$11:$H$24,7,FALSE)),
IF(AG253="IEE",N(HLOOKUP($F253,Partenaires!$B$11:$H$24,8,FALSE)),
IF(AG253="AFR",N(HLOOKUP($F253,Partenaires!$B$11:$H$24,9,FALSE)),
IF(AG253="PME",N(HLOOKUP($F253,Partenaires!$B$11:$H$24,10,FALSE)),
IF(AG253="PE",N(HLOOKUP($F253,Partenaires!$B$11:$H$24,11,FALSE)),0)))))))</f>
        <v>0</v>
      </c>
      <c r="AJ253" s="101">
        <f t="shared" si="93"/>
        <v>0</v>
      </c>
      <c r="AK253" s="101">
        <f t="shared" si="94"/>
        <v>0</v>
      </c>
      <c r="AL253" s="101">
        <f t="shared" si="95"/>
        <v>0</v>
      </c>
      <c r="AM253" s="101">
        <f t="shared" si="96"/>
        <v>0</v>
      </c>
      <c r="AN253" s="101">
        <f t="shared" si="97"/>
        <v>0</v>
      </c>
      <c r="AO253" s="101">
        <f t="shared" si="98"/>
        <v>0</v>
      </c>
      <c r="AP253" s="101">
        <f>IF(AG253="PE",AO253-(AO253*N(HLOOKUP($F253,Partenaires!$B$11:$H$24,12,FALSE))/N(HLOOKUP($F253,Partenaires!$B$11:$H$24,13,FALSE))),0)</f>
        <v>0</v>
      </c>
      <c r="AQ253" s="101">
        <f t="shared" si="99"/>
        <v>0</v>
      </c>
      <c r="AR253" s="101">
        <f t="shared" si="100"/>
        <v>0</v>
      </c>
      <c r="AS253" s="101">
        <f t="shared" si="101"/>
        <v>0</v>
      </c>
      <c r="AT253" s="101">
        <f t="shared" si="102"/>
        <v>0</v>
      </c>
      <c r="AU253" s="101">
        <f t="shared" si="103"/>
        <v>0</v>
      </c>
      <c r="AV253" s="101">
        <f t="shared" si="104"/>
        <v>0</v>
      </c>
      <c r="AW253" s="101">
        <f t="shared" si="105"/>
        <v>0</v>
      </c>
      <c r="AX253" s="101">
        <f t="shared" si="106"/>
        <v>0</v>
      </c>
      <c r="AY253" s="101">
        <f t="shared" si="107"/>
        <v>0</v>
      </c>
      <c r="AZ253" s="101">
        <f t="shared" si="108"/>
        <v>0</v>
      </c>
      <c r="BA253" s="101">
        <f>IF(F253="",0,$BB253*N(HLOOKUP($F253,Partenaires!$B$11:$H$24,5,FALSE)))</f>
        <v>0</v>
      </c>
      <c r="BB253" s="101">
        <f t="shared" si="109"/>
        <v>0</v>
      </c>
    </row>
    <row r="254" spans="1:54" x14ac:dyDescent="0.25">
      <c r="A254" s="25"/>
      <c r="B254" s="25"/>
      <c r="C254" s="25"/>
      <c r="D254" s="43" t="str">
        <f t="shared" si="87"/>
        <v/>
      </c>
      <c r="E254" s="44">
        <f>IFERROR(VLOOKUP(CONCATENATE(A254,B254,C254),'Structure projet '!D:E,2,FALSE),"")</f>
        <v>0</v>
      </c>
      <c r="F254" s="25"/>
      <c r="G254" s="25"/>
      <c r="H254" s="26"/>
      <c r="I254" s="26"/>
      <c r="J254" s="272"/>
      <c r="K254" s="272"/>
      <c r="L254" s="272"/>
      <c r="M254" s="272"/>
      <c r="N254" s="272"/>
      <c r="O254" s="98">
        <f t="shared" si="88"/>
        <v>0</v>
      </c>
      <c r="P254" s="33"/>
      <c r="Q254" s="33"/>
      <c r="R254" s="33"/>
      <c r="S254" s="33"/>
      <c r="T254" s="33"/>
      <c r="U254" s="99">
        <f t="shared" si="89"/>
        <v>0</v>
      </c>
      <c r="V254" s="34"/>
      <c r="W254" s="99">
        <f t="shared" si="90"/>
        <v>0</v>
      </c>
      <c r="X254" s="99">
        <f t="shared" si="91"/>
        <v>0</v>
      </c>
      <c r="Y254" s="33" t="str">
        <f>_xlfn.IFNA(IF(VLOOKUP(CONCATENATE($D254,$F254,$G254,Y$3),'Description des coûts'!$D$8:$M$1048576,5,FALSE)=Y$3,VLOOKUP(CONCATENATE($D254,$F254,$G254,Y$3),'Description des coûts'!$D$8:$M$1048576,9,FALSE),0),"")</f>
        <v/>
      </c>
      <c r="Z254" s="33">
        <f>IFERROR(VLOOKUP(D254,Amortissements!$D$8:$O$1048576,8,FALSE)*VLOOKUP(D254,Amortissements!$D$8:$O$1048576,10,FALSE),0)</f>
        <v>0</v>
      </c>
      <c r="AA254" s="33" t="str">
        <f>_xlfn.IFNA(IF(VLOOKUP(CONCATENATE($D254,$F254,$G254,AA$3),'Description des coûts'!$D$8:$M$1048576,5,FALSE)=AA$3,VLOOKUP(CONCATENATE($D254,$F254,$G254,AA$3),'Description des coûts'!$D$8:$M$1048576,9,FALSE),0),"")</f>
        <v/>
      </c>
      <c r="AB254" s="33" t="str">
        <f>_xlfn.IFNA(IF(VLOOKUP(CONCATENATE($D254,$F254,$G254,AB$3),'Description des coûts'!$D$8:$M$1048576,5,FALSE)=AB$3,VLOOKUP(CONCATENATE($D254,$F254,$G254,AB$3),'Description des coûts'!$D$8:$M$1048576,9,FALSE),0),"")</f>
        <v/>
      </c>
      <c r="AC254" s="33" t="str">
        <f>_xlfn.IFNA(IF(VLOOKUP(CONCATENATE($D254,$F254,$G254,AC$3),'Description des coûts'!$D$8:$M$1048576,5,FALSE)=AC$3,VLOOKUP(CONCATENATE($D254,$F254,$G254,AC$3),'Description des coûts'!$D$8:$M$1048576,9,FALSE),0),"")</f>
        <v/>
      </c>
      <c r="AD254" s="33" t="str">
        <f>_xlfn.IFNA(IF(VLOOKUP(CONCATENATE($D254,$F254,$G254,AD$3),'Description des coûts'!$D$8:$M$1048576,5,FALSE)=AD$3,VLOOKUP(CONCATENATE($D254,$F254,$G254,AD$3),'Description des coûts'!$D$8:$M$1048576,9,FALSE),0),"")</f>
        <v/>
      </c>
      <c r="AE254" s="34"/>
      <c r="AF254" s="99">
        <f t="shared" si="92"/>
        <v>0</v>
      </c>
      <c r="AG254" s="25"/>
      <c r="AH254" s="302"/>
      <c r="AI254" s="100">
        <f>IF(F254="",0,
IF(AG254="RI",N(HLOOKUP($F254,Partenaires!$B$11:$H$24,6,FALSE)),
IF(AG254="DE",N(HLOOKUP($F254,Partenaires!$B$11:$H$24,7,FALSE)),
IF(AG254="IEE",N(HLOOKUP($F254,Partenaires!$B$11:$H$24,8,FALSE)),
IF(AG254="AFR",N(HLOOKUP($F254,Partenaires!$B$11:$H$24,9,FALSE)),
IF(AG254="PME",N(HLOOKUP($F254,Partenaires!$B$11:$H$24,10,FALSE)),
IF(AG254="PE",N(HLOOKUP($F254,Partenaires!$B$11:$H$24,11,FALSE)),0)))))))</f>
        <v>0</v>
      </c>
      <c r="AJ254" s="101">
        <f t="shared" si="93"/>
        <v>0</v>
      </c>
      <c r="AK254" s="101">
        <f t="shared" si="94"/>
        <v>0</v>
      </c>
      <c r="AL254" s="101">
        <f t="shared" si="95"/>
        <v>0</v>
      </c>
      <c r="AM254" s="101">
        <f t="shared" si="96"/>
        <v>0</v>
      </c>
      <c r="AN254" s="101">
        <f t="shared" si="97"/>
        <v>0</v>
      </c>
      <c r="AO254" s="101">
        <f t="shared" si="98"/>
        <v>0</v>
      </c>
      <c r="AP254" s="101">
        <f>IF(AG254="PE",AO254-(AO254*N(HLOOKUP($F254,Partenaires!$B$11:$H$24,12,FALSE))/N(HLOOKUP($F254,Partenaires!$B$11:$H$24,13,FALSE))),0)</f>
        <v>0</v>
      </c>
      <c r="AQ254" s="101">
        <f t="shared" si="99"/>
        <v>0</v>
      </c>
      <c r="AR254" s="101">
        <f t="shared" si="100"/>
        <v>0</v>
      </c>
      <c r="AS254" s="101">
        <f t="shared" si="101"/>
        <v>0</v>
      </c>
      <c r="AT254" s="101">
        <f t="shared" si="102"/>
        <v>0</v>
      </c>
      <c r="AU254" s="101">
        <f t="shared" si="103"/>
        <v>0</v>
      </c>
      <c r="AV254" s="101">
        <f t="shared" si="104"/>
        <v>0</v>
      </c>
      <c r="AW254" s="101">
        <f t="shared" si="105"/>
        <v>0</v>
      </c>
      <c r="AX254" s="101">
        <f t="shared" si="106"/>
        <v>0</v>
      </c>
      <c r="AY254" s="101">
        <f t="shared" si="107"/>
        <v>0</v>
      </c>
      <c r="AZ254" s="101">
        <f t="shared" si="108"/>
        <v>0</v>
      </c>
      <c r="BA254" s="101">
        <f>IF(F254="",0,$BB254*N(HLOOKUP($F254,Partenaires!$B$11:$H$24,5,FALSE)))</f>
        <v>0</v>
      </c>
      <c r="BB254" s="101">
        <f t="shared" si="109"/>
        <v>0</v>
      </c>
    </row>
    <row r="255" spans="1:54" x14ac:dyDescent="0.25">
      <c r="A255" s="25"/>
      <c r="B255" s="25"/>
      <c r="C255" s="25"/>
      <c r="D255" s="43" t="str">
        <f t="shared" si="87"/>
        <v/>
      </c>
      <c r="E255" s="44">
        <f>IFERROR(VLOOKUP(CONCATENATE(A255,B255,C255),'Structure projet '!D:E,2,FALSE),"")</f>
        <v>0</v>
      </c>
      <c r="F255" s="25"/>
      <c r="G255" s="25"/>
      <c r="H255" s="26"/>
      <c r="I255" s="26"/>
      <c r="J255" s="272"/>
      <c r="K255" s="272"/>
      <c r="L255" s="272"/>
      <c r="M255" s="272"/>
      <c r="N255" s="272"/>
      <c r="O255" s="98">
        <f t="shared" si="88"/>
        <v>0</v>
      </c>
      <c r="P255" s="33"/>
      <c r="Q255" s="33"/>
      <c r="R255" s="33"/>
      <c r="S255" s="33"/>
      <c r="T255" s="33"/>
      <c r="U255" s="99">
        <f t="shared" si="89"/>
        <v>0</v>
      </c>
      <c r="V255" s="34"/>
      <c r="W255" s="99">
        <f t="shared" si="90"/>
        <v>0</v>
      </c>
      <c r="X255" s="99">
        <f t="shared" si="91"/>
        <v>0</v>
      </c>
      <c r="Y255" s="33" t="str">
        <f>_xlfn.IFNA(IF(VLOOKUP(CONCATENATE($D255,$F255,$G255,Y$3),'Description des coûts'!$D$8:$M$1048576,5,FALSE)=Y$3,VLOOKUP(CONCATENATE($D255,$F255,$G255,Y$3),'Description des coûts'!$D$8:$M$1048576,9,FALSE),0),"")</f>
        <v/>
      </c>
      <c r="Z255" s="33">
        <f>IFERROR(VLOOKUP(D255,Amortissements!$D$8:$O$1048576,8,FALSE)*VLOOKUP(D255,Amortissements!$D$8:$O$1048576,10,FALSE),0)</f>
        <v>0</v>
      </c>
      <c r="AA255" s="33" t="str">
        <f>_xlfn.IFNA(IF(VLOOKUP(CONCATENATE($D255,$F255,$G255,AA$3),'Description des coûts'!$D$8:$M$1048576,5,FALSE)=AA$3,VLOOKUP(CONCATENATE($D255,$F255,$G255,AA$3),'Description des coûts'!$D$8:$M$1048576,9,FALSE),0),"")</f>
        <v/>
      </c>
      <c r="AB255" s="33" t="str">
        <f>_xlfn.IFNA(IF(VLOOKUP(CONCATENATE($D255,$F255,$G255,AB$3),'Description des coûts'!$D$8:$M$1048576,5,FALSE)=AB$3,VLOOKUP(CONCATENATE($D255,$F255,$G255,AB$3),'Description des coûts'!$D$8:$M$1048576,9,FALSE),0),"")</f>
        <v/>
      </c>
      <c r="AC255" s="33" t="str">
        <f>_xlfn.IFNA(IF(VLOOKUP(CONCATENATE($D255,$F255,$G255,AC$3),'Description des coûts'!$D$8:$M$1048576,5,FALSE)=AC$3,VLOOKUP(CONCATENATE($D255,$F255,$G255,AC$3),'Description des coûts'!$D$8:$M$1048576,9,FALSE),0),"")</f>
        <v/>
      </c>
      <c r="AD255" s="33" t="str">
        <f>_xlfn.IFNA(IF(VLOOKUP(CONCATENATE($D255,$F255,$G255,AD$3),'Description des coûts'!$D$8:$M$1048576,5,FALSE)=AD$3,VLOOKUP(CONCATENATE($D255,$F255,$G255,AD$3),'Description des coûts'!$D$8:$M$1048576,9,FALSE),0),"")</f>
        <v/>
      </c>
      <c r="AE255" s="34"/>
      <c r="AF255" s="99">
        <f t="shared" si="92"/>
        <v>0</v>
      </c>
      <c r="AG255" s="25"/>
      <c r="AH255" s="302"/>
      <c r="AI255" s="100">
        <f>IF(F255="",0,
IF(AG255="RI",N(HLOOKUP($F255,Partenaires!$B$11:$H$24,6,FALSE)),
IF(AG255="DE",N(HLOOKUP($F255,Partenaires!$B$11:$H$24,7,FALSE)),
IF(AG255="IEE",N(HLOOKUP($F255,Partenaires!$B$11:$H$24,8,FALSE)),
IF(AG255="AFR",N(HLOOKUP($F255,Partenaires!$B$11:$H$24,9,FALSE)),
IF(AG255="PME",N(HLOOKUP($F255,Partenaires!$B$11:$H$24,10,FALSE)),
IF(AG255="PE",N(HLOOKUP($F255,Partenaires!$B$11:$H$24,11,FALSE)),0)))))))</f>
        <v>0</v>
      </c>
      <c r="AJ255" s="101">
        <f t="shared" si="93"/>
        <v>0</v>
      </c>
      <c r="AK255" s="101">
        <f t="shared" si="94"/>
        <v>0</v>
      </c>
      <c r="AL255" s="101">
        <f t="shared" si="95"/>
        <v>0</v>
      </c>
      <c r="AM255" s="101">
        <f t="shared" si="96"/>
        <v>0</v>
      </c>
      <c r="AN255" s="101">
        <f t="shared" si="97"/>
        <v>0</v>
      </c>
      <c r="AO255" s="101">
        <f t="shared" si="98"/>
        <v>0</v>
      </c>
      <c r="AP255" s="101">
        <f>IF(AG255="PE",AO255-(AO255*N(HLOOKUP($F255,Partenaires!$B$11:$H$24,12,FALSE))/N(HLOOKUP($F255,Partenaires!$B$11:$H$24,13,FALSE))),0)</f>
        <v>0</v>
      </c>
      <c r="AQ255" s="101">
        <f t="shared" si="99"/>
        <v>0</v>
      </c>
      <c r="AR255" s="101">
        <f t="shared" si="100"/>
        <v>0</v>
      </c>
      <c r="AS255" s="101">
        <f t="shared" si="101"/>
        <v>0</v>
      </c>
      <c r="AT255" s="101">
        <f t="shared" si="102"/>
        <v>0</v>
      </c>
      <c r="AU255" s="101">
        <f t="shared" si="103"/>
        <v>0</v>
      </c>
      <c r="AV255" s="101">
        <f t="shared" si="104"/>
        <v>0</v>
      </c>
      <c r="AW255" s="101">
        <f t="shared" si="105"/>
        <v>0</v>
      </c>
      <c r="AX255" s="101">
        <f t="shared" si="106"/>
        <v>0</v>
      </c>
      <c r="AY255" s="101">
        <f t="shared" si="107"/>
        <v>0</v>
      </c>
      <c r="AZ255" s="101">
        <f t="shared" si="108"/>
        <v>0</v>
      </c>
      <c r="BA255" s="101">
        <f>IF(F255="",0,$BB255*N(HLOOKUP($F255,Partenaires!$B$11:$H$24,5,FALSE)))</f>
        <v>0</v>
      </c>
      <c r="BB255" s="101">
        <f t="shared" si="109"/>
        <v>0</v>
      </c>
    </row>
    <row r="256" spans="1:54" x14ac:dyDescent="0.25">
      <c r="A256" s="25"/>
      <c r="B256" s="25"/>
      <c r="C256" s="25"/>
      <c r="D256" s="43" t="str">
        <f t="shared" si="87"/>
        <v/>
      </c>
      <c r="E256" s="44">
        <f>IFERROR(VLOOKUP(CONCATENATE(A256,B256,C256),'Structure projet '!D:E,2,FALSE),"")</f>
        <v>0</v>
      </c>
      <c r="F256" s="25"/>
      <c r="G256" s="25"/>
      <c r="H256" s="26"/>
      <c r="I256" s="26"/>
      <c r="J256" s="272"/>
      <c r="K256" s="272"/>
      <c r="L256" s="272"/>
      <c r="M256" s="272"/>
      <c r="N256" s="272"/>
      <c r="O256" s="98">
        <f t="shared" si="88"/>
        <v>0</v>
      </c>
      <c r="P256" s="33"/>
      <c r="Q256" s="33"/>
      <c r="R256" s="33"/>
      <c r="S256" s="33"/>
      <c r="T256" s="33"/>
      <c r="U256" s="99">
        <f t="shared" si="89"/>
        <v>0</v>
      </c>
      <c r="V256" s="34"/>
      <c r="W256" s="99">
        <f t="shared" si="90"/>
        <v>0</v>
      </c>
      <c r="X256" s="99">
        <f t="shared" si="91"/>
        <v>0</v>
      </c>
      <c r="Y256" s="33" t="str">
        <f>_xlfn.IFNA(IF(VLOOKUP(CONCATENATE($D256,$F256,$G256,Y$3),'Description des coûts'!$D$8:$M$1048576,5,FALSE)=Y$3,VLOOKUP(CONCATENATE($D256,$F256,$G256,Y$3),'Description des coûts'!$D$8:$M$1048576,9,FALSE),0),"")</f>
        <v/>
      </c>
      <c r="Z256" s="33">
        <f>IFERROR(VLOOKUP(D256,Amortissements!$D$8:$O$1048576,8,FALSE)*VLOOKUP(D256,Amortissements!$D$8:$O$1048576,10,FALSE),0)</f>
        <v>0</v>
      </c>
      <c r="AA256" s="33" t="str">
        <f>_xlfn.IFNA(IF(VLOOKUP(CONCATENATE($D256,$F256,$G256,AA$3),'Description des coûts'!$D$8:$M$1048576,5,FALSE)=AA$3,VLOOKUP(CONCATENATE($D256,$F256,$G256,AA$3),'Description des coûts'!$D$8:$M$1048576,9,FALSE),0),"")</f>
        <v/>
      </c>
      <c r="AB256" s="33" t="str">
        <f>_xlfn.IFNA(IF(VLOOKUP(CONCATENATE($D256,$F256,$G256,AB$3),'Description des coûts'!$D$8:$M$1048576,5,FALSE)=AB$3,VLOOKUP(CONCATENATE($D256,$F256,$G256,AB$3),'Description des coûts'!$D$8:$M$1048576,9,FALSE),0),"")</f>
        <v/>
      </c>
      <c r="AC256" s="33" t="str">
        <f>_xlfn.IFNA(IF(VLOOKUP(CONCATENATE($D256,$F256,$G256,AC$3),'Description des coûts'!$D$8:$M$1048576,5,FALSE)=AC$3,VLOOKUP(CONCATENATE($D256,$F256,$G256,AC$3),'Description des coûts'!$D$8:$M$1048576,9,FALSE),0),"")</f>
        <v/>
      </c>
      <c r="AD256" s="33" t="str">
        <f>_xlfn.IFNA(IF(VLOOKUP(CONCATENATE($D256,$F256,$G256,AD$3),'Description des coûts'!$D$8:$M$1048576,5,FALSE)=AD$3,VLOOKUP(CONCATENATE($D256,$F256,$G256,AD$3),'Description des coûts'!$D$8:$M$1048576,9,FALSE),0),"")</f>
        <v/>
      </c>
      <c r="AE256" s="34"/>
      <c r="AF256" s="99">
        <f t="shared" si="92"/>
        <v>0</v>
      </c>
      <c r="AG256" s="25"/>
      <c r="AH256" s="302"/>
      <c r="AI256" s="100">
        <f>IF(F256="",0,
IF(AG256="RI",N(HLOOKUP($F256,Partenaires!$B$11:$H$24,6,FALSE)),
IF(AG256="DE",N(HLOOKUP($F256,Partenaires!$B$11:$H$24,7,FALSE)),
IF(AG256="IEE",N(HLOOKUP($F256,Partenaires!$B$11:$H$24,8,FALSE)),
IF(AG256="AFR",N(HLOOKUP($F256,Partenaires!$B$11:$H$24,9,FALSE)),
IF(AG256="PME",N(HLOOKUP($F256,Partenaires!$B$11:$H$24,10,FALSE)),
IF(AG256="PE",N(HLOOKUP($F256,Partenaires!$B$11:$H$24,11,FALSE)),0)))))))</f>
        <v>0</v>
      </c>
      <c r="AJ256" s="101">
        <f t="shared" si="93"/>
        <v>0</v>
      </c>
      <c r="AK256" s="101">
        <f t="shared" si="94"/>
        <v>0</v>
      </c>
      <c r="AL256" s="101">
        <f t="shared" si="95"/>
        <v>0</v>
      </c>
      <c r="AM256" s="101">
        <f t="shared" si="96"/>
        <v>0</v>
      </c>
      <c r="AN256" s="101">
        <f t="shared" si="97"/>
        <v>0</v>
      </c>
      <c r="AO256" s="101">
        <f t="shared" si="98"/>
        <v>0</v>
      </c>
      <c r="AP256" s="101">
        <f>IF(AG256="PE",AO256-(AO256*N(HLOOKUP($F256,Partenaires!$B$11:$H$24,12,FALSE))/N(HLOOKUP($F256,Partenaires!$B$11:$H$24,13,FALSE))),0)</f>
        <v>0</v>
      </c>
      <c r="AQ256" s="101">
        <f t="shared" si="99"/>
        <v>0</v>
      </c>
      <c r="AR256" s="101">
        <f t="shared" si="100"/>
        <v>0</v>
      </c>
      <c r="AS256" s="101">
        <f t="shared" si="101"/>
        <v>0</v>
      </c>
      <c r="AT256" s="101">
        <f t="shared" si="102"/>
        <v>0</v>
      </c>
      <c r="AU256" s="101">
        <f t="shared" si="103"/>
        <v>0</v>
      </c>
      <c r="AV256" s="101">
        <f t="shared" si="104"/>
        <v>0</v>
      </c>
      <c r="AW256" s="101">
        <f t="shared" si="105"/>
        <v>0</v>
      </c>
      <c r="AX256" s="101">
        <f t="shared" si="106"/>
        <v>0</v>
      </c>
      <c r="AY256" s="101">
        <f t="shared" si="107"/>
        <v>0</v>
      </c>
      <c r="AZ256" s="101">
        <f t="shared" si="108"/>
        <v>0</v>
      </c>
      <c r="BA256" s="101">
        <f>IF(F256="",0,$BB256*N(HLOOKUP($F256,Partenaires!$B$11:$H$24,5,FALSE)))</f>
        <v>0</v>
      </c>
      <c r="BB256" s="101">
        <f t="shared" si="109"/>
        <v>0</v>
      </c>
    </row>
    <row r="257" spans="1:54" x14ac:dyDescent="0.25">
      <c r="A257" s="25"/>
      <c r="B257" s="25"/>
      <c r="C257" s="25"/>
      <c r="D257" s="43" t="str">
        <f t="shared" si="87"/>
        <v/>
      </c>
      <c r="E257" s="44">
        <f>IFERROR(VLOOKUP(CONCATENATE(A257,B257,C257),'Structure projet '!D:E,2,FALSE),"")</f>
        <v>0</v>
      </c>
      <c r="F257" s="25"/>
      <c r="G257" s="25"/>
      <c r="H257" s="26"/>
      <c r="I257" s="26"/>
      <c r="J257" s="272"/>
      <c r="K257" s="272"/>
      <c r="L257" s="272"/>
      <c r="M257" s="272"/>
      <c r="N257" s="272"/>
      <c r="O257" s="98">
        <f t="shared" si="88"/>
        <v>0</v>
      </c>
      <c r="P257" s="33"/>
      <c r="Q257" s="33"/>
      <c r="R257" s="33"/>
      <c r="S257" s="33"/>
      <c r="T257" s="33"/>
      <c r="U257" s="99">
        <f t="shared" si="89"/>
        <v>0</v>
      </c>
      <c r="V257" s="34"/>
      <c r="W257" s="99">
        <f t="shared" si="90"/>
        <v>0</v>
      </c>
      <c r="X257" s="99">
        <f t="shared" si="91"/>
        <v>0</v>
      </c>
      <c r="Y257" s="33" t="str">
        <f>_xlfn.IFNA(IF(VLOOKUP(CONCATENATE($D257,$F257,$G257,Y$3),'Description des coûts'!$D$8:$M$1048576,5,FALSE)=Y$3,VLOOKUP(CONCATENATE($D257,$F257,$G257,Y$3),'Description des coûts'!$D$8:$M$1048576,9,FALSE),0),"")</f>
        <v/>
      </c>
      <c r="Z257" s="33">
        <f>IFERROR(VLOOKUP(D257,Amortissements!$D$8:$O$1048576,8,FALSE)*VLOOKUP(D257,Amortissements!$D$8:$O$1048576,10,FALSE),0)</f>
        <v>0</v>
      </c>
      <c r="AA257" s="33" t="str">
        <f>_xlfn.IFNA(IF(VLOOKUP(CONCATENATE($D257,$F257,$G257,AA$3),'Description des coûts'!$D$8:$M$1048576,5,FALSE)=AA$3,VLOOKUP(CONCATENATE($D257,$F257,$G257,AA$3),'Description des coûts'!$D$8:$M$1048576,9,FALSE),0),"")</f>
        <v/>
      </c>
      <c r="AB257" s="33" t="str">
        <f>_xlfn.IFNA(IF(VLOOKUP(CONCATENATE($D257,$F257,$G257,AB$3),'Description des coûts'!$D$8:$M$1048576,5,FALSE)=AB$3,VLOOKUP(CONCATENATE($D257,$F257,$G257,AB$3),'Description des coûts'!$D$8:$M$1048576,9,FALSE),0),"")</f>
        <v/>
      </c>
      <c r="AC257" s="33" t="str">
        <f>_xlfn.IFNA(IF(VLOOKUP(CONCATENATE($D257,$F257,$G257,AC$3),'Description des coûts'!$D$8:$M$1048576,5,FALSE)=AC$3,VLOOKUP(CONCATENATE($D257,$F257,$G257,AC$3),'Description des coûts'!$D$8:$M$1048576,9,FALSE),0),"")</f>
        <v/>
      </c>
      <c r="AD257" s="33" t="str">
        <f>_xlfn.IFNA(IF(VLOOKUP(CONCATENATE($D257,$F257,$G257,AD$3),'Description des coûts'!$D$8:$M$1048576,5,FALSE)=AD$3,VLOOKUP(CONCATENATE($D257,$F257,$G257,AD$3),'Description des coûts'!$D$8:$M$1048576,9,FALSE),0),"")</f>
        <v/>
      </c>
      <c r="AE257" s="34"/>
      <c r="AF257" s="99">
        <f t="shared" si="92"/>
        <v>0</v>
      </c>
      <c r="AG257" s="25"/>
      <c r="AH257" s="302"/>
      <c r="AI257" s="100">
        <f>IF(F257="",0,
IF(AG257="RI",N(HLOOKUP($F257,Partenaires!$B$11:$H$24,6,FALSE)),
IF(AG257="DE",N(HLOOKUP($F257,Partenaires!$B$11:$H$24,7,FALSE)),
IF(AG257="IEE",N(HLOOKUP($F257,Partenaires!$B$11:$H$24,8,FALSE)),
IF(AG257="AFR",N(HLOOKUP($F257,Partenaires!$B$11:$H$24,9,FALSE)),
IF(AG257="PME",N(HLOOKUP($F257,Partenaires!$B$11:$H$24,10,FALSE)),
IF(AG257="PE",N(HLOOKUP($F257,Partenaires!$B$11:$H$24,11,FALSE)),0)))))))</f>
        <v>0</v>
      </c>
      <c r="AJ257" s="101">
        <f t="shared" si="93"/>
        <v>0</v>
      </c>
      <c r="AK257" s="101">
        <f t="shared" si="94"/>
        <v>0</v>
      </c>
      <c r="AL257" s="101">
        <f t="shared" si="95"/>
        <v>0</v>
      </c>
      <c r="AM257" s="101">
        <f t="shared" si="96"/>
        <v>0</v>
      </c>
      <c r="AN257" s="101">
        <f t="shared" si="97"/>
        <v>0</v>
      </c>
      <c r="AO257" s="101">
        <f t="shared" si="98"/>
        <v>0</v>
      </c>
      <c r="AP257" s="101">
        <f>IF(AG257="PE",AO257-(AO257*N(HLOOKUP($F257,Partenaires!$B$11:$H$24,12,FALSE))/N(HLOOKUP($F257,Partenaires!$B$11:$H$24,13,FALSE))),0)</f>
        <v>0</v>
      </c>
      <c r="AQ257" s="101">
        <f t="shared" si="99"/>
        <v>0</v>
      </c>
      <c r="AR257" s="101">
        <f t="shared" si="100"/>
        <v>0</v>
      </c>
      <c r="AS257" s="101">
        <f t="shared" si="101"/>
        <v>0</v>
      </c>
      <c r="AT257" s="101">
        <f t="shared" si="102"/>
        <v>0</v>
      </c>
      <c r="AU257" s="101">
        <f t="shared" si="103"/>
        <v>0</v>
      </c>
      <c r="AV257" s="101">
        <f t="shared" si="104"/>
        <v>0</v>
      </c>
      <c r="AW257" s="101">
        <f t="shared" si="105"/>
        <v>0</v>
      </c>
      <c r="AX257" s="101">
        <f t="shared" si="106"/>
        <v>0</v>
      </c>
      <c r="AY257" s="101">
        <f t="shared" si="107"/>
        <v>0</v>
      </c>
      <c r="AZ257" s="101">
        <f t="shared" si="108"/>
        <v>0</v>
      </c>
      <c r="BA257" s="101">
        <f>IF(F257="",0,$BB257*N(HLOOKUP($F257,Partenaires!$B$11:$H$24,5,FALSE)))</f>
        <v>0</v>
      </c>
      <c r="BB257" s="101">
        <f t="shared" si="109"/>
        <v>0</v>
      </c>
    </row>
    <row r="258" spans="1:54" x14ac:dyDescent="0.25">
      <c r="A258" s="25"/>
      <c r="B258" s="25"/>
      <c r="C258" s="25"/>
      <c r="D258" s="43" t="str">
        <f t="shared" si="87"/>
        <v/>
      </c>
      <c r="E258" s="44">
        <f>IFERROR(VLOOKUP(CONCATENATE(A258,B258,C258),'Structure projet '!D:E,2,FALSE),"")</f>
        <v>0</v>
      </c>
      <c r="F258" s="25"/>
      <c r="G258" s="25"/>
      <c r="H258" s="26"/>
      <c r="I258" s="26"/>
      <c r="J258" s="272"/>
      <c r="K258" s="272"/>
      <c r="L258" s="272"/>
      <c r="M258" s="272"/>
      <c r="N258" s="272"/>
      <c r="O258" s="98">
        <f t="shared" si="88"/>
        <v>0</v>
      </c>
      <c r="P258" s="33"/>
      <c r="Q258" s="33"/>
      <c r="R258" s="33"/>
      <c r="S258" s="33"/>
      <c r="T258" s="33"/>
      <c r="U258" s="99">
        <f t="shared" si="89"/>
        <v>0</v>
      </c>
      <c r="V258" s="34"/>
      <c r="W258" s="99">
        <f t="shared" si="90"/>
        <v>0</v>
      </c>
      <c r="X258" s="99">
        <f t="shared" si="91"/>
        <v>0</v>
      </c>
      <c r="Y258" s="33" t="str">
        <f>_xlfn.IFNA(IF(VLOOKUP(CONCATENATE($D258,$F258,$G258,Y$3),'Description des coûts'!$D$8:$M$1048576,5,FALSE)=Y$3,VLOOKUP(CONCATENATE($D258,$F258,$G258,Y$3),'Description des coûts'!$D$8:$M$1048576,9,FALSE),0),"")</f>
        <v/>
      </c>
      <c r="Z258" s="33">
        <f>IFERROR(VLOOKUP(D258,Amortissements!$D$8:$O$1048576,8,FALSE)*VLOOKUP(D258,Amortissements!$D$8:$O$1048576,10,FALSE),0)</f>
        <v>0</v>
      </c>
      <c r="AA258" s="33" t="str">
        <f>_xlfn.IFNA(IF(VLOOKUP(CONCATENATE($D258,$F258,$G258,AA$3),'Description des coûts'!$D$8:$M$1048576,5,FALSE)=AA$3,VLOOKUP(CONCATENATE($D258,$F258,$G258,AA$3),'Description des coûts'!$D$8:$M$1048576,9,FALSE),0),"")</f>
        <v/>
      </c>
      <c r="AB258" s="33" t="str">
        <f>_xlfn.IFNA(IF(VLOOKUP(CONCATENATE($D258,$F258,$G258,AB$3),'Description des coûts'!$D$8:$M$1048576,5,FALSE)=AB$3,VLOOKUP(CONCATENATE($D258,$F258,$G258,AB$3),'Description des coûts'!$D$8:$M$1048576,9,FALSE),0),"")</f>
        <v/>
      </c>
      <c r="AC258" s="33" t="str">
        <f>_xlfn.IFNA(IF(VLOOKUP(CONCATENATE($D258,$F258,$G258,AC$3),'Description des coûts'!$D$8:$M$1048576,5,FALSE)=AC$3,VLOOKUP(CONCATENATE($D258,$F258,$G258,AC$3),'Description des coûts'!$D$8:$M$1048576,9,FALSE),0),"")</f>
        <v/>
      </c>
      <c r="AD258" s="33" t="str">
        <f>_xlfn.IFNA(IF(VLOOKUP(CONCATENATE($D258,$F258,$G258,AD$3),'Description des coûts'!$D$8:$M$1048576,5,FALSE)=AD$3,VLOOKUP(CONCATENATE($D258,$F258,$G258,AD$3),'Description des coûts'!$D$8:$M$1048576,9,FALSE),0),"")</f>
        <v/>
      </c>
      <c r="AE258" s="34"/>
      <c r="AF258" s="99">
        <f t="shared" si="92"/>
        <v>0</v>
      </c>
      <c r="AG258" s="25"/>
      <c r="AH258" s="302"/>
      <c r="AI258" s="100">
        <f>IF(F258="",0,
IF(AG258="RI",N(HLOOKUP($F258,Partenaires!$B$11:$H$24,6,FALSE)),
IF(AG258="DE",N(HLOOKUP($F258,Partenaires!$B$11:$H$24,7,FALSE)),
IF(AG258="IEE",N(HLOOKUP($F258,Partenaires!$B$11:$H$24,8,FALSE)),
IF(AG258="AFR",N(HLOOKUP($F258,Partenaires!$B$11:$H$24,9,FALSE)),
IF(AG258="PME",N(HLOOKUP($F258,Partenaires!$B$11:$H$24,10,FALSE)),
IF(AG258="PE",N(HLOOKUP($F258,Partenaires!$B$11:$H$24,11,FALSE)),0)))))))</f>
        <v>0</v>
      </c>
      <c r="AJ258" s="101">
        <f t="shared" si="93"/>
        <v>0</v>
      </c>
      <c r="AK258" s="101">
        <f t="shared" si="94"/>
        <v>0</v>
      </c>
      <c r="AL258" s="101">
        <f t="shared" si="95"/>
        <v>0</v>
      </c>
      <c r="AM258" s="101">
        <f t="shared" si="96"/>
        <v>0</v>
      </c>
      <c r="AN258" s="101">
        <f t="shared" si="97"/>
        <v>0</v>
      </c>
      <c r="AO258" s="101">
        <f t="shared" si="98"/>
        <v>0</v>
      </c>
      <c r="AP258" s="101">
        <f>IF(AG258="PE",AO258-(AO258*N(HLOOKUP($F258,Partenaires!$B$11:$H$24,12,FALSE))/N(HLOOKUP($F258,Partenaires!$B$11:$H$24,13,FALSE))),0)</f>
        <v>0</v>
      </c>
      <c r="AQ258" s="101">
        <f t="shared" si="99"/>
        <v>0</v>
      </c>
      <c r="AR258" s="101">
        <f t="shared" si="100"/>
        <v>0</v>
      </c>
      <c r="AS258" s="101">
        <f t="shared" si="101"/>
        <v>0</v>
      </c>
      <c r="AT258" s="101">
        <f t="shared" si="102"/>
        <v>0</v>
      </c>
      <c r="AU258" s="101">
        <f t="shared" si="103"/>
        <v>0</v>
      </c>
      <c r="AV258" s="101">
        <f t="shared" si="104"/>
        <v>0</v>
      </c>
      <c r="AW258" s="101">
        <f t="shared" si="105"/>
        <v>0</v>
      </c>
      <c r="AX258" s="101">
        <f t="shared" si="106"/>
        <v>0</v>
      </c>
      <c r="AY258" s="101">
        <f t="shared" si="107"/>
        <v>0</v>
      </c>
      <c r="AZ258" s="101">
        <f t="shared" si="108"/>
        <v>0</v>
      </c>
      <c r="BA258" s="101">
        <f>IF(F258="",0,$BB258*N(HLOOKUP($F258,Partenaires!$B$11:$H$24,5,FALSE)))</f>
        <v>0</v>
      </c>
      <c r="BB258" s="101">
        <f t="shared" si="109"/>
        <v>0</v>
      </c>
    </row>
    <row r="259" spans="1:54" x14ac:dyDescent="0.25">
      <c r="A259" s="25"/>
      <c r="B259" s="25"/>
      <c r="C259" s="25"/>
      <c r="D259" s="43" t="str">
        <f t="shared" si="87"/>
        <v/>
      </c>
      <c r="E259" s="44">
        <f>IFERROR(VLOOKUP(CONCATENATE(A259,B259,C259),'Structure projet '!D:E,2,FALSE),"")</f>
        <v>0</v>
      </c>
      <c r="F259" s="25"/>
      <c r="G259" s="25"/>
      <c r="H259" s="26"/>
      <c r="I259" s="26"/>
      <c r="J259" s="272"/>
      <c r="K259" s="272"/>
      <c r="L259" s="272"/>
      <c r="M259" s="272"/>
      <c r="N259" s="272"/>
      <c r="O259" s="98">
        <f t="shared" si="88"/>
        <v>0</v>
      </c>
      <c r="P259" s="33"/>
      <c r="Q259" s="33"/>
      <c r="R259" s="33"/>
      <c r="S259" s="33"/>
      <c r="T259" s="33"/>
      <c r="U259" s="99">
        <f t="shared" si="89"/>
        <v>0</v>
      </c>
      <c r="V259" s="34"/>
      <c r="W259" s="99">
        <f t="shared" si="90"/>
        <v>0</v>
      </c>
      <c r="X259" s="99">
        <f t="shared" si="91"/>
        <v>0</v>
      </c>
      <c r="Y259" s="33" t="str">
        <f>_xlfn.IFNA(IF(VLOOKUP(CONCATENATE($D259,$F259,$G259,Y$3),'Description des coûts'!$D$8:$M$1048576,5,FALSE)=Y$3,VLOOKUP(CONCATENATE($D259,$F259,$G259,Y$3),'Description des coûts'!$D$8:$M$1048576,9,FALSE),0),"")</f>
        <v/>
      </c>
      <c r="Z259" s="33">
        <f>IFERROR(VLOOKUP(D259,Amortissements!$D$8:$O$1048576,8,FALSE)*VLOOKUP(D259,Amortissements!$D$8:$O$1048576,10,FALSE),0)</f>
        <v>0</v>
      </c>
      <c r="AA259" s="33" t="str">
        <f>_xlfn.IFNA(IF(VLOOKUP(CONCATENATE($D259,$F259,$G259,AA$3),'Description des coûts'!$D$8:$M$1048576,5,FALSE)=AA$3,VLOOKUP(CONCATENATE($D259,$F259,$G259,AA$3),'Description des coûts'!$D$8:$M$1048576,9,FALSE),0),"")</f>
        <v/>
      </c>
      <c r="AB259" s="33" t="str">
        <f>_xlfn.IFNA(IF(VLOOKUP(CONCATENATE($D259,$F259,$G259,AB$3),'Description des coûts'!$D$8:$M$1048576,5,FALSE)=AB$3,VLOOKUP(CONCATENATE($D259,$F259,$G259,AB$3),'Description des coûts'!$D$8:$M$1048576,9,FALSE),0),"")</f>
        <v/>
      </c>
      <c r="AC259" s="33" t="str">
        <f>_xlfn.IFNA(IF(VLOOKUP(CONCATENATE($D259,$F259,$G259,AC$3),'Description des coûts'!$D$8:$M$1048576,5,FALSE)=AC$3,VLOOKUP(CONCATENATE($D259,$F259,$G259,AC$3),'Description des coûts'!$D$8:$M$1048576,9,FALSE),0),"")</f>
        <v/>
      </c>
      <c r="AD259" s="33" t="str">
        <f>_xlfn.IFNA(IF(VLOOKUP(CONCATENATE($D259,$F259,$G259,AD$3),'Description des coûts'!$D$8:$M$1048576,5,FALSE)=AD$3,VLOOKUP(CONCATENATE($D259,$F259,$G259,AD$3),'Description des coûts'!$D$8:$M$1048576,9,FALSE),0),"")</f>
        <v/>
      </c>
      <c r="AE259" s="34"/>
      <c r="AF259" s="99">
        <f t="shared" si="92"/>
        <v>0</v>
      </c>
      <c r="AG259" s="25"/>
      <c r="AH259" s="302"/>
      <c r="AI259" s="100">
        <f>IF(F259="",0,
IF(AG259="RI",N(HLOOKUP($F259,Partenaires!$B$11:$H$24,6,FALSE)),
IF(AG259="DE",N(HLOOKUP($F259,Partenaires!$B$11:$H$24,7,FALSE)),
IF(AG259="IEE",N(HLOOKUP($F259,Partenaires!$B$11:$H$24,8,FALSE)),
IF(AG259="AFR",N(HLOOKUP($F259,Partenaires!$B$11:$H$24,9,FALSE)),
IF(AG259="PME",N(HLOOKUP($F259,Partenaires!$B$11:$H$24,10,FALSE)),
IF(AG259="PE",N(HLOOKUP($F259,Partenaires!$B$11:$H$24,11,FALSE)),0)))))))</f>
        <v>0</v>
      </c>
      <c r="AJ259" s="101">
        <f t="shared" si="93"/>
        <v>0</v>
      </c>
      <c r="AK259" s="101">
        <f t="shared" si="94"/>
        <v>0</v>
      </c>
      <c r="AL259" s="101">
        <f t="shared" si="95"/>
        <v>0</v>
      </c>
      <c r="AM259" s="101">
        <f t="shared" si="96"/>
        <v>0</v>
      </c>
      <c r="AN259" s="101">
        <f t="shared" si="97"/>
        <v>0</v>
      </c>
      <c r="AO259" s="101">
        <f t="shared" si="98"/>
        <v>0</v>
      </c>
      <c r="AP259" s="101">
        <f>IF(AG259="PE",AO259-(AO259*N(HLOOKUP($F259,Partenaires!$B$11:$H$24,12,FALSE))/N(HLOOKUP($F259,Partenaires!$B$11:$H$24,13,FALSE))),0)</f>
        <v>0</v>
      </c>
      <c r="AQ259" s="101">
        <f t="shared" si="99"/>
        <v>0</v>
      </c>
      <c r="AR259" s="101">
        <f t="shared" si="100"/>
        <v>0</v>
      </c>
      <c r="AS259" s="101">
        <f t="shared" si="101"/>
        <v>0</v>
      </c>
      <c r="AT259" s="101">
        <f t="shared" si="102"/>
        <v>0</v>
      </c>
      <c r="AU259" s="101">
        <f t="shared" si="103"/>
        <v>0</v>
      </c>
      <c r="AV259" s="101">
        <f t="shared" si="104"/>
        <v>0</v>
      </c>
      <c r="AW259" s="101">
        <f t="shared" si="105"/>
        <v>0</v>
      </c>
      <c r="AX259" s="101">
        <f t="shared" si="106"/>
        <v>0</v>
      </c>
      <c r="AY259" s="101">
        <f t="shared" si="107"/>
        <v>0</v>
      </c>
      <c r="AZ259" s="101">
        <f t="shared" si="108"/>
        <v>0</v>
      </c>
      <c r="BA259" s="101">
        <f>IF(F259="",0,$BB259*N(HLOOKUP($F259,Partenaires!$B$11:$H$24,5,FALSE)))</f>
        <v>0</v>
      </c>
      <c r="BB259" s="101">
        <f t="shared" si="109"/>
        <v>0</v>
      </c>
    </row>
    <row r="260" spans="1:54" x14ac:dyDescent="0.25">
      <c r="A260" s="25"/>
      <c r="B260" s="25"/>
      <c r="C260" s="25"/>
      <c r="D260" s="43" t="str">
        <f t="shared" si="87"/>
        <v/>
      </c>
      <c r="E260" s="44">
        <f>IFERROR(VLOOKUP(CONCATENATE(A260,B260,C260),'Structure projet '!D:E,2,FALSE),"")</f>
        <v>0</v>
      </c>
      <c r="F260" s="25"/>
      <c r="G260" s="25"/>
      <c r="H260" s="26"/>
      <c r="I260" s="26"/>
      <c r="J260" s="272"/>
      <c r="K260" s="272"/>
      <c r="L260" s="272"/>
      <c r="M260" s="272"/>
      <c r="N260" s="272"/>
      <c r="O260" s="98">
        <f t="shared" si="88"/>
        <v>0</v>
      </c>
      <c r="P260" s="33"/>
      <c r="Q260" s="33"/>
      <c r="R260" s="33"/>
      <c r="S260" s="33"/>
      <c r="T260" s="33"/>
      <c r="U260" s="99">
        <f t="shared" si="89"/>
        <v>0</v>
      </c>
      <c r="V260" s="34"/>
      <c r="W260" s="99">
        <f t="shared" si="90"/>
        <v>0</v>
      </c>
      <c r="X260" s="99">
        <f t="shared" si="91"/>
        <v>0</v>
      </c>
      <c r="Y260" s="33" t="str">
        <f>_xlfn.IFNA(IF(VLOOKUP(CONCATENATE($D260,$F260,$G260,Y$3),'Description des coûts'!$D$8:$M$1048576,5,FALSE)=Y$3,VLOOKUP(CONCATENATE($D260,$F260,$G260,Y$3),'Description des coûts'!$D$8:$M$1048576,9,FALSE),0),"")</f>
        <v/>
      </c>
      <c r="Z260" s="33">
        <f>IFERROR(VLOOKUP(D260,Amortissements!$D$8:$O$1048576,8,FALSE)*VLOOKUP(D260,Amortissements!$D$8:$O$1048576,10,FALSE),0)</f>
        <v>0</v>
      </c>
      <c r="AA260" s="33" t="str">
        <f>_xlfn.IFNA(IF(VLOOKUP(CONCATENATE($D260,$F260,$G260,AA$3),'Description des coûts'!$D$8:$M$1048576,5,FALSE)=AA$3,VLOOKUP(CONCATENATE($D260,$F260,$G260,AA$3),'Description des coûts'!$D$8:$M$1048576,9,FALSE),0),"")</f>
        <v/>
      </c>
      <c r="AB260" s="33" t="str">
        <f>_xlfn.IFNA(IF(VLOOKUP(CONCATENATE($D260,$F260,$G260,AB$3),'Description des coûts'!$D$8:$M$1048576,5,FALSE)=AB$3,VLOOKUP(CONCATENATE($D260,$F260,$G260,AB$3),'Description des coûts'!$D$8:$M$1048576,9,FALSE),0),"")</f>
        <v/>
      </c>
      <c r="AC260" s="33" t="str">
        <f>_xlfn.IFNA(IF(VLOOKUP(CONCATENATE($D260,$F260,$G260,AC$3),'Description des coûts'!$D$8:$M$1048576,5,FALSE)=AC$3,VLOOKUP(CONCATENATE($D260,$F260,$G260,AC$3),'Description des coûts'!$D$8:$M$1048576,9,FALSE),0),"")</f>
        <v/>
      </c>
      <c r="AD260" s="33" t="str">
        <f>_xlfn.IFNA(IF(VLOOKUP(CONCATENATE($D260,$F260,$G260,AD$3),'Description des coûts'!$D$8:$M$1048576,5,FALSE)=AD$3,VLOOKUP(CONCATENATE($D260,$F260,$G260,AD$3),'Description des coûts'!$D$8:$M$1048576,9,FALSE),0),"")</f>
        <v/>
      </c>
      <c r="AE260" s="34"/>
      <c r="AF260" s="99">
        <f t="shared" si="92"/>
        <v>0</v>
      </c>
      <c r="AG260" s="25"/>
      <c r="AH260" s="302"/>
      <c r="AI260" s="100">
        <f>IF(F260="",0,
IF(AG260="RI",N(HLOOKUP($F260,Partenaires!$B$11:$H$24,6,FALSE)),
IF(AG260="DE",N(HLOOKUP($F260,Partenaires!$B$11:$H$24,7,FALSE)),
IF(AG260="IEE",N(HLOOKUP($F260,Partenaires!$B$11:$H$24,8,FALSE)),
IF(AG260="AFR",N(HLOOKUP($F260,Partenaires!$B$11:$H$24,9,FALSE)),
IF(AG260="PME",N(HLOOKUP($F260,Partenaires!$B$11:$H$24,10,FALSE)),
IF(AG260="PE",N(HLOOKUP($F260,Partenaires!$B$11:$H$24,11,FALSE)),0)))))))</f>
        <v>0</v>
      </c>
      <c r="AJ260" s="101">
        <f t="shared" si="93"/>
        <v>0</v>
      </c>
      <c r="AK260" s="101">
        <f t="shared" si="94"/>
        <v>0</v>
      </c>
      <c r="AL260" s="101">
        <f t="shared" si="95"/>
        <v>0</v>
      </c>
      <c r="AM260" s="101">
        <f t="shared" si="96"/>
        <v>0</v>
      </c>
      <c r="AN260" s="101">
        <f t="shared" si="97"/>
        <v>0</v>
      </c>
      <c r="AO260" s="101">
        <f t="shared" si="98"/>
        <v>0</v>
      </c>
      <c r="AP260" s="101">
        <f>IF(AG260="PE",AO260-(AO260*N(HLOOKUP($F260,Partenaires!$B$11:$H$24,12,FALSE))/N(HLOOKUP($F260,Partenaires!$B$11:$H$24,13,FALSE))),0)</f>
        <v>0</v>
      </c>
      <c r="AQ260" s="101">
        <f t="shared" si="99"/>
        <v>0</v>
      </c>
      <c r="AR260" s="101">
        <f t="shared" si="100"/>
        <v>0</v>
      </c>
      <c r="AS260" s="101">
        <f t="shared" si="101"/>
        <v>0</v>
      </c>
      <c r="AT260" s="101">
        <f t="shared" si="102"/>
        <v>0</v>
      </c>
      <c r="AU260" s="101">
        <f t="shared" si="103"/>
        <v>0</v>
      </c>
      <c r="AV260" s="101">
        <f t="shared" si="104"/>
        <v>0</v>
      </c>
      <c r="AW260" s="101">
        <f t="shared" si="105"/>
        <v>0</v>
      </c>
      <c r="AX260" s="101">
        <f t="shared" si="106"/>
        <v>0</v>
      </c>
      <c r="AY260" s="101">
        <f t="shared" si="107"/>
        <v>0</v>
      </c>
      <c r="AZ260" s="101">
        <f t="shared" si="108"/>
        <v>0</v>
      </c>
      <c r="BA260" s="101">
        <f>IF(F260="",0,$BB260*N(HLOOKUP($F260,Partenaires!$B$11:$H$24,5,FALSE)))</f>
        <v>0</v>
      </c>
      <c r="BB260" s="101">
        <f t="shared" si="109"/>
        <v>0</v>
      </c>
    </row>
    <row r="261" spans="1:54" x14ac:dyDescent="0.25">
      <c r="A261" s="25"/>
      <c r="B261" s="25"/>
      <c r="C261" s="25"/>
      <c r="D261" s="43" t="str">
        <f t="shared" si="87"/>
        <v/>
      </c>
      <c r="E261" s="44">
        <f>IFERROR(VLOOKUP(CONCATENATE(A261,B261,C261),'Structure projet '!D:E,2,FALSE),"")</f>
        <v>0</v>
      </c>
      <c r="F261" s="25"/>
      <c r="G261" s="25"/>
      <c r="H261" s="26"/>
      <c r="I261" s="26"/>
      <c r="J261" s="272"/>
      <c r="K261" s="272"/>
      <c r="L261" s="272"/>
      <c r="M261" s="272"/>
      <c r="N261" s="272"/>
      <c r="O261" s="98">
        <f t="shared" si="88"/>
        <v>0</v>
      </c>
      <c r="P261" s="33"/>
      <c r="Q261" s="33"/>
      <c r="R261" s="33"/>
      <c r="S261" s="33"/>
      <c r="T261" s="33"/>
      <c r="U261" s="99">
        <f t="shared" si="89"/>
        <v>0</v>
      </c>
      <c r="V261" s="34"/>
      <c r="W261" s="99">
        <f t="shared" si="90"/>
        <v>0</v>
      </c>
      <c r="X261" s="99">
        <f t="shared" si="91"/>
        <v>0</v>
      </c>
      <c r="Y261" s="33" t="str">
        <f>_xlfn.IFNA(IF(VLOOKUP(CONCATENATE($D261,$F261,$G261,Y$3),'Description des coûts'!$D$8:$M$1048576,5,FALSE)=Y$3,VLOOKUP(CONCATENATE($D261,$F261,$G261,Y$3),'Description des coûts'!$D$8:$M$1048576,9,FALSE),0),"")</f>
        <v/>
      </c>
      <c r="Z261" s="33">
        <f>IFERROR(VLOOKUP(D261,Amortissements!$D$8:$O$1048576,8,FALSE)*VLOOKUP(D261,Amortissements!$D$8:$O$1048576,10,FALSE),0)</f>
        <v>0</v>
      </c>
      <c r="AA261" s="33" t="str">
        <f>_xlfn.IFNA(IF(VLOOKUP(CONCATENATE($D261,$F261,$G261,AA$3),'Description des coûts'!$D$8:$M$1048576,5,FALSE)=AA$3,VLOOKUP(CONCATENATE($D261,$F261,$G261,AA$3),'Description des coûts'!$D$8:$M$1048576,9,FALSE),0),"")</f>
        <v/>
      </c>
      <c r="AB261" s="33" t="str">
        <f>_xlfn.IFNA(IF(VLOOKUP(CONCATENATE($D261,$F261,$G261,AB$3),'Description des coûts'!$D$8:$M$1048576,5,FALSE)=AB$3,VLOOKUP(CONCATENATE($D261,$F261,$G261,AB$3),'Description des coûts'!$D$8:$M$1048576,9,FALSE),0),"")</f>
        <v/>
      </c>
      <c r="AC261" s="33" t="str">
        <f>_xlfn.IFNA(IF(VLOOKUP(CONCATENATE($D261,$F261,$G261,AC$3),'Description des coûts'!$D$8:$M$1048576,5,FALSE)=AC$3,VLOOKUP(CONCATENATE($D261,$F261,$G261,AC$3),'Description des coûts'!$D$8:$M$1048576,9,FALSE),0),"")</f>
        <v/>
      </c>
      <c r="AD261" s="33" t="str">
        <f>_xlfn.IFNA(IF(VLOOKUP(CONCATENATE($D261,$F261,$G261,AD$3),'Description des coûts'!$D$8:$M$1048576,5,FALSE)=AD$3,VLOOKUP(CONCATENATE($D261,$F261,$G261,AD$3),'Description des coûts'!$D$8:$M$1048576,9,FALSE),0),"")</f>
        <v/>
      </c>
      <c r="AE261" s="34"/>
      <c r="AF261" s="99">
        <f t="shared" si="92"/>
        <v>0</v>
      </c>
      <c r="AG261" s="25"/>
      <c r="AH261" s="302"/>
      <c r="AI261" s="100">
        <f>IF(F261="",0,
IF(AG261="RI",N(HLOOKUP($F261,Partenaires!$B$11:$H$24,6,FALSE)),
IF(AG261="DE",N(HLOOKUP($F261,Partenaires!$B$11:$H$24,7,FALSE)),
IF(AG261="IEE",N(HLOOKUP($F261,Partenaires!$B$11:$H$24,8,FALSE)),
IF(AG261="AFR",N(HLOOKUP($F261,Partenaires!$B$11:$H$24,9,FALSE)),
IF(AG261="PME",N(HLOOKUP($F261,Partenaires!$B$11:$H$24,10,FALSE)),
IF(AG261="PE",N(HLOOKUP($F261,Partenaires!$B$11:$H$24,11,FALSE)),0)))))))</f>
        <v>0</v>
      </c>
      <c r="AJ261" s="101">
        <f t="shared" si="93"/>
        <v>0</v>
      </c>
      <c r="AK261" s="101">
        <f t="shared" si="94"/>
        <v>0</v>
      </c>
      <c r="AL261" s="101">
        <f t="shared" si="95"/>
        <v>0</v>
      </c>
      <c r="AM261" s="101">
        <f t="shared" si="96"/>
        <v>0</v>
      </c>
      <c r="AN261" s="101">
        <f t="shared" si="97"/>
        <v>0</v>
      </c>
      <c r="AO261" s="101">
        <f t="shared" si="98"/>
        <v>0</v>
      </c>
      <c r="AP261" s="101">
        <f>IF(AG261="PE",AO261-(AO261*N(HLOOKUP($F261,Partenaires!$B$11:$H$24,12,FALSE))/N(HLOOKUP($F261,Partenaires!$B$11:$H$24,13,FALSE))),0)</f>
        <v>0</v>
      </c>
      <c r="AQ261" s="101">
        <f t="shared" si="99"/>
        <v>0</v>
      </c>
      <c r="AR261" s="101">
        <f t="shared" si="100"/>
        <v>0</v>
      </c>
      <c r="AS261" s="101">
        <f t="shared" si="101"/>
        <v>0</v>
      </c>
      <c r="AT261" s="101">
        <f t="shared" si="102"/>
        <v>0</v>
      </c>
      <c r="AU261" s="101">
        <f t="shared" si="103"/>
        <v>0</v>
      </c>
      <c r="AV261" s="101">
        <f t="shared" si="104"/>
        <v>0</v>
      </c>
      <c r="AW261" s="101">
        <f t="shared" si="105"/>
        <v>0</v>
      </c>
      <c r="AX261" s="101">
        <f t="shared" si="106"/>
        <v>0</v>
      </c>
      <c r="AY261" s="101">
        <f t="shared" si="107"/>
        <v>0</v>
      </c>
      <c r="AZ261" s="101">
        <f t="shared" si="108"/>
        <v>0</v>
      </c>
      <c r="BA261" s="101">
        <f>IF(F261="",0,$BB261*N(HLOOKUP($F261,Partenaires!$B$11:$H$24,5,FALSE)))</f>
        <v>0</v>
      </c>
      <c r="BB261" s="101">
        <f t="shared" si="109"/>
        <v>0</v>
      </c>
    </row>
    <row r="262" spans="1:54" x14ac:dyDescent="0.25">
      <c r="A262" s="25"/>
      <c r="B262" s="25"/>
      <c r="C262" s="25"/>
      <c r="D262" s="43" t="str">
        <f t="shared" si="87"/>
        <v/>
      </c>
      <c r="E262" s="44">
        <f>IFERROR(VLOOKUP(CONCATENATE(A262,B262,C262),'Structure projet '!D:E,2,FALSE),"")</f>
        <v>0</v>
      </c>
      <c r="F262" s="25"/>
      <c r="G262" s="25"/>
      <c r="H262" s="26"/>
      <c r="I262" s="26"/>
      <c r="J262" s="272"/>
      <c r="K262" s="272"/>
      <c r="L262" s="272"/>
      <c r="M262" s="272"/>
      <c r="N262" s="272"/>
      <c r="O262" s="98">
        <f t="shared" si="88"/>
        <v>0</v>
      </c>
      <c r="P262" s="33"/>
      <c r="Q262" s="33"/>
      <c r="R262" s="33"/>
      <c r="S262" s="33"/>
      <c r="T262" s="33"/>
      <c r="U262" s="99">
        <f t="shared" si="89"/>
        <v>0</v>
      </c>
      <c r="V262" s="34"/>
      <c r="W262" s="99">
        <f t="shared" si="90"/>
        <v>0</v>
      </c>
      <c r="X262" s="99">
        <f t="shared" si="91"/>
        <v>0</v>
      </c>
      <c r="Y262" s="33" t="str">
        <f>_xlfn.IFNA(IF(VLOOKUP(CONCATENATE($D262,$F262,$G262,Y$3),'Description des coûts'!$D$8:$M$1048576,5,FALSE)=Y$3,VLOOKUP(CONCATENATE($D262,$F262,$G262,Y$3),'Description des coûts'!$D$8:$M$1048576,9,FALSE),0),"")</f>
        <v/>
      </c>
      <c r="Z262" s="33">
        <f>IFERROR(VLOOKUP(D262,Amortissements!$D$8:$O$1048576,8,FALSE)*VLOOKUP(D262,Amortissements!$D$8:$O$1048576,10,FALSE),0)</f>
        <v>0</v>
      </c>
      <c r="AA262" s="33" t="str">
        <f>_xlfn.IFNA(IF(VLOOKUP(CONCATENATE($D262,$F262,$G262,AA$3),'Description des coûts'!$D$8:$M$1048576,5,FALSE)=AA$3,VLOOKUP(CONCATENATE($D262,$F262,$G262,AA$3),'Description des coûts'!$D$8:$M$1048576,9,FALSE),0),"")</f>
        <v/>
      </c>
      <c r="AB262" s="33" t="str">
        <f>_xlfn.IFNA(IF(VLOOKUP(CONCATENATE($D262,$F262,$G262,AB$3),'Description des coûts'!$D$8:$M$1048576,5,FALSE)=AB$3,VLOOKUP(CONCATENATE($D262,$F262,$G262,AB$3),'Description des coûts'!$D$8:$M$1048576,9,FALSE),0),"")</f>
        <v/>
      </c>
      <c r="AC262" s="33" t="str">
        <f>_xlfn.IFNA(IF(VLOOKUP(CONCATENATE($D262,$F262,$G262,AC$3),'Description des coûts'!$D$8:$M$1048576,5,FALSE)=AC$3,VLOOKUP(CONCATENATE($D262,$F262,$G262,AC$3),'Description des coûts'!$D$8:$M$1048576,9,FALSE),0),"")</f>
        <v/>
      </c>
      <c r="AD262" s="33" t="str">
        <f>_xlfn.IFNA(IF(VLOOKUP(CONCATENATE($D262,$F262,$G262,AD$3),'Description des coûts'!$D$8:$M$1048576,5,FALSE)=AD$3,VLOOKUP(CONCATENATE($D262,$F262,$G262,AD$3),'Description des coûts'!$D$8:$M$1048576,9,FALSE),0),"")</f>
        <v/>
      </c>
      <c r="AE262" s="34"/>
      <c r="AF262" s="99">
        <f t="shared" si="92"/>
        <v>0</v>
      </c>
      <c r="AG262" s="25"/>
      <c r="AH262" s="302"/>
      <c r="AI262" s="100">
        <f>IF(F262="",0,
IF(AG262="RI",N(HLOOKUP($F262,Partenaires!$B$11:$H$24,6,FALSE)),
IF(AG262="DE",N(HLOOKUP($F262,Partenaires!$B$11:$H$24,7,FALSE)),
IF(AG262="IEE",N(HLOOKUP($F262,Partenaires!$B$11:$H$24,8,FALSE)),
IF(AG262="AFR",N(HLOOKUP($F262,Partenaires!$B$11:$H$24,9,FALSE)),
IF(AG262="PME",N(HLOOKUP($F262,Partenaires!$B$11:$H$24,10,FALSE)),
IF(AG262="PE",N(HLOOKUP($F262,Partenaires!$B$11:$H$24,11,FALSE)),0)))))))</f>
        <v>0</v>
      </c>
      <c r="AJ262" s="101">
        <f t="shared" si="93"/>
        <v>0</v>
      </c>
      <c r="AK262" s="101">
        <f t="shared" si="94"/>
        <v>0</v>
      </c>
      <c r="AL262" s="101">
        <f t="shared" si="95"/>
        <v>0</v>
      </c>
      <c r="AM262" s="101">
        <f t="shared" si="96"/>
        <v>0</v>
      </c>
      <c r="AN262" s="101">
        <f t="shared" si="97"/>
        <v>0</v>
      </c>
      <c r="AO262" s="101">
        <f t="shared" si="98"/>
        <v>0</v>
      </c>
      <c r="AP262" s="101">
        <f>IF(AG262="PE",AO262-(AO262*N(HLOOKUP($F262,Partenaires!$B$11:$H$24,12,FALSE))/N(HLOOKUP($F262,Partenaires!$B$11:$H$24,13,FALSE))),0)</f>
        <v>0</v>
      </c>
      <c r="AQ262" s="101">
        <f t="shared" si="99"/>
        <v>0</v>
      </c>
      <c r="AR262" s="101">
        <f t="shared" si="100"/>
        <v>0</v>
      </c>
      <c r="AS262" s="101">
        <f t="shared" si="101"/>
        <v>0</v>
      </c>
      <c r="AT262" s="101">
        <f t="shared" si="102"/>
        <v>0</v>
      </c>
      <c r="AU262" s="101">
        <f t="shared" si="103"/>
        <v>0</v>
      </c>
      <c r="AV262" s="101">
        <f t="shared" si="104"/>
        <v>0</v>
      </c>
      <c r="AW262" s="101">
        <f t="shared" si="105"/>
        <v>0</v>
      </c>
      <c r="AX262" s="101">
        <f t="shared" si="106"/>
        <v>0</v>
      </c>
      <c r="AY262" s="101">
        <f t="shared" si="107"/>
        <v>0</v>
      </c>
      <c r="AZ262" s="101">
        <f t="shared" si="108"/>
        <v>0</v>
      </c>
      <c r="BA262" s="101">
        <f>IF(F262="",0,$BB262*N(HLOOKUP($F262,Partenaires!$B$11:$H$24,5,FALSE)))</f>
        <v>0</v>
      </c>
      <c r="BB262" s="101">
        <f t="shared" si="109"/>
        <v>0</v>
      </c>
    </row>
    <row r="263" spans="1:54" x14ac:dyDescent="0.25">
      <c r="A263" s="25"/>
      <c r="B263" s="25"/>
      <c r="C263" s="25"/>
      <c r="D263" s="43" t="str">
        <f t="shared" si="87"/>
        <v/>
      </c>
      <c r="E263" s="44">
        <f>IFERROR(VLOOKUP(CONCATENATE(A263,B263,C263),'Structure projet '!D:E,2,FALSE),"")</f>
        <v>0</v>
      </c>
      <c r="F263" s="25"/>
      <c r="G263" s="25"/>
      <c r="H263" s="26"/>
      <c r="I263" s="26"/>
      <c r="J263" s="272"/>
      <c r="K263" s="272"/>
      <c r="L263" s="272"/>
      <c r="M263" s="272"/>
      <c r="N263" s="272"/>
      <c r="O263" s="98">
        <f t="shared" si="88"/>
        <v>0</v>
      </c>
      <c r="P263" s="33"/>
      <c r="Q263" s="33"/>
      <c r="R263" s="33"/>
      <c r="S263" s="33"/>
      <c r="T263" s="33"/>
      <c r="U263" s="99">
        <f t="shared" si="89"/>
        <v>0</v>
      </c>
      <c r="V263" s="34"/>
      <c r="W263" s="99">
        <f t="shared" si="90"/>
        <v>0</v>
      </c>
      <c r="X263" s="99">
        <f t="shared" si="91"/>
        <v>0</v>
      </c>
      <c r="Y263" s="33" t="str">
        <f>_xlfn.IFNA(IF(VLOOKUP(CONCATENATE($D263,$F263,$G263,Y$3),'Description des coûts'!$D$8:$M$1048576,5,FALSE)=Y$3,VLOOKUP(CONCATENATE($D263,$F263,$G263,Y$3),'Description des coûts'!$D$8:$M$1048576,9,FALSE),0),"")</f>
        <v/>
      </c>
      <c r="Z263" s="33">
        <f>IFERROR(VLOOKUP(D263,Amortissements!$D$8:$O$1048576,8,FALSE)*VLOOKUP(D263,Amortissements!$D$8:$O$1048576,10,FALSE),0)</f>
        <v>0</v>
      </c>
      <c r="AA263" s="33" t="str">
        <f>_xlfn.IFNA(IF(VLOOKUP(CONCATENATE($D263,$F263,$G263,AA$3),'Description des coûts'!$D$8:$M$1048576,5,FALSE)=AA$3,VLOOKUP(CONCATENATE($D263,$F263,$G263,AA$3),'Description des coûts'!$D$8:$M$1048576,9,FALSE),0),"")</f>
        <v/>
      </c>
      <c r="AB263" s="33" t="str">
        <f>_xlfn.IFNA(IF(VLOOKUP(CONCATENATE($D263,$F263,$G263,AB$3),'Description des coûts'!$D$8:$M$1048576,5,FALSE)=AB$3,VLOOKUP(CONCATENATE($D263,$F263,$G263,AB$3),'Description des coûts'!$D$8:$M$1048576,9,FALSE),0),"")</f>
        <v/>
      </c>
      <c r="AC263" s="33" t="str">
        <f>_xlfn.IFNA(IF(VLOOKUP(CONCATENATE($D263,$F263,$G263,AC$3),'Description des coûts'!$D$8:$M$1048576,5,FALSE)=AC$3,VLOOKUP(CONCATENATE($D263,$F263,$G263,AC$3),'Description des coûts'!$D$8:$M$1048576,9,FALSE),0),"")</f>
        <v/>
      </c>
      <c r="AD263" s="33" t="str">
        <f>_xlfn.IFNA(IF(VLOOKUP(CONCATENATE($D263,$F263,$G263,AD$3),'Description des coûts'!$D$8:$M$1048576,5,FALSE)=AD$3,VLOOKUP(CONCATENATE($D263,$F263,$G263,AD$3),'Description des coûts'!$D$8:$M$1048576,9,FALSE),0),"")</f>
        <v/>
      </c>
      <c r="AE263" s="34"/>
      <c r="AF263" s="99">
        <f t="shared" si="92"/>
        <v>0</v>
      </c>
      <c r="AG263" s="25"/>
      <c r="AH263" s="302"/>
      <c r="AI263" s="100">
        <f>IF(F263="",0,
IF(AG263="RI",N(HLOOKUP($F263,Partenaires!$B$11:$H$24,6,FALSE)),
IF(AG263="DE",N(HLOOKUP($F263,Partenaires!$B$11:$H$24,7,FALSE)),
IF(AG263="IEE",N(HLOOKUP($F263,Partenaires!$B$11:$H$24,8,FALSE)),
IF(AG263="AFR",N(HLOOKUP($F263,Partenaires!$B$11:$H$24,9,FALSE)),
IF(AG263="PME",N(HLOOKUP($F263,Partenaires!$B$11:$H$24,10,FALSE)),
IF(AG263="PE",N(HLOOKUP($F263,Partenaires!$B$11:$H$24,11,FALSE)),0)))))))</f>
        <v>0</v>
      </c>
      <c r="AJ263" s="101">
        <f t="shared" si="93"/>
        <v>0</v>
      </c>
      <c r="AK263" s="101">
        <f t="shared" si="94"/>
        <v>0</v>
      </c>
      <c r="AL263" s="101">
        <f t="shared" si="95"/>
        <v>0</v>
      </c>
      <c r="AM263" s="101">
        <f t="shared" si="96"/>
        <v>0</v>
      </c>
      <c r="AN263" s="101">
        <f t="shared" si="97"/>
        <v>0</v>
      </c>
      <c r="AO263" s="101">
        <f t="shared" si="98"/>
        <v>0</v>
      </c>
      <c r="AP263" s="101">
        <f>IF(AG263="PE",AO263-(AO263*N(HLOOKUP($F263,Partenaires!$B$11:$H$24,12,FALSE))/N(HLOOKUP($F263,Partenaires!$B$11:$H$24,13,FALSE))),0)</f>
        <v>0</v>
      </c>
      <c r="AQ263" s="101">
        <f t="shared" si="99"/>
        <v>0</v>
      </c>
      <c r="AR263" s="101">
        <f t="shared" si="100"/>
        <v>0</v>
      </c>
      <c r="AS263" s="101">
        <f t="shared" si="101"/>
        <v>0</v>
      </c>
      <c r="AT263" s="101">
        <f t="shared" si="102"/>
        <v>0</v>
      </c>
      <c r="AU263" s="101">
        <f t="shared" si="103"/>
        <v>0</v>
      </c>
      <c r="AV263" s="101">
        <f t="shared" si="104"/>
        <v>0</v>
      </c>
      <c r="AW263" s="101">
        <f t="shared" si="105"/>
        <v>0</v>
      </c>
      <c r="AX263" s="101">
        <f t="shared" si="106"/>
        <v>0</v>
      </c>
      <c r="AY263" s="101">
        <f t="shared" si="107"/>
        <v>0</v>
      </c>
      <c r="AZ263" s="101">
        <f t="shared" si="108"/>
        <v>0</v>
      </c>
      <c r="BA263" s="101">
        <f>IF(F263="",0,$BB263*N(HLOOKUP($F263,Partenaires!$B$11:$H$24,5,FALSE)))</f>
        <v>0</v>
      </c>
      <c r="BB263" s="101">
        <f t="shared" si="109"/>
        <v>0</v>
      </c>
    </row>
    <row r="264" spans="1:54" x14ac:dyDescent="0.25">
      <c r="A264" s="25"/>
      <c r="B264" s="25"/>
      <c r="C264" s="25"/>
      <c r="D264" s="43" t="str">
        <f t="shared" si="87"/>
        <v/>
      </c>
      <c r="E264" s="44">
        <f>IFERROR(VLOOKUP(CONCATENATE(A264,B264,C264),'Structure projet '!D:E,2,FALSE),"")</f>
        <v>0</v>
      </c>
      <c r="F264" s="25"/>
      <c r="G264" s="25"/>
      <c r="H264" s="26"/>
      <c r="I264" s="26"/>
      <c r="J264" s="272"/>
      <c r="K264" s="272"/>
      <c r="L264" s="272"/>
      <c r="M264" s="272"/>
      <c r="N264" s="272"/>
      <c r="O264" s="98">
        <f t="shared" si="88"/>
        <v>0</v>
      </c>
      <c r="P264" s="33"/>
      <c r="Q264" s="33"/>
      <c r="R264" s="33"/>
      <c r="S264" s="33"/>
      <c r="T264" s="33"/>
      <c r="U264" s="99">
        <f t="shared" si="89"/>
        <v>0</v>
      </c>
      <c r="V264" s="34"/>
      <c r="W264" s="99">
        <f t="shared" si="90"/>
        <v>0</v>
      </c>
      <c r="X264" s="99">
        <f t="shared" si="91"/>
        <v>0</v>
      </c>
      <c r="Y264" s="33" t="str">
        <f>_xlfn.IFNA(IF(VLOOKUP(CONCATENATE($D264,$F264,$G264,Y$3),'Description des coûts'!$D$8:$M$1048576,5,FALSE)=Y$3,VLOOKUP(CONCATENATE($D264,$F264,$G264,Y$3),'Description des coûts'!$D$8:$M$1048576,9,FALSE),0),"")</f>
        <v/>
      </c>
      <c r="Z264" s="33">
        <f>IFERROR(VLOOKUP(D264,Amortissements!$D$8:$O$1048576,8,FALSE)*VLOOKUP(D264,Amortissements!$D$8:$O$1048576,10,FALSE),0)</f>
        <v>0</v>
      </c>
      <c r="AA264" s="33" t="str">
        <f>_xlfn.IFNA(IF(VLOOKUP(CONCATENATE($D264,$F264,$G264,AA$3),'Description des coûts'!$D$8:$M$1048576,5,FALSE)=AA$3,VLOOKUP(CONCATENATE($D264,$F264,$G264,AA$3),'Description des coûts'!$D$8:$M$1048576,9,FALSE),0),"")</f>
        <v/>
      </c>
      <c r="AB264" s="33" t="str">
        <f>_xlfn.IFNA(IF(VLOOKUP(CONCATENATE($D264,$F264,$G264,AB$3),'Description des coûts'!$D$8:$M$1048576,5,FALSE)=AB$3,VLOOKUP(CONCATENATE($D264,$F264,$G264,AB$3),'Description des coûts'!$D$8:$M$1048576,9,FALSE),0),"")</f>
        <v/>
      </c>
      <c r="AC264" s="33" t="str">
        <f>_xlfn.IFNA(IF(VLOOKUP(CONCATENATE($D264,$F264,$G264,AC$3),'Description des coûts'!$D$8:$M$1048576,5,FALSE)=AC$3,VLOOKUP(CONCATENATE($D264,$F264,$G264,AC$3),'Description des coûts'!$D$8:$M$1048576,9,FALSE),0),"")</f>
        <v/>
      </c>
      <c r="AD264" s="33" t="str">
        <f>_xlfn.IFNA(IF(VLOOKUP(CONCATENATE($D264,$F264,$G264,AD$3),'Description des coûts'!$D$8:$M$1048576,5,FALSE)=AD$3,VLOOKUP(CONCATENATE($D264,$F264,$G264,AD$3),'Description des coûts'!$D$8:$M$1048576,9,FALSE),0),"")</f>
        <v/>
      </c>
      <c r="AE264" s="34"/>
      <c r="AF264" s="99">
        <f t="shared" si="92"/>
        <v>0</v>
      </c>
      <c r="AG264" s="25"/>
      <c r="AH264" s="302"/>
      <c r="AI264" s="100">
        <f>IF(F264="",0,
IF(AG264="RI",N(HLOOKUP($F264,Partenaires!$B$11:$H$24,6,FALSE)),
IF(AG264="DE",N(HLOOKUP($F264,Partenaires!$B$11:$H$24,7,FALSE)),
IF(AG264="IEE",N(HLOOKUP($F264,Partenaires!$B$11:$H$24,8,FALSE)),
IF(AG264="AFR",N(HLOOKUP($F264,Partenaires!$B$11:$H$24,9,FALSE)),
IF(AG264="PME",N(HLOOKUP($F264,Partenaires!$B$11:$H$24,10,FALSE)),
IF(AG264="PE",N(HLOOKUP($F264,Partenaires!$B$11:$H$24,11,FALSE)),0)))))))</f>
        <v>0</v>
      </c>
      <c r="AJ264" s="101">
        <f t="shared" si="93"/>
        <v>0</v>
      </c>
      <c r="AK264" s="101">
        <f t="shared" si="94"/>
        <v>0</v>
      </c>
      <c r="AL264" s="101">
        <f t="shared" si="95"/>
        <v>0</v>
      </c>
      <c r="AM264" s="101">
        <f t="shared" si="96"/>
        <v>0</v>
      </c>
      <c r="AN264" s="101">
        <f t="shared" si="97"/>
        <v>0</v>
      </c>
      <c r="AO264" s="101">
        <f t="shared" si="98"/>
        <v>0</v>
      </c>
      <c r="AP264" s="101">
        <f>IF(AG264="PE",AO264-(AO264*N(HLOOKUP($F264,Partenaires!$B$11:$H$24,12,FALSE))/N(HLOOKUP($F264,Partenaires!$B$11:$H$24,13,FALSE))),0)</f>
        <v>0</v>
      </c>
      <c r="AQ264" s="101">
        <f t="shared" si="99"/>
        <v>0</v>
      </c>
      <c r="AR264" s="101">
        <f t="shared" si="100"/>
        <v>0</v>
      </c>
      <c r="AS264" s="101">
        <f t="shared" si="101"/>
        <v>0</v>
      </c>
      <c r="AT264" s="101">
        <f t="shared" si="102"/>
        <v>0</v>
      </c>
      <c r="AU264" s="101">
        <f t="shared" si="103"/>
        <v>0</v>
      </c>
      <c r="AV264" s="101">
        <f t="shared" si="104"/>
        <v>0</v>
      </c>
      <c r="AW264" s="101">
        <f t="shared" si="105"/>
        <v>0</v>
      </c>
      <c r="AX264" s="101">
        <f t="shared" si="106"/>
        <v>0</v>
      </c>
      <c r="AY264" s="101">
        <f t="shared" si="107"/>
        <v>0</v>
      </c>
      <c r="AZ264" s="101">
        <f t="shared" si="108"/>
        <v>0</v>
      </c>
      <c r="BA264" s="101">
        <f>IF(F264="",0,$BB264*N(HLOOKUP($F264,Partenaires!$B$11:$H$24,5,FALSE)))</f>
        <v>0</v>
      </c>
      <c r="BB264" s="101">
        <f t="shared" si="109"/>
        <v>0</v>
      </c>
    </row>
    <row r="265" spans="1:54" x14ac:dyDescent="0.25">
      <c r="A265" s="25"/>
      <c r="B265" s="25"/>
      <c r="C265" s="25"/>
      <c r="D265" s="43" t="str">
        <f t="shared" si="87"/>
        <v/>
      </c>
      <c r="E265" s="44">
        <f>IFERROR(VLOOKUP(CONCATENATE(A265,B265,C265),'Structure projet '!D:E,2,FALSE),"")</f>
        <v>0</v>
      </c>
      <c r="F265" s="25"/>
      <c r="G265" s="25"/>
      <c r="H265" s="26"/>
      <c r="I265" s="26"/>
      <c r="J265" s="272"/>
      <c r="K265" s="272"/>
      <c r="L265" s="272"/>
      <c r="M265" s="272"/>
      <c r="N265" s="272"/>
      <c r="O265" s="98">
        <f t="shared" si="88"/>
        <v>0</v>
      </c>
      <c r="P265" s="33"/>
      <c r="Q265" s="33"/>
      <c r="R265" s="33"/>
      <c r="S265" s="33"/>
      <c r="T265" s="33"/>
      <c r="U265" s="99">
        <f t="shared" si="89"/>
        <v>0</v>
      </c>
      <c r="V265" s="34"/>
      <c r="W265" s="99">
        <f t="shared" si="90"/>
        <v>0</v>
      </c>
      <c r="X265" s="99">
        <f t="shared" si="91"/>
        <v>0</v>
      </c>
      <c r="Y265" s="33" t="str">
        <f>_xlfn.IFNA(IF(VLOOKUP(CONCATENATE($D265,$F265,$G265,Y$3),'Description des coûts'!$D$8:$M$1048576,5,FALSE)=Y$3,VLOOKUP(CONCATENATE($D265,$F265,$G265,Y$3),'Description des coûts'!$D$8:$M$1048576,9,FALSE),0),"")</f>
        <v/>
      </c>
      <c r="Z265" s="33">
        <f>IFERROR(VLOOKUP(D265,Amortissements!$D$8:$O$1048576,8,FALSE)*VLOOKUP(D265,Amortissements!$D$8:$O$1048576,10,FALSE),0)</f>
        <v>0</v>
      </c>
      <c r="AA265" s="33" t="str">
        <f>_xlfn.IFNA(IF(VLOOKUP(CONCATENATE($D265,$F265,$G265,AA$3),'Description des coûts'!$D$8:$M$1048576,5,FALSE)=AA$3,VLOOKUP(CONCATENATE($D265,$F265,$G265,AA$3),'Description des coûts'!$D$8:$M$1048576,9,FALSE),0),"")</f>
        <v/>
      </c>
      <c r="AB265" s="33" t="str">
        <f>_xlfn.IFNA(IF(VLOOKUP(CONCATENATE($D265,$F265,$G265,AB$3),'Description des coûts'!$D$8:$M$1048576,5,FALSE)=AB$3,VLOOKUP(CONCATENATE($D265,$F265,$G265,AB$3),'Description des coûts'!$D$8:$M$1048576,9,FALSE),0),"")</f>
        <v/>
      </c>
      <c r="AC265" s="33" t="str">
        <f>_xlfn.IFNA(IF(VLOOKUP(CONCATENATE($D265,$F265,$G265,AC$3),'Description des coûts'!$D$8:$M$1048576,5,FALSE)=AC$3,VLOOKUP(CONCATENATE($D265,$F265,$G265,AC$3),'Description des coûts'!$D$8:$M$1048576,9,FALSE),0),"")</f>
        <v/>
      </c>
      <c r="AD265" s="33" t="str">
        <f>_xlfn.IFNA(IF(VLOOKUP(CONCATENATE($D265,$F265,$G265,AD$3),'Description des coûts'!$D$8:$M$1048576,5,FALSE)=AD$3,VLOOKUP(CONCATENATE($D265,$F265,$G265,AD$3),'Description des coûts'!$D$8:$M$1048576,9,FALSE),0),"")</f>
        <v/>
      </c>
      <c r="AE265" s="34"/>
      <c r="AF265" s="99">
        <f t="shared" si="92"/>
        <v>0</v>
      </c>
      <c r="AG265" s="25"/>
      <c r="AH265" s="302"/>
      <c r="AI265" s="100">
        <f>IF(F265="",0,
IF(AG265="RI",N(HLOOKUP($F265,Partenaires!$B$11:$H$24,6,FALSE)),
IF(AG265="DE",N(HLOOKUP($F265,Partenaires!$B$11:$H$24,7,FALSE)),
IF(AG265="IEE",N(HLOOKUP($F265,Partenaires!$B$11:$H$24,8,FALSE)),
IF(AG265="AFR",N(HLOOKUP($F265,Partenaires!$B$11:$H$24,9,FALSE)),
IF(AG265="PME",N(HLOOKUP($F265,Partenaires!$B$11:$H$24,10,FALSE)),
IF(AG265="PE",N(HLOOKUP($F265,Partenaires!$B$11:$H$24,11,FALSE)),0)))))))</f>
        <v>0</v>
      </c>
      <c r="AJ265" s="101">
        <f t="shared" si="93"/>
        <v>0</v>
      </c>
      <c r="AK265" s="101">
        <f t="shared" si="94"/>
        <v>0</v>
      </c>
      <c r="AL265" s="101">
        <f t="shared" si="95"/>
        <v>0</v>
      </c>
      <c r="AM265" s="101">
        <f t="shared" si="96"/>
        <v>0</v>
      </c>
      <c r="AN265" s="101">
        <f t="shared" si="97"/>
        <v>0</v>
      </c>
      <c r="AO265" s="101">
        <f t="shared" si="98"/>
        <v>0</v>
      </c>
      <c r="AP265" s="101">
        <f>IF(AG265="PE",AO265-(AO265*N(HLOOKUP($F265,Partenaires!$B$11:$H$24,12,FALSE))/N(HLOOKUP($F265,Partenaires!$B$11:$H$24,13,FALSE))),0)</f>
        <v>0</v>
      </c>
      <c r="AQ265" s="101">
        <f t="shared" si="99"/>
        <v>0</v>
      </c>
      <c r="AR265" s="101">
        <f t="shared" si="100"/>
        <v>0</v>
      </c>
      <c r="AS265" s="101">
        <f t="shared" si="101"/>
        <v>0</v>
      </c>
      <c r="AT265" s="101">
        <f t="shared" si="102"/>
        <v>0</v>
      </c>
      <c r="AU265" s="101">
        <f t="shared" si="103"/>
        <v>0</v>
      </c>
      <c r="AV265" s="101">
        <f t="shared" si="104"/>
        <v>0</v>
      </c>
      <c r="AW265" s="101">
        <f t="shared" si="105"/>
        <v>0</v>
      </c>
      <c r="AX265" s="101">
        <f t="shared" si="106"/>
        <v>0</v>
      </c>
      <c r="AY265" s="101">
        <f t="shared" si="107"/>
        <v>0</v>
      </c>
      <c r="AZ265" s="101">
        <f t="shared" si="108"/>
        <v>0</v>
      </c>
      <c r="BA265" s="101">
        <f>IF(F265="",0,$BB265*N(HLOOKUP($F265,Partenaires!$B$11:$H$24,5,FALSE)))</f>
        <v>0</v>
      </c>
      <c r="BB265" s="101">
        <f t="shared" si="109"/>
        <v>0</v>
      </c>
    </row>
    <row r="266" spans="1:54" x14ac:dyDescent="0.25">
      <c r="A266" s="25"/>
      <c r="B266" s="25"/>
      <c r="C266" s="25"/>
      <c r="D266" s="43" t="str">
        <f t="shared" si="87"/>
        <v/>
      </c>
      <c r="E266" s="44">
        <f>IFERROR(VLOOKUP(CONCATENATE(A266,B266,C266),'Structure projet '!D:E,2,FALSE),"")</f>
        <v>0</v>
      </c>
      <c r="F266" s="25"/>
      <c r="G266" s="25"/>
      <c r="H266" s="26"/>
      <c r="I266" s="26"/>
      <c r="J266" s="272"/>
      <c r="K266" s="272"/>
      <c r="L266" s="272"/>
      <c r="M266" s="272"/>
      <c r="N266" s="272"/>
      <c r="O266" s="98">
        <f t="shared" si="88"/>
        <v>0</v>
      </c>
      <c r="P266" s="33"/>
      <c r="Q266" s="33"/>
      <c r="R266" s="33"/>
      <c r="S266" s="33"/>
      <c r="T266" s="33"/>
      <c r="U266" s="99">
        <f t="shared" si="89"/>
        <v>0</v>
      </c>
      <c r="V266" s="34"/>
      <c r="W266" s="99">
        <f t="shared" si="90"/>
        <v>0</v>
      </c>
      <c r="X266" s="99">
        <f t="shared" si="91"/>
        <v>0</v>
      </c>
      <c r="Y266" s="33" t="str">
        <f>_xlfn.IFNA(IF(VLOOKUP(CONCATENATE($D266,$F266,$G266,Y$3),'Description des coûts'!$D$8:$M$1048576,5,FALSE)=Y$3,VLOOKUP(CONCATENATE($D266,$F266,$G266,Y$3),'Description des coûts'!$D$8:$M$1048576,9,FALSE),0),"")</f>
        <v/>
      </c>
      <c r="Z266" s="33">
        <f>IFERROR(VLOOKUP(D266,Amortissements!$D$8:$O$1048576,8,FALSE)*VLOOKUP(D266,Amortissements!$D$8:$O$1048576,10,FALSE),0)</f>
        <v>0</v>
      </c>
      <c r="AA266" s="33" t="str">
        <f>_xlfn.IFNA(IF(VLOOKUP(CONCATENATE($D266,$F266,$G266,AA$3),'Description des coûts'!$D$8:$M$1048576,5,FALSE)=AA$3,VLOOKUP(CONCATENATE($D266,$F266,$G266,AA$3),'Description des coûts'!$D$8:$M$1048576,9,FALSE),0),"")</f>
        <v/>
      </c>
      <c r="AB266" s="33" t="str">
        <f>_xlfn.IFNA(IF(VLOOKUP(CONCATENATE($D266,$F266,$G266,AB$3),'Description des coûts'!$D$8:$M$1048576,5,FALSE)=AB$3,VLOOKUP(CONCATENATE($D266,$F266,$G266,AB$3),'Description des coûts'!$D$8:$M$1048576,9,FALSE),0),"")</f>
        <v/>
      </c>
      <c r="AC266" s="33" t="str">
        <f>_xlfn.IFNA(IF(VLOOKUP(CONCATENATE($D266,$F266,$G266,AC$3),'Description des coûts'!$D$8:$M$1048576,5,FALSE)=AC$3,VLOOKUP(CONCATENATE($D266,$F266,$G266,AC$3),'Description des coûts'!$D$8:$M$1048576,9,FALSE),0),"")</f>
        <v/>
      </c>
      <c r="AD266" s="33" t="str">
        <f>_xlfn.IFNA(IF(VLOOKUP(CONCATENATE($D266,$F266,$G266,AD$3),'Description des coûts'!$D$8:$M$1048576,5,FALSE)=AD$3,VLOOKUP(CONCATENATE($D266,$F266,$G266,AD$3),'Description des coûts'!$D$8:$M$1048576,9,FALSE),0),"")</f>
        <v/>
      </c>
      <c r="AE266" s="34"/>
      <c r="AF266" s="99">
        <f t="shared" si="92"/>
        <v>0</v>
      </c>
      <c r="AG266" s="25"/>
      <c r="AH266" s="302"/>
      <c r="AI266" s="100">
        <f>IF(F266="",0,
IF(AG266="RI",N(HLOOKUP($F266,Partenaires!$B$11:$H$24,6,FALSE)),
IF(AG266="DE",N(HLOOKUP($F266,Partenaires!$B$11:$H$24,7,FALSE)),
IF(AG266="IEE",N(HLOOKUP($F266,Partenaires!$B$11:$H$24,8,FALSE)),
IF(AG266="AFR",N(HLOOKUP($F266,Partenaires!$B$11:$H$24,9,FALSE)),
IF(AG266="PME",N(HLOOKUP($F266,Partenaires!$B$11:$H$24,10,FALSE)),
IF(AG266="PE",N(HLOOKUP($F266,Partenaires!$B$11:$H$24,11,FALSE)),0)))))))</f>
        <v>0</v>
      </c>
      <c r="AJ266" s="101">
        <f t="shared" si="93"/>
        <v>0</v>
      </c>
      <c r="AK266" s="101">
        <f t="shared" si="94"/>
        <v>0</v>
      </c>
      <c r="AL266" s="101">
        <f t="shared" si="95"/>
        <v>0</v>
      </c>
      <c r="AM266" s="101">
        <f t="shared" si="96"/>
        <v>0</v>
      </c>
      <c r="AN266" s="101">
        <f t="shared" si="97"/>
        <v>0</v>
      </c>
      <c r="AO266" s="101">
        <f t="shared" si="98"/>
        <v>0</v>
      </c>
      <c r="AP266" s="101">
        <f>IF(AG266="PE",AO266-(AO266*N(HLOOKUP($F266,Partenaires!$B$11:$H$24,12,FALSE))/N(HLOOKUP($F266,Partenaires!$B$11:$H$24,13,FALSE))),0)</f>
        <v>0</v>
      </c>
      <c r="AQ266" s="101">
        <f t="shared" si="99"/>
        <v>0</v>
      </c>
      <c r="AR266" s="101">
        <f t="shared" si="100"/>
        <v>0</v>
      </c>
      <c r="AS266" s="101">
        <f t="shared" si="101"/>
        <v>0</v>
      </c>
      <c r="AT266" s="101">
        <f t="shared" si="102"/>
        <v>0</v>
      </c>
      <c r="AU266" s="101">
        <f t="shared" si="103"/>
        <v>0</v>
      </c>
      <c r="AV266" s="101">
        <f t="shared" si="104"/>
        <v>0</v>
      </c>
      <c r="AW266" s="101">
        <f t="shared" si="105"/>
        <v>0</v>
      </c>
      <c r="AX266" s="101">
        <f t="shared" si="106"/>
        <v>0</v>
      </c>
      <c r="AY266" s="101">
        <f t="shared" si="107"/>
        <v>0</v>
      </c>
      <c r="AZ266" s="101">
        <f t="shared" si="108"/>
        <v>0</v>
      </c>
      <c r="BA266" s="101">
        <f>IF(F266="",0,$BB266*N(HLOOKUP($F266,Partenaires!$B$11:$H$24,5,FALSE)))</f>
        <v>0</v>
      </c>
      <c r="BB266" s="101">
        <f t="shared" si="109"/>
        <v>0</v>
      </c>
    </row>
    <row r="267" spans="1:54" x14ac:dyDescent="0.25">
      <c r="A267" s="25"/>
      <c r="B267" s="25"/>
      <c r="C267" s="25"/>
      <c r="D267" s="43" t="str">
        <f t="shared" si="87"/>
        <v/>
      </c>
      <c r="E267" s="44">
        <f>IFERROR(VLOOKUP(CONCATENATE(A267,B267,C267),'Structure projet '!D:E,2,FALSE),"")</f>
        <v>0</v>
      </c>
      <c r="F267" s="25"/>
      <c r="G267" s="25"/>
      <c r="H267" s="26"/>
      <c r="I267" s="26"/>
      <c r="J267" s="272"/>
      <c r="K267" s="272"/>
      <c r="L267" s="272"/>
      <c r="M267" s="272"/>
      <c r="N267" s="272"/>
      <c r="O267" s="98">
        <f t="shared" si="88"/>
        <v>0</v>
      </c>
      <c r="P267" s="33"/>
      <c r="Q267" s="33"/>
      <c r="R267" s="33"/>
      <c r="S267" s="33"/>
      <c r="T267" s="33"/>
      <c r="U267" s="99">
        <f t="shared" si="89"/>
        <v>0</v>
      </c>
      <c r="V267" s="34"/>
      <c r="W267" s="99">
        <f t="shared" si="90"/>
        <v>0</v>
      </c>
      <c r="X267" s="99">
        <f t="shared" si="91"/>
        <v>0</v>
      </c>
      <c r="Y267" s="33" t="str">
        <f>_xlfn.IFNA(IF(VLOOKUP(CONCATENATE($D267,$F267,$G267,Y$3),'Description des coûts'!$D$8:$M$1048576,5,FALSE)=Y$3,VLOOKUP(CONCATENATE($D267,$F267,$G267,Y$3),'Description des coûts'!$D$8:$M$1048576,9,FALSE),0),"")</f>
        <v/>
      </c>
      <c r="Z267" s="33">
        <f>IFERROR(VLOOKUP(D267,Amortissements!$D$8:$O$1048576,8,FALSE)*VLOOKUP(D267,Amortissements!$D$8:$O$1048576,10,FALSE),0)</f>
        <v>0</v>
      </c>
      <c r="AA267" s="33" t="str">
        <f>_xlfn.IFNA(IF(VLOOKUP(CONCATENATE($D267,$F267,$G267,AA$3),'Description des coûts'!$D$8:$M$1048576,5,FALSE)=AA$3,VLOOKUP(CONCATENATE($D267,$F267,$G267,AA$3),'Description des coûts'!$D$8:$M$1048576,9,FALSE),0),"")</f>
        <v/>
      </c>
      <c r="AB267" s="33" t="str">
        <f>_xlfn.IFNA(IF(VLOOKUP(CONCATENATE($D267,$F267,$G267,AB$3),'Description des coûts'!$D$8:$M$1048576,5,FALSE)=AB$3,VLOOKUP(CONCATENATE($D267,$F267,$G267,AB$3),'Description des coûts'!$D$8:$M$1048576,9,FALSE),0),"")</f>
        <v/>
      </c>
      <c r="AC267" s="33" t="str">
        <f>_xlfn.IFNA(IF(VLOOKUP(CONCATENATE($D267,$F267,$G267,AC$3),'Description des coûts'!$D$8:$M$1048576,5,FALSE)=AC$3,VLOOKUP(CONCATENATE($D267,$F267,$G267,AC$3),'Description des coûts'!$D$8:$M$1048576,9,FALSE),0),"")</f>
        <v/>
      </c>
      <c r="AD267" s="33" t="str">
        <f>_xlfn.IFNA(IF(VLOOKUP(CONCATENATE($D267,$F267,$G267,AD$3),'Description des coûts'!$D$8:$M$1048576,5,FALSE)=AD$3,VLOOKUP(CONCATENATE($D267,$F267,$G267,AD$3),'Description des coûts'!$D$8:$M$1048576,9,FALSE),0),"")</f>
        <v/>
      </c>
      <c r="AE267" s="34"/>
      <c r="AF267" s="99">
        <f t="shared" si="92"/>
        <v>0</v>
      </c>
      <c r="AG267" s="25"/>
      <c r="AH267" s="302"/>
      <c r="AI267" s="100">
        <f>IF(F267="",0,
IF(AG267="RI",N(HLOOKUP($F267,Partenaires!$B$11:$H$24,6,FALSE)),
IF(AG267="DE",N(HLOOKUP($F267,Partenaires!$B$11:$H$24,7,FALSE)),
IF(AG267="IEE",N(HLOOKUP($F267,Partenaires!$B$11:$H$24,8,FALSE)),
IF(AG267="AFR",N(HLOOKUP($F267,Partenaires!$B$11:$H$24,9,FALSE)),
IF(AG267="PME",N(HLOOKUP($F267,Partenaires!$B$11:$H$24,10,FALSE)),
IF(AG267="PE",N(HLOOKUP($F267,Partenaires!$B$11:$H$24,11,FALSE)),0)))))))</f>
        <v>0</v>
      </c>
      <c r="AJ267" s="101">
        <f t="shared" si="93"/>
        <v>0</v>
      </c>
      <c r="AK267" s="101">
        <f t="shared" si="94"/>
        <v>0</v>
      </c>
      <c r="AL267" s="101">
        <f t="shared" si="95"/>
        <v>0</v>
      </c>
      <c r="AM267" s="101">
        <f t="shared" si="96"/>
        <v>0</v>
      </c>
      <c r="AN267" s="101">
        <f t="shared" si="97"/>
        <v>0</v>
      </c>
      <c r="AO267" s="101">
        <f t="shared" si="98"/>
        <v>0</v>
      </c>
      <c r="AP267" s="101">
        <f>IF(AG267="PE",AO267-(AO267*N(HLOOKUP($F267,Partenaires!$B$11:$H$24,12,FALSE))/N(HLOOKUP($F267,Partenaires!$B$11:$H$24,13,FALSE))),0)</f>
        <v>0</v>
      </c>
      <c r="AQ267" s="101">
        <f t="shared" si="99"/>
        <v>0</v>
      </c>
      <c r="AR267" s="101">
        <f t="shared" si="100"/>
        <v>0</v>
      </c>
      <c r="AS267" s="101">
        <f t="shared" si="101"/>
        <v>0</v>
      </c>
      <c r="AT267" s="101">
        <f t="shared" si="102"/>
        <v>0</v>
      </c>
      <c r="AU267" s="101">
        <f t="shared" si="103"/>
        <v>0</v>
      </c>
      <c r="AV267" s="101">
        <f t="shared" si="104"/>
        <v>0</v>
      </c>
      <c r="AW267" s="101">
        <f t="shared" si="105"/>
        <v>0</v>
      </c>
      <c r="AX267" s="101">
        <f t="shared" si="106"/>
        <v>0</v>
      </c>
      <c r="AY267" s="101">
        <f t="shared" si="107"/>
        <v>0</v>
      </c>
      <c r="AZ267" s="101">
        <f t="shared" si="108"/>
        <v>0</v>
      </c>
      <c r="BA267" s="101">
        <f>IF(F267="",0,$BB267*N(HLOOKUP($F267,Partenaires!$B$11:$H$24,5,FALSE)))</f>
        <v>0</v>
      </c>
      <c r="BB267" s="101">
        <f t="shared" si="109"/>
        <v>0</v>
      </c>
    </row>
    <row r="268" spans="1:54" x14ac:dyDescent="0.25">
      <c r="A268" s="25"/>
      <c r="B268" s="25"/>
      <c r="C268" s="25"/>
      <c r="D268" s="43" t="str">
        <f t="shared" ref="D268:D331" si="110">CONCATENATE(A268,B268,C268)</f>
        <v/>
      </c>
      <c r="E268" s="44">
        <f>IFERROR(VLOOKUP(CONCATENATE(A268,B268,C268),'Structure projet '!D:E,2,FALSE),"")</f>
        <v>0</v>
      </c>
      <c r="F268" s="25"/>
      <c r="G268" s="25"/>
      <c r="H268" s="26"/>
      <c r="I268" s="26"/>
      <c r="J268" s="272"/>
      <c r="K268" s="272"/>
      <c r="L268" s="272"/>
      <c r="M268" s="272"/>
      <c r="N268" s="272"/>
      <c r="O268" s="98">
        <f t="shared" ref="O268:O331" si="111">SUM(J268:N268)</f>
        <v>0</v>
      </c>
      <c r="P268" s="33"/>
      <c r="Q268" s="33"/>
      <c r="R268" s="33"/>
      <c r="S268" s="33"/>
      <c r="T268" s="33"/>
      <c r="U268" s="99">
        <f t="shared" ref="U268:U331" si="112">J268*P268+K268*Q268+L268*R268+M268*S268+N268*T268</f>
        <v>0</v>
      </c>
      <c r="V268" s="34"/>
      <c r="W268" s="99">
        <f t="shared" ref="W268:W331" si="113">IF(U268-V268=0,0,U268-V268)</f>
        <v>0</v>
      </c>
      <c r="X268" s="99">
        <f t="shared" ref="X268:X331" si="114">IF(OR(AG268="RI",AG268="DE"),20%*(W268+SUM(Y268:AC268)),0)</f>
        <v>0</v>
      </c>
      <c r="Y268" s="33" t="str">
        <f>_xlfn.IFNA(IF(VLOOKUP(CONCATENATE($D268,$F268,$G268,Y$3),'Description des coûts'!$D$8:$M$1048576,5,FALSE)=Y$3,VLOOKUP(CONCATENATE($D268,$F268,$G268,Y$3),'Description des coûts'!$D$8:$M$1048576,9,FALSE),0),"")</f>
        <v/>
      </c>
      <c r="Z268" s="33">
        <f>IFERROR(VLOOKUP(D268,Amortissements!$D$8:$O$1048576,8,FALSE)*VLOOKUP(D268,Amortissements!$D$8:$O$1048576,10,FALSE),0)</f>
        <v>0</v>
      </c>
      <c r="AA268" s="33" t="str">
        <f>_xlfn.IFNA(IF(VLOOKUP(CONCATENATE($D268,$F268,$G268,AA$3),'Description des coûts'!$D$8:$M$1048576,5,FALSE)=AA$3,VLOOKUP(CONCATENATE($D268,$F268,$G268,AA$3),'Description des coûts'!$D$8:$M$1048576,9,FALSE),0),"")</f>
        <v/>
      </c>
      <c r="AB268" s="33" t="str">
        <f>_xlfn.IFNA(IF(VLOOKUP(CONCATENATE($D268,$F268,$G268,AB$3),'Description des coûts'!$D$8:$M$1048576,5,FALSE)=AB$3,VLOOKUP(CONCATENATE($D268,$F268,$G268,AB$3),'Description des coûts'!$D$8:$M$1048576,9,FALSE),0),"")</f>
        <v/>
      </c>
      <c r="AC268" s="33" t="str">
        <f>_xlfn.IFNA(IF(VLOOKUP(CONCATENATE($D268,$F268,$G268,AC$3),'Description des coûts'!$D$8:$M$1048576,5,FALSE)=AC$3,VLOOKUP(CONCATENATE($D268,$F268,$G268,AC$3),'Description des coûts'!$D$8:$M$1048576,9,FALSE),0),"")</f>
        <v/>
      </c>
      <c r="AD268" s="33" t="str">
        <f>_xlfn.IFNA(IF(VLOOKUP(CONCATENATE($D268,$F268,$G268,AD$3),'Description des coûts'!$D$8:$M$1048576,5,FALSE)=AD$3,VLOOKUP(CONCATENATE($D268,$F268,$G268,AD$3),'Description des coûts'!$D$8:$M$1048576,9,FALSE),0),"")</f>
        <v/>
      </c>
      <c r="AE268" s="34"/>
      <c r="AF268" s="99">
        <f t="shared" ref="AF268:AF331" si="115">U268+SUM(X268:AD268)</f>
        <v>0</v>
      </c>
      <c r="AG268" s="25"/>
      <c r="AH268" s="302"/>
      <c r="AI268" s="100">
        <f>IF(F268="",0,
IF(AG268="RI",N(HLOOKUP($F268,Partenaires!$B$11:$H$24,6,FALSE)),
IF(AG268="DE",N(HLOOKUP($F268,Partenaires!$B$11:$H$24,7,FALSE)),
IF(AG268="IEE",N(HLOOKUP($F268,Partenaires!$B$11:$H$24,8,FALSE)),
IF(AG268="AFR",N(HLOOKUP($F268,Partenaires!$B$11:$H$24,9,FALSE)),
IF(AG268="PME",N(HLOOKUP($F268,Partenaires!$B$11:$H$24,10,FALSE)),
IF(AG268="PE",N(HLOOKUP($F268,Partenaires!$B$11:$H$24,11,FALSE)),0)))))))</f>
        <v>0</v>
      </c>
      <c r="AJ268" s="101">
        <f t="shared" ref="AJ268:AJ331" si="116">IF(AG268="RI",AF268-V268,0)</f>
        <v>0</v>
      </c>
      <c r="AK268" s="101">
        <f t="shared" ref="AK268:AK331" si="117">IF(AG268="DE",AF268-V268,0)</f>
        <v>0</v>
      </c>
      <c r="AL268" s="101">
        <f t="shared" ref="AL268:AL331" si="118">IF(AG268="IEE",AF268-V268,0)</f>
        <v>0</v>
      </c>
      <c r="AM268" s="101">
        <f t="shared" ref="AM268:AM331" si="119">IF(AG268="AFR",AF268-V268,0)</f>
        <v>0</v>
      </c>
      <c r="AN268" s="101">
        <f t="shared" ref="AN268:AN331" si="120">IF(AG268="PME",AF268-V268,0)</f>
        <v>0</v>
      </c>
      <c r="AO268" s="101">
        <f t="shared" ref="AO268:AO331" si="121">IF(AG268="PE",AF268-V268,0)</f>
        <v>0</v>
      </c>
      <c r="AP268" s="101">
        <f>IF(AG268="PE",AO268-(AO268*N(HLOOKUP($F268,Partenaires!$B$11:$H$24,12,FALSE))/N(HLOOKUP($F268,Partenaires!$B$11:$H$24,13,FALSE))),0)</f>
        <v>0</v>
      </c>
      <c r="AQ268" s="101">
        <f t="shared" ref="AQ268:AQ331" si="122">IF(AG268="AFR",IF(SUM($AD$11:$AD$2000)&gt;SUM($W$11:$W$2000),AD268,W268),0)</f>
        <v>0</v>
      </c>
      <c r="AR268" s="101">
        <f t="shared" ref="AR268:AR331" si="123">IF(AG268="PME",IF(SUM($AD$11:$AD$2000)&gt;SUM($W$11:$W$2000),AD268,W268),0)</f>
        <v>0</v>
      </c>
      <c r="AS268" s="101">
        <f t="shared" ref="AS268:AS331" si="124">(AJ268+AK268+AL268+AR268+AP268+AQ268)*AH268</f>
        <v>0</v>
      </c>
      <c r="AT268" s="101">
        <f t="shared" ref="AT268:AT331" si="125">IF(AG268="HP",0,AF268-AS268)</f>
        <v>0</v>
      </c>
      <c r="AU268" s="101">
        <f t="shared" ref="AU268:AU331" si="126">IF(AG268="HP",AF268,0)</f>
        <v>0</v>
      </c>
      <c r="AV268" s="101">
        <f t="shared" ref="AV268:AV331" si="127">IF(AG268="PE",AO268-AP268,0)</f>
        <v>0</v>
      </c>
      <c r="AW268" s="101">
        <f t="shared" ref="AW268:AW331" si="128">IF(AG268="AFR",AM268-AQ268,0)</f>
        <v>0</v>
      </c>
      <c r="AX268" s="101">
        <f t="shared" ref="AX268:AX331" si="129">IF(AG268="PME",AN268-AR268,0)</f>
        <v>0</v>
      </c>
      <c r="AY268" s="101">
        <f t="shared" ref="AY268:AY331" si="130">AT268+AU268+AV268+AW268+AX268</f>
        <v>0</v>
      </c>
      <c r="AZ268" s="101">
        <f t="shared" ref="AZ268:AZ331" si="131">BB268-BA268</f>
        <v>0</v>
      </c>
      <c r="BA268" s="101">
        <f>IF(F268="",0,$BB268*N(HLOOKUP($F268,Partenaires!$B$11:$H$24,5,FALSE)))</f>
        <v>0</v>
      </c>
      <c r="BB268" s="101">
        <f t="shared" ref="BB268:BB331" si="132">AS268*AI268</f>
        <v>0</v>
      </c>
    </row>
    <row r="269" spans="1:54" x14ac:dyDescent="0.25">
      <c r="A269" s="25"/>
      <c r="B269" s="25"/>
      <c r="C269" s="25"/>
      <c r="D269" s="43" t="str">
        <f t="shared" si="110"/>
        <v/>
      </c>
      <c r="E269" s="44">
        <f>IFERROR(VLOOKUP(CONCATENATE(A269,B269,C269),'Structure projet '!D:E,2,FALSE),"")</f>
        <v>0</v>
      </c>
      <c r="F269" s="25"/>
      <c r="G269" s="25"/>
      <c r="H269" s="26"/>
      <c r="I269" s="26"/>
      <c r="J269" s="272"/>
      <c r="K269" s="272"/>
      <c r="L269" s="272"/>
      <c r="M269" s="272"/>
      <c r="N269" s="272"/>
      <c r="O269" s="98">
        <f t="shared" si="111"/>
        <v>0</v>
      </c>
      <c r="P269" s="33"/>
      <c r="Q269" s="33"/>
      <c r="R269" s="33"/>
      <c r="S269" s="33"/>
      <c r="T269" s="33"/>
      <c r="U269" s="99">
        <f t="shared" si="112"/>
        <v>0</v>
      </c>
      <c r="V269" s="34"/>
      <c r="W269" s="99">
        <f t="shared" si="113"/>
        <v>0</v>
      </c>
      <c r="X269" s="99">
        <f t="shared" si="114"/>
        <v>0</v>
      </c>
      <c r="Y269" s="33" t="str">
        <f>_xlfn.IFNA(IF(VLOOKUP(CONCATENATE($D269,$F269,$G269,Y$3),'Description des coûts'!$D$8:$M$1048576,5,FALSE)=Y$3,VLOOKUP(CONCATENATE($D269,$F269,$G269,Y$3),'Description des coûts'!$D$8:$M$1048576,9,FALSE),0),"")</f>
        <v/>
      </c>
      <c r="Z269" s="33">
        <f>IFERROR(VLOOKUP(D269,Amortissements!$D$8:$O$1048576,8,FALSE)*VLOOKUP(D269,Amortissements!$D$8:$O$1048576,10,FALSE),0)</f>
        <v>0</v>
      </c>
      <c r="AA269" s="33" t="str">
        <f>_xlfn.IFNA(IF(VLOOKUP(CONCATENATE($D269,$F269,$G269,AA$3),'Description des coûts'!$D$8:$M$1048576,5,FALSE)=AA$3,VLOOKUP(CONCATENATE($D269,$F269,$G269,AA$3),'Description des coûts'!$D$8:$M$1048576,9,FALSE),0),"")</f>
        <v/>
      </c>
      <c r="AB269" s="33" t="str">
        <f>_xlfn.IFNA(IF(VLOOKUP(CONCATENATE($D269,$F269,$G269,AB$3),'Description des coûts'!$D$8:$M$1048576,5,FALSE)=AB$3,VLOOKUP(CONCATENATE($D269,$F269,$G269,AB$3),'Description des coûts'!$D$8:$M$1048576,9,FALSE),0),"")</f>
        <v/>
      </c>
      <c r="AC269" s="33" t="str">
        <f>_xlfn.IFNA(IF(VLOOKUP(CONCATENATE($D269,$F269,$G269,AC$3),'Description des coûts'!$D$8:$M$1048576,5,FALSE)=AC$3,VLOOKUP(CONCATENATE($D269,$F269,$G269,AC$3),'Description des coûts'!$D$8:$M$1048576,9,FALSE),0),"")</f>
        <v/>
      </c>
      <c r="AD269" s="33" t="str">
        <f>_xlfn.IFNA(IF(VLOOKUP(CONCATENATE($D269,$F269,$G269,AD$3),'Description des coûts'!$D$8:$M$1048576,5,FALSE)=AD$3,VLOOKUP(CONCATENATE($D269,$F269,$G269,AD$3),'Description des coûts'!$D$8:$M$1048576,9,FALSE),0),"")</f>
        <v/>
      </c>
      <c r="AE269" s="34"/>
      <c r="AF269" s="99">
        <f t="shared" si="115"/>
        <v>0</v>
      </c>
      <c r="AG269" s="25"/>
      <c r="AH269" s="302"/>
      <c r="AI269" s="100">
        <f>IF(F269="",0,
IF(AG269="RI",N(HLOOKUP($F269,Partenaires!$B$11:$H$24,6,FALSE)),
IF(AG269="DE",N(HLOOKUP($F269,Partenaires!$B$11:$H$24,7,FALSE)),
IF(AG269="IEE",N(HLOOKUP($F269,Partenaires!$B$11:$H$24,8,FALSE)),
IF(AG269="AFR",N(HLOOKUP($F269,Partenaires!$B$11:$H$24,9,FALSE)),
IF(AG269="PME",N(HLOOKUP($F269,Partenaires!$B$11:$H$24,10,FALSE)),
IF(AG269="PE",N(HLOOKUP($F269,Partenaires!$B$11:$H$24,11,FALSE)),0)))))))</f>
        <v>0</v>
      </c>
      <c r="AJ269" s="101">
        <f t="shared" si="116"/>
        <v>0</v>
      </c>
      <c r="AK269" s="101">
        <f t="shared" si="117"/>
        <v>0</v>
      </c>
      <c r="AL269" s="101">
        <f t="shared" si="118"/>
        <v>0</v>
      </c>
      <c r="AM269" s="101">
        <f t="shared" si="119"/>
        <v>0</v>
      </c>
      <c r="AN269" s="101">
        <f t="shared" si="120"/>
        <v>0</v>
      </c>
      <c r="AO269" s="101">
        <f t="shared" si="121"/>
        <v>0</v>
      </c>
      <c r="AP269" s="101">
        <f>IF(AG269="PE",AO269-(AO269*N(HLOOKUP($F269,Partenaires!$B$11:$H$24,12,FALSE))/N(HLOOKUP($F269,Partenaires!$B$11:$H$24,13,FALSE))),0)</f>
        <v>0</v>
      </c>
      <c r="AQ269" s="101">
        <f t="shared" si="122"/>
        <v>0</v>
      </c>
      <c r="AR269" s="101">
        <f t="shared" si="123"/>
        <v>0</v>
      </c>
      <c r="AS269" s="101">
        <f t="shared" si="124"/>
        <v>0</v>
      </c>
      <c r="AT269" s="101">
        <f t="shared" si="125"/>
        <v>0</v>
      </c>
      <c r="AU269" s="101">
        <f t="shared" si="126"/>
        <v>0</v>
      </c>
      <c r="AV269" s="101">
        <f t="shared" si="127"/>
        <v>0</v>
      </c>
      <c r="AW269" s="101">
        <f t="shared" si="128"/>
        <v>0</v>
      </c>
      <c r="AX269" s="101">
        <f t="shared" si="129"/>
        <v>0</v>
      </c>
      <c r="AY269" s="101">
        <f t="shared" si="130"/>
        <v>0</v>
      </c>
      <c r="AZ269" s="101">
        <f t="shared" si="131"/>
        <v>0</v>
      </c>
      <c r="BA269" s="101">
        <f>IF(F269="",0,$BB269*N(HLOOKUP($F269,Partenaires!$B$11:$H$24,5,FALSE)))</f>
        <v>0</v>
      </c>
      <c r="BB269" s="101">
        <f t="shared" si="132"/>
        <v>0</v>
      </c>
    </row>
    <row r="270" spans="1:54" x14ac:dyDescent="0.25">
      <c r="A270" s="25"/>
      <c r="B270" s="25"/>
      <c r="C270" s="25"/>
      <c r="D270" s="43" t="str">
        <f t="shared" si="110"/>
        <v/>
      </c>
      <c r="E270" s="44">
        <f>IFERROR(VLOOKUP(CONCATENATE(A270,B270,C270),'Structure projet '!D:E,2,FALSE),"")</f>
        <v>0</v>
      </c>
      <c r="F270" s="25"/>
      <c r="G270" s="25"/>
      <c r="H270" s="26"/>
      <c r="I270" s="26"/>
      <c r="J270" s="272"/>
      <c r="K270" s="272"/>
      <c r="L270" s="272"/>
      <c r="M270" s="272"/>
      <c r="N270" s="272"/>
      <c r="O270" s="98">
        <f t="shared" si="111"/>
        <v>0</v>
      </c>
      <c r="P270" s="33"/>
      <c r="Q270" s="33"/>
      <c r="R270" s="33"/>
      <c r="S270" s="33"/>
      <c r="T270" s="33"/>
      <c r="U270" s="99">
        <f t="shared" si="112"/>
        <v>0</v>
      </c>
      <c r="V270" s="34"/>
      <c r="W270" s="99">
        <f t="shared" si="113"/>
        <v>0</v>
      </c>
      <c r="X270" s="99">
        <f t="shared" si="114"/>
        <v>0</v>
      </c>
      <c r="Y270" s="33" t="str">
        <f>_xlfn.IFNA(IF(VLOOKUP(CONCATENATE($D270,$F270,$G270,Y$3),'Description des coûts'!$D$8:$M$1048576,5,FALSE)=Y$3,VLOOKUP(CONCATENATE($D270,$F270,$G270,Y$3),'Description des coûts'!$D$8:$M$1048576,9,FALSE),0),"")</f>
        <v/>
      </c>
      <c r="Z270" s="33">
        <f>IFERROR(VLOOKUP(D270,Amortissements!$D$8:$O$1048576,8,FALSE)*VLOOKUP(D270,Amortissements!$D$8:$O$1048576,10,FALSE),0)</f>
        <v>0</v>
      </c>
      <c r="AA270" s="33" t="str">
        <f>_xlfn.IFNA(IF(VLOOKUP(CONCATENATE($D270,$F270,$G270,AA$3),'Description des coûts'!$D$8:$M$1048576,5,FALSE)=AA$3,VLOOKUP(CONCATENATE($D270,$F270,$G270,AA$3),'Description des coûts'!$D$8:$M$1048576,9,FALSE),0),"")</f>
        <v/>
      </c>
      <c r="AB270" s="33" t="str">
        <f>_xlfn.IFNA(IF(VLOOKUP(CONCATENATE($D270,$F270,$G270,AB$3),'Description des coûts'!$D$8:$M$1048576,5,FALSE)=AB$3,VLOOKUP(CONCATENATE($D270,$F270,$G270,AB$3),'Description des coûts'!$D$8:$M$1048576,9,FALSE),0),"")</f>
        <v/>
      </c>
      <c r="AC270" s="33" t="str">
        <f>_xlfn.IFNA(IF(VLOOKUP(CONCATENATE($D270,$F270,$G270,AC$3),'Description des coûts'!$D$8:$M$1048576,5,FALSE)=AC$3,VLOOKUP(CONCATENATE($D270,$F270,$G270,AC$3),'Description des coûts'!$D$8:$M$1048576,9,FALSE),0),"")</f>
        <v/>
      </c>
      <c r="AD270" s="33" t="str">
        <f>_xlfn.IFNA(IF(VLOOKUP(CONCATENATE($D270,$F270,$G270,AD$3),'Description des coûts'!$D$8:$M$1048576,5,FALSE)=AD$3,VLOOKUP(CONCATENATE($D270,$F270,$G270,AD$3),'Description des coûts'!$D$8:$M$1048576,9,FALSE),0),"")</f>
        <v/>
      </c>
      <c r="AE270" s="34"/>
      <c r="AF270" s="99">
        <f t="shared" si="115"/>
        <v>0</v>
      </c>
      <c r="AG270" s="25"/>
      <c r="AH270" s="302"/>
      <c r="AI270" s="100">
        <f>IF(F270="",0,
IF(AG270="RI",N(HLOOKUP($F270,Partenaires!$B$11:$H$24,6,FALSE)),
IF(AG270="DE",N(HLOOKUP($F270,Partenaires!$B$11:$H$24,7,FALSE)),
IF(AG270="IEE",N(HLOOKUP($F270,Partenaires!$B$11:$H$24,8,FALSE)),
IF(AG270="AFR",N(HLOOKUP($F270,Partenaires!$B$11:$H$24,9,FALSE)),
IF(AG270="PME",N(HLOOKUP($F270,Partenaires!$B$11:$H$24,10,FALSE)),
IF(AG270="PE",N(HLOOKUP($F270,Partenaires!$B$11:$H$24,11,FALSE)),0)))))))</f>
        <v>0</v>
      </c>
      <c r="AJ270" s="101">
        <f t="shared" si="116"/>
        <v>0</v>
      </c>
      <c r="AK270" s="101">
        <f t="shared" si="117"/>
        <v>0</v>
      </c>
      <c r="AL270" s="101">
        <f t="shared" si="118"/>
        <v>0</v>
      </c>
      <c r="AM270" s="101">
        <f t="shared" si="119"/>
        <v>0</v>
      </c>
      <c r="AN270" s="101">
        <f t="shared" si="120"/>
        <v>0</v>
      </c>
      <c r="AO270" s="101">
        <f t="shared" si="121"/>
        <v>0</v>
      </c>
      <c r="AP270" s="101">
        <f>IF(AG270="PE",AO270-(AO270*N(HLOOKUP($F270,Partenaires!$B$11:$H$24,12,FALSE))/N(HLOOKUP($F270,Partenaires!$B$11:$H$24,13,FALSE))),0)</f>
        <v>0</v>
      </c>
      <c r="AQ270" s="101">
        <f t="shared" si="122"/>
        <v>0</v>
      </c>
      <c r="AR270" s="101">
        <f t="shared" si="123"/>
        <v>0</v>
      </c>
      <c r="AS270" s="101">
        <f t="shared" si="124"/>
        <v>0</v>
      </c>
      <c r="AT270" s="101">
        <f t="shared" si="125"/>
        <v>0</v>
      </c>
      <c r="AU270" s="101">
        <f t="shared" si="126"/>
        <v>0</v>
      </c>
      <c r="AV270" s="101">
        <f t="shared" si="127"/>
        <v>0</v>
      </c>
      <c r="AW270" s="101">
        <f t="shared" si="128"/>
        <v>0</v>
      </c>
      <c r="AX270" s="101">
        <f t="shared" si="129"/>
        <v>0</v>
      </c>
      <c r="AY270" s="101">
        <f t="shared" si="130"/>
        <v>0</v>
      </c>
      <c r="AZ270" s="101">
        <f t="shared" si="131"/>
        <v>0</v>
      </c>
      <c r="BA270" s="101">
        <f>IF(F270="",0,$BB270*N(HLOOKUP($F270,Partenaires!$B$11:$H$24,5,FALSE)))</f>
        <v>0</v>
      </c>
      <c r="BB270" s="101">
        <f t="shared" si="132"/>
        <v>0</v>
      </c>
    </row>
    <row r="271" spans="1:54" x14ac:dyDescent="0.25">
      <c r="A271" s="25"/>
      <c r="B271" s="25"/>
      <c r="C271" s="25"/>
      <c r="D271" s="43" t="str">
        <f t="shared" si="110"/>
        <v/>
      </c>
      <c r="E271" s="44">
        <f>IFERROR(VLOOKUP(CONCATENATE(A271,B271,C271),'Structure projet '!D:E,2,FALSE),"")</f>
        <v>0</v>
      </c>
      <c r="F271" s="25"/>
      <c r="G271" s="25"/>
      <c r="H271" s="26"/>
      <c r="I271" s="26"/>
      <c r="J271" s="272"/>
      <c r="K271" s="272"/>
      <c r="L271" s="272"/>
      <c r="M271" s="272"/>
      <c r="N271" s="272"/>
      <c r="O271" s="98">
        <f t="shared" si="111"/>
        <v>0</v>
      </c>
      <c r="P271" s="33"/>
      <c r="Q271" s="33"/>
      <c r="R271" s="33"/>
      <c r="S271" s="33"/>
      <c r="T271" s="33"/>
      <c r="U271" s="99">
        <f t="shared" si="112"/>
        <v>0</v>
      </c>
      <c r="V271" s="34"/>
      <c r="W271" s="99">
        <f t="shared" si="113"/>
        <v>0</v>
      </c>
      <c r="X271" s="99">
        <f t="shared" si="114"/>
        <v>0</v>
      </c>
      <c r="Y271" s="33" t="str">
        <f>_xlfn.IFNA(IF(VLOOKUP(CONCATENATE($D271,$F271,$G271,Y$3),'Description des coûts'!$D$8:$M$1048576,5,FALSE)=Y$3,VLOOKUP(CONCATENATE($D271,$F271,$G271,Y$3),'Description des coûts'!$D$8:$M$1048576,9,FALSE),0),"")</f>
        <v/>
      </c>
      <c r="Z271" s="33">
        <f>IFERROR(VLOOKUP(D271,Amortissements!$D$8:$O$1048576,8,FALSE)*VLOOKUP(D271,Amortissements!$D$8:$O$1048576,10,FALSE),0)</f>
        <v>0</v>
      </c>
      <c r="AA271" s="33" t="str">
        <f>_xlfn.IFNA(IF(VLOOKUP(CONCATENATE($D271,$F271,$G271,AA$3),'Description des coûts'!$D$8:$M$1048576,5,FALSE)=AA$3,VLOOKUP(CONCATENATE($D271,$F271,$G271,AA$3),'Description des coûts'!$D$8:$M$1048576,9,FALSE),0),"")</f>
        <v/>
      </c>
      <c r="AB271" s="33" t="str">
        <f>_xlfn.IFNA(IF(VLOOKUP(CONCATENATE($D271,$F271,$G271,AB$3),'Description des coûts'!$D$8:$M$1048576,5,FALSE)=AB$3,VLOOKUP(CONCATENATE($D271,$F271,$G271,AB$3),'Description des coûts'!$D$8:$M$1048576,9,FALSE),0),"")</f>
        <v/>
      </c>
      <c r="AC271" s="33" t="str">
        <f>_xlfn.IFNA(IF(VLOOKUP(CONCATENATE($D271,$F271,$G271,AC$3),'Description des coûts'!$D$8:$M$1048576,5,FALSE)=AC$3,VLOOKUP(CONCATENATE($D271,$F271,$G271,AC$3),'Description des coûts'!$D$8:$M$1048576,9,FALSE),0),"")</f>
        <v/>
      </c>
      <c r="AD271" s="33" t="str">
        <f>_xlfn.IFNA(IF(VLOOKUP(CONCATENATE($D271,$F271,$G271,AD$3),'Description des coûts'!$D$8:$M$1048576,5,FALSE)=AD$3,VLOOKUP(CONCATENATE($D271,$F271,$G271,AD$3),'Description des coûts'!$D$8:$M$1048576,9,FALSE),0),"")</f>
        <v/>
      </c>
      <c r="AE271" s="34"/>
      <c r="AF271" s="99">
        <f t="shared" si="115"/>
        <v>0</v>
      </c>
      <c r="AG271" s="25"/>
      <c r="AH271" s="302"/>
      <c r="AI271" s="100">
        <f>IF(F271="",0,
IF(AG271="RI",N(HLOOKUP($F271,Partenaires!$B$11:$H$24,6,FALSE)),
IF(AG271="DE",N(HLOOKUP($F271,Partenaires!$B$11:$H$24,7,FALSE)),
IF(AG271="IEE",N(HLOOKUP($F271,Partenaires!$B$11:$H$24,8,FALSE)),
IF(AG271="AFR",N(HLOOKUP($F271,Partenaires!$B$11:$H$24,9,FALSE)),
IF(AG271="PME",N(HLOOKUP($F271,Partenaires!$B$11:$H$24,10,FALSE)),
IF(AG271="PE",N(HLOOKUP($F271,Partenaires!$B$11:$H$24,11,FALSE)),0)))))))</f>
        <v>0</v>
      </c>
      <c r="AJ271" s="101">
        <f t="shared" si="116"/>
        <v>0</v>
      </c>
      <c r="AK271" s="101">
        <f t="shared" si="117"/>
        <v>0</v>
      </c>
      <c r="AL271" s="101">
        <f t="shared" si="118"/>
        <v>0</v>
      </c>
      <c r="AM271" s="101">
        <f t="shared" si="119"/>
        <v>0</v>
      </c>
      <c r="AN271" s="101">
        <f t="shared" si="120"/>
        <v>0</v>
      </c>
      <c r="AO271" s="101">
        <f t="shared" si="121"/>
        <v>0</v>
      </c>
      <c r="AP271" s="101">
        <f>IF(AG271="PE",AO271-(AO271*N(HLOOKUP($F271,Partenaires!$B$11:$H$24,12,FALSE))/N(HLOOKUP($F271,Partenaires!$B$11:$H$24,13,FALSE))),0)</f>
        <v>0</v>
      </c>
      <c r="AQ271" s="101">
        <f t="shared" si="122"/>
        <v>0</v>
      </c>
      <c r="AR271" s="101">
        <f t="shared" si="123"/>
        <v>0</v>
      </c>
      <c r="AS271" s="101">
        <f t="shared" si="124"/>
        <v>0</v>
      </c>
      <c r="AT271" s="101">
        <f t="shared" si="125"/>
        <v>0</v>
      </c>
      <c r="AU271" s="101">
        <f t="shared" si="126"/>
        <v>0</v>
      </c>
      <c r="AV271" s="101">
        <f t="shared" si="127"/>
        <v>0</v>
      </c>
      <c r="AW271" s="101">
        <f t="shared" si="128"/>
        <v>0</v>
      </c>
      <c r="AX271" s="101">
        <f t="shared" si="129"/>
        <v>0</v>
      </c>
      <c r="AY271" s="101">
        <f t="shared" si="130"/>
        <v>0</v>
      </c>
      <c r="AZ271" s="101">
        <f t="shared" si="131"/>
        <v>0</v>
      </c>
      <c r="BA271" s="101">
        <f>IF(F271="",0,$BB271*N(HLOOKUP($F271,Partenaires!$B$11:$H$24,5,FALSE)))</f>
        <v>0</v>
      </c>
      <c r="BB271" s="101">
        <f t="shared" si="132"/>
        <v>0</v>
      </c>
    </row>
    <row r="272" spans="1:54" x14ac:dyDescent="0.25">
      <c r="A272" s="25"/>
      <c r="B272" s="25"/>
      <c r="C272" s="25"/>
      <c r="D272" s="43" t="str">
        <f t="shared" si="110"/>
        <v/>
      </c>
      <c r="E272" s="44">
        <f>IFERROR(VLOOKUP(CONCATENATE(A272,B272,C272),'Structure projet '!D:E,2,FALSE),"")</f>
        <v>0</v>
      </c>
      <c r="F272" s="25"/>
      <c r="G272" s="25"/>
      <c r="H272" s="26"/>
      <c r="I272" s="26"/>
      <c r="J272" s="272"/>
      <c r="K272" s="272"/>
      <c r="L272" s="272"/>
      <c r="M272" s="272"/>
      <c r="N272" s="272"/>
      <c r="O272" s="98">
        <f t="shared" si="111"/>
        <v>0</v>
      </c>
      <c r="P272" s="33"/>
      <c r="Q272" s="33"/>
      <c r="R272" s="33"/>
      <c r="S272" s="33"/>
      <c r="T272" s="33"/>
      <c r="U272" s="99">
        <f t="shared" si="112"/>
        <v>0</v>
      </c>
      <c r="V272" s="34"/>
      <c r="W272" s="99">
        <f t="shared" si="113"/>
        <v>0</v>
      </c>
      <c r="X272" s="99">
        <f t="shared" si="114"/>
        <v>0</v>
      </c>
      <c r="Y272" s="33" t="str">
        <f>_xlfn.IFNA(IF(VLOOKUP(CONCATENATE($D272,$F272,$G272,Y$3),'Description des coûts'!$D$8:$M$1048576,5,FALSE)=Y$3,VLOOKUP(CONCATENATE($D272,$F272,$G272,Y$3),'Description des coûts'!$D$8:$M$1048576,9,FALSE),0),"")</f>
        <v/>
      </c>
      <c r="Z272" s="33">
        <f>IFERROR(VLOOKUP(D272,Amortissements!$D$8:$O$1048576,8,FALSE)*VLOOKUP(D272,Amortissements!$D$8:$O$1048576,10,FALSE),0)</f>
        <v>0</v>
      </c>
      <c r="AA272" s="33" t="str">
        <f>_xlfn.IFNA(IF(VLOOKUP(CONCATENATE($D272,$F272,$G272,AA$3),'Description des coûts'!$D$8:$M$1048576,5,FALSE)=AA$3,VLOOKUP(CONCATENATE($D272,$F272,$G272,AA$3),'Description des coûts'!$D$8:$M$1048576,9,FALSE),0),"")</f>
        <v/>
      </c>
      <c r="AB272" s="33" t="str">
        <f>_xlfn.IFNA(IF(VLOOKUP(CONCATENATE($D272,$F272,$G272,AB$3),'Description des coûts'!$D$8:$M$1048576,5,FALSE)=AB$3,VLOOKUP(CONCATENATE($D272,$F272,$G272,AB$3),'Description des coûts'!$D$8:$M$1048576,9,FALSE),0),"")</f>
        <v/>
      </c>
      <c r="AC272" s="33" t="str">
        <f>_xlfn.IFNA(IF(VLOOKUP(CONCATENATE($D272,$F272,$G272,AC$3),'Description des coûts'!$D$8:$M$1048576,5,FALSE)=AC$3,VLOOKUP(CONCATENATE($D272,$F272,$G272,AC$3),'Description des coûts'!$D$8:$M$1048576,9,FALSE),0),"")</f>
        <v/>
      </c>
      <c r="AD272" s="33" t="str">
        <f>_xlfn.IFNA(IF(VLOOKUP(CONCATENATE($D272,$F272,$G272,AD$3),'Description des coûts'!$D$8:$M$1048576,5,FALSE)=AD$3,VLOOKUP(CONCATENATE($D272,$F272,$G272,AD$3),'Description des coûts'!$D$8:$M$1048576,9,FALSE),0),"")</f>
        <v/>
      </c>
      <c r="AE272" s="34"/>
      <c r="AF272" s="99">
        <f t="shared" si="115"/>
        <v>0</v>
      </c>
      <c r="AG272" s="25"/>
      <c r="AH272" s="302"/>
      <c r="AI272" s="100">
        <f>IF(F272="",0,
IF(AG272="RI",N(HLOOKUP($F272,Partenaires!$B$11:$H$24,6,FALSE)),
IF(AG272="DE",N(HLOOKUP($F272,Partenaires!$B$11:$H$24,7,FALSE)),
IF(AG272="IEE",N(HLOOKUP($F272,Partenaires!$B$11:$H$24,8,FALSE)),
IF(AG272="AFR",N(HLOOKUP($F272,Partenaires!$B$11:$H$24,9,FALSE)),
IF(AG272="PME",N(HLOOKUP($F272,Partenaires!$B$11:$H$24,10,FALSE)),
IF(AG272="PE",N(HLOOKUP($F272,Partenaires!$B$11:$H$24,11,FALSE)),0)))))))</f>
        <v>0</v>
      </c>
      <c r="AJ272" s="101">
        <f t="shared" si="116"/>
        <v>0</v>
      </c>
      <c r="AK272" s="101">
        <f t="shared" si="117"/>
        <v>0</v>
      </c>
      <c r="AL272" s="101">
        <f t="shared" si="118"/>
        <v>0</v>
      </c>
      <c r="AM272" s="101">
        <f t="shared" si="119"/>
        <v>0</v>
      </c>
      <c r="AN272" s="101">
        <f t="shared" si="120"/>
        <v>0</v>
      </c>
      <c r="AO272" s="101">
        <f t="shared" si="121"/>
        <v>0</v>
      </c>
      <c r="AP272" s="101">
        <f>IF(AG272="PE",AO272-(AO272*N(HLOOKUP($F272,Partenaires!$B$11:$H$24,12,FALSE))/N(HLOOKUP($F272,Partenaires!$B$11:$H$24,13,FALSE))),0)</f>
        <v>0</v>
      </c>
      <c r="AQ272" s="101">
        <f t="shared" si="122"/>
        <v>0</v>
      </c>
      <c r="AR272" s="101">
        <f t="shared" si="123"/>
        <v>0</v>
      </c>
      <c r="AS272" s="101">
        <f t="shared" si="124"/>
        <v>0</v>
      </c>
      <c r="AT272" s="101">
        <f t="shared" si="125"/>
        <v>0</v>
      </c>
      <c r="AU272" s="101">
        <f t="shared" si="126"/>
        <v>0</v>
      </c>
      <c r="AV272" s="101">
        <f t="shared" si="127"/>
        <v>0</v>
      </c>
      <c r="AW272" s="101">
        <f t="shared" si="128"/>
        <v>0</v>
      </c>
      <c r="AX272" s="101">
        <f t="shared" si="129"/>
        <v>0</v>
      </c>
      <c r="AY272" s="101">
        <f t="shared" si="130"/>
        <v>0</v>
      </c>
      <c r="AZ272" s="101">
        <f t="shared" si="131"/>
        <v>0</v>
      </c>
      <c r="BA272" s="101">
        <f>IF(F272="",0,$BB272*N(HLOOKUP($F272,Partenaires!$B$11:$H$24,5,FALSE)))</f>
        <v>0</v>
      </c>
      <c r="BB272" s="101">
        <f t="shared" si="132"/>
        <v>0</v>
      </c>
    </row>
    <row r="273" spans="1:54" x14ac:dyDescent="0.25">
      <c r="A273" s="25"/>
      <c r="B273" s="25"/>
      <c r="C273" s="25"/>
      <c r="D273" s="43" t="str">
        <f t="shared" si="110"/>
        <v/>
      </c>
      <c r="E273" s="44">
        <f>IFERROR(VLOOKUP(CONCATENATE(A273,B273,C273),'Structure projet '!D:E,2,FALSE),"")</f>
        <v>0</v>
      </c>
      <c r="F273" s="25"/>
      <c r="G273" s="25"/>
      <c r="H273" s="26"/>
      <c r="I273" s="26"/>
      <c r="J273" s="272"/>
      <c r="K273" s="272"/>
      <c r="L273" s="272"/>
      <c r="M273" s="272"/>
      <c r="N273" s="272"/>
      <c r="O273" s="98">
        <f t="shared" si="111"/>
        <v>0</v>
      </c>
      <c r="P273" s="33"/>
      <c r="Q273" s="33"/>
      <c r="R273" s="33"/>
      <c r="S273" s="33"/>
      <c r="T273" s="33"/>
      <c r="U273" s="99">
        <f t="shared" si="112"/>
        <v>0</v>
      </c>
      <c r="V273" s="34"/>
      <c r="W273" s="99">
        <f t="shared" si="113"/>
        <v>0</v>
      </c>
      <c r="X273" s="99">
        <f t="shared" si="114"/>
        <v>0</v>
      </c>
      <c r="Y273" s="33" t="str">
        <f>_xlfn.IFNA(IF(VLOOKUP(CONCATENATE($D273,$F273,$G273,Y$3),'Description des coûts'!$D$8:$M$1048576,5,FALSE)=Y$3,VLOOKUP(CONCATENATE($D273,$F273,$G273,Y$3),'Description des coûts'!$D$8:$M$1048576,9,FALSE),0),"")</f>
        <v/>
      </c>
      <c r="Z273" s="33">
        <f>IFERROR(VLOOKUP(D273,Amortissements!$D$8:$O$1048576,8,FALSE)*VLOOKUP(D273,Amortissements!$D$8:$O$1048576,10,FALSE),0)</f>
        <v>0</v>
      </c>
      <c r="AA273" s="33" t="str">
        <f>_xlfn.IFNA(IF(VLOOKUP(CONCATENATE($D273,$F273,$G273,AA$3),'Description des coûts'!$D$8:$M$1048576,5,FALSE)=AA$3,VLOOKUP(CONCATENATE($D273,$F273,$G273,AA$3),'Description des coûts'!$D$8:$M$1048576,9,FALSE),0),"")</f>
        <v/>
      </c>
      <c r="AB273" s="33" t="str">
        <f>_xlfn.IFNA(IF(VLOOKUP(CONCATENATE($D273,$F273,$G273,AB$3),'Description des coûts'!$D$8:$M$1048576,5,FALSE)=AB$3,VLOOKUP(CONCATENATE($D273,$F273,$G273,AB$3),'Description des coûts'!$D$8:$M$1048576,9,FALSE),0),"")</f>
        <v/>
      </c>
      <c r="AC273" s="33" t="str">
        <f>_xlfn.IFNA(IF(VLOOKUP(CONCATENATE($D273,$F273,$G273,AC$3),'Description des coûts'!$D$8:$M$1048576,5,FALSE)=AC$3,VLOOKUP(CONCATENATE($D273,$F273,$G273,AC$3),'Description des coûts'!$D$8:$M$1048576,9,FALSE),0),"")</f>
        <v/>
      </c>
      <c r="AD273" s="33" t="str">
        <f>_xlfn.IFNA(IF(VLOOKUP(CONCATENATE($D273,$F273,$G273,AD$3),'Description des coûts'!$D$8:$M$1048576,5,FALSE)=AD$3,VLOOKUP(CONCATENATE($D273,$F273,$G273,AD$3),'Description des coûts'!$D$8:$M$1048576,9,FALSE),0),"")</f>
        <v/>
      </c>
      <c r="AE273" s="34"/>
      <c r="AF273" s="99">
        <f t="shared" si="115"/>
        <v>0</v>
      </c>
      <c r="AG273" s="25"/>
      <c r="AH273" s="302"/>
      <c r="AI273" s="100">
        <f>IF(F273="",0,
IF(AG273="RI",N(HLOOKUP($F273,Partenaires!$B$11:$H$24,6,FALSE)),
IF(AG273="DE",N(HLOOKUP($F273,Partenaires!$B$11:$H$24,7,FALSE)),
IF(AG273="IEE",N(HLOOKUP($F273,Partenaires!$B$11:$H$24,8,FALSE)),
IF(AG273="AFR",N(HLOOKUP($F273,Partenaires!$B$11:$H$24,9,FALSE)),
IF(AG273="PME",N(HLOOKUP($F273,Partenaires!$B$11:$H$24,10,FALSE)),
IF(AG273="PE",N(HLOOKUP($F273,Partenaires!$B$11:$H$24,11,FALSE)),0)))))))</f>
        <v>0</v>
      </c>
      <c r="AJ273" s="101">
        <f t="shared" si="116"/>
        <v>0</v>
      </c>
      <c r="AK273" s="101">
        <f t="shared" si="117"/>
        <v>0</v>
      </c>
      <c r="AL273" s="101">
        <f t="shared" si="118"/>
        <v>0</v>
      </c>
      <c r="AM273" s="101">
        <f t="shared" si="119"/>
        <v>0</v>
      </c>
      <c r="AN273" s="101">
        <f t="shared" si="120"/>
        <v>0</v>
      </c>
      <c r="AO273" s="101">
        <f t="shared" si="121"/>
        <v>0</v>
      </c>
      <c r="AP273" s="101">
        <f>IF(AG273="PE",AO273-(AO273*N(HLOOKUP($F273,Partenaires!$B$11:$H$24,12,FALSE))/N(HLOOKUP($F273,Partenaires!$B$11:$H$24,13,FALSE))),0)</f>
        <v>0</v>
      </c>
      <c r="AQ273" s="101">
        <f t="shared" si="122"/>
        <v>0</v>
      </c>
      <c r="AR273" s="101">
        <f t="shared" si="123"/>
        <v>0</v>
      </c>
      <c r="AS273" s="101">
        <f t="shared" si="124"/>
        <v>0</v>
      </c>
      <c r="AT273" s="101">
        <f t="shared" si="125"/>
        <v>0</v>
      </c>
      <c r="AU273" s="101">
        <f t="shared" si="126"/>
        <v>0</v>
      </c>
      <c r="AV273" s="101">
        <f t="shared" si="127"/>
        <v>0</v>
      </c>
      <c r="AW273" s="101">
        <f t="shared" si="128"/>
        <v>0</v>
      </c>
      <c r="AX273" s="101">
        <f t="shared" si="129"/>
        <v>0</v>
      </c>
      <c r="AY273" s="101">
        <f t="shared" si="130"/>
        <v>0</v>
      </c>
      <c r="AZ273" s="101">
        <f t="shared" si="131"/>
        <v>0</v>
      </c>
      <c r="BA273" s="101">
        <f>IF(F273="",0,$BB273*N(HLOOKUP($F273,Partenaires!$B$11:$H$24,5,FALSE)))</f>
        <v>0</v>
      </c>
      <c r="BB273" s="101">
        <f t="shared" si="132"/>
        <v>0</v>
      </c>
    </row>
    <row r="274" spans="1:54" x14ac:dyDescent="0.25">
      <c r="A274" s="25"/>
      <c r="B274" s="25"/>
      <c r="C274" s="25"/>
      <c r="D274" s="43" t="str">
        <f t="shared" si="110"/>
        <v/>
      </c>
      <c r="E274" s="44">
        <f>IFERROR(VLOOKUP(CONCATENATE(A274,B274,C274),'Structure projet '!D:E,2,FALSE),"")</f>
        <v>0</v>
      </c>
      <c r="F274" s="25"/>
      <c r="G274" s="25"/>
      <c r="H274" s="26"/>
      <c r="I274" s="26"/>
      <c r="J274" s="272"/>
      <c r="K274" s="272"/>
      <c r="L274" s="272"/>
      <c r="M274" s="272"/>
      <c r="N274" s="272"/>
      <c r="O274" s="98">
        <f t="shared" si="111"/>
        <v>0</v>
      </c>
      <c r="P274" s="33"/>
      <c r="Q274" s="33"/>
      <c r="R274" s="33"/>
      <c r="S274" s="33"/>
      <c r="T274" s="33"/>
      <c r="U274" s="99">
        <f t="shared" si="112"/>
        <v>0</v>
      </c>
      <c r="V274" s="34"/>
      <c r="W274" s="99">
        <f t="shared" si="113"/>
        <v>0</v>
      </c>
      <c r="X274" s="99">
        <f t="shared" si="114"/>
        <v>0</v>
      </c>
      <c r="Y274" s="33" t="str">
        <f>_xlfn.IFNA(IF(VLOOKUP(CONCATENATE($D274,$F274,$G274,Y$3),'Description des coûts'!$D$8:$M$1048576,5,FALSE)=Y$3,VLOOKUP(CONCATENATE($D274,$F274,$G274,Y$3),'Description des coûts'!$D$8:$M$1048576,9,FALSE),0),"")</f>
        <v/>
      </c>
      <c r="Z274" s="33">
        <f>IFERROR(VLOOKUP(D274,Amortissements!$D$8:$O$1048576,8,FALSE)*VLOOKUP(D274,Amortissements!$D$8:$O$1048576,10,FALSE),0)</f>
        <v>0</v>
      </c>
      <c r="AA274" s="33" t="str">
        <f>_xlfn.IFNA(IF(VLOOKUP(CONCATENATE($D274,$F274,$G274,AA$3),'Description des coûts'!$D$8:$M$1048576,5,FALSE)=AA$3,VLOOKUP(CONCATENATE($D274,$F274,$G274,AA$3),'Description des coûts'!$D$8:$M$1048576,9,FALSE),0),"")</f>
        <v/>
      </c>
      <c r="AB274" s="33" t="str">
        <f>_xlfn.IFNA(IF(VLOOKUP(CONCATENATE($D274,$F274,$G274,AB$3),'Description des coûts'!$D$8:$M$1048576,5,FALSE)=AB$3,VLOOKUP(CONCATENATE($D274,$F274,$G274,AB$3),'Description des coûts'!$D$8:$M$1048576,9,FALSE),0),"")</f>
        <v/>
      </c>
      <c r="AC274" s="33" t="str">
        <f>_xlfn.IFNA(IF(VLOOKUP(CONCATENATE($D274,$F274,$G274,AC$3),'Description des coûts'!$D$8:$M$1048576,5,FALSE)=AC$3,VLOOKUP(CONCATENATE($D274,$F274,$G274,AC$3),'Description des coûts'!$D$8:$M$1048576,9,FALSE),0),"")</f>
        <v/>
      </c>
      <c r="AD274" s="33" t="str">
        <f>_xlfn.IFNA(IF(VLOOKUP(CONCATENATE($D274,$F274,$G274,AD$3),'Description des coûts'!$D$8:$M$1048576,5,FALSE)=AD$3,VLOOKUP(CONCATENATE($D274,$F274,$G274,AD$3),'Description des coûts'!$D$8:$M$1048576,9,FALSE),0),"")</f>
        <v/>
      </c>
      <c r="AE274" s="34"/>
      <c r="AF274" s="99">
        <f t="shared" si="115"/>
        <v>0</v>
      </c>
      <c r="AG274" s="25"/>
      <c r="AH274" s="302"/>
      <c r="AI274" s="100">
        <f>IF(F274="",0,
IF(AG274="RI",N(HLOOKUP($F274,Partenaires!$B$11:$H$24,6,FALSE)),
IF(AG274="DE",N(HLOOKUP($F274,Partenaires!$B$11:$H$24,7,FALSE)),
IF(AG274="IEE",N(HLOOKUP($F274,Partenaires!$B$11:$H$24,8,FALSE)),
IF(AG274="AFR",N(HLOOKUP($F274,Partenaires!$B$11:$H$24,9,FALSE)),
IF(AG274="PME",N(HLOOKUP($F274,Partenaires!$B$11:$H$24,10,FALSE)),
IF(AG274="PE",N(HLOOKUP($F274,Partenaires!$B$11:$H$24,11,FALSE)),0)))))))</f>
        <v>0</v>
      </c>
      <c r="AJ274" s="101">
        <f t="shared" si="116"/>
        <v>0</v>
      </c>
      <c r="AK274" s="101">
        <f t="shared" si="117"/>
        <v>0</v>
      </c>
      <c r="AL274" s="101">
        <f t="shared" si="118"/>
        <v>0</v>
      </c>
      <c r="AM274" s="101">
        <f t="shared" si="119"/>
        <v>0</v>
      </c>
      <c r="AN274" s="101">
        <f t="shared" si="120"/>
        <v>0</v>
      </c>
      <c r="AO274" s="101">
        <f t="shared" si="121"/>
        <v>0</v>
      </c>
      <c r="AP274" s="101">
        <f>IF(AG274="PE",AO274-(AO274*N(HLOOKUP($F274,Partenaires!$B$11:$H$24,12,FALSE))/N(HLOOKUP($F274,Partenaires!$B$11:$H$24,13,FALSE))),0)</f>
        <v>0</v>
      </c>
      <c r="AQ274" s="101">
        <f t="shared" si="122"/>
        <v>0</v>
      </c>
      <c r="AR274" s="101">
        <f t="shared" si="123"/>
        <v>0</v>
      </c>
      <c r="AS274" s="101">
        <f t="shared" si="124"/>
        <v>0</v>
      </c>
      <c r="AT274" s="101">
        <f t="shared" si="125"/>
        <v>0</v>
      </c>
      <c r="AU274" s="101">
        <f t="shared" si="126"/>
        <v>0</v>
      </c>
      <c r="AV274" s="101">
        <f t="shared" si="127"/>
        <v>0</v>
      </c>
      <c r="AW274" s="101">
        <f t="shared" si="128"/>
        <v>0</v>
      </c>
      <c r="AX274" s="101">
        <f t="shared" si="129"/>
        <v>0</v>
      </c>
      <c r="AY274" s="101">
        <f t="shared" si="130"/>
        <v>0</v>
      </c>
      <c r="AZ274" s="101">
        <f t="shared" si="131"/>
        <v>0</v>
      </c>
      <c r="BA274" s="101">
        <f>IF(F274="",0,$BB274*N(HLOOKUP($F274,Partenaires!$B$11:$H$24,5,FALSE)))</f>
        <v>0</v>
      </c>
      <c r="BB274" s="101">
        <f t="shared" si="132"/>
        <v>0</v>
      </c>
    </row>
    <row r="275" spans="1:54" x14ac:dyDescent="0.25">
      <c r="A275" s="25"/>
      <c r="B275" s="25"/>
      <c r="C275" s="25"/>
      <c r="D275" s="43" t="str">
        <f t="shared" si="110"/>
        <v/>
      </c>
      <c r="E275" s="44">
        <f>IFERROR(VLOOKUP(CONCATENATE(A275,B275,C275),'Structure projet '!D:E,2,FALSE),"")</f>
        <v>0</v>
      </c>
      <c r="F275" s="25"/>
      <c r="G275" s="25"/>
      <c r="H275" s="26"/>
      <c r="I275" s="26"/>
      <c r="J275" s="272"/>
      <c r="K275" s="272"/>
      <c r="L275" s="272"/>
      <c r="M275" s="272"/>
      <c r="N275" s="272"/>
      <c r="O275" s="98">
        <f t="shared" si="111"/>
        <v>0</v>
      </c>
      <c r="P275" s="33"/>
      <c r="Q275" s="33"/>
      <c r="R275" s="33"/>
      <c r="S275" s="33"/>
      <c r="T275" s="33"/>
      <c r="U275" s="99">
        <f t="shared" si="112"/>
        <v>0</v>
      </c>
      <c r="V275" s="34"/>
      <c r="W275" s="99">
        <f t="shared" si="113"/>
        <v>0</v>
      </c>
      <c r="X275" s="99">
        <f t="shared" si="114"/>
        <v>0</v>
      </c>
      <c r="Y275" s="33" t="str">
        <f>_xlfn.IFNA(IF(VLOOKUP(CONCATENATE($D275,$F275,$G275,Y$3),'Description des coûts'!$D$8:$M$1048576,5,FALSE)=Y$3,VLOOKUP(CONCATENATE($D275,$F275,$G275,Y$3),'Description des coûts'!$D$8:$M$1048576,9,FALSE),0),"")</f>
        <v/>
      </c>
      <c r="Z275" s="33">
        <f>IFERROR(VLOOKUP(D275,Amortissements!$D$8:$O$1048576,8,FALSE)*VLOOKUP(D275,Amortissements!$D$8:$O$1048576,10,FALSE),0)</f>
        <v>0</v>
      </c>
      <c r="AA275" s="33" t="str">
        <f>_xlfn.IFNA(IF(VLOOKUP(CONCATENATE($D275,$F275,$G275,AA$3),'Description des coûts'!$D$8:$M$1048576,5,FALSE)=AA$3,VLOOKUP(CONCATENATE($D275,$F275,$G275,AA$3),'Description des coûts'!$D$8:$M$1048576,9,FALSE),0),"")</f>
        <v/>
      </c>
      <c r="AB275" s="33" t="str">
        <f>_xlfn.IFNA(IF(VLOOKUP(CONCATENATE($D275,$F275,$G275,AB$3),'Description des coûts'!$D$8:$M$1048576,5,FALSE)=AB$3,VLOOKUP(CONCATENATE($D275,$F275,$G275,AB$3),'Description des coûts'!$D$8:$M$1048576,9,FALSE),0),"")</f>
        <v/>
      </c>
      <c r="AC275" s="33" t="str">
        <f>_xlfn.IFNA(IF(VLOOKUP(CONCATENATE($D275,$F275,$G275,AC$3),'Description des coûts'!$D$8:$M$1048576,5,FALSE)=AC$3,VLOOKUP(CONCATENATE($D275,$F275,$G275,AC$3),'Description des coûts'!$D$8:$M$1048576,9,FALSE),0),"")</f>
        <v/>
      </c>
      <c r="AD275" s="33" t="str">
        <f>_xlfn.IFNA(IF(VLOOKUP(CONCATENATE($D275,$F275,$G275,AD$3),'Description des coûts'!$D$8:$M$1048576,5,FALSE)=AD$3,VLOOKUP(CONCATENATE($D275,$F275,$G275,AD$3),'Description des coûts'!$D$8:$M$1048576,9,FALSE),0),"")</f>
        <v/>
      </c>
      <c r="AE275" s="34"/>
      <c r="AF275" s="99">
        <f t="shared" si="115"/>
        <v>0</v>
      </c>
      <c r="AG275" s="25"/>
      <c r="AH275" s="302"/>
      <c r="AI275" s="100">
        <f>IF(F275="",0,
IF(AG275="RI",N(HLOOKUP($F275,Partenaires!$B$11:$H$24,6,FALSE)),
IF(AG275="DE",N(HLOOKUP($F275,Partenaires!$B$11:$H$24,7,FALSE)),
IF(AG275="IEE",N(HLOOKUP($F275,Partenaires!$B$11:$H$24,8,FALSE)),
IF(AG275="AFR",N(HLOOKUP($F275,Partenaires!$B$11:$H$24,9,FALSE)),
IF(AG275="PME",N(HLOOKUP($F275,Partenaires!$B$11:$H$24,10,FALSE)),
IF(AG275="PE",N(HLOOKUP($F275,Partenaires!$B$11:$H$24,11,FALSE)),0)))))))</f>
        <v>0</v>
      </c>
      <c r="AJ275" s="101">
        <f t="shared" si="116"/>
        <v>0</v>
      </c>
      <c r="AK275" s="101">
        <f t="shared" si="117"/>
        <v>0</v>
      </c>
      <c r="AL275" s="101">
        <f t="shared" si="118"/>
        <v>0</v>
      </c>
      <c r="AM275" s="101">
        <f t="shared" si="119"/>
        <v>0</v>
      </c>
      <c r="AN275" s="101">
        <f t="shared" si="120"/>
        <v>0</v>
      </c>
      <c r="AO275" s="101">
        <f t="shared" si="121"/>
        <v>0</v>
      </c>
      <c r="AP275" s="101">
        <f>IF(AG275="PE",AO275-(AO275*N(HLOOKUP($F275,Partenaires!$B$11:$H$24,12,FALSE))/N(HLOOKUP($F275,Partenaires!$B$11:$H$24,13,FALSE))),0)</f>
        <v>0</v>
      </c>
      <c r="AQ275" s="101">
        <f t="shared" si="122"/>
        <v>0</v>
      </c>
      <c r="AR275" s="101">
        <f t="shared" si="123"/>
        <v>0</v>
      </c>
      <c r="AS275" s="101">
        <f t="shared" si="124"/>
        <v>0</v>
      </c>
      <c r="AT275" s="101">
        <f t="shared" si="125"/>
        <v>0</v>
      </c>
      <c r="AU275" s="101">
        <f t="shared" si="126"/>
        <v>0</v>
      </c>
      <c r="AV275" s="101">
        <f t="shared" si="127"/>
        <v>0</v>
      </c>
      <c r="AW275" s="101">
        <f t="shared" si="128"/>
        <v>0</v>
      </c>
      <c r="AX275" s="101">
        <f t="shared" si="129"/>
        <v>0</v>
      </c>
      <c r="AY275" s="101">
        <f t="shared" si="130"/>
        <v>0</v>
      </c>
      <c r="AZ275" s="101">
        <f t="shared" si="131"/>
        <v>0</v>
      </c>
      <c r="BA275" s="101">
        <f>IF(F275="",0,$BB275*N(HLOOKUP($F275,Partenaires!$B$11:$H$24,5,FALSE)))</f>
        <v>0</v>
      </c>
      <c r="BB275" s="101">
        <f t="shared" si="132"/>
        <v>0</v>
      </c>
    </row>
    <row r="276" spans="1:54" x14ac:dyDescent="0.25">
      <c r="A276" s="25"/>
      <c r="B276" s="25"/>
      <c r="C276" s="25"/>
      <c r="D276" s="43" t="str">
        <f t="shared" si="110"/>
        <v/>
      </c>
      <c r="E276" s="44">
        <f>IFERROR(VLOOKUP(CONCATENATE(A276,B276,C276),'Structure projet '!D:E,2,FALSE),"")</f>
        <v>0</v>
      </c>
      <c r="F276" s="25"/>
      <c r="G276" s="25"/>
      <c r="H276" s="26"/>
      <c r="I276" s="26"/>
      <c r="J276" s="272"/>
      <c r="K276" s="272"/>
      <c r="L276" s="272"/>
      <c r="M276" s="272"/>
      <c r="N276" s="272"/>
      <c r="O276" s="98">
        <f t="shared" si="111"/>
        <v>0</v>
      </c>
      <c r="P276" s="33"/>
      <c r="Q276" s="33"/>
      <c r="R276" s="33"/>
      <c r="S276" s="33"/>
      <c r="T276" s="33"/>
      <c r="U276" s="99">
        <f t="shared" si="112"/>
        <v>0</v>
      </c>
      <c r="V276" s="34"/>
      <c r="W276" s="99">
        <f t="shared" si="113"/>
        <v>0</v>
      </c>
      <c r="X276" s="99">
        <f t="shared" si="114"/>
        <v>0</v>
      </c>
      <c r="Y276" s="33" t="str">
        <f>_xlfn.IFNA(IF(VLOOKUP(CONCATENATE($D276,$F276,$G276,Y$3),'Description des coûts'!$D$8:$M$1048576,5,FALSE)=Y$3,VLOOKUP(CONCATENATE($D276,$F276,$G276,Y$3),'Description des coûts'!$D$8:$M$1048576,9,FALSE),0),"")</f>
        <v/>
      </c>
      <c r="Z276" s="33">
        <f>IFERROR(VLOOKUP(D276,Amortissements!$D$8:$O$1048576,8,FALSE)*VLOOKUP(D276,Amortissements!$D$8:$O$1048576,10,FALSE),0)</f>
        <v>0</v>
      </c>
      <c r="AA276" s="33" t="str">
        <f>_xlfn.IFNA(IF(VLOOKUP(CONCATENATE($D276,$F276,$G276,AA$3),'Description des coûts'!$D$8:$M$1048576,5,FALSE)=AA$3,VLOOKUP(CONCATENATE($D276,$F276,$G276,AA$3),'Description des coûts'!$D$8:$M$1048576,9,FALSE),0),"")</f>
        <v/>
      </c>
      <c r="AB276" s="33" t="str">
        <f>_xlfn.IFNA(IF(VLOOKUP(CONCATENATE($D276,$F276,$G276,AB$3),'Description des coûts'!$D$8:$M$1048576,5,FALSE)=AB$3,VLOOKUP(CONCATENATE($D276,$F276,$G276,AB$3),'Description des coûts'!$D$8:$M$1048576,9,FALSE),0),"")</f>
        <v/>
      </c>
      <c r="AC276" s="33" t="str">
        <f>_xlfn.IFNA(IF(VLOOKUP(CONCATENATE($D276,$F276,$G276,AC$3),'Description des coûts'!$D$8:$M$1048576,5,FALSE)=AC$3,VLOOKUP(CONCATENATE($D276,$F276,$G276,AC$3),'Description des coûts'!$D$8:$M$1048576,9,FALSE),0),"")</f>
        <v/>
      </c>
      <c r="AD276" s="33" t="str">
        <f>_xlfn.IFNA(IF(VLOOKUP(CONCATENATE($D276,$F276,$G276,AD$3),'Description des coûts'!$D$8:$M$1048576,5,FALSE)=AD$3,VLOOKUP(CONCATENATE($D276,$F276,$G276,AD$3),'Description des coûts'!$D$8:$M$1048576,9,FALSE),0),"")</f>
        <v/>
      </c>
      <c r="AE276" s="34"/>
      <c r="AF276" s="99">
        <f t="shared" si="115"/>
        <v>0</v>
      </c>
      <c r="AG276" s="25"/>
      <c r="AH276" s="302"/>
      <c r="AI276" s="100">
        <f>IF(F276="",0,
IF(AG276="RI",N(HLOOKUP($F276,Partenaires!$B$11:$H$24,6,FALSE)),
IF(AG276="DE",N(HLOOKUP($F276,Partenaires!$B$11:$H$24,7,FALSE)),
IF(AG276="IEE",N(HLOOKUP($F276,Partenaires!$B$11:$H$24,8,FALSE)),
IF(AG276="AFR",N(HLOOKUP($F276,Partenaires!$B$11:$H$24,9,FALSE)),
IF(AG276="PME",N(HLOOKUP($F276,Partenaires!$B$11:$H$24,10,FALSE)),
IF(AG276="PE",N(HLOOKUP($F276,Partenaires!$B$11:$H$24,11,FALSE)),0)))))))</f>
        <v>0</v>
      </c>
      <c r="AJ276" s="101">
        <f t="shared" si="116"/>
        <v>0</v>
      </c>
      <c r="AK276" s="101">
        <f t="shared" si="117"/>
        <v>0</v>
      </c>
      <c r="AL276" s="101">
        <f t="shared" si="118"/>
        <v>0</v>
      </c>
      <c r="AM276" s="101">
        <f t="shared" si="119"/>
        <v>0</v>
      </c>
      <c r="AN276" s="101">
        <f t="shared" si="120"/>
        <v>0</v>
      </c>
      <c r="AO276" s="101">
        <f t="shared" si="121"/>
        <v>0</v>
      </c>
      <c r="AP276" s="101">
        <f>IF(AG276="PE",AO276-(AO276*N(HLOOKUP($F276,Partenaires!$B$11:$H$24,12,FALSE))/N(HLOOKUP($F276,Partenaires!$B$11:$H$24,13,FALSE))),0)</f>
        <v>0</v>
      </c>
      <c r="AQ276" s="101">
        <f t="shared" si="122"/>
        <v>0</v>
      </c>
      <c r="AR276" s="101">
        <f t="shared" si="123"/>
        <v>0</v>
      </c>
      <c r="AS276" s="101">
        <f t="shared" si="124"/>
        <v>0</v>
      </c>
      <c r="AT276" s="101">
        <f t="shared" si="125"/>
        <v>0</v>
      </c>
      <c r="AU276" s="101">
        <f t="shared" si="126"/>
        <v>0</v>
      </c>
      <c r="AV276" s="101">
        <f t="shared" si="127"/>
        <v>0</v>
      </c>
      <c r="AW276" s="101">
        <f t="shared" si="128"/>
        <v>0</v>
      </c>
      <c r="AX276" s="101">
        <f t="shared" si="129"/>
        <v>0</v>
      </c>
      <c r="AY276" s="101">
        <f t="shared" si="130"/>
        <v>0</v>
      </c>
      <c r="AZ276" s="101">
        <f t="shared" si="131"/>
        <v>0</v>
      </c>
      <c r="BA276" s="101">
        <f>IF(F276="",0,$BB276*N(HLOOKUP($F276,Partenaires!$B$11:$H$24,5,FALSE)))</f>
        <v>0</v>
      </c>
      <c r="BB276" s="101">
        <f t="shared" si="132"/>
        <v>0</v>
      </c>
    </row>
    <row r="277" spans="1:54" x14ac:dyDescent="0.25">
      <c r="A277" s="25"/>
      <c r="B277" s="25"/>
      <c r="C277" s="25"/>
      <c r="D277" s="43" t="str">
        <f t="shared" si="110"/>
        <v/>
      </c>
      <c r="E277" s="44">
        <f>IFERROR(VLOOKUP(CONCATENATE(A277,B277,C277),'Structure projet '!D:E,2,FALSE),"")</f>
        <v>0</v>
      </c>
      <c r="F277" s="25"/>
      <c r="G277" s="25"/>
      <c r="H277" s="26"/>
      <c r="I277" s="26"/>
      <c r="J277" s="272"/>
      <c r="K277" s="272"/>
      <c r="L277" s="272"/>
      <c r="M277" s="272"/>
      <c r="N277" s="272"/>
      <c r="O277" s="98">
        <f t="shared" si="111"/>
        <v>0</v>
      </c>
      <c r="P277" s="33"/>
      <c r="Q277" s="33"/>
      <c r="R277" s="33"/>
      <c r="S277" s="33"/>
      <c r="T277" s="33"/>
      <c r="U277" s="99">
        <f t="shared" si="112"/>
        <v>0</v>
      </c>
      <c r="V277" s="34"/>
      <c r="W277" s="99">
        <f t="shared" si="113"/>
        <v>0</v>
      </c>
      <c r="X277" s="99">
        <f t="shared" si="114"/>
        <v>0</v>
      </c>
      <c r="Y277" s="33" t="str">
        <f>_xlfn.IFNA(IF(VLOOKUP(CONCATENATE($D277,$F277,$G277,Y$3),'Description des coûts'!$D$8:$M$1048576,5,FALSE)=Y$3,VLOOKUP(CONCATENATE($D277,$F277,$G277,Y$3),'Description des coûts'!$D$8:$M$1048576,9,FALSE),0),"")</f>
        <v/>
      </c>
      <c r="Z277" s="33">
        <f>IFERROR(VLOOKUP(D277,Amortissements!$D$8:$O$1048576,8,FALSE)*VLOOKUP(D277,Amortissements!$D$8:$O$1048576,10,FALSE),0)</f>
        <v>0</v>
      </c>
      <c r="AA277" s="33" t="str">
        <f>_xlfn.IFNA(IF(VLOOKUP(CONCATENATE($D277,$F277,$G277,AA$3),'Description des coûts'!$D$8:$M$1048576,5,FALSE)=AA$3,VLOOKUP(CONCATENATE($D277,$F277,$G277,AA$3),'Description des coûts'!$D$8:$M$1048576,9,FALSE),0),"")</f>
        <v/>
      </c>
      <c r="AB277" s="33" t="str">
        <f>_xlfn.IFNA(IF(VLOOKUP(CONCATENATE($D277,$F277,$G277,AB$3),'Description des coûts'!$D$8:$M$1048576,5,FALSE)=AB$3,VLOOKUP(CONCATENATE($D277,$F277,$G277,AB$3),'Description des coûts'!$D$8:$M$1048576,9,FALSE),0),"")</f>
        <v/>
      </c>
      <c r="AC277" s="33" t="str">
        <f>_xlfn.IFNA(IF(VLOOKUP(CONCATENATE($D277,$F277,$G277,AC$3),'Description des coûts'!$D$8:$M$1048576,5,FALSE)=AC$3,VLOOKUP(CONCATENATE($D277,$F277,$G277,AC$3),'Description des coûts'!$D$8:$M$1048576,9,FALSE),0),"")</f>
        <v/>
      </c>
      <c r="AD277" s="33" t="str">
        <f>_xlfn.IFNA(IF(VLOOKUP(CONCATENATE($D277,$F277,$G277,AD$3),'Description des coûts'!$D$8:$M$1048576,5,FALSE)=AD$3,VLOOKUP(CONCATENATE($D277,$F277,$G277,AD$3),'Description des coûts'!$D$8:$M$1048576,9,FALSE),0),"")</f>
        <v/>
      </c>
      <c r="AE277" s="34"/>
      <c r="AF277" s="99">
        <f t="shared" si="115"/>
        <v>0</v>
      </c>
      <c r="AG277" s="25"/>
      <c r="AH277" s="302"/>
      <c r="AI277" s="100">
        <f>IF(F277="",0,
IF(AG277="RI",N(HLOOKUP($F277,Partenaires!$B$11:$H$24,6,FALSE)),
IF(AG277="DE",N(HLOOKUP($F277,Partenaires!$B$11:$H$24,7,FALSE)),
IF(AG277="IEE",N(HLOOKUP($F277,Partenaires!$B$11:$H$24,8,FALSE)),
IF(AG277="AFR",N(HLOOKUP($F277,Partenaires!$B$11:$H$24,9,FALSE)),
IF(AG277="PME",N(HLOOKUP($F277,Partenaires!$B$11:$H$24,10,FALSE)),
IF(AG277="PE",N(HLOOKUP($F277,Partenaires!$B$11:$H$24,11,FALSE)),0)))))))</f>
        <v>0</v>
      </c>
      <c r="AJ277" s="101">
        <f t="shared" si="116"/>
        <v>0</v>
      </c>
      <c r="AK277" s="101">
        <f t="shared" si="117"/>
        <v>0</v>
      </c>
      <c r="AL277" s="101">
        <f t="shared" si="118"/>
        <v>0</v>
      </c>
      <c r="AM277" s="101">
        <f t="shared" si="119"/>
        <v>0</v>
      </c>
      <c r="AN277" s="101">
        <f t="shared" si="120"/>
        <v>0</v>
      </c>
      <c r="AO277" s="101">
        <f t="shared" si="121"/>
        <v>0</v>
      </c>
      <c r="AP277" s="101">
        <f>IF(AG277="PE",AO277-(AO277*N(HLOOKUP($F277,Partenaires!$B$11:$H$24,12,FALSE))/N(HLOOKUP($F277,Partenaires!$B$11:$H$24,13,FALSE))),0)</f>
        <v>0</v>
      </c>
      <c r="AQ277" s="101">
        <f t="shared" si="122"/>
        <v>0</v>
      </c>
      <c r="AR277" s="101">
        <f t="shared" si="123"/>
        <v>0</v>
      </c>
      <c r="AS277" s="101">
        <f t="shared" si="124"/>
        <v>0</v>
      </c>
      <c r="AT277" s="101">
        <f t="shared" si="125"/>
        <v>0</v>
      </c>
      <c r="AU277" s="101">
        <f t="shared" si="126"/>
        <v>0</v>
      </c>
      <c r="AV277" s="101">
        <f t="shared" si="127"/>
        <v>0</v>
      </c>
      <c r="AW277" s="101">
        <f t="shared" si="128"/>
        <v>0</v>
      </c>
      <c r="AX277" s="101">
        <f t="shared" si="129"/>
        <v>0</v>
      </c>
      <c r="AY277" s="101">
        <f t="shared" si="130"/>
        <v>0</v>
      </c>
      <c r="AZ277" s="101">
        <f t="shared" si="131"/>
        <v>0</v>
      </c>
      <c r="BA277" s="101">
        <f>IF(F277="",0,$BB277*N(HLOOKUP($F277,Partenaires!$B$11:$H$24,5,FALSE)))</f>
        <v>0</v>
      </c>
      <c r="BB277" s="101">
        <f t="shared" si="132"/>
        <v>0</v>
      </c>
    </row>
    <row r="278" spans="1:54" x14ac:dyDescent="0.25">
      <c r="A278" s="25"/>
      <c r="B278" s="25"/>
      <c r="C278" s="25"/>
      <c r="D278" s="43" t="str">
        <f t="shared" si="110"/>
        <v/>
      </c>
      <c r="E278" s="44">
        <f>IFERROR(VLOOKUP(CONCATENATE(A278,B278,C278),'Structure projet '!D:E,2,FALSE),"")</f>
        <v>0</v>
      </c>
      <c r="F278" s="25"/>
      <c r="G278" s="25"/>
      <c r="H278" s="26"/>
      <c r="I278" s="26"/>
      <c r="J278" s="272"/>
      <c r="K278" s="272"/>
      <c r="L278" s="272"/>
      <c r="M278" s="272"/>
      <c r="N278" s="272"/>
      <c r="O278" s="98">
        <f t="shared" si="111"/>
        <v>0</v>
      </c>
      <c r="P278" s="33"/>
      <c r="Q278" s="33"/>
      <c r="R278" s="33"/>
      <c r="S278" s="33"/>
      <c r="T278" s="33"/>
      <c r="U278" s="99">
        <f t="shared" si="112"/>
        <v>0</v>
      </c>
      <c r="V278" s="34"/>
      <c r="W278" s="99">
        <f t="shared" si="113"/>
        <v>0</v>
      </c>
      <c r="X278" s="99">
        <f t="shared" si="114"/>
        <v>0</v>
      </c>
      <c r="Y278" s="33" t="str">
        <f>_xlfn.IFNA(IF(VLOOKUP(CONCATENATE($D278,$F278,$G278,Y$3),'Description des coûts'!$D$8:$M$1048576,5,FALSE)=Y$3,VLOOKUP(CONCATENATE($D278,$F278,$G278,Y$3),'Description des coûts'!$D$8:$M$1048576,9,FALSE),0),"")</f>
        <v/>
      </c>
      <c r="Z278" s="33">
        <f>IFERROR(VLOOKUP(D278,Amortissements!$D$8:$O$1048576,8,FALSE)*VLOOKUP(D278,Amortissements!$D$8:$O$1048576,10,FALSE),0)</f>
        <v>0</v>
      </c>
      <c r="AA278" s="33" t="str">
        <f>_xlfn.IFNA(IF(VLOOKUP(CONCATENATE($D278,$F278,$G278,AA$3),'Description des coûts'!$D$8:$M$1048576,5,FALSE)=AA$3,VLOOKUP(CONCATENATE($D278,$F278,$G278,AA$3),'Description des coûts'!$D$8:$M$1048576,9,FALSE),0),"")</f>
        <v/>
      </c>
      <c r="AB278" s="33" t="str">
        <f>_xlfn.IFNA(IF(VLOOKUP(CONCATENATE($D278,$F278,$G278,AB$3),'Description des coûts'!$D$8:$M$1048576,5,FALSE)=AB$3,VLOOKUP(CONCATENATE($D278,$F278,$G278,AB$3),'Description des coûts'!$D$8:$M$1048576,9,FALSE),0),"")</f>
        <v/>
      </c>
      <c r="AC278" s="33" t="str">
        <f>_xlfn.IFNA(IF(VLOOKUP(CONCATENATE($D278,$F278,$G278,AC$3),'Description des coûts'!$D$8:$M$1048576,5,FALSE)=AC$3,VLOOKUP(CONCATENATE($D278,$F278,$G278,AC$3),'Description des coûts'!$D$8:$M$1048576,9,FALSE),0),"")</f>
        <v/>
      </c>
      <c r="AD278" s="33" t="str">
        <f>_xlfn.IFNA(IF(VLOOKUP(CONCATENATE($D278,$F278,$G278,AD$3),'Description des coûts'!$D$8:$M$1048576,5,FALSE)=AD$3,VLOOKUP(CONCATENATE($D278,$F278,$G278,AD$3),'Description des coûts'!$D$8:$M$1048576,9,FALSE),0),"")</f>
        <v/>
      </c>
      <c r="AE278" s="34"/>
      <c r="AF278" s="99">
        <f t="shared" si="115"/>
        <v>0</v>
      </c>
      <c r="AG278" s="25"/>
      <c r="AH278" s="302"/>
      <c r="AI278" s="100">
        <f>IF(F278="",0,
IF(AG278="RI",N(HLOOKUP($F278,Partenaires!$B$11:$H$24,6,FALSE)),
IF(AG278="DE",N(HLOOKUP($F278,Partenaires!$B$11:$H$24,7,FALSE)),
IF(AG278="IEE",N(HLOOKUP($F278,Partenaires!$B$11:$H$24,8,FALSE)),
IF(AG278="AFR",N(HLOOKUP($F278,Partenaires!$B$11:$H$24,9,FALSE)),
IF(AG278="PME",N(HLOOKUP($F278,Partenaires!$B$11:$H$24,10,FALSE)),
IF(AG278="PE",N(HLOOKUP($F278,Partenaires!$B$11:$H$24,11,FALSE)),0)))))))</f>
        <v>0</v>
      </c>
      <c r="AJ278" s="101">
        <f t="shared" si="116"/>
        <v>0</v>
      </c>
      <c r="AK278" s="101">
        <f t="shared" si="117"/>
        <v>0</v>
      </c>
      <c r="AL278" s="101">
        <f t="shared" si="118"/>
        <v>0</v>
      </c>
      <c r="AM278" s="101">
        <f t="shared" si="119"/>
        <v>0</v>
      </c>
      <c r="AN278" s="101">
        <f t="shared" si="120"/>
        <v>0</v>
      </c>
      <c r="AO278" s="101">
        <f t="shared" si="121"/>
        <v>0</v>
      </c>
      <c r="AP278" s="101">
        <f>IF(AG278="PE",AO278-(AO278*N(HLOOKUP($F278,Partenaires!$B$11:$H$24,12,FALSE))/N(HLOOKUP($F278,Partenaires!$B$11:$H$24,13,FALSE))),0)</f>
        <v>0</v>
      </c>
      <c r="AQ278" s="101">
        <f t="shared" si="122"/>
        <v>0</v>
      </c>
      <c r="AR278" s="101">
        <f t="shared" si="123"/>
        <v>0</v>
      </c>
      <c r="AS278" s="101">
        <f t="shared" si="124"/>
        <v>0</v>
      </c>
      <c r="AT278" s="101">
        <f t="shared" si="125"/>
        <v>0</v>
      </c>
      <c r="AU278" s="101">
        <f t="shared" si="126"/>
        <v>0</v>
      </c>
      <c r="AV278" s="101">
        <f t="shared" si="127"/>
        <v>0</v>
      </c>
      <c r="AW278" s="101">
        <f t="shared" si="128"/>
        <v>0</v>
      </c>
      <c r="AX278" s="101">
        <f t="shared" si="129"/>
        <v>0</v>
      </c>
      <c r="AY278" s="101">
        <f t="shared" si="130"/>
        <v>0</v>
      </c>
      <c r="AZ278" s="101">
        <f t="shared" si="131"/>
        <v>0</v>
      </c>
      <c r="BA278" s="101">
        <f>IF(F278="",0,$BB278*N(HLOOKUP($F278,Partenaires!$B$11:$H$24,5,FALSE)))</f>
        <v>0</v>
      </c>
      <c r="BB278" s="101">
        <f t="shared" si="132"/>
        <v>0</v>
      </c>
    </row>
    <row r="279" spans="1:54" x14ac:dyDescent="0.25">
      <c r="A279" s="25"/>
      <c r="B279" s="25"/>
      <c r="C279" s="25"/>
      <c r="D279" s="43" t="str">
        <f t="shared" si="110"/>
        <v/>
      </c>
      <c r="E279" s="44">
        <f>IFERROR(VLOOKUP(CONCATENATE(A279,B279,C279),'Structure projet '!D:E,2,FALSE),"")</f>
        <v>0</v>
      </c>
      <c r="F279" s="25"/>
      <c r="G279" s="25"/>
      <c r="H279" s="26"/>
      <c r="I279" s="26"/>
      <c r="J279" s="272"/>
      <c r="K279" s="272"/>
      <c r="L279" s="272"/>
      <c r="M279" s="272"/>
      <c r="N279" s="272"/>
      <c r="O279" s="98">
        <f t="shared" si="111"/>
        <v>0</v>
      </c>
      <c r="P279" s="33"/>
      <c r="Q279" s="33"/>
      <c r="R279" s="33"/>
      <c r="S279" s="33"/>
      <c r="T279" s="33"/>
      <c r="U279" s="99">
        <f t="shared" si="112"/>
        <v>0</v>
      </c>
      <c r="V279" s="34"/>
      <c r="W279" s="99">
        <f t="shared" si="113"/>
        <v>0</v>
      </c>
      <c r="X279" s="99">
        <f t="shared" si="114"/>
        <v>0</v>
      </c>
      <c r="Y279" s="33" t="str">
        <f>_xlfn.IFNA(IF(VLOOKUP(CONCATENATE($D279,$F279,$G279,Y$3),'Description des coûts'!$D$8:$M$1048576,5,FALSE)=Y$3,VLOOKUP(CONCATENATE($D279,$F279,$G279,Y$3),'Description des coûts'!$D$8:$M$1048576,9,FALSE),0),"")</f>
        <v/>
      </c>
      <c r="Z279" s="33">
        <f>IFERROR(VLOOKUP(D279,Amortissements!$D$8:$O$1048576,8,FALSE)*VLOOKUP(D279,Amortissements!$D$8:$O$1048576,10,FALSE),0)</f>
        <v>0</v>
      </c>
      <c r="AA279" s="33" t="str">
        <f>_xlfn.IFNA(IF(VLOOKUP(CONCATENATE($D279,$F279,$G279,AA$3),'Description des coûts'!$D$8:$M$1048576,5,FALSE)=AA$3,VLOOKUP(CONCATENATE($D279,$F279,$G279,AA$3),'Description des coûts'!$D$8:$M$1048576,9,FALSE),0),"")</f>
        <v/>
      </c>
      <c r="AB279" s="33" t="str">
        <f>_xlfn.IFNA(IF(VLOOKUP(CONCATENATE($D279,$F279,$G279,AB$3),'Description des coûts'!$D$8:$M$1048576,5,FALSE)=AB$3,VLOOKUP(CONCATENATE($D279,$F279,$G279,AB$3),'Description des coûts'!$D$8:$M$1048576,9,FALSE),0),"")</f>
        <v/>
      </c>
      <c r="AC279" s="33" t="str">
        <f>_xlfn.IFNA(IF(VLOOKUP(CONCATENATE($D279,$F279,$G279,AC$3),'Description des coûts'!$D$8:$M$1048576,5,FALSE)=AC$3,VLOOKUP(CONCATENATE($D279,$F279,$G279,AC$3),'Description des coûts'!$D$8:$M$1048576,9,FALSE),0),"")</f>
        <v/>
      </c>
      <c r="AD279" s="33" t="str">
        <f>_xlfn.IFNA(IF(VLOOKUP(CONCATENATE($D279,$F279,$G279,AD$3),'Description des coûts'!$D$8:$M$1048576,5,FALSE)=AD$3,VLOOKUP(CONCATENATE($D279,$F279,$G279,AD$3),'Description des coûts'!$D$8:$M$1048576,9,FALSE),0),"")</f>
        <v/>
      </c>
      <c r="AE279" s="34"/>
      <c r="AF279" s="99">
        <f t="shared" si="115"/>
        <v>0</v>
      </c>
      <c r="AG279" s="25"/>
      <c r="AH279" s="302"/>
      <c r="AI279" s="100">
        <f>IF(F279="",0,
IF(AG279="RI",N(HLOOKUP($F279,Partenaires!$B$11:$H$24,6,FALSE)),
IF(AG279="DE",N(HLOOKUP($F279,Partenaires!$B$11:$H$24,7,FALSE)),
IF(AG279="IEE",N(HLOOKUP($F279,Partenaires!$B$11:$H$24,8,FALSE)),
IF(AG279="AFR",N(HLOOKUP($F279,Partenaires!$B$11:$H$24,9,FALSE)),
IF(AG279="PME",N(HLOOKUP($F279,Partenaires!$B$11:$H$24,10,FALSE)),
IF(AG279="PE",N(HLOOKUP($F279,Partenaires!$B$11:$H$24,11,FALSE)),0)))))))</f>
        <v>0</v>
      </c>
      <c r="AJ279" s="101">
        <f t="shared" si="116"/>
        <v>0</v>
      </c>
      <c r="AK279" s="101">
        <f t="shared" si="117"/>
        <v>0</v>
      </c>
      <c r="AL279" s="101">
        <f t="shared" si="118"/>
        <v>0</v>
      </c>
      <c r="AM279" s="101">
        <f t="shared" si="119"/>
        <v>0</v>
      </c>
      <c r="AN279" s="101">
        <f t="shared" si="120"/>
        <v>0</v>
      </c>
      <c r="AO279" s="101">
        <f t="shared" si="121"/>
        <v>0</v>
      </c>
      <c r="AP279" s="101">
        <f>IF(AG279="PE",AO279-(AO279*N(HLOOKUP($F279,Partenaires!$B$11:$H$24,12,FALSE))/N(HLOOKUP($F279,Partenaires!$B$11:$H$24,13,FALSE))),0)</f>
        <v>0</v>
      </c>
      <c r="AQ279" s="101">
        <f t="shared" si="122"/>
        <v>0</v>
      </c>
      <c r="AR279" s="101">
        <f t="shared" si="123"/>
        <v>0</v>
      </c>
      <c r="AS279" s="101">
        <f t="shared" si="124"/>
        <v>0</v>
      </c>
      <c r="AT279" s="101">
        <f t="shared" si="125"/>
        <v>0</v>
      </c>
      <c r="AU279" s="101">
        <f t="shared" si="126"/>
        <v>0</v>
      </c>
      <c r="AV279" s="101">
        <f t="shared" si="127"/>
        <v>0</v>
      </c>
      <c r="AW279" s="101">
        <f t="shared" si="128"/>
        <v>0</v>
      </c>
      <c r="AX279" s="101">
        <f t="shared" si="129"/>
        <v>0</v>
      </c>
      <c r="AY279" s="101">
        <f t="shared" si="130"/>
        <v>0</v>
      </c>
      <c r="AZ279" s="101">
        <f t="shared" si="131"/>
        <v>0</v>
      </c>
      <c r="BA279" s="101">
        <f>IF(F279="",0,$BB279*N(HLOOKUP($F279,Partenaires!$B$11:$H$24,5,FALSE)))</f>
        <v>0</v>
      </c>
      <c r="BB279" s="101">
        <f t="shared" si="132"/>
        <v>0</v>
      </c>
    </row>
    <row r="280" spans="1:54" x14ac:dyDescent="0.25">
      <c r="A280" s="25"/>
      <c r="B280" s="25"/>
      <c r="C280" s="25"/>
      <c r="D280" s="43" t="str">
        <f t="shared" si="110"/>
        <v/>
      </c>
      <c r="E280" s="44">
        <f>IFERROR(VLOOKUP(CONCATENATE(A280,B280,C280),'Structure projet '!D:E,2,FALSE),"")</f>
        <v>0</v>
      </c>
      <c r="F280" s="25"/>
      <c r="G280" s="25"/>
      <c r="H280" s="26"/>
      <c r="I280" s="26"/>
      <c r="J280" s="272"/>
      <c r="K280" s="272"/>
      <c r="L280" s="272"/>
      <c r="M280" s="272"/>
      <c r="N280" s="272"/>
      <c r="O280" s="98">
        <f t="shared" si="111"/>
        <v>0</v>
      </c>
      <c r="P280" s="33"/>
      <c r="Q280" s="33"/>
      <c r="R280" s="33"/>
      <c r="S280" s="33"/>
      <c r="T280" s="33"/>
      <c r="U280" s="99">
        <f t="shared" si="112"/>
        <v>0</v>
      </c>
      <c r="V280" s="34"/>
      <c r="W280" s="99">
        <f t="shared" si="113"/>
        <v>0</v>
      </c>
      <c r="X280" s="99">
        <f t="shared" si="114"/>
        <v>0</v>
      </c>
      <c r="Y280" s="33" t="str">
        <f>_xlfn.IFNA(IF(VLOOKUP(CONCATENATE($D280,$F280,$G280,Y$3),'Description des coûts'!$D$8:$M$1048576,5,FALSE)=Y$3,VLOOKUP(CONCATENATE($D280,$F280,$G280,Y$3),'Description des coûts'!$D$8:$M$1048576,9,FALSE),0),"")</f>
        <v/>
      </c>
      <c r="Z280" s="33">
        <f>IFERROR(VLOOKUP(D280,Amortissements!$D$8:$O$1048576,8,FALSE)*VLOOKUP(D280,Amortissements!$D$8:$O$1048576,10,FALSE),0)</f>
        <v>0</v>
      </c>
      <c r="AA280" s="33" t="str">
        <f>_xlfn.IFNA(IF(VLOOKUP(CONCATENATE($D280,$F280,$G280,AA$3),'Description des coûts'!$D$8:$M$1048576,5,FALSE)=AA$3,VLOOKUP(CONCATENATE($D280,$F280,$G280,AA$3),'Description des coûts'!$D$8:$M$1048576,9,FALSE),0),"")</f>
        <v/>
      </c>
      <c r="AB280" s="33" t="str">
        <f>_xlfn.IFNA(IF(VLOOKUP(CONCATENATE($D280,$F280,$G280,AB$3),'Description des coûts'!$D$8:$M$1048576,5,FALSE)=AB$3,VLOOKUP(CONCATENATE($D280,$F280,$G280,AB$3),'Description des coûts'!$D$8:$M$1048576,9,FALSE),0),"")</f>
        <v/>
      </c>
      <c r="AC280" s="33" t="str">
        <f>_xlfn.IFNA(IF(VLOOKUP(CONCATENATE($D280,$F280,$G280,AC$3),'Description des coûts'!$D$8:$M$1048576,5,FALSE)=AC$3,VLOOKUP(CONCATENATE($D280,$F280,$G280,AC$3),'Description des coûts'!$D$8:$M$1048576,9,FALSE),0),"")</f>
        <v/>
      </c>
      <c r="AD280" s="33" t="str">
        <f>_xlfn.IFNA(IF(VLOOKUP(CONCATENATE($D280,$F280,$G280,AD$3),'Description des coûts'!$D$8:$M$1048576,5,FALSE)=AD$3,VLOOKUP(CONCATENATE($D280,$F280,$G280,AD$3),'Description des coûts'!$D$8:$M$1048576,9,FALSE),0),"")</f>
        <v/>
      </c>
      <c r="AE280" s="34"/>
      <c r="AF280" s="99">
        <f t="shared" si="115"/>
        <v>0</v>
      </c>
      <c r="AG280" s="25"/>
      <c r="AH280" s="302"/>
      <c r="AI280" s="100">
        <f>IF(F280="",0,
IF(AG280="RI",N(HLOOKUP($F280,Partenaires!$B$11:$H$24,6,FALSE)),
IF(AG280="DE",N(HLOOKUP($F280,Partenaires!$B$11:$H$24,7,FALSE)),
IF(AG280="IEE",N(HLOOKUP($F280,Partenaires!$B$11:$H$24,8,FALSE)),
IF(AG280="AFR",N(HLOOKUP($F280,Partenaires!$B$11:$H$24,9,FALSE)),
IF(AG280="PME",N(HLOOKUP($F280,Partenaires!$B$11:$H$24,10,FALSE)),
IF(AG280="PE",N(HLOOKUP($F280,Partenaires!$B$11:$H$24,11,FALSE)),0)))))))</f>
        <v>0</v>
      </c>
      <c r="AJ280" s="101">
        <f t="shared" si="116"/>
        <v>0</v>
      </c>
      <c r="AK280" s="101">
        <f t="shared" si="117"/>
        <v>0</v>
      </c>
      <c r="AL280" s="101">
        <f t="shared" si="118"/>
        <v>0</v>
      </c>
      <c r="AM280" s="101">
        <f t="shared" si="119"/>
        <v>0</v>
      </c>
      <c r="AN280" s="101">
        <f t="shared" si="120"/>
        <v>0</v>
      </c>
      <c r="AO280" s="101">
        <f t="shared" si="121"/>
        <v>0</v>
      </c>
      <c r="AP280" s="101">
        <f>IF(AG280="PE",AO280-(AO280*N(HLOOKUP($F280,Partenaires!$B$11:$H$24,12,FALSE))/N(HLOOKUP($F280,Partenaires!$B$11:$H$24,13,FALSE))),0)</f>
        <v>0</v>
      </c>
      <c r="AQ280" s="101">
        <f t="shared" si="122"/>
        <v>0</v>
      </c>
      <c r="AR280" s="101">
        <f t="shared" si="123"/>
        <v>0</v>
      </c>
      <c r="AS280" s="101">
        <f t="shared" si="124"/>
        <v>0</v>
      </c>
      <c r="AT280" s="101">
        <f t="shared" si="125"/>
        <v>0</v>
      </c>
      <c r="AU280" s="101">
        <f t="shared" si="126"/>
        <v>0</v>
      </c>
      <c r="AV280" s="101">
        <f t="shared" si="127"/>
        <v>0</v>
      </c>
      <c r="AW280" s="101">
        <f t="shared" si="128"/>
        <v>0</v>
      </c>
      <c r="AX280" s="101">
        <f t="shared" si="129"/>
        <v>0</v>
      </c>
      <c r="AY280" s="101">
        <f t="shared" si="130"/>
        <v>0</v>
      </c>
      <c r="AZ280" s="101">
        <f t="shared" si="131"/>
        <v>0</v>
      </c>
      <c r="BA280" s="101">
        <f>IF(F280="",0,$BB280*N(HLOOKUP($F280,Partenaires!$B$11:$H$24,5,FALSE)))</f>
        <v>0</v>
      </c>
      <c r="BB280" s="101">
        <f t="shared" si="132"/>
        <v>0</v>
      </c>
    </row>
    <row r="281" spans="1:54" x14ac:dyDescent="0.25">
      <c r="A281" s="25"/>
      <c r="B281" s="25"/>
      <c r="C281" s="25"/>
      <c r="D281" s="43" t="str">
        <f t="shared" si="110"/>
        <v/>
      </c>
      <c r="E281" s="44">
        <f>IFERROR(VLOOKUP(CONCATENATE(A281,B281,C281),'Structure projet '!D:E,2,FALSE),"")</f>
        <v>0</v>
      </c>
      <c r="F281" s="25"/>
      <c r="G281" s="25"/>
      <c r="H281" s="26"/>
      <c r="I281" s="26"/>
      <c r="J281" s="272"/>
      <c r="K281" s="272"/>
      <c r="L281" s="272"/>
      <c r="M281" s="272"/>
      <c r="N281" s="272"/>
      <c r="O281" s="98">
        <f t="shared" si="111"/>
        <v>0</v>
      </c>
      <c r="P281" s="33"/>
      <c r="Q281" s="33"/>
      <c r="R281" s="33"/>
      <c r="S281" s="33"/>
      <c r="T281" s="33"/>
      <c r="U281" s="99">
        <f t="shared" si="112"/>
        <v>0</v>
      </c>
      <c r="V281" s="34"/>
      <c r="W281" s="99">
        <f t="shared" si="113"/>
        <v>0</v>
      </c>
      <c r="X281" s="99">
        <f t="shared" si="114"/>
        <v>0</v>
      </c>
      <c r="Y281" s="33" t="str">
        <f>_xlfn.IFNA(IF(VLOOKUP(CONCATENATE($D281,$F281,$G281,Y$3),'Description des coûts'!$D$8:$M$1048576,5,FALSE)=Y$3,VLOOKUP(CONCATENATE($D281,$F281,$G281,Y$3),'Description des coûts'!$D$8:$M$1048576,9,FALSE),0),"")</f>
        <v/>
      </c>
      <c r="Z281" s="33">
        <f>IFERROR(VLOOKUP(D281,Amortissements!$D$8:$O$1048576,8,FALSE)*VLOOKUP(D281,Amortissements!$D$8:$O$1048576,10,FALSE),0)</f>
        <v>0</v>
      </c>
      <c r="AA281" s="33" t="str">
        <f>_xlfn.IFNA(IF(VLOOKUP(CONCATENATE($D281,$F281,$G281,AA$3),'Description des coûts'!$D$8:$M$1048576,5,FALSE)=AA$3,VLOOKUP(CONCATENATE($D281,$F281,$G281,AA$3),'Description des coûts'!$D$8:$M$1048576,9,FALSE),0),"")</f>
        <v/>
      </c>
      <c r="AB281" s="33" t="str">
        <f>_xlfn.IFNA(IF(VLOOKUP(CONCATENATE($D281,$F281,$G281,AB$3),'Description des coûts'!$D$8:$M$1048576,5,FALSE)=AB$3,VLOOKUP(CONCATENATE($D281,$F281,$G281,AB$3),'Description des coûts'!$D$8:$M$1048576,9,FALSE),0),"")</f>
        <v/>
      </c>
      <c r="AC281" s="33" t="str">
        <f>_xlfn.IFNA(IF(VLOOKUP(CONCATENATE($D281,$F281,$G281,AC$3),'Description des coûts'!$D$8:$M$1048576,5,FALSE)=AC$3,VLOOKUP(CONCATENATE($D281,$F281,$G281,AC$3),'Description des coûts'!$D$8:$M$1048576,9,FALSE),0),"")</f>
        <v/>
      </c>
      <c r="AD281" s="33" t="str">
        <f>_xlfn.IFNA(IF(VLOOKUP(CONCATENATE($D281,$F281,$G281,AD$3),'Description des coûts'!$D$8:$M$1048576,5,FALSE)=AD$3,VLOOKUP(CONCATENATE($D281,$F281,$G281,AD$3),'Description des coûts'!$D$8:$M$1048576,9,FALSE),0),"")</f>
        <v/>
      </c>
      <c r="AE281" s="34"/>
      <c r="AF281" s="99">
        <f t="shared" si="115"/>
        <v>0</v>
      </c>
      <c r="AG281" s="25"/>
      <c r="AH281" s="302"/>
      <c r="AI281" s="100">
        <f>IF(F281="",0,
IF(AG281="RI",N(HLOOKUP($F281,Partenaires!$B$11:$H$24,6,FALSE)),
IF(AG281="DE",N(HLOOKUP($F281,Partenaires!$B$11:$H$24,7,FALSE)),
IF(AG281="IEE",N(HLOOKUP($F281,Partenaires!$B$11:$H$24,8,FALSE)),
IF(AG281="AFR",N(HLOOKUP($F281,Partenaires!$B$11:$H$24,9,FALSE)),
IF(AG281="PME",N(HLOOKUP($F281,Partenaires!$B$11:$H$24,10,FALSE)),
IF(AG281="PE",N(HLOOKUP($F281,Partenaires!$B$11:$H$24,11,FALSE)),0)))))))</f>
        <v>0</v>
      </c>
      <c r="AJ281" s="101">
        <f t="shared" si="116"/>
        <v>0</v>
      </c>
      <c r="AK281" s="101">
        <f t="shared" si="117"/>
        <v>0</v>
      </c>
      <c r="AL281" s="101">
        <f t="shared" si="118"/>
        <v>0</v>
      </c>
      <c r="AM281" s="101">
        <f t="shared" si="119"/>
        <v>0</v>
      </c>
      <c r="AN281" s="101">
        <f t="shared" si="120"/>
        <v>0</v>
      </c>
      <c r="AO281" s="101">
        <f t="shared" si="121"/>
        <v>0</v>
      </c>
      <c r="AP281" s="101">
        <f>IF(AG281="PE",AO281-(AO281*N(HLOOKUP($F281,Partenaires!$B$11:$H$24,12,FALSE))/N(HLOOKUP($F281,Partenaires!$B$11:$H$24,13,FALSE))),0)</f>
        <v>0</v>
      </c>
      <c r="AQ281" s="101">
        <f t="shared" si="122"/>
        <v>0</v>
      </c>
      <c r="AR281" s="101">
        <f t="shared" si="123"/>
        <v>0</v>
      </c>
      <c r="AS281" s="101">
        <f t="shared" si="124"/>
        <v>0</v>
      </c>
      <c r="AT281" s="101">
        <f t="shared" si="125"/>
        <v>0</v>
      </c>
      <c r="AU281" s="101">
        <f t="shared" si="126"/>
        <v>0</v>
      </c>
      <c r="AV281" s="101">
        <f t="shared" si="127"/>
        <v>0</v>
      </c>
      <c r="AW281" s="101">
        <f t="shared" si="128"/>
        <v>0</v>
      </c>
      <c r="AX281" s="101">
        <f t="shared" si="129"/>
        <v>0</v>
      </c>
      <c r="AY281" s="101">
        <f t="shared" si="130"/>
        <v>0</v>
      </c>
      <c r="AZ281" s="101">
        <f t="shared" si="131"/>
        <v>0</v>
      </c>
      <c r="BA281" s="101">
        <f>IF(F281="",0,$BB281*N(HLOOKUP($F281,Partenaires!$B$11:$H$24,5,FALSE)))</f>
        <v>0</v>
      </c>
      <c r="BB281" s="101">
        <f t="shared" si="132"/>
        <v>0</v>
      </c>
    </row>
    <row r="282" spans="1:54" x14ac:dyDescent="0.25">
      <c r="A282" s="25"/>
      <c r="B282" s="25"/>
      <c r="C282" s="25"/>
      <c r="D282" s="43" t="str">
        <f t="shared" si="110"/>
        <v/>
      </c>
      <c r="E282" s="44">
        <f>IFERROR(VLOOKUP(CONCATENATE(A282,B282,C282),'Structure projet '!D:E,2,FALSE),"")</f>
        <v>0</v>
      </c>
      <c r="F282" s="25"/>
      <c r="G282" s="25"/>
      <c r="H282" s="26"/>
      <c r="I282" s="26"/>
      <c r="J282" s="272"/>
      <c r="K282" s="272"/>
      <c r="L282" s="272"/>
      <c r="M282" s="272"/>
      <c r="N282" s="272"/>
      <c r="O282" s="98">
        <f t="shared" si="111"/>
        <v>0</v>
      </c>
      <c r="P282" s="33"/>
      <c r="Q282" s="33"/>
      <c r="R282" s="33"/>
      <c r="S282" s="33"/>
      <c r="T282" s="33"/>
      <c r="U282" s="99">
        <f t="shared" si="112"/>
        <v>0</v>
      </c>
      <c r="V282" s="34"/>
      <c r="W282" s="99">
        <f t="shared" si="113"/>
        <v>0</v>
      </c>
      <c r="X282" s="99">
        <f t="shared" si="114"/>
        <v>0</v>
      </c>
      <c r="Y282" s="33" t="str">
        <f>_xlfn.IFNA(IF(VLOOKUP(CONCATENATE($D282,$F282,$G282,Y$3),'Description des coûts'!$D$8:$M$1048576,5,FALSE)=Y$3,VLOOKUP(CONCATENATE($D282,$F282,$G282,Y$3),'Description des coûts'!$D$8:$M$1048576,9,FALSE),0),"")</f>
        <v/>
      </c>
      <c r="Z282" s="33">
        <f>IFERROR(VLOOKUP(D282,Amortissements!$D$8:$O$1048576,8,FALSE)*VLOOKUP(D282,Amortissements!$D$8:$O$1048576,10,FALSE),0)</f>
        <v>0</v>
      </c>
      <c r="AA282" s="33" t="str">
        <f>_xlfn.IFNA(IF(VLOOKUP(CONCATENATE($D282,$F282,$G282,AA$3),'Description des coûts'!$D$8:$M$1048576,5,FALSE)=AA$3,VLOOKUP(CONCATENATE($D282,$F282,$G282,AA$3),'Description des coûts'!$D$8:$M$1048576,9,FALSE),0),"")</f>
        <v/>
      </c>
      <c r="AB282" s="33" t="str">
        <f>_xlfn.IFNA(IF(VLOOKUP(CONCATENATE($D282,$F282,$G282,AB$3),'Description des coûts'!$D$8:$M$1048576,5,FALSE)=AB$3,VLOOKUP(CONCATENATE($D282,$F282,$G282,AB$3),'Description des coûts'!$D$8:$M$1048576,9,FALSE),0),"")</f>
        <v/>
      </c>
      <c r="AC282" s="33" t="str">
        <f>_xlfn.IFNA(IF(VLOOKUP(CONCATENATE($D282,$F282,$G282,AC$3),'Description des coûts'!$D$8:$M$1048576,5,FALSE)=AC$3,VLOOKUP(CONCATENATE($D282,$F282,$G282,AC$3),'Description des coûts'!$D$8:$M$1048576,9,FALSE),0),"")</f>
        <v/>
      </c>
      <c r="AD282" s="33" t="str">
        <f>_xlfn.IFNA(IF(VLOOKUP(CONCATENATE($D282,$F282,$G282,AD$3),'Description des coûts'!$D$8:$M$1048576,5,FALSE)=AD$3,VLOOKUP(CONCATENATE($D282,$F282,$G282,AD$3),'Description des coûts'!$D$8:$M$1048576,9,FALSE),0),"")</f>
        <v/>
      </c>
      <c r="AE282" s="34"/>
      <c r="AF282" s="99">
        <f t="shared" si="115"/>
        <v>0</v>
      </c>
      <c r="AG282" s="25"/>
      <c r="AH282" s="302"/>
      <c r="AI282" s="100">
        <f>IF(F282="",0,
IF(AG282="RI",N(HLOOKUP($F282,Partenaires!$B$11:$H$24,6,FALSE)),
IF(AG282="DE",N(HLOOKUP($F282,Partenaires!$B$11:$H$24,7,FALSE)),
IF(AG282="IEE",N(HLOOKUP($F282,Partenaires!$B$11:$H$24,8,FALSE)),
IF(AG282="AFR",N(HLOOKUP($F282,Partenaires!$B$11:$H$24,9,FALSE)),
IF(AG282="PME",N(HLOOKUP($F282,Partenaires!$B$11:$H$24,10,FALSE)),
IF(AG282="PE",N(HLOOKUP($F282,Partenaires!$B$11:$H$24,11,FALSE)),0)))))))</f>
        <v>0</v>
      </c>
      <c r="AJ282" s="101">
        <f t="shared" si="116"/>
        <v>0</v>
      </c>
      <c r="AK282" s="101">
        <f t="shared" si="117"/>
        <v>0</v>
      </c>
      <c r="AL282" s="101">
        <f t="shared" si="118"/>
        <v>0</v>
      </c>
      <c r="AM282" s="101">
        <f t="shared" si="119"/>
        <v>0</v>
      </c>
      <c r="AN282" s="101">
        <f t="shared" si="120"/>
        <v>0</v>
      </c>
      <c r="AO282" s="101">
        <f t="shared" si="121"/>
        <v>0</v>
      </c>
      <c r="AP282" s="101">
        <f>IF(AG282="PE",AO282-(AO282*N(HLOOKUP($F282,Partenaires!$B$11:$H$24,12,FALSE))/N(HLOOKUP($F282,Partenaires!$B$11:$H$24,13,FALSE))),0)</f>
        <v>0</v>
      </c>
      <c r="AQ282" s="101">
        <f t="shared" si="122"/>
        <v>0</v>
      </c>
      <c r="AR282" s="101">
        <f t="shared" si="123"/>
        <v>0</v>
      </c>
      <c r="AS282" s="101">
        <f t="shared" si="124"/>
        <v>0</v>
      </c>
      <c r="AT282" s="101">
        <f t="shared" si="125"/>
        <v>0</v>
      </c>
      <c r="AU282" s="101">
        <f t="shared" si="126"/>
        <v>0</v>
      </c>
      <c r="AV282" s="101">
        <f t="shared" si="127"/>
        <v>0</v>
      </c>
      <c r="AW282" s="101">
        <f t="shared" si="128"/>
        <v>0</v>
      </c>
      <c r="AX282" s="101">
        <f t="shared" si="129"/>
        <v>0</v>
      </c>
      <c r="AY282" s="101">
        <f t="shared" si="130"/>
        <v>0</v>
      </c>
      <c r="AZ282" s="101">
        <f t="shared" si="131"/>
        <v>0</v>
      </c>
      <c r="BA282" s="101">
        <f>IF(F282="",0,$BB282*N(HLOOKUP($F282,Partenaires!$B$11:$H$24,5,FALSE)))</f>
        <v>0</v>
      </c>
      <c r="BB282" s="101">
        <f t="shared" si="132"/>
        <v>0</v>
      </c>
    </row>
    <row r="283" spans="1:54" x14ac:dyDescent="0.25">
      <c r="A283" s="25"/>
      <c r="B283" s="25"/>
      <c r="C283" s="25"/>
      <c r="D283" s="43" t="str">
        <f t="shared" si="110"/>
        <v/>
      </c>
      <c r="E283" s="44">
        <f>IFERROR(VLOOKUP(CONCATENATE(A283,B283,C283),'Structure projet '!D:E,2,FALSE),"")</f>
        <v>0</v>
      </c>
      <c r="F283" s="25"/>
      <c r="G283" s="25"/>
      <c r="H283" s="26"/>
      <c r="I283" s="26"/>
      <c r="J283" s="272"/>
      <c r="K283" s="272"/>
      <c r="L283" s="272"/>
      <c r="M283" s="272"/>
      <c r="N283" s="272"/>
      <c r="O283" s="98">
        <f t="shared" si="111"/>
        <v>0</v>
      </c>
      <c r="P283" s="33"/>
      <c r="Q283" s="33"/>
      <c r="R283" s="33"/>
      <c r="S283" s="33"/>
      <c r="T283" s="33"/>
      <c r="U283" s="99">
        <f t="shared" si="112"/>
        <v>0</v>
      </c>
      <c r="V283" s="34"/>
      <c r="W283" s="99">
        <f t="shared" si="113"/>
        <v>0</v>
      </c>
      <c r="X283" s="99">
        <f t="shared" si="114"/>
        <v>0</v>
      </c>
      <c r="Y283" s="33" t="str">
        <f>_xlfn.IFNA(IF(VLOOKUP(CONCATENATE($D283,$F283,$G283,Y$3),'Description des coûts'!$D$8:$M$1048576,5,FALSE)=Y$3,VLOOKUP(CONCATENATE($D283,$F283,$G283,Y$3),'Description des coûts'!$D$8:$M$1048576,9,FALSE),0),"")</f>
        <v/>
      </c>
      <c r="Z283" s="33">
        <f>IFERROR(VLOOKUP(D283,Amortissements!$D$8:$O$1048576,8,FALSE)*VLOOKUP(D283,Amortissements!$D$8:$O$1048576,10,FALSE),0)</f>
        <v>0</v>
      </c>
      <c r="AA283" s="33" t="str">
        <f>_xlfn.IFNA(IF(VLOOKUP(CONCATENATE($D283,$F283,$G283,AA$3),'Description des coûts'!$D$8:$M$1048576,5,FALSE)=AA$3,VLOOKUP(CONCATENATE($D283,$F283,$G283,AA$3),'Description des coûts'!$D$8:$M$1048576,9,FALSE),0),"")</f>
        <v/>
      </c>
      <c r="AB283" s="33" t="str">
        <f>_xlfn.IFNA(IF(VLOOKUP(CONCATENATE($D283,$F283,$G283,AB$3),'Description des coûts'!$D$8:$M$1048576,5,FALSE)=AB$3,VLOOKUP(CONCATENATE($D283,$F283,$G283,AB$3),'Description des coûts'!$D$8:$M$1048576,9,FALSE),0),"")</f>
        <v/>
      </c>
      <c r="AC283" s="33" t="str">
        <f>_xlfn.IFNA(IF(VLOOKUP(CONCATENATE($D283,$F283,$G283,AC$3),'Description des coûts'!$D$8:$M$1048576,5,FALSE)=AC$3,VLOOKUP(CONCATENATE($D283,$F283,$G283,AC$3),'Description des coûts'!$D$8:$M$1048576,9,FALSE),0),"")</f>
        <v/>
      </c>
      <c r="AD283" s="33" t="str">
        <f>_xlfn.IFNA(IF(VLOOKUP(CONCATENATE($D283,$F283,$G283,AD$3),'Description des coûts'!$D$8:$M$1048576,5,FALSE)=AD$3,VLOOKUP(CONCATENATE($D283,$F283,$G283,AD$3),'Description des coûts'!$D$8:$M$1048576,9,FALSE),0),"")</f>
        <v/>
      </c>
      <c r="AE283" s="34"/>
      <c r="AF283" s="99">
        <f t="shared" si="115"/>
        <v>0</v>
      </c>
      <c r="AG283" s="25"/>
      <c r="AH283" s="302"/>
      <c r="AI283" s="100">
        <f>IF(F283="",0,
IF(AG283="RI",N(HLOOKUP($F283,Partenaires!$B$11:$H$24,6,FALSE)),
IF(AG283="DE",N(HLOOKUP($F283,Partenaires!$B$11:$H$24,7,FALSE)),
IF(AG283="IEE",N(HLOOKUP($F283,Partenaires!$B$11:$H$24,8,FALSE)),
IF(AG283="AFR",N(HLOOKUP($F283,Partenaires!$B$11:$H$24,9,FALSE)),
IF(AG283="PME",N(HLOOKUP($F283,Partenaires!$B$11:$H$24,10,FALSE)),
IF(AG283="PE",N(HLOOKUP($F283,Partenaires!$B$11:$H$24,11,FALSE)),0)))))))</f>
        <v>0</v>
      </c>
      <c r="AJ283" s="101">
        <f t="shared" si="116"/>
        <v>0</v>
      </c>
      <c r="AK283" s="101">
        <f t="shared" si="117"/>
        <v>0</v>
      </c>
      <c r="AL283" s="101">
        <f t="shared" si="118"/>
        <v>0</v>
      </c>
      <c r="AM283" s="101">
        <f t="shared" si="119"/>
        <v>0</v>
      </c>
      <c r="AN283" s="101">
        <f t="shared" si="120"/>
        <v>0</v>
      </c>
      <c r="AO283" s="101">
        <f t="shared" si="121"/>
        <v>0</v>
      </c>
      <c r="AP283" s="101">
        <f>IF(AG283="PE",AO283-(AO283*N(HLOOKUP($F283,Partenaires!$B$11:$H$24,12,FALSE))/N(HLOOKUP($F283,Partenaires!$B$11:$H$24,13,FALSE))),0)</f>
        <v>0</v>
      </c>
      <c r="AQ283" s="101">
        <f t="shared" si="122"/>
        <v>0</v>
      </c>
      <c r="AR283" s="101">
        <f t="shared" si="123"/>
        <v>0</v>
      </c>
      <c r="AS283" s="101">
        <f t="shared" si="124"/>
        <v>0</v>
      </c>
      <c r="AT283" s="101">
        <f t="shared" si="125"/>
        <v>0</v>
      </c>
      <c r="AU283" s="101">
        <f t="shared" si="126"/>
        <v>0</v>
      </c>
      <c r="AV283" s="101">
        <f t="shared" si="127"/>
        <v>0</v>
      </c>
      <c r="AW283" s="101">
        <f t="shared" si="128"/>
        <v>0</v>
      </c>
      <c r="AX283" s="101">
        <f t="shared" si="129"/>
        <v>0</v>
      </c>
      <c r="AY283" s="101">
        <f t="shared" si="130"/>
        <v>0</v>
      </c>
      <c r="AZ283" s="101">
        <f t="shared" si="131"/>
        <v>0</v>
      </c>
      <c r="BA283" s="101">
        <f>IF(F283="",0,$BB283*N(HLOOKUP($F283,Partenaires!$B$11:$H$24,5,FALSE)))</f>
        <v>0</v>
      </c>
      <c r="BB283" s="101">
        <f t="shared" si="132"/>
        <v>0</v>
      </c>
    </row>
    <row r="284" spans="1:54" x14ac:dyDescent="0.25">
      <c r="A284" s="25"/>
      <c r="B284" s="25"/>
      <c r="C284" s="25"/>
      <c r="D284" s="43" t="str">
        <f t="shared" si="110"/>
        <v/>
      </c>
      <c r="E284" s="44">
        <f>IFERROR(VLOOKUP(CONCATENATE(A284,B284,C284),'Structure projet '!D:E,2,FALSE),"")</f>
        <v>0</v>
      </c>
      <c r="F284" s="25"/>
      <c r="G284" s="25"/>
      <c r="H284" s="26"/>
      <c r="I284" s="26"/>
      <c r="J284" s="272"/>
      <c r="K284" s="272"/>
      <c r="L284" s="272"/>
      <c r="M284" s="272"/>
      <c r="N284" s="272"/>
      <c r="O284" s="98">
        <f t="shared" si="111"/>
        <v>0</v>
      </c>
      <c r="P284" s="33"/>
      <c r="Q284" s="33"/>
      <c r="R284" s="33"/>
      <c r="S284" s="33"/>
      <c r="T284" s="33"/>
      <c r="U284" s="99">
        <f t="shared" si="112"/>
        <v>0</v>
      </c>
      <c r="V284" s="34"/>
      <c r="W284" s="99">
        <f t="shared" si="113"/>
        <v>0</v>
      </c>
      <c r="X284" s="99">
        <f t="shared" si="114"/>
        <v>0</v>
      </c>
      <c r="Y284" s="33" t="str">
        <f>_xlfn.IFNA(IF(VLOOKUP(CONCATENATE($D284,$F284,$G284,Y$3),'Description des coûts'!$D$8:$M$1048576,5,FALSE)=Y$3,VLOOKUP(CONCATENATE($D284,$F284,$G284,Y$3),'Description des coûts'!$D$8:$M$1048576,9,FALSE),0),"")</f>
        <v/>
      </c>
      <c r="Z284" s="33">
        <f>IFERROR(VLOOKUP(D284,Amortissements!$D$8:$O$1048576,8,FALSE)*VLOOKUP(D284,Amortissements!$D$8:$O$1048576,10,FALSE),0)</f>
        <v>0</v>
      </c>
      <c r="AA284" s="33" t="str">
        <f>_xlfn.IFNA(IF(VLOOKUP(CONCATENATE($D284,$F284,$G284,AA$3),'Description des coûts'!$D$8:$M$1048576,5,FALSE)=AA$3,VLOOKUP(CONCATENATE($D284,$F284,$G284,AA$3),'Description des coûts'!$D$8:$M$1048576,9,FALSE),0),"")</f>
        <v/>
      </c>
      <c r="AB284" s="33" t="str">
        <f>_xlfn.IFNA(IF(VLOOKUP(CONCATENATE($D284,$F284,$G284,AB$3),'Description des coûts'!$D$8:$M$1048576,5,FALSE)=AB$3,VLOOKUP(CONCATENATE($D284,$F284,$G284,AB$3),'Description des coûts'!$D$8:$M$1048576,9,FALSE),0),"")</f>
        <v/>
      </c>
      <c r="AC284" s="33" t="str">
        <f>_xlfn.IFNA(IF(VLOOKUP(CONCATENATE($D284,$F284,$G284,AC$3),'Description des coûts'!$D$8:$M$1048576,5,FALSE)=AC$3,VLOOKUP(CONCATENATE($D284,$F284,$G284,AC$3),'Description des coûts'!$D$8:$M$1048576,9,FALSE),0),"")</f>
        <v/>
      </c>
      <c r="AD284" s="33" t="str">
        <f>_xlfn.IFNA(IF(VLOOKUP(CONCATENATE($D284,$F284,$G284,AD$3),'Description des coûts'!$D$8:$M$1048576,5,FALSE)=AD$3,VLOOKUP(CONCATENATE($D284,$F284,$G284,AD$3),'Description des coûts'!$D$8:$M$1048576,9,FALSE),0),"")</f>
        <v/>
      </c>
      <c r="AE284" s="34"/>
      <c r="AF284" s="99">
        <f t="shared" si="115"/>
        <v>0</v>
      </c>
      <c r="AG284" s="25"/>
      <c r="AH284" s="302"/>
      <c r="AI284" s="100">
        <f>IF(F284="",0,
IF(AG284="RI",N(HLOOKUP($F284,Partenaires!$B$11:$H$24,6,FALSE)),
IF(AG284="DE",N(HLOOKUP($F284,Partenaires!$B$11:$H$24,7,FALSE)),
IF(AG284="IEE",N(HLOOKUP($F284,Partenaires!$B$11:$H$24,8,FALSE)),
IF(AG284="AFR",N(HLOOKUP($F284,Partenaires!$B$11:$H$24,9,FALSE)),
IF(AG284="PME",N(HLOOKUP($F284,Partenaires!$B$11:$H$24,10,FALSE)),
IF(AG284="PE",N(HLOOKUP($F284,Partenaires!$B$11:$H$24,11,FALSE)),0)))))))</f>
        <v>0</v>
      </c>
      <c r="AJ284" s="101">
        <f t="shared" si="116"/>
        <v>0</v>
      </c>
      <c r="AK284" s="101">
        <f t="shared" si="117"/>
        <v>0</v>
      </c>
      <c r="AL284" s="101">
        <f t="shared" si="118"/>
        <v>0</v>
      </c>
      <c r="AM284" s="101">
        <f t="shared" si="119"/>
        <v>0</v>
      </c>
      <c r="AN284" s="101">
        <f t="shared" si="120"/>
        <v>0</v>
      </c>
      <c r="AO284" s="101">
        <f t="shared" si="121"/>
        <v>0</v>
      </c>
      <c r="AP284" s="101">
        <f>IF(AG284="PE",AO284-(AO284*N(HLOOKUP($F284,Partenaires!$B$11:$H$24,12,FALSE))/N(HLOOKUP($F284,Partenaires!$B$11:$H$24,13,FALSE))),0)</f>
        <v>0</v>
      </c>
      <c r="AQ284" s="101">
        <f t="shared" si="122"/>
        <v>0</v>
      </c>
      <c r="AR284" s="101">
        <f t="shared" si="123"/>
        <v>0</v>
      </c>
      <c r="AS284" s="101">
        <f t="shared" si="124"/>
        <v>0</v>
      </c>
      <c r="AT284" s="101">
        <f t="shared" si="125"/>
        <v>0</v>
      </c>
      <c r="AU284" s="101">
        <f t="shared" si="126"/>
        <v>0</v>
      </c>
      <c r="AV284" s="101">
        <f t="shared" si="127"/>
        <v>0</v>
      </c>
      <c r="AW284" s="101">
        <f t="shared" si="128"/>
        <v>0</v>
      </c>
      <c r="AX284" s="101">
        <f t="shared" si="129"/>
        <v>0</v>
      </c>
      <c r="AY284" s="101">
        <f t="shared" si="130"/>
        <v>0</v>
      </c>
      <c r="AZ284" s="101">
        <f t="shared" si="131"/>
        <v>0</v>
      </c>
      <c r="BA284" s="101">
        <f>IF(F284="",0,$BB284*N(HLOOKUP($F284,Partenaires!$B$11:$H$24,5,FALSE)))</f>
        <v>0</v>
      </c>
      <c r="BB284" s="101">
        <f t="shared" si="132"/>
        <v>0</v>
      </c>
    </row>
    <row r="285" spans="1:54" x14ac:dyDescent="0.25">
      <c r="A285" s="25"/>
      <c r="B285" s="25"/>
      <c r="C285" s="25"/>
      <c r="D285" s="43" t="str">
        <f t="shared" si="110"/>
        <v/>
      </c>
      <c r="E285" s="44">
        <f>IFERROR(VLOOKUP(CONCATENATE(A285,B285,C285),'Structure projet '!D:E,2,FALSE),"")</f>
        <v>0</v>
      </c>
      <c r="F285" s="25"/>
      <c r="G285" s="25"/>
      <c r="H285" s="26"/>
      <c r="I285" s="26"/>
      <c r="J285" s="272"/>
      <c r="K285" s="272"/>
      <c r="L285" s="272"/>
      <c r="M285" s="272"/>
      <c r="N285" s="272"/>
      <c r="O285" s="98">
        <f t="shared" si="111"/>
        <v>0</v>
      </c>
      <c r="P285" s="33"/>
      <c r="Q285" s="33"/>
      <c r="R285" s="33"/>
      <c r="S285" s="33"/>
      <c r="T285" s="33"/>
      <c r="U285" s="99">
        <f t="shared" si="112"/>
        <v>0</v>
      </c>
      <c r="V285" s="34"/>
      <c r="W285" s="99">
        <f t="shared" si="113"/>
        <v>0</v>
      </c>
      <c r="X285" s="99">
        <f t="shared" si="114"/>
        <v>0</v>
      </c>
      <c r="Y285" s="33" t="str">
        <f>_xlfn.IFNA(IF(VLOOKUP(CONCATENATE($D285,$F285,$G285,Y$3),'Description des coûts'!$D$8:$M$1048576,5,FALSE)=Y$3,VLOOKUP(CONCATENATE($D285,$F285,$G285,Y$3),'Description des coûts'!$D$8:$M$1048576,9,FALSE),0),"")</f>
        <v/>
      </c>
      <c r="Z285" s="33">
        <f>IFERROR(VLOOKUP(D285,Amortissements!$D$8:$O$1048576,8,FALSE)*VLOOKUP(D285,Amortissements!$D$8:$O$1048576,10,FALSE),0)</f>
        <v>0</v>
      </c>
      <c r="AA285" s="33" t="str">
        <f>_xlfn.IFNA(IF(VLOOKUP(CONCATENATE($D285,$F285,$G285,AA$3),'Description des coûts'!$D$8:$M$1048576,5,FALSE)=AA$3,VLOOKUP(CONCATENATE($D285,$F285,$G285,AA$3),'Description des coûts'!$D$8:$M$1048576,9,FALSE),0),"")</f>
        <v/>
      </c>
      <c r="AB285" s="33" t="str">
        <f>_xlfn.IFNA(IF(VLOOKUP(CONCATENATE($D285,$F285,$G285,AB$3),'Description des coûts'!$D$8:$M$1048576,5,FALSE)=AB$3,VLOOKUP(CONCATENATE($D285,$F285,$G285,AB$3),'Description des coûts'!$D$8:$M$1048576,9,FALSE),0),"")</f>
        <v/>
      </c>
      <c r="AC285" s="33" t="str">
        <f>_xlfn.IFNA(IF(VLOOKUP(CONCATENATE($D285,$F285,$G285,AC$3),'Description des coûts'!$D$8:$M$1048576,5,FALSE)=AC$3,VLOOKUP(CONCATENATE($D285,$F285,$G285,AC$3),'Description des coûts'!$D$8:$M$1048576,9,FALSE),0),"")</f>
        <v/>
      </c>
      <c r="AD285" s="33" t="str">
        <f>_xlfn.IFNA(IF(VLOOKUP(CONCATENATE($D285,$F285,$G285,AD$3),'Description des coûts'!$D$8:$M$1048576,5,FALSE)=AD$3,VLOOKUP(CONCATENATE($D285,$F285,$G285,AD$3),'Description des coûts'!$D$8:$M$1048576,9,FALSE),0),"")</f>
        <v/>
      </c>
      <c r="AE285" s="34"/>
      <c r="AF285" s="99">
        <f t="shared" si="115"/>
        <v>0</v>
      </c>
      <c r="AG285" s="25"/>
      <c r="AH285" s="302"/>
      <c r="AI285" s="100">
        <f>IF(F285="",0,
IF(AG285="RI",N(HLOOKUP($F285,Partenaires!$B$11:$H$24,6,FALSE)),
IF(AG285="DE",N(HLOOKUP($F285,Partenaires!$B$11:$H$24,7,FALSE)),
IF(AG285="IEE",N(HLOOKUP($F285,Partenaires!$B$11:$H$24,8,FALSE)),
IF(AG285="AFR",N(HLOOKUP($F285,Partenaires!$B$11:$H$24,9,FALSE)),
IF(AG285="PME",N(HLOOKUP($F285,Partenaires!$B$11:$H$24,10,FALSE)),
IF(AG285="PE",N(HLOOKUP($F285,Partenaires!$B$11:$H$24,11,FALSE)),0)))))))</f>
        <v>0</v>
      </c>
      <c r="AJ285" s="101">
        <f t="shared" si="116"/>
        <v>0</v>
      </c>
      <c r="AK285" s="101">
        <f t="shared" si="117"/>
        <v>0</v>
      </c>
      <c r="AL285" s="101">
        <f t="shared" si="118"/>
        <v>0</v>
      </c>
      <c r="AM285" s="101">
        <f t="shared" si="119"/>
        <v>0</v>
      </c>
      <c r="AN285" s="101">
        <f t="shared" si="120"/>
        <v>0</v>
      </c>
      <c r="AO285" s="101">
        <f t="shared" si="121"/>
        <v>0</v>
      </c>
      <c r="AP285" s="101">
        <f>IF(AG285="PE",AO285-(AO285*N(HLOOKUP($F285,Partenaires!$B$11:$H$24,12,FALSE))/N(HLOOKUP($F285,Partenaires!$B$11:$H$24,13,FALSE))),0)</f>
        <v>0</v>
      </c>
      <c r="AQ285" s="101">
        <f t="shared" si="122"/>
        <v>0</v>
      </c>
      <c r="AR285" s="101">
        <f t="shared" si="123"/>
        <v>0</v>
      </c>
      <c r="AS285" s="101">
        <f t="shared" si="124"/>
        <v>0</v>
      </c>
      <c r="AT285" s="101">
        <f t="shared" si="125"/>
        <v>0</v>
      </c>
      <c r="AU285" s="101">
        <f t="shared" si="126"/>
        <v>0</v>
      </c>
      <c r="AV285" s="101">
        <f t="shared" si="127"/>
        <v>0</v>
      </c>
      <c r="AW285" s="101">
        <f t="shared" si="128"/>
        <v>0</v>
      </c>
      <c r="AX285" s="101">
        <f t="shared" si="129"/>
        <v>0</v>
      </c>
      <c r="AY285" s="101">
        <f t="shared" si="130"/>
        <v>0</v>
      </c>
      <c r="AZ285" s="101">
        <f t="shared" si="131"/>
        <v>0</v>
      </c>
      <c r="BA285" s="101">
        <f>IF(F285="",0,$BB285*N(HLOOKUP($F285,Partenaires!$B$11:$H$24,5,FALSE)))</f>
        <v>0</v>
      </c>
      <c r="BB285" s="101">
        <f t="shared" si="132"/>
        <v>0</v>
      </c>
    </row>
    <row r="286" spans="1:54" x14ac:dyDescent="0.25">
      <c r="A286" s="25"/>
      <c r="B286" s="25"/>
      <c r="C286" s="25"/>
      <c r="D286" s="43" t="str">
        <f t="shared" si="110"/>
        <v/>
      </c>
      <c r="E286" s="44">
        <f>IFERROR(VLOOKUP(CONCATENATE(A286,B286,C286),'Structure projet '!D:E,2,FALSE),"")</f>
        <v>0</v>
      </c>
      <c r="F286" s="25"/>
      <c r="G286" s="25"/>
      <c r="H286" s="26"/>
      <c r="I286" s="26"/>
      <c r="J286" s="272"/>
      <c r="K286" s="272"/>
      <c r="L286" s="272"/>
      <c r="M286" s="272"/>
      <c r="N286" s="272"/>
      <c r="O286" s="98">
        <f t="shared" si="111"/>
        <v>0</v>
      </c>
      <c r="P286" s="33"/>
      <c r="Q286" s="33"/>
      <c r="R286" s="33"/>
      <c r="S286" s="33"/>
      <c r="T286" s="33"/>
      <c r="U286" s="99">
        <f t="shared" si="112"/>
        <v>0</v>
      </c>
      <c r="V286" s="34"/>
      <c r="W286" s="99">
        <f t="shared" si="113"/>
        <v>0</v>
      </c>
      <c r="X286" s="99">
        <f t="shared" si="114"/>
        <v>0</v>
      </c>
      <c r="Y286" s="33" t="str">
        <f>_xlfn.IFNA(IF(VLOOKUP(CONCATENATE($D286,$F286,$G286,Y$3),'Description des coûts'!$D$8:$M$1048576,5,FALSE)=Y$3,VLOOKUP(CONCATENATE($D286,$F286,$G286,Y$3),'Description des coûts'!$D$8:$M$1048576,9,FALSE),0),"")</f>
        <v/>
      </c>
      <c r="Z286" s="33">
        <f>IFERROR(VLOOKUP(D286,Amortissements!$D$8:$O$1048576,8,FALSE)*VLOOKUP(D286,Amortissements!$D$8:$O$1048576,10,FALSE),0)</f>
        <v>0</v>
      </c>
      <c r="AA286" s="33" t="str">
        <f>_xlfn.IFNA(IF(VLOOKUP(CONCATENATE($D286,$F286,$G286,AA$3),'Description des coûts'!$D$8:$M$1048576,5,FALSE)=AA$3,VLOOKUP(CONCATENATE($D286,$F286,$G286,AA$3),'Description des coûts'!$D$8:$M$1048576,9,FALSE),0),"")</f>
        <v/>
      </c>
      <c r="AB286" s="33" t="str">
        <f>_xlfn.IFNA(IF(VLOOKUP(CONCATENATE($D286,$F286,$G286,AB$3),'Description des coûts'!$D$8:$M$1048576,5,FALSE)=AB$3,VLOOKUP(CONCATENATE($D286,$F286,$G286,AB$3),'Description des coûts'!$D$8:$M$1048576,9,FALSE),0),"")</f>
        <v/>
      </c>
      <c r="AC286" s="33" t="str">
        <f>_xlfn.IFNA(IF(VLOOKUP(CONCATENATE($D286,$F286,$G286,AC$3),'Description des coûts'!$D$8:$M$1048576,5,FALSE)=AC$3,VLOOKUP(CONCATENATE($D286,$F286,$G286,AC$3),'Description des coûts'!$D$8:$M$1048576,9,FALSE),0),"")</f>
        <v/>
      </c>
      <c r="AD286" s="33" t="str">
        <f>_xlfn.IFNA(IF(VLOOKUP(CONCATENATE($D286,$F286,$G286,AD$3),'Description des coûts'!$D$8:$M$1048576,5,FALSE)=AD$3,VLOOKUP(CONCATENATE($D286,$F286,$G286,AD$3),'Description des coûts'!$D$8:$M$1048576,9,FALSE),0),"")</f>
        <v/>
      </c>
      <c r="AE286" s="34"/>
      <c r="AF286" s="99">
        <f t="shared" si="115"/>
        <v>0</v>
      </c>
      <c r="AG286" s="25"/>
      <c r="AH286" s="302"/>
      <c r="AI286" s="100">
        <f>IF(F286="",0,
IF(AG286="RI",N(HLOOKUP($F286,Partenaires!$B$11:$H$24,6,FALSE)),
IF(AG286="DE",N(HLOOKUP($F286,Partenaires!$B$11:$H$24,7,FALSE)),
IF(AG286="IEE",N(HLOOKUP($F286,Partenaires!$B$11:$H$24,8,FALSE)),
IF(AG286="AFR",N(HLOOKUP($F286,Partenaires!$B$11:$H$24,9,FALSE)),
IF(AG286="PME",N(HLOOKUP($F286,Partenaires!$B$11:$H$24,10,FALSE)),
IF(AG286="PE",N(HLOOKUP($F286,Partenaires!$B$11:$H$24,11,FALSE)),0)))))))</f>
        <v>0</v>
      </c>
      <c r="AJ286" s="101">
        <f t="shared" si="116"/>
        <v>0</v>
      </c>
      <c r="AK286" s="101">
        <f t="shared" si="117"/>
        <v>0</v>
      </c>
      <c r="AL286" s="101">
        <f t="shared" si="118"/>
        <v>0</v>
      </c>
      <c r="AM286" s="101">
        <f t="shared" si="119"/>
        <v>0</v>
      </c>
      <c r="AN286" s="101">
        <f t="shared" si="120"/>
        <v>0</v>
      </c>
      <c r="AO286" s="101">
        <f t="shared" si="121"/>
        <v>0</v>
      </c>
      <c r="AP286" s="101">
        <f>IF(AG286="PE",AO286-(AO286*N(HLOOKUP($F286,Partenaires!$B$11:$H$24,12,FALSE))/N(HLOOKUP($F286,Partenaires!$B$11:$H$24,13,FALSE))),0)</f>
        <v>0</v>
      </c>
      <c r="AQ286" s="101">
        <f t="shared" si="122"/>
        <v>0</v>
      </c>
      <c r="AR286" s="101">
        <f t="shared" si="123"/>
        <v>0</v>
      </c>
      <c r="AS286" s="101">
        <f t="shared" si="124"/>
        <v>0</v>
      </c>
      <c r="AT286" s="101">
        <f t="shared" si="125"/>
        <v>0</v>
      </c>
      <c r="AU286" s="101">
        <f t="shared" si="126"/>
        <v>0</v>
      </c>
      <c r="AV286" s="101">
        <f t="shared" si="127"/>
        <v>0</v>
      </c>
      <c r="AW286" s="101">
        <f t="shared" si="128"/>
        <v>0</v>
      </c>
      <c r="AX286" s="101">
        <f t="shared" si="129"/>
        <v>0</v>
      </c>
      <c r="AY286" s="101">
        <f t="shared" si="130"/>
        <v>0</v>
      </c>
      <c r="AZ286" s="101">
        <f t="shared" si="131"/>
        <v>0</v>
      </c>
      <c r="BA286" s="101">
        <f>IF(F286="",0,$BB286*N(HLOOKUP($F286,Partenaires!$B$11:$H$24,5,FALSE)))</f>
        <v>0</v>
      </c>
      <c r="BB286" s="101">
        <f t="shared" si="132"/>
        <v>0</v>
      </c>
    </row>
    <row r="287" spans="1:54" x14ac:dyDescent="0.25">
      <c r="A287" s="25"/>
      <c r="B287" s="25"/>
      <c r="C287" s="25"/>
      <c r="D287" s="43" t="str">
        <f t="shared" si="110"/>
        <v/>
      </c>
      <c r="E287" s="44">
        <f>IFERROR(VLOOKUP(CONCATENATE(A287,B287,C287),'Structure projet '!D:E,2,FALSE),"")</f>
        <v>0</v>
      </c>
      <c r="F287" s="25"/>
      <c r="G287" s="25"/>
      <c r="H287" s="26"/>
      <c r="I287" s="26"/>
      <c r="J287" s="272"/>
      <c r="K287" s="272"/>
      <c r="L287" s="272"/>
      <c r="M287" s="272"/>
      <c r="N287" s="272"/>
      <c r="O287" s="98">
        <f t="shared" si="111"/>
        <v>0</v>
      </c>
      <c r="P287" s="33"/>
      <c r="Q287" s="33"/>
      <c r="R287" s="33"/>
      <c r="S287" s="33"/>
      <c r="T287" s="33"/>
      <c r="U287" s="99">
        <f t="shared" si="112"/>
        <v>0</v>
      </c>
      <c r="V287" s="34"/>
      <c r="W287" s="99">
        <f t="shared" si="113"/>
        <v>0</v>
      </c>
      <c r="X287" s="99">
        <f t="shared" si="114"/>
        <v>0</v>
      </c>
      <c r="Y287" s="33" t="str">
        <f>_xlfn.IFNA(IF(VLOOKUP(CONCATENATE($D287,$F287,$G287,Y$3),'Description des coûts'!$D$8:$M$1048576,5,FALSE)=Y$3,VLOOKUP(CONCATENATE($D287,$F287,$G287,Y$3),'Description des coûts'!$D$8:$M$1048576,9,FALSE),0),"")</f>
        <v/>
      </c>
      <c r="Z287" s="33">
        <f>IFERROR(VLOOKUP(D287,Amortissements!$D$8:$O$1048576,8,FALSE)*VLOOKUP(D287,Amortissements!$D$8:$O$1048576,10,FALSE),0)</f>
        <v>0</v>
      </c>
      <c r="AA287" s="33" t="str">
        <f>_xlfn.IFNA(IF(VLOOKUP(CONCATENATE($D287,$F287,$G287,AA$3),'Description des coûts'!$D$8:$M$1048576,5,FALSE)=AA$3,VLOOKUP(CONCATENATE($D287,$F287,$G287,AA$3),'Description des coûts'!$D$8:$M$1048576,9,FALSE),0),"")</f>
        <v/>
      </c>
      <c r="AB287" s="33" t="str">
        <f>_xlfn.IFNA(IF(VLOOKUP(CONCATENATE($D287,$F287,$G287,AB$3),'Description des coûts'!$D$8:$M$1048576,5,FALSE)=AB$3,VLOOKUP(CONCATENATE($D287,$F287,$G287,AB$3),'Description des coûts'!$D$8:$M$1048576,9,FALSE),0),"")</f>
        <v/>
      </c>
      <c r="AC287" s="33" t="str">
        <f>_xlfn.IFNA(IF(VLOOKUP(CONCATENATE($D287,$F287,$G287,AC$3),'Description des coûts'!$D$8:$M$1048576,5,FALSE)=AC$3,VLOOKUP(CONCATENATE($D287,$F287,$G287,AC$3),'Description des coûts'!$D$8:$M$1048576,9,FALSE),0),"")</f>
        <v/>
      </c>
      <c r="AD287" s="33" t="str">
        <f>_xlfn.IFNA(IF(VLOOKUP(CONCATENATE($D287,$F287,$G287,AD$3),'Description des coûts'!$D$8:$M$1048576,5,FALSE)=AD$3,VLOOKUP(CONCATENATE($D287,$F287,$G287,AD$3),'Description des coûts'!$D$8:$M$1048576,9,FALSE),0),"")</f>
        <v/>
      </c>
      <c r="AE287" s="34"/>
      <c r="AF287" s="99">
        <f t="shared" si="115"/>
        <v>0</v>
      </c>
      <c r="AG287" s="25"/>
      <c r="AH287" s="302"/>
      <c r="AI287" s="100">
        <f>IF(F287="",0,
IF(AG287="RI",N(HLOOKUP($F287,Partenaires!$B$11:$H$24,6,FALSE)),
IF(AG287="DE",N(HLOOKUP($F287,Partenaires!$B$11:$H$24,7,FALSE)),
IF(AG287="IEE",N(HLOOKUP($F287,Partenaires!$B$11:$H$24,8,FALSE)),
IF(AG287="AFR",N(HLOOKUP($F287,Partenaires!$B$11:$H$24,9,FALSE)),
IF(AG287="PME",N(HLOOKUP($F287,Partenaires!$B$11:$H$24,10,FALSE)),
IF(AG287="PE",N(HLOOKUP($F287,Partenaires!$B$11:$H$24,11,FALSE)),0)))))))</f>
        <v>0</v>
      </c>
      <c r="AJ287" s="101">
        <f t="shared" si="116"/>
        <v>0</v>
      </c>
      <c r="AK287" s="101">
        <f t="shared" si="117"/>
        <v>0</v>
      </c>
      <c r="AL287" s="101">
        <f t="shared" si="118"/>
        <v>0</v>
      </c>
      <c r="AM287" s="101">
        <f t="shared" si="119"/>
        <v>0</v>
      </c>
      <c r="AN287" s="101">
        <f t="shared" si="120"/>
        <v>0</v>
      </c>
      <c r="AO287" s="101">
        <f t="shared" si="121"/>
        <v>0</v>
      </c>
      <c r="AP287" s="101">
        <f>IF(AG287="PE",AO287-(AO287*N(HLOOKUP($F287,Partenaires!$B$11:$H$24,12,FALSE))/N(HLOOKUP($F287,Partenaires!$B$11:$H$24,13,FALSE))),0)</f>
        <v>0</v>
      </c>
      <c r="AQ287" s="101">
        <f t="shared" si="122"/>
        <v>0</v>
      </c>
      <c r="AR287" s="101">
        <f t="shared" si="123"/>
        <v>0</v>
      </c>
      <c r="AS287" s="101">
        <f t="shared" si="124"/>
        <v>0</v>
      </c>
      <c r="AT287" s="101">
        <f t="shared" si="125"/>
        <v>0</v>
      </c>
      <c r="AU287" s="101">
        <f t="shared" si="126"/>
        <v>0</v>
      </c>
      <c r="AV287" s="101">
        <f t="shared" si="127"/>
        <v>0</v>
      </c>
      <c r="AW287" s="101">
        <f t="shared" si="128"/>
        <v>0</v>
      </c>
      <c r="AX287" s="101">
        <f t="shared" si="129"/>
        <v>0</v>
      </c>
      <c r="AY287" s="101">
        <f t="shared" si="130"/>
        <v>0</v>
      </c>
      <c r="AZ287" s="101">
        <f t="shared" si="131"/>
        <v>0</v>
      </c>
      <c r="BA287" s="101">
        <f>IF(F287="",0,$BB287*N(HLOOKUP($F287,Partenaires!$B$11:$H$24,5,FALSE)))</f>
        <v>0</v>
      </c>
      <c r="BB287" s="101">
        <f t="shared" si="132"/>
        <v>0</v>
      </c>
    </row>
    <row r="288" spans="1:54" x14ac:dyDescent="0.25">
      <c r="A288" s="25"/>
      <c r="B288" s="25"/>
      <c r="C288" s="25"/>
      <c r="D288" s="43" t="str">
        <f t="shared" si="110"/>
        <v/>
      </c>
      <c r="E288" s="44">
        <f>IFERROR(VLOOKUP(CONCATENATE(A288,B288,C288),'Structure projet '!D:E,2,FALSE),"")</f>
        <v>0</v>
      </c>
      <c r="F288" s="25"/>
      <c r="G288" s="25"/>
      <c r="H288" s="26"/>
      <c r="I288" s="26"/>
      <c r="J288" s="272"/>
      <c r="K288" s="272"/>
      <c r="L288" s="272"/>
      <c r="M288" s="272"/>
      <c r="N288" s="272"/>
      <c r="O288" s="98">
        <f t="shared" si="111"/>
        <v>0</v>
      </c>
      <c r="P288" s="33"/>
      <c r="Q288" s="33"/>
      <c r="R288" s="33"/>
      <c r="S288" s="33"/>
      <c r="T288" s="33"/>
      <c r="U288" s="99">
        <f t="shared" si="112"/>
        <v>0</v>
      </c>
      <c r="V288" s="34"/>
      <c r="W288" s="99">
        <f t="shared" si="113"/>
        <v>0</v>
      </c>
      <c r="X288" s="99">
        <f t="shared" si="114"/>
        <v>0</v>
      </c>
      <c r="Y288" s="33" t="str">
        <f>_xlfn.IFNA(IF(VLOOKUP(CONCATENATE($D288,$F288,$G288,Y$3),'Description des coûts'!$D$8:$M$1048576,5,FALSE)=Y$3,VLOOKUP(CONCATENATE($D288,$F288,$G288,Y$3),'Description des coûts'!$D$8:$M$1048576,9,FALSE),0),"")</f>
        <v/>
      </c>
      <c r="Z288" s="33">
        <f>IFERROR(VLOOKUP(D288,Amortissements!$D$8:$O$1048576,8,FALSE)*VLOOKUP(D288,Amortissements!$D$8:$O$1048576,10,FALSE),0)</f>
        <v>0</v>
      </c>
      <c r="AA288" s="33" t="str">
        <f>_xlfn.IFNA(IF(VLOOKUP(CONCATENATE($D288,$F288,$G288,AA$3),'Description des coûts'!$D$8:$M$1048576,5,FALSE)=AA$3,VLOOKUP(CONCATENATE($D288,$F288,$G288,AA$3),'Description des coûts'!$D$8:$M$1048576,9,FALSE),0),"")</f>
        <v/>
      </c>
      <c r="AB288" s="33" t="str">
        <f>_xlfn.IFNA(IF(VLOOKUP(CONCATENATE($D288,$F288,$G288,AB$3),'Description des coûts'!$D$8:$M$1048576,5,FALSE)=AB$3,VLOOKUP(CONCATENATE($D288,$F288,$G288,AB$3),'Description des coûts'!$D$8:$M$1048576,9,FALSE),0),"")</f>
        <v/>
      </c>
      <c r="AC288" s="33" t="str">
        <f>_xlfn.IFNA(IF(VLOOKUP(CONCATENATE($D288,$F288,$G288,AC$3),'Description des coûts'!$D$8:$M$1048576,5,FALSE)=AC$3,VLOOKUP(CONCATENATE($D288,$F288,$G288,AC$3),'Description des coûts'!$D$8:$M$1048576,9,FALSE),0),"")</f>
        <v/>
      </c>
      <c r="AD288" s="33" t="str">
        <f>_xlfn.IFNA(IF(VLOOKUP(CONCATENATE($D288,$F288,$G288,AD$3),'Description des coûts'!$D$8:$M$1048576,5,FALSE)=AD$3,VLOOKUP(CONCATENATE($D288,$F288,$G288,AD$3),'Description des coûts'!$D$8:$M$1048576,9,FALSE),0),"")</f>
        <v/>
      </c>
      <c r="AE288" s="34"/>
      <c r="AF288" s="99">
        <f t="shared" si="115"/>
        <v>0</v>
      </c>
      <c r="AG288" s="25"/>
      <c r="AH288" s="302"/>
      <c r="AI288" s="100">
        <f>IF(F288="",0,
IF(AG288="RI",N(HLOOKUP($F288,Partenaires!$B$11:$H$24,6,FALSE)),
IF(AG288="DE",N(HLOOKUP($F288,Partenaires!$B$11:$H$24,7,FALSE)),
IF(AG288="IEE",N(HLOOKUP($F288,Partenaires!$B$11:$H$24,8,FALSE)),
IF(AG288="AFR",N(HLOOKUP($F288,Partenaires!$B$11:$H$24,9,FALSE)),
IF(AG288="PME",N(HLOOKUP($F288,Partenaires!$B$11:$H$24,10,FALSE)),
IF(AG288="PE",N(HLOOKUP($F288,Partenaires!$B$11:$H$24,11,FALSE)),0)))))))</f>
        <v>0</v>
      </c>
      <c r="AJ288" s="101">
        <f t="shared" si="116"/>
        <v>0</v>
      </c>
      <c r="AK288" s="101">
        <f t="shared" si="117"/>
        <v>0</v>
      </c>
      <c r="AL288" s="101">
        <f t="shared" si="118"/>
        <v>0</v>
      </c>
      <c r="AM288" s="101">
        <f t="shared" si="119"/>
        <v>0</v>
      </c>
      <c r="AN288" s="101">
        <f t="shared" si="120"/>
        <v>0</v>
      </c>
      <c r="AO288" s="101">
        <f t="shared" si="121"/>
        <v>0</v>
      </c>
      <c r="AP288" s="101">
        <f>IF(AG288="PE",AO288-(AO288*N(HLOOKUP($F288,Partenaires!$B$11:$H$24,12,FALSE))/N(HLOOKUP($F288,Partenaires!$B$11:$H$24,13,FALSE))),0)</f>
        <v>0</v>
      </c>
      <c r="AQ288" s="101">
        <f t="shared" si="122"/>
        <v>0</v>
      </c>
      <c r="AR288" s="101">
        <f t="shared" si="123"/>
        <v>0</v>
      </c>
      <c r="AS288" s="101">
        <f t="shared" si="124"/>
        <v>0</v>
      </c>
      <c r="AT288" s="101">
        <f t="shared" si="125"/>
        <v>0</v>
      </c>
      <c r="AU288" s="101">
        <f t="shared" si="126"/>
        <v>0</v>
      </c>
      <c r="AV288" s="101">
        <f t="shared" si="127"/>
        <v>0</v>
      </c>
      <c r="AW288" s="101">
        <f t="shared" si="128"/>
        <v>0</v>
      </c>
      <c r="AX288" s="101">
        <f t="shared" si="129"/>
        <v>0</v>
      </c>
      <c r="AY288" s="101">
        <f t="shared" si="130"/>
        <v>0</v>
      </c>
      <c r="AZ288" s="101">
        <f t="shared" si="131"/>
        <v>0</v>
      </c>
      <c r="BA288" s="101">
        <f>IF(F288="",0,$BB288*N(HLOOKUP($F288,Partenaires!$B$11:$H$24,5,FALSE)))</f>
        <v>0</v>
      </c>
      <c r="BB288" s="101">
        <f t="shared" si="132"/>
        <v>0</v>
      </c>
    </row>
    <row r="289" spans="1:54" x14ac:dyDescent="0.25">
      <c r="A289" s="25"/>
      <c r="B289" s="25"/>
      <c r="C289" s="25"/>
      <c r="D289" s="43" t="str">
        <f t="shared" si="110"/>
        <v/>
      </c>
      <c r="E289" s="44">
        <f>IFERROR(VLOOKUP(CONCATENATE(A289,B289,C289),'Structure projet '!D:E,2,FALSE),"")</f>
        <v>0</v>
      </c>
      <c r="F289" s="25"/>
      <c r="G289" s="25"/>
      <c r="H289" s="26"/>
      <c r="I289" s="26"/>
      <c r="J289" s="272"/>
      <c r="K289" s="272"/>
      <c r="L289" s="272"/>
      <c r="M289" s="272"/>
      <c r="N289" s="272"/>
      <c r="O289" s="98">
        <f t="shared" si="111"/>
        <v>0</v>
      </c>
      <c r="P289" s="33"/>
      <c r="Q289" s="33"/>
      <c r="R289" s="33"/>
      <c r="S289" s="33"/>
      <c r="T289" s="33"/>
      <c r="U289" s="99">
        <f t="shared" si="112"/>
        <v>0</v>
      </c>
      <c r="V289" s="34"/>
      <c r="W289" s="99">
        <f t="shared" si="113"/>
        <v>0</v>
      </c>
      <c r="X289" s="99">
        <f t="shared" si="114"/>
        <v>0</v>
      </c>
      <c r="Y289" s="33" t="str">
        <f>_xlfn.IFNA(IF(VLOOKUP(CONCATENATE($D289,$F289,$G289,Y$3),'Description des coûts'!$D$8:$M$1048576,5,FALSE)=Y$3,VLOOKUP(CONCATENATE($D289,$F289,$G289,Y$3),'Description des coûts'!$D$8:$M$1048576,9,FALSE),0),"")</f>
        <v/>
      </c>
      <c r="Z289" s="33">
        <f>IFERROR(VLOOKUP(D289,Amortissements!$D$8:$O$1048576,8,FALSE)*VLOOKUP(D289,Amortissements!$D$8:$O$1048576,10,FALSE),0)</f>
        <v>0</v>
      </c>
      <c r="AA289" s="33" t="str">
        <f>_xlfn.IFNA(IF(VLOOKUP(CONCATENATE($D289,$F289,$G289,AA$3),'Description des coûts'!$D$8:$M$1048576,5,FALSE)=AA$3,VLOOKUP(CONCATENATE($D289,$F289,$G289,AA$3),'Description des coûts'!$D$8:$M$1048576,9,FALSE),0),"")</f>
        <v/>
      </c>
      <c r="AB289" s="33" t="str">
        <f>_xlfn.IFNA(IF(VLOOKUP(CONCATENATE($D289,$F289,$G289,AB$3),'Description des coûts'!$D$8:$M$1048576,5,FALSE)=AB$3,VLOOKUP(CONCATENATE($D289,$F289,$G289,AB$3),'Description des coûts'!$D$8:$M$1048576,9,FALSE),0),"")</f>
        <v/>
      </c>
      <c r="AC289" s="33" t="str">
        <f>_xlfn.IFNA(IF(VLOOKUP(CONCATENATE($D289,$F289,$G289,AC$3),'Description des coûts'!$D$8:$M$1048576,5,FALSE)=AC$3,VLOOKUP(CONCATENATE($D289,$F289,$G289,AC$3),'Description des coûts'!$D$8:$M$1048576,9,FALSE),0),"")</f>
        <v/>
      </c>
      <c r="AD289" s="33" t="str">
        <f>_xlfn.IFNA(IF(VLOOKUP(CONCATENATE($D289,$F289,$G289,AD$3),'Description des coûts'!$D$8:$M$1048576,5,FALSE)=AD$3,VLOOKUP(CONCATENATE($D289,$F289,$G289,AD$3),'Description des coûts'!$D$8:$M$1048576,9,FALSE),0),"")</f>
        <v/>
      </c>
      <c r="AE289" s="34"/>
      <c r="AF289" s="99">
        <f t="shared" si="115"/>
        <v>0</v>
      </c>
      <c r="AG289" s="25"/>
      <c r="AH289" s="302"/>
      <c r="AI289" s="100">
        <f>IF(F289="",0,
IF(AG289="RI",N(HLOOKUP($F289,Partenaires!$B$11:$H$24,6,FALSE)),
IF(AG289="DE",N(HLOOKUP($F289,Partenaires!$B$11:$H$24,7,FALSE)),
IF(AG289="IEE",N(HLOOKUP($F289,Partenaires!$B$11:$H$24,8,FALSE)),
IF(AG289="AFR",N(HLOOKUP($F289,Partenaires!$B$11:$H$24,9,FALSE)),
IF(AG289="PME",N(HLOOKUP($F289,Partenaires!$B$11:$H$24,10,FALSE)),
IF(AG289="PE",N(HLOOKUP($F289,Partenaires!$B$11:$H$24,11,FALSE)),0)))))))</f>
        <v>0</v>
      </c>
      <c r="AJ289" s="101">
        <f t="shared" si="116"/>
        <v>0</v>
      </c>
      <c r="AK289" s="101">
        <f t="shared" si="117"/>
        <v>0</v>
      </c>
      <c r="AL289" s="101">
        <f t="shared" si="118"/>
        <v>0</v>
      </c>
      <c r="AM289" s="101">
        <f t="shared" si="119"/>
        <v>0</v>
      </c>
      <c r="AN289" s="101">
        <f t="shared" si="120"/>
        <v>0</v>
      </c>
      <c r="AO289" s="101">
        <f t="shared" si="121"/>
        <v>0</v>
      </c>
      <c r="AP289" s="101">
        <f>IF(AG289="PE",AO289-(AO289*N(HLOOKUP($F289,Partenaires!$B$11:$H$24,12,FALSE))/N(HLOOKUP($F289,Partenaires!$B$11:$H$24,13,FALSE))),0)</f>
        <v>0</v>
      </c>
      <c r="AQ289" s="101">
        <f t="shared" si="122"/>
        <v>0</v>
      </c>
      <c r="AR289" s="101">
        <f t="shared" si="123"/>
        <v>0</v>
      </c>
      <c r="AS289" s="101">
        <f t="shared" si="124"/>
        <v>0</v>
      </c>
      <c r="AT289" s="101">
        <f t="shared" si="125"/>
        <v>0</v>
      </c>
      <c r="AU289" s="101">
        <f t="shared" si="126"/>
        <v>0</v>
      </c>
      <c r="AV289" s="101">
        <f t="shared" si="127"/>
        <v>0</v>
      </c>
      <c r="AW289" s="101">
        <f t="shared" si="128"/>
        <v>0</v>
      </c>
      <c r="AX289" s="101">
        <f t="shared" si="129"/>
        <v>0</v>
      </c>
      <c r="AY289" s="101">
        <f t="shared" si="130"/>
        <v>0</v>
      </c>
      <c r="AZ289" s="101">
        <f t="shared" si="131"/>
        <v>0</v>
      </c>
      <c r="BA289" s="101">
        <f>IF(F289="",0,$BB289*N(HLOOKUP($F289,Partenaires!$B$11:$H$24,5,FALSE)))</f>
        <v>0</v>
      </c>
      <c r="BB289" s="101">
        <f t="shared" si="132"/>
        <v>0</v>
      </c>
    </row>
    <row r="290" spans="1:54" x14ac:dyDescent="0.25">
      <c r="A290" s="25"/>
      <c r="B290" s="25"/>
      <c r="C290" s="25"/>
      <c r="D290" s="43" t="str">
        <f t="shared" si="110"/>
        <v/>
      </c>
      <c r="E290" s="44">
        <f>IFERROR(VLOOKUP(CONCATENATE(A290,B290,C290),'Structure projet '!D:E,2,FALSE),"")</f>
        <v>0</v>
      </c>
      <c r="F290" s="25"/>
      <c r="G290" s="25"/>
      <c r="H290" s="26"/>
      <c r="I290" s="26"/>
      <c r="J290" s="272"/>
      <c r="K290" s="272"/>
      <c r="L290" s="272"/>
      <c r="M290" s="272"/>
      <c r="N290" s="272"/>
      <c r="O290" s="98">
        <f t="shared" si="111"/>
        <v>0</v>
      </c>
      <c r="P290" s="33"/>
      <c r="Q290" s="33"/>
      <c r="R290" s="33"/>
      <c r="S290" s="33"/>
      <c r="T290" s="33"/>
      <c r="U290" s="99">
        <f t="shared" si="112"/>
        <v>0</v>
      </c>
      <c r="V290" s="34"/>
      <c r="W290" s="99">
        <f t="shared" si="113"/>
        <v>0</v>
      </c>
      <c r="X290" s="99">
        <f t="shared" si="114"/>
        <v>0</v>
      </c>
      <c r="Y290" s="33" t="str">
        <f>_xlfn.IFNA(IF(VLOOKUP(CONCATENATE($D290,$F290,$G290,Y$3),'Description des coûts'!$D$8:$M$1048576,5,FALSE)=Y$3,VLOOKUP(CONCATENATE($D290,$F290,$G290,Y$3),'Description des coûts'!$D$8:$M$1048576,9,FALSE),0),"")</f>
        <v/>
      </c>
      <c r="Z290" s="33">
        <f>IFERROR(VLOOKUP(D290,Amortissements!$D$8:$O$1048576,8,FALSE)*VLOOKUP(D290,Amortissements!$D$8:$O$1048576,10,FALSE),0)</f>
        <v>0</v>
      </c>
      <c r="AA290" s="33" t="str">
        <f>_xlfn.IFNA(IF(VLOOKUP(CONCATENATE($D290,$F290,$G290,AA$3),'Description des coûts'!$D$8:$M$1048576,5,FALSE)=AA$3,VLOOKUP(CONCATENATE($D290,$F290,$G290,AA$3),'Description des coûts'!$D$8:$M$1048576,9,FALSE),0),"")</f>
        <v/>
      </c>
      <c r="AB290" s="33" t="str">
        <f>_xlfn.IFNA(IF(VLOOKUP(CONCATENATE($D290,$F290,$G290,AB$3),'Description des coûts'!$D$8:$M$1048576,5,FALSE)=AB$3,VLOOKUP(CONCATENATE($D290,$F290,$G290,AB$3),'Description des coûts'!$D$8:$M$1048576,9,FALSE),0),"")</f>
        <v/>
      </c>
      <c r="AC290" s="33" t="str">
        <f>_xlfn.IFNA(IF(VLOOKUP(CONCATENATE($D290,$F290,$G290,AC$3),'Description des coûts'!$D$8:$M$1048576,5,FALSE)=AC$3,VLOOKUP(CONCATENATE($D290,$F290,$G290,AC$3),'Description des coûts'!$D$8:$M$1048576,9,FALSE),0),"")</f>
        <v/>
      </c>
      <c r="AD290" s="33" t="str">
        <f>_xlfn.IFNA(IF(VLOOKUP(CONCATENATE($D290,$F290,$G290,AD$3),'Description des coûts'!$D$8:$M$1048576,5,FALSE)=AD$3,VLOOKUP(CONCATENATE($D290,$F290,$G290,AD$3),'Description des coûts'!$D$8:$M$1048576,9,FALSE),0),"")</f>
        <v/>
      </c>
      <c r="AE290" s="34"/>
      <c r="AF290" s="99">
        <f t="shared" si="115"/>
        <v>0</v>
      </c>
      <c r="AG290" s="25"/>
      <c r="AH290" s="302"/>
      <c r="AI290" s="100">
        <f>IF(F290="",0,
IF(AG290="RI",N(HLOOKUP($F290,Partenaires!$B$11:$H$24,6,FALSE)),
IF(AG290="DE",N(HLOOKUP($F290,Partenaires!$B$11:$H$24,7,FALSE)),
IF(AG290="IEE",N(HLOOKUP($F290,Partenaires!$B$11:$H$24,8,FALSE)),
IF(AG290="AFR",N(HLOOKUP($F290,Partenaires!$B$11:$H$24,9,FALSE)),
IF(AG290="PME",N(HLOOKUP($F290,Partenaires!$B$11:$H$24,10,FALSE)),
IF(AG290="PE",N(HLOOKUP($F290,Partenaires!$B$11:$H$24,11,FALSE)),0)))))))</f>
        <v>0</v>
      </c>
      <c r="AJ290" s="101">
        <f t="shared" si="116"/>
        <v>0</v>
      </c>
      <c r="AK290" s="101">
        <f t="shared" si="117"/>
        <v>0</v>
      </c>
      <c r="AL290" s="101">
        <f t="shared" si="118"/>
        <v>0</v>
      </c>
      <c r="AM290" s="101">
        <f t="shared" si="119"/>
        <v>0</v>
      </c>
      <c r="AN290" s="101">
        <f t="shared" si="120"/>
        <v>0</v>
      </c>
      <c r="AO290" s="101">
        <f t="shared" si="121"/>
        <v>0</v>
      </c>
      <c r="AP290" s="101">
        <f>IF(AG290="PE",AO290-(AO290*N(HLOOKUP($F290,Partenaires!$B$11:$H$24,12,FALSE))/N(HLOOKUP($F290,Partenaires!$B$11:$H$24,13,FALSE))),0)</f>
        <v>0</v>
      </c>
      <c r="AQ290" s="101">
        <f t="shared" si="122"/>
        <v>0</v>
      </c>
      <c r="AR290" s="101">
        <f t="shared" si="123"/>
        <v>0</v>
      </c>
      <c r="AS290" s="101">
        <f t="shared" si="124"/>
        <v>0</v>
      </c>
      <c r="AT290" s="101">
        <f t="shared" si="125"/>
        <v>0</v>
      </c>
      <c r="AU290" s="101">
        <f t="shared" si="126"/>
        <v>0</v>
      </c>
      <c r="AV290" s="101">
        <f t="shared" si="127"/>
        <v>0</v>
      </c>
      <c r="AW290" s="101">
        <f t="shared" si="128"/>
        <v>0</v>
      </c>
      <c r="AX290" s="101">
        <f t="shared" si="129"/>
        <v>0</v>
      </c>
      <c r="AY290" s="101">
        <f t="shared" si="130"/>
        <v>0</v>
      </c>
      <c r="AZ290" s="101">
        <f t="shared" si="131"/>
        <v>0</v>
      </c>
      <c r="BA290" s="101">
        <f>IF(F290="",0,$BB290*N(HLOOKUP($F290,Partenaires!$B$11:$H$24,5,FALSE)))</f>
        <v>0</v>
      </c>
      <c r="BB290" s="101">
        <f t="shared" si="132"/>
        <v>0</v>
      </c>
    </row>
    <row r="291" spans="1:54" x14ac:dyDescent="0.25">
      <c r="A291" s="25"/>
      <c r="B291" s="25"/>
      <c r="C291" s="25"/>
      <c r="D291" s="43" t="str">
        <f t="shared" si="110"/>
        <v/>
      </c>
      <c r="E291" s="44">
        <f>IFERROR(VLOOKUP(CONCATENATE(A291,B291,C291),'Structure projet '!D:E,2,FALSE),"")</f>
        <v>0</v>
      </c>
      <c r="F291" s="25"/>
      <c r="G291" s="25"/>
      <c r="H291" s="26"/>
      <c r="I291" s="26"/>
      <c r="J291" s="272"/>
      <c r="K291" s="272"/>
      <c r="L291" s="272"/>
      <c r="M291" s="272"/>
      <c r="N291" s="272"/>
      <c r="O291" s="98">
        <f t="shared" si="111"/>
        <v>0</v>
      </c>
      <c r="P291" s="33"/>
      <c r="Q291" s="33"/>
      <c r="R291" s="33"/>
      <c r="S291" s="33"/>
      <c r="T291" s="33"/>
      <c r="U291" s="99">
        <f t="shared" si="112"/>
        <v>0</v>
      </c>
      <c r="V291" s="34"/>
      <c r="W291" s="99">
        <f t="shared" si="113"/>
        <v>0</v>
      </c>
      <c r="X291" s="99">
        <f t="shared" si="114"/>
        <v>0</v>
      </c>
      <c r="Y291" s="33" t="str">
        <f>_xlfn.IFNA(IF(VLOOKUP(CONCATENATE($D291,$F291,$G291,Y$3),'Description des coûts'!$D$8:$M$1048576,5,FALSE)=Y$3,VLOOKUP(CONCATENATE($D291,$F291,$G291,Y$3),'Description des coûts'!$D$8:$M$1048576,9,FALSE),0),"")</f>
        <v/>
      </c>
      <c r="Z291" s="33">
        <f>IFERROR(VLOOKUP(D291,Amortissements!$D$8:$O$1048576,8,FALSE)*VLOOKUP(D291,Amortissements!$D$8:$O$1048576,10,FALSE),0)</f>
        <v>0</v>
      </c>
      <c r="AA291" s="33" t="str">
        <f>_xlfn.IFNA(IF(VLOOKUP(CONCATENATE($D291,$F291,$G291,AA$3),'Description des coûts'!$D$8:$M$1048576,5,FALSE)=AA$3,VLOOKUP(CONCATENATE($D291,$F291,$G291,AA$3),'Description des coûts'!$D$8:$M$1048576,9,FALSE),0),"")</f>
        <v/>
      </c>
      <c r="AB291" s="33" t="str">
        <f>_xlfn.IFNA(IF(VLOOKUP(CONCATENATE($D291,$F291,$G291,AB$3),'Description des coûts'!$D$8:$M$1048576,5,FALSE)=AB$3,VLOOKUP(CONCATENATE($D291,$F291,$G291,AB$3),'Description des coûts'!$D$8:$M$1048576,9,FALSE),0),"")</f>
        <v/>
      </c>
      <c r="AC291" s="33" t="str">
        <f>_xlfn.IFNA(IF(VLOOKUP(CONCATENATE($D291,$F291,$G291,AC$3),'Description des coûts'!$D$8:$M$1048576,5,FALSE)=AC$3,VLOOKUP(CONCATENATE($D291,$F291,$G291,AC$3),'Description des coûts'!$D$8:$M$1048576,9,FALSE),0),"")</f>
        <v/>
      </c>
      <c r="AD291" s="33" t="str">
        <f>_xlfn.IFNA(IF(VLOOKUP(CONCATENATE($D291,$F291,$G291,AD$3),'Description des coûts'!$D$8:$M$1048576,5,FALSE)=AD$3,VLOOKUP(CONCATENATE($D291,$F291,$G291,AD$3),'Description des coûts'!$D$8:$M$1048576,9,FALSE),0),"")</f>
        <v/>
      </c>
      <c r="AE291" s="34"/>
      <c r="AF291" s="99">
        <f t="shared" si="115"/>
        <v>0</v>
      </c>
      <c r="AG291" s="25"/>
      <c r="AH291" s="302"/>
      <c r="AI291" s="100">
        <f>IF(F291="",0,
IF(AG291="RI",N(HLOOKUP($F291,Partenaires!$B$11:$H$24,6,FALSE)),
IF(AG291="DE",N(HLOOKUP($F291,Partenaires!$B$11:$H$24,7,FALSE)),
IF(AG291="IEE",N(HLOOKUP($F291,Partenaires!$B$11:$H$24,8,FALSE)),
IF(AG291="AFR",N(HLOOKUP($F291,Partenaires!$B$11:$H$24,9,FALSE)),
IF(AG291="PME",N(HLOOKUP($F291,Partenaires!$B$11:$H$24,10,FALSE)),
IF(AG291="PE",N(HLOOKUP($F291,Partenaires!$B$11:$H$24,11,FALSE)),0)))))))</f>
        <v>0</v>
      </c>
      <c r="AJ291" s="101">
        <f t="shared" si="116"/>
        <v>0</v>
      </c>
      <c r="AK291" s="101">
        <f t="shared" si="117"/>
        <v>0</v>
      </c>
      <c r="AL291" s="101">
        <f t="shared" si="118"/>
        <v>0</v>
      </c>
      <c r="AM291" s="101">
        <f t="shared" si="119"/>
        <v>0</v>
      </c>
      <c r="AN291" s="101">
        <f t="shared" si="120"/>
        <v>0</v>
      </c>
      <c r="AO291" s="101">
        <f t="shared" si="121"/>
        <v>0</v>
      </c>
      <c r="AP291" s="101">
        <f>IF(AG291="PE",AO291-(AO291*N(HLOOKUP($F291,Partenaires!$B$11:$H$24,12,FALSE))/N(HLOOKUP($F291,Partenaires!$B$11:$H$24,13,FALSE))),0)</f>
        <v>0</v>
      </c>
      <c r="AQ291" s="101">
        <f t="shared" si="122"/>
        <v>0</v>
      </c>
      <c r="AR291" s="101">
        <f t="shared" si="123"/>
        <v>0</v>
      </c>
      <c r="AS291" s="101">
        <f t="shared" si="124"/>
        <v>0</v>
      </c>
      <c r="AT291" s="101">
        <f t="shared" si="125"/>
        <v>0</v>
      </c>
      <c r="AU291" s="101">
        <f t="shared" si="126"/>
        <v>0</v>
      </c>
      <c r="AV291" s="101">
        <f t="shared" si="127"/>
        <v>0</v>
      </c>
      <c r="AW291" s="101">
        <f t="shared" si="128"/>
        <v>0</v>
      </c>
      <c r="AX291" s="101">
        <f t="shared" si="129"/>
        <v>0</v>
      </c>
      <c r="AY291" s="101">
        <f t="shared" si="130"/>
        <v>0</v>
      </c>
      <c r="AZ291" s="101">
        <f t="shared" si="131"/>
        <v>0</v>
      </c>
      <c r="BA291" s="101">
        <f>IF(F291="",0,$BB291*N(HLOOKUP($F291,Partenaires!$B$11:$H$24,5,FALSE)))</f>
        <v>0</v>
      </c>
      <c r="BB291" s="101">
        <f t="shared" si="132"/>
        <v>0</v>
      </c>
    </row>
    <row r="292" spans="1:54" x14ac:dyDescent="0.25">
      <c r="A292" s="25"/>
      <c r="B292" s="25"/>
      <c r="C292" s="25"/>
      <c r="D292" s="43" t="str">
        <f t="shared" si="110"/>
        <v/>
      </c>
      <c r="E292" s="44">
        <f>IFERROR(VLOOKUP(CONCATENATE(A292,B292,C292),'Structure projet '!D:E,2,FALSE),"")</f>
        <v>0</v>
      </c>
      <c r="F292" s="25"/>
      <c r="G292" s="25"/>
      <c r="H292" s="26"/>
      <c r="I292" s="26"/>
      <c r="J292" s="272"/>
      <c r="K292" s="272"/>
      <c r="L292" s="272"/>
      <c r="M292" s="272"/>
      <c r="N292" s="272"/>
      <c r="O292" s="98">
        <f t="shared" si="111"/>
        <v>0</v>
      </c>
      <c r="P292" s="33"/>
      <c r="Q292" s="33"/>
      <c r="R292" s="33"/>
      <c r="S292" s="33"/>
      <c r="T292" s="33"/>
      <c r="U292" s="99">
        <f t="shared" si="112"/>
        <v>0</v>
      </c>
      <c r="V292" s="34"/>
      <c r="W292" s="99">
        <f t="shared" si="113"/>
        <v>0</v>
      </c>
      <c r="X292" s="99">
        <f t="shared" si="114"/>
        <v>0</v>
      </c>
      <c r="Y292" s="33" t="str">
        <f>_xlfn.IFNA(IF(VLOOKUP(CONCATENATE($D292,$F292,$G292,Y$3),'Description des coûts'!$D$8:$M$1048576,5,FALSE)=Y$3,VLOOKUP(CONCATENATE($D292,$F292,$G292,Y$3),'Description des coûts'!$D$8:$M$1048576,9,FALSE),0),"")</f>
        <v/>
      </c>
      <c r="Z292" s="33">
        <f>IFERROR(VLOOKUP(D292,Amortissements!$D$8:$O$1048576,8,FALSE)*VLOOKUP(D292,Amortissements!$D$8:$O$1048576,10,FALSE),0)</f>
        <v>0</v>
      </c>
      <c r="AA292" s="33" t="str">
        <f>_xlfn.IFNA(IF(VLOOKUP(CONCATENATE($D292,$F292,$G292,AA$3),'Description des coûts'!$D$8:$M$1048576,5,FALSE)=AA$3,VLOOKUP(CONCATENATE($D292,$F292,$G292,AA$3),'Description des coûts'!$D$8:$M$1048576,9,FALSE),0),"")</f>
        <v/>
      </c>
      <c r="AB292" s="33" t="str">
        <f>_xlfn.IFNA(IF(VLOOKUP(CONCATENATE($D292,$F292,$G292,AB$3),'Description des coûts'!$D$8:$M$1048576,5,FALSE)=AB$3,VLOOKUP(CONCATENATE($D292,$F292,$G292,AB$3),'Description des coûts'!$D$8:$M$1048576,9,FALSE),0),"")</f>
        <v/>
      </c>
      <c r="AC292" s="33" t="str">
        <f>_xlfn.IFNA(IF(VLOOKUP(CONCATENATE($D292,$F292,$G292,AC$3),'Description des coûts'!$D$8:$M$1048576,5,FALSE)=AC$3,VLOOKUP(CONCATENATE($D292,$F292,$G292,AC$3),'Description des coûts'!$D$8:$M$1048576,9,FALSE),0),"")</f>
        <v/>
      </c>
      <c r="AD292" s="33" t="str">
        <f>_xlfn.IFNA(IF(VLOOKUP(CONCATENATE($D292,$F292,$G292,AD$3),'Description des coûts'!$D$8:$M$1048576,5,FALSE)=AD$3,VLOOKUP(CONCATENATE($D292,$F292,$G292,AD$3),'Description des coûts'!$D$8:$M$1048576,9,FALSE),0),"")</f>
        <v/>
      </c>
      <c r="AE292" s="34"/>
      <c r="AF292" s="99">
        <f t="shared" si="115"/>
        <v>0</v>
      </c>
      <c r="AG292" s="25"/>
      <c r="AH292" s="302"/>
      <c r="AI292" s="100">
        <f>IF(F292="",0,
IF(AG292="RI",N(HLOOKUP($F292,Partenaires!$B$11:$H$24,6,FALSE)),
IF(AG292="DE",N(HLOOKUP($F292,Partenaires!$B$11:$H$24,7,FALSE)),
IF(AG292="IEE",N(HLOOKUP($F292,Partenaires!$B$11:$H$24,8,FALSE)),
IF(AG292="AFR",N(HLOOKUP($F292,Partenaires!$B$11:$H$24,9,FALSE)),
IF(AG292="PME",N(HLOOKUP($F292,Partenaires!$B$11:$H$24,10,FALSE)),
IF(AG292="PE",N(HLOOKUP($F292,Partenaires!$B$11:$H$24,11,FALSE)),0)))))))</f>
        <v>0</v>
      </c>
      <c r="AJ292" s="101">
        <f t="shared" si="116"/>
        <v>0</v>
      </c>
      <c r="AK292" s="101">
        <f t="shared" si="117"/>
        <v>0</v>
      </c>
      <c r="AL292" s="101">
        <f t="shared" si="118"/>
        <v>0</v>
      </c>
      <c r="AM292" s="101">
        <f t="shared" si="119"/>
        <v>0</v>
      </c>
      <c r="AN292" s="101">
        <f t="shared" si="120"/>
        <v>0</v>
      </c>
      <c r="AO292" s="101">
        <f t="shared" si="121"/>
        <v>0</v>
      </c>
      <c r="AP292" s="101">
        <f>IF(AG292="PE",AO292-(AO292*N(HLOOKUP($F292,Partenaires!$B$11:$H$24,12,FALSE))/N(HLOOKUP($F292,Partenaires!$B$11:$H$24,13,FALSE))),0)</f>
        <v>0</v>
      </c>
      <c r="AQ292" s="101">
        <f t="shared" si="122"/>
        <v>0</v>
      </c>
      <c r="AR292" s="101">
        <f t="shared" si="123"/>
        <v>0</v>
      </c>
      <c r="AS292" s="101">
        <f t="shared" si="124"/>
        <v>0</v>
      </c>
      <c r="AT292" s="101">
        <f t="shared" si="125"/>
        <v>0</v>
      </c>
      <c r="AU292" s="101">
        <f t="shared" si="126"/>
        <v>0</v>
      </c>
      <c r="AV292" s="101">
        <f t="shared" si="127"/>
        <v>0</v>
      </c>
      <c r="AW292" s="101">
        <f t="shared" si="128"/>
        <v>0</v>
      </c>
      <c r="AX292" s="101">
        <f t="shared" si="129"/>
        <v>0</v>
      </c>
      <c r="AY292" s="101">
        <f t="shared" si="130"/>
        <v>0</v>
      </c>
      <c r="AZ292" s="101">
        <f t="shared" si="131"/>
        <v>0</v>
      </c>
      <c r="BA292" s="101">
        <f>IF(F292="",0,$BB292*N(HLOOKUP($F292,Partenaires!$B$11:$H$24,5,FALSE)))</f>
        <v>0</v>
      </c>
      <c r="BB292" s="101">
        <f t="shared" si="132"/>
        <v>0</v>
      </c>
    </row>
    <row r="293" spans="1:54" x14ac:dyDescent="0.25">
      <c r="A293" s="25"/>
      <c r="B293" s="25"/>
      <c r="C293" s="25"/>
      <c r="D293" s="43" t="str">
        <f t="shared" si="110"/>
        <v/>
      </c>
      <c r="E293" s="44">
        <f>IFERROR(VLOOKUP(CONCATENATE(A293,B293,C293),'Structure projet '!D:E,2,FALSE),"")</f>
        <v>0</v>
      </c>
      <c r="F293" s="25"/>
      <c r="G293" s="25"/>
      <c r="H293" s="26"/>
      <c r="I293" s="26"/>
      <c r="J293" s="272"/>
      <c r="K293" s="272"/>
      <c r="L293" s="272"/>
      <c r="M293" s="272"/>
      <c r="N293" s="272"/>
      <c r="O293" s="98">
        <f t="shared" si="111"/>
        <v>0</v>
      </c>
      <c r="P293" s="33"/>
      <c r="Q293" s="33"/>
      <c r="R293" s="33"/>
      <c r="S293" s="33"/>
      <c r="T293" s="33"/>
      <c r="U293" s="99">
        <f t="shared" si="112"/>
        <v>0</v>
      </c>
      <c r="V293" s="34"/>
      <c r="W293" s="99">
        <f t="shared" si="113"/>
        <v>0</v>
      </c>
      <c r="X293" s="99">
        <f t="shared" si="114"/>
        <v>0</v>
      </c>
      <c r="Y293" s="33" t="str">
        <f>_xlfn.IFNA(IF(VLOOKUP(CONCATENATE($D293,$F293,$G293,Y$3),'Description des coûts'!$D$8:$M$1048576,5,FALSE)=Y$3,VLOOKUP(CONCATENATE($D293,$F293,$G293,Y$3),'Description des coûts'!$D$8:$M$1048576,9,FALSE),0),"")</f>
        <v/>
      </c>
      <c r="Z293" s="33">
        <f>IFERROR(VLOOKUP(D293,Amortissements!$D$8:$O$1048576,8,FALSE)*VLOOKUP(D293,Amortissements!$D$8:$O$1048576,10,FALSE),0)</f>
        <v>0</v>
      </c>
      <c r="AA293" s="33" t="str">
        <f>_xlfn.IFNA(IF(VLOOKUP(CONCATENATE($D293,$F293,$G293,AA$3),'Description des coûts'!$D$8:$M$1048576,5,FALSE)=AA$3,VLOOKUP(CONCATENATE($D293,$F293,$G293,AA$3),'Description des coûts'!$D$8:$M$1048576,9,FALSE),0),"")</f>
        <v/>
      </c>
      <c r="AB293" s="33" t="str">
        <f>_xlfn.IFNA(IF(VLOOKUP(CONCATENATE($D293,$F293,$G293,AB$3),'Description des coûts'!$D$8:$M$1048576,5,FALSE)=AB$3,VLOOKUP(CONCATENATE($D293,$F293,$G293,AB$3),'Description des coûts'!$D$8:$M$1048576,9,FALSE),0),"")</f>
        <v/>
      </c>
      <c r="AC293" s="33" t="str">
        <f>_xlfn.IFNA(IF(VLOOKUP(CONCATENATE($D293,$F293,$G293,AC$3),'Description des coûts'!$D$8:$M$1048576,5,FALSE)=AC$3,VLOOKUP(CONCATENATE($D293,$F293,$G293,AC$3),'Description des coûts'!$D$8:$M$1048576,9,FALSE),0),"")</f>
        <v/>
      </c>
      <c r="AD293" s="33" t="str">
        <f>_xlfn.IFNA(IF(VLOOKUP(CONCATENATE($D293,$F293,$G293,AD$3),'Description des coûts'!$D$8:$M$1048576,5,FALSE)=AD$3,VLOOKUP(CONCATENATE($D293,$F293,$G293,AD$3),'Description des coûts'!$D$8:$M$1048576,9,FALSE),0),"")</f>
        <v/>
      </c>
      <c r="AE293" s="34"/>
      <c r="AF293" s="99">
        <f t="shared" si="115"/>
        <v>0</v>
      </c>
      <c r="AG293" s="25"/>
      <c r="AH293" s="302"/>
      <c r="AI293" s="100">
        <f>IF(F293="",0,
IF(AG293="RI",N(HLOOKUP($F293,Partenaires!$B$11:$H$24,6,FALSE)),
IF(AG293="DE",N(HLOOKUP($F293,Partenaires!$B$11:$H$24,7,FALSE)),
IF(AG293="IEE",N(HLOOKUP($F293,Partenaires!$B$11:$H$24,8,FALSE)),
IF(AG293="AFR",N(HLOOKUP($F293,Partenaires!$B$11:$H$24,9,FALSE)),
IF(AG293="PME",N(HLOOKUP($F293,Partenaires!$B$11:$H$24,10,FALSE)),
IF(AG293="PE",N(HLOOKUP($F293,Partenaires!$B$11:$H$24,11,FALSE)),0)))))))</f>
        <v>0</v>
      </c>
      <c r="AJ293" s="101">
        <f t="shared" si="116"/>
        <v>0</v>
      </c>
      <c r="AK293" s="101">
        <f t="shared" si="117"/>
        <v>0</v>
      </c>
      <c r="AL293" s="101">
        <f t="shared" si="118"/>
        <v>0</v>
      </c>
      <c r="AM293" s="101">
        <f t="shared" si="119"/>
        <v>0</v>
      </c>
      <c r="AN293" s="101">
        <f t="shared" si="120"/>
        <v>0</v>
      </c>
      <c r="AO293" s="101">
        <f t="shared" si="121"/>
        <v>0</v>
      </c>
      <c r="AP293" s="101">
        <f>IF(AG293="PE",AO293-(AO293*N(HLOOKUP($F293,Partenaires!$B$11:$H$24,12,FALSE))/N(HLOOKUP($F293,Partenaires!$B$11:$H$24,13,FALSE))),0)</f>
        <v>0</v>
      </c>
      <c r="AQ293" s="101">
        <f t="shared" si="122"/>
        <v>0</v>
      </c>
      <c r="AR293" s="101">
        <f t="shared" si="123"/>
        <v>0</v>
      </c>
      <c r="AS293" s="101">
        <f t="shared" si="124"/>
        <v>0</v>
      </c>
      <c r="AT293" s="101">
        <f t="shared" si="125"/>
        <v>0</v>
      </c>
      <c r="AU293" s="101">
        <f t="shared" si="126"/>
        <v>0</v>
      </c>
      <c r="AV293" s="101">
        <f t="shared" si="127"/>
        <v>0</v>
      </c>
      <c r="AW293" s="101">
        <f t="shared" si="128"/>
        <v>0</v>
      </c>
      <c r="AX293" s="101">
        <f t="shared" si="129"/>
        <v>0</v>
      </c>
      <c r="AY293" s="101">
        <f t="shared" si="130"/>
        <v>0</v>
      </c>
      <c r="AZ293" s="101">
        <f t="shared" si="131"/>
        <v>0</v>
      </c>
      <c r="BA293" s="101">
        <f>IF(F293="",0,$BB293*N(HLOOKUP($F293,Partenaires!$B$11:$H$24,5,FALSE)))</f>
        <v>0</v>
      </c>
      <c r="BB293" s="101">
        <f t="shared" si="132"/>
        <v>0</v>
      </c>
    </row>
    <row r="294" spans="1:54" x14ac:dyDescent="0.25">
      <c r="A294" s="25"/>
      <c r="B294" s="25"/>
      <c r="C294" s="25"/>
      <c r="D294" s="43" t="str">
        <f t="shared" si="110"/>
        <v/>
      </c>
      <c r="E294" s="44">
        <f>IFERROR(VLOOKUP(CONCATENATE(A294,B294,C294),'Structure projet '!D:E,2,FALSE),"")</f>
        <v>0</v>
      </c>
      <c r="F294" s="25"/>
      <c r="G294" s="25"/>
      <c r="H294" s="26"/>
      <c r="I294" s="26"/>
      <c r="J294" s="272"/>
      <c r="K294" s="272"/>
      <c r="L294" s="272"/>
      <c r="M294" s="272"/>
      <c r="N294" s="272"/>
      <c r="O294" s="98">
        <f t="shared" si="111"/>
        <v>0</v>
      </c>
      <c r="P294" s="33"/>
      <c r="Q294" s="33"/>
      <c r="R294" s="33"/>
      <c r="S294" s="33"/>
      <c r="T294" s="33"/>
      <c r="U294" s="99">
        <f t="shared" si="112"/>
        <v>0</v>
      </c>
      <c r="V294" s="34"/>
      <c r="W294" s="99">
        <f t="shared" si="113"/>
        <v>0</v>
      </c>
      <c r="X294" s="99">
        <f t="shared" si="114"/>
        <v>0</v>
      </c>
      <c r="Y294" s="33" t="str">
        <f>_xlfn.IFNA(IF(VLOOKUP(CONCATENATE($D294,$F294,$G294,Y$3),'Description des coûts'!$D$8:$M$1048576,5,FALSE)=Y$3,VLOOKUP(CONCATENATE($D294,$F294,$G294,Y$3),'Description des coûts'!$D$8:$M$1048576,9,FALSE),0),"")</f>
        <v/>
      </c>
      <c r="Z294" s="33">
        <f>IFERROR(VLOOKUP(D294,Amortissements!$D$8:$O$1048576,8,FALSE)*VLOOKUP(D294,Amortissements!$D$8:$O$1048576,10,FALSE),0)</f>
        <v>0</v>
      </c>
      <c r="AA294" s="33" t="str">
        <f>_xlfn.IFNA(IF(VLOOKUP(CONCATENATE($D294,$F294,$G294,AA$3),'Description des coûts'!$D$8:$M$1048576,5,FALSE)=AA$3,VLOOKUP(CONCATENATE($D294,$F294,$G294,AA$3),'Description des coûts'!$D$8:$M$1048576,9,FALSE),0),"")</f>
        <v/>
      </c>
      <c r="AB294" s="33" t="str">
        <f>_xlfn.IFNA(IF(VLOOKUP(CONCATENATE($D294,$F294,$G294,AB$3),'Description des coûts'!$D$8:$M$1048576,5,FALSE)=AB$3,VLOOKUP(CONCATENATE($D294,$F294,$G294,AB$3),'Description des coûts'!$D$8:$M$1048576,9,FALSE),0),"")</f>
        <v/>
      </c>
      <c r="AC294" s="33" t="str">
        <f>_xlfn.IFNA(IF(VLOOKUP(CONCATENATE($D294,$F294,$G294,AC$3),'Description des coûts'!$D$8:$M$1048576,5,FALSE)=AC$3,VLOOKUP(CONCATENATE($D294,$F294,$G294,AC$3),'Description des coûts'!$D$8:$M$1048576,9,FALSE),0),"")</f>
        <v/>
      </c>
      <c r="AD294" s="33" t="str">
        <f>_xlfn.IFNA(IF(VLOOKUP(CONCATENATE($D294,$F294,$G294,AD$3),'Description des coûts'!$D$8:$M$1048576,5,FALSE)=AD$3,VLOOKUP(CONCATENATE($D294,$F294,$G294,AD$3),'Description des coûts'!$D$8:$M$1048576,9,FALSE),0),"")</f>
        <v/>
      </c>
      <c r="AE294" s="34"/>
      <c r="AF294" s="99">
        <f t="shared" si="115"/>
        <v>0</v>
      </c>
      <c r="AG294" s="25"/>
      <c r="AH294" s="302"/>
      <c r="AI294" s="100">
        <f>IF(F294="",0,
IF(AG294="RI",N(HLOOKUP($F294,Partenaires!$B$11:$H$24,6,FALSE)),
IF(AG294="DE",N(HLOOKUP($F294,Partenaires!$B$11:$H$24,7,FALSE)),
IF(AG294="IEE",N(HLOOKUP($F294,Partenaires!$B$11:$H$24,8,FALSE)),
IF(AG294="AFR",N(HLOOKUP($F294,Partenaires!$B$11:$H$24,9,FALSE)),
IF(AG294="PME",N(HLOOKUP($F294,Partenaires!$B$11:$H$24,10,FALSE)),
IF(AG294="PE",N(HLOOKUP($F294,Partenaires!$B$11:$H$24,11,FALSE)),0)))))))</f>
        <v>0</v>
      </c>
      <c r="AJ294" s="101">
        <f t="shared" si="116"/>
        <v>0</v>
      </c>
      <c r="AK294" s="101">
        <f t="shared" si="117"/>
        <v>0</v>
      </c>
      <c r="AL294" s="101">
        <f t="shared" si="118"/>
        <v>0</v>
      </c>
      <c r="AM294" s="101">
        <f t="shared" si="119"/>
        <v>0</v>
      </c>
      <c r="AN294" s="101">
        <f t="shared" si="120"/>
        <v>0</v>
      </c>
      <c r="AO294" s="101">
        <f t="shared" si="121"/>
        <v>0</v>
      </c>
      <c r="AP294" s="101">
        <f>IF(AG294="PE",AO294-(AO294*N(HLOOKUP($F294,Partenaires!$B$11:$H$24,12,FALSE))/N(HLOOKUP($F294,Partenaires!$B$11:$H$24,13,FALSE))),0)</f>
        <v>0</v>
      </c>
      <c r="AQ294" s="101">
        <f t="shared" si="122"/>
        <v>0</v>
      </c>
      <c r="AR294" s="101">
        <f t="shared" si="123"/>
        <v>0</v>
      </c>
      <c r="AS294" s="101">
        <f t="shared" si="124"/>
        <v>0</v>
      </c>
      <c r="AT294" s="101">
        <f t="shared" si="125"/>
        <v>0</v>
      </c>
      <c r="AU294" s="101">
        <f t="shared" si="126"/>
        <v>0</v>
      </c>
      <c r="AV294" s="101">
        <f t="shared" si="127"/>
        <v>0</v>
      </c>
      <c r="AW294" s="101">
        <f t="shared" si="128"/>
        <v>0</v>
      </c>
      <c r="AX294" s="101">
        <f t="shared" si="129"/>
        <v>0</v>
      </c>
      <c r="AY294" s="101">
        <f t="shared" si="130"/>
        <v>0</v>
      </c>
      <c r="AZ294" s="101">
        <f t="shared" si="131"/>
        <v>0</v>
      </c>
      <c r="BA294" s="101">
        <f>IF(F294="",0,$BB294*N(HLOOKUP($F294,Partenaires!$B$11:$H$24,5,FALSE)))</f>
        <v>0</v>
      </c>
      <c r="BB294" s="101">
        <f t="shared" si="132"/>
        <v>0</v>
      </c>
    </row>
    <row r="295" spans="1:54" x14ac:dyDescent="0.25">
      <c r="A295" s="25"/>
      <c r="B295" s="25"/>
      <c r="C295" s="25"/>
      <c r="D295" s="43" t="str">
        <f t="shared" si="110"/>
        <v/>
      </c>
      <c r="E295" s="44">
        <f>IFERROR(VLOOKUP(CONCATENATE(A295,B295,C295),'Structure projet '!D:E,2,FALSE),"")</f>
        <v>0</v>
      </c>
      <c r="F295" s="25"/>
      <c r="G295" s="25"/>
      <c r="H295" s="26"/>
      <c r="I295" s="26"/>
      <c r="J295" s="272"/>
      <c r="K295" s="272"/>
      <c r="L295" s="272"/>
      <c r="M295" s="272"/>
      <c r="N295" s="272"/>
      <c r="O295" s="98">
        <f t="shared" si="111"/>
        <v>0</v>
      </c>
      <c r="P295" s="33"/>
      <c r="Q295" s="33"/>
      <c r="R295" s="33"/>
      <c r="S295" s="33"/>
      <c r="T295" s="33"/>
      <c r="U295" s="99">
        <f t="shared" si="112"/>
        <v>0</v>
      </c>
      <c r="V295" s="34"/>
      <c r="W295" s="99">
        <f t="shared" si="113"/>
        <v>0</v>
      </c>
      <c r="X295" s="99">
        <f t="shared" si="114"/>
        <v>0</v>
      </c>
      <c r="Y295" s="33" t="str">
        <f>_xlfn.IFNA(IF(VLOOKUP(CONCATENATE($D295,$F295,$G295,Y$3),'Description des coûts'!$D$8:$M$1048576,5,FALSE)=Y$3,VLOOKUP(CONCATENATE($D295,$F295,$G295,Y$3),'Description des coûts'!$D$8:$M$1048576,9,FALSE),0),"")</f>
        <v/>
      </c>
      <c r="Z295" s="33">
        <f>IFERROR(VLOOKUP(D295,Amortissements!$D$8:$O$1048576,8,FALSE)*VLOOKUP(D295,Amortissements!$D$8:$O$1048576,10,FALSE),0)</f>
        <v>0</v>
      </c>
      <c r="AA295" s="33" t="str">
        <f>_xlfn.IFNA(IF(VLOOKUP(CONCATENATE($D295,$F295,$G295,AA$3),'Description des coûts'!$D$8:$M$1048576,5,FALSE)=AA$3,VLOOKUP(CONCATENATE($D295,$F295,$G295,AA$3),'Description des coûts'!$D$8:$M$1048576,9,FALSE),0),"")</f>
        <v/>
      </c>
      <c r="AB295" s="33" t="str">
        <f>_xlfn.IFNA(IF(VLOOKUP(CONCATENATE($D295,$F295,$G295,AB$3),'Description des coûts'!$D$8:$M$1048576,5,FALSE)=AB$3,VLOOKUP(CONCATENATE($D295,$F295,$G295,AB$3),'Description des coûts'!$D$8:$M$1048576,9,FALSE),0),"")</f>
        <v/>
      </c>
      <c r="AC295" s="33" t="str">
        <f>_xlfn.IFNA(IF(VLOOKUP(CONCATENATE($D295,$F295,$G295,AC$3),'Description des coûts'!$D$8:$M$1048576,5,FALSE)=AC$3,VLOOKUP(CONCATENATE($D295,$F295,$G295,AC$3),'Description des coûts'!$D$8:$M$1048576,9,FALSE),0),"")</f>
        <v/>
      </c>
      <c r="AD295" s="33" t="str">
        <f>_xlfn.IFNA(IF(VLOOKUP(CONCATENATE($D295,$F295,$G295,AD$3),'Description des coûts'!$D$8:$M$1048576,5,FALSE)=AD$3,VLOOKUP(CONCATENATE($D295,$F295,$G295,AD$3),'Description des coûts'!$D$8:$M$1048576,9,FALSE),0),"")</f>
        <v/>
      </c>
      <c r="AE295" s="34"/>
      <c r="AF295" s="99">
        <f t="shared" si="115"/>
        <v>0</v>
      </c>
      <c r="AG295" s="25"/>
      <c r="AH295" s="302"/>
      <c r="AI295" s="100">
        <f>IF(F295="",0,
IF(AG295="RI",N(HLOOKUP($F295,Partenaires!$B$11:$H$24,6,FALSE)),
IF(AG295="DE",N(HLOOKUP($F295,Partenaires!$B$11:$H$24,7,FALSE)),
IF(AG295="IEE",N(HLOOKUP($F295,Partenaires!$B$11:$H$24,8,FALSE)),
IF(AG295="AFR",N(HLOOKUP($F295,Partenaires!$B$11:$H$24,9,FALSE)),
IF(AG295="PME",N(HLOOKUP($F295,Partenaires!$B$11:$H$24,10,FALSE)),
IF(AG295="PE",N(HLOOKUP($F295,Partenaires!$B$11:$H$24,11,FALSE)),0)))))))</f>
        <v>0</v>
      </c>
      <c r="AJ295" s="101">
        <f t="shared" si="116"/>
        <v>0</v>
      </c>
      <c r="AK295" s="101">
        <f t="shared" si="117"/>
        <v>0</v>
      </c>
      <c r="AL295" s="101">
        <f t="shared" si="118"/>
        <v>0</v>
      </c>
      <c r="AM295" s="101">
        <f t="shared" si="119"/>
        <v>0</v>
      </c>
      <c r="AN295" s="101">
        <f t="shared" si="120"/>
        <v>0</v>
      </c>
      <c r="AO295" s="101">
        <f t="shared" si="121"/>
        <v>0</v>
      </c>
      <c r="AP295" s="101">
        <f>IF(AG295="PE",AO295-(AO295*N(HLOOKUP($F295,Partenaires!$B$11:$H$24,12,FALSE))/N(HLOOKUP($F295,Partenaires!$B$11:$H$24,13,FALSE))),0)</f>
        <v>0</v>
      </c>
      <c r="AQ295" s="101">
        <f t="shared" si="122"/>
        <v>0</v>
      </c>
      <c r="AR295" s="101">
        <f t="shared" si="123"/>
        <v>0</v>
      </c>
      <c r="AS295" s="101">
        <f t="shared" si="124"/>
        <v>0</v>
      </c>
      <c r="AT295" s="101">
        <f t="shared" si="125"/>
        <v>0</v>
      </c>
      <c r="AU295" s="101">
        <f t="shared" si="126"/>
        <v>0</v>
      </c>
      <c r="AV295" s="101">
        <f t="shared" si="127"/>
        <v>0</v>
      </c>
      <c r="AW295" s="101">
        <f t="shared" si="128"/>
        <v>0</v>
      </c>
      <c r="AX295" s="101">
        <f t="shared" si="129"/>
        <v>0</v>
      </c>
      <c r="AY295" s="101">
        <f t="shared" si="130"/>
        <v>0</v>
      </c>
      <c r="AZ295" s="101">
        <f t="shared" si="131"/>
        <v>0</v>
      </c>
      <c r="BA295" s="101">
        <f>IF(F295="",0,$BB295*N(HLOOKUP($F295,Partenaires!$B$11:$H$24,5,FALSE)))</f>
        <v>0</v>
      </c>
      <c r="BB295" s="101">
        <f t="shared" si="132"/>
        <v>0</v>
      </c>
    </row>
    <row r="296" spans="1:54" x14ac:dyDescent="0.25">
      <c r="A296" s="25"/>
      <c r="B296" s="25"/>
      <c r="C296" s="25"/>
      <c r="D296" s="43" t="str">
        <f t="shared" si="110"/>
        <v/>
      </c>
      <c r="E296" s="44">
        <f>IFERROR(VLOOKUP(CONCATENATE(A296,B296,C296),'Structure projet '!D:E,2,FALSE),"")</f>
        <v>0</v>
      </c>
      <c r="F296" s="25"/>
      <c r="G296" s="25"/>
      <c r="H296" s="26"/>
      <c r="I296" s="26"/>
      <c r="J296" s="272"/>
      <c r="K296" s="272"/>
      <c r="L296" s="272"/>
      <c r="M296" s="272"/>
      <c r="N296" s="272"/>
      <c r="O296" s="98">
        <f t="shared" si="111"/>
        <v>0</v>
      </c>
      <c r="P296" s="33"/>
      <c r="Q296" s="33"/>
      <c r="R296" s="33"/>
      <c r="S296" s="33"/>
      <c r="T296" s="33"/>
      <c r="U296" s="99">
        <f t="shared" si="112"/>
        <v>0</v>
      </c>
      <c r="V296" s="34"/>
      <c r="W296" s="99">
        <f t="shared" si="113"/>
        <v>0</v>
      </c>
      <c r="X296" s="99">
        <f t="shared" si="114"/>
        <v>0</v>
      </c>
      <c r="Y296" s="33" t="str">
        <f>_xlfn.IFNA(IF(VLOOKUP(CONCATENATE($D296,$F296,$G296,Y$3),'Description des coûts'!$D$8:$M$1048576,5,FALSE)=Y$3,VLOOKUP(CONCATENATE($D296,$F296,$G296,Y$3),'Description des coûts'!$D$8:$M$1048576,9,FALSE),0),"")</f>
        <v/>
      </c>
      <c r="Z296" s="33">
        <f>IFERROR(VLOOKUP(D296,Amortissements!$D$8:$O$1048576,8,FALSE)*VLOOKUP(D296,Amortissements!$D$8:$O$1048576,10,FALSE),0)</f>
        <v>0</v>
      </c>
      <c r="AA296" s="33" t="str">
        <f>_xlfn.IFNA(IF(VLOOKUP(CONCATENATE($D296,$F296,$G296,AA$3),'Description des coûts'!$D$8:$M$1048576,5,FALSE)=AA$3,VLOOKUP(CONCATENATE($D296,$F296,$G296,AA$3),'Description des coûts'!$D$8:$M$1048576,9,FALSE),0),"")</f>
        <v/>
      </c>
      <c r="AB296" s="33" t="str">
        <f>_xlfn.IFNA(IF(VLOOKUP(CONCATENATE($D296,$F296,$G296,AB$3),'Description des coûts'!$D$8:$M$1048576,5,FALSE)=AB$3,VLOOKUP(CONCATENATE($D296,$F296,$G296,AB$3),'Description des coûts'!$D$8:$M$1048576,9,FALSE),0),"")</f>
        <v/>
      </c>
      <c r="AC296" s="33" t="str">
        <f>_xlfn.IFNA(IF(VLOOKUP(CONCATENATE($D296,$F296,$G296,AC$3),'Description des coûts'!$D$8:$M$1048576,5,FALSE)=AC$3,VLOOKUP(CONCATENATE($D296,$F296,$G296,AC$3),'Description des coûts'!$D$8:$M$1048576,9,FALSE),0),"")</f>
        <v/>
      </c>
      <c r="AD296" s="33" t="str">
        <f>_xlfn.IFNA(IF(VLOOKUP(CONCATENATE($D296,$F296,$G296,AD$3),'Description des coûts'!$D$8:$M$1048576,5,FALSE)=AD$3,VLOOKUP(CONCATENATE($D296,$F296,$G296,AD$3),'Description des coûts'!$D$8:$M$1048576,9,FALSE),0),"")</f>
        <v/>
      </c>
      <c r="AE296" s="34"/>
      <c r="AF296" s="99">
        <f t="shared" si="115"/>
        <v>0</v>
      </c>
      <c r="AG296" s="25"/>
      <c r="AH296" s="302"/>
      <c r="AI296" s="100">
        <f>IF(F296="",0,
IF(AG296="RI",N(HLOOKUP($F296,Partenaires!$B$11:$H$24,6,FALSE)),
IF(AG296="DE",N(HLOOKUP($F296,Partenaires!$B$11:$H$24,7,FALSE)),
IF(AG296="IEE",N(HLOOKUP($F296,Partenaires!$B$11:$H$24,8,FALSE)),
IF(AG296="AFR",N(HLOOKUP($F296,Partenaires!$B$11:$H$24,9,FALSE)),
IF(AG296="PME",N(HLOOKUP($F296,Partenaires!$B$11:$H$24,10,FALSE)),
IF(AG296="PE",N(HLOOKUP($F296,Partenaires!$B$11:$H$24,11,FALSE)),0)))))))</f>
        <v>0</v>
      </c>
      <c r="AJ296" s="101">
        <f t="shared" si="116"/>
        <v>0</v>
      </c>
      <c r="AK296" s="101">
        <f t="shared" si="117"/>
        <v>0</v>
      </c>
      <c r="AL296" s="101">
        <f t="shared" si="118"/>
        <v>0</v>
      </c>
      <c r="AM296" s="101">
        <f t="shared" si="119"/>
        <v>0</v>
      </c>
      <c r="AN296" s="101">
        <f t="shared" si="120"/>
        <v>0</v>
      </c>
      <c r="AO296" s="101">
        <f t="shared" si="121"/>
        <v>0</v>
      </c>
      <c r="AP296" s="101">
        <f>IF(AG296="PE",AO296-(AO296*N(HLOOKUP($F296,Partenaires!$B$11:$H$24,12,FALSE))/N(HLOOKUP($F296,Partenaires!$B$11:$H$24,13,FALSE))),0)</f>
        <v>0</v>
      </c>
      <c r="AQ296" s="101">
        <f t="shared" si="122"/>
        <v>0</v>
      </c>
      <c r="AR296" s="101">
        <f t="shared" si="123"/>
        <v>0</v>
      </c>
      <c r="AS296" s="101">
        <f t="shared" si="124"/>
        <v>0</v>
      </c>
      <c r="AT296" s="101">
        <f t="shared" si="125"/>
        <v>0</v>
      </c>
      <c r="AU296" s="101">
        <f t="shared" si="126"/>
        <v>0</v>
      </c>
      <c r="AV296" s="101">
        <f t="shared" si="127"/>
        <v>0</v>
      </c>
      <c r="AW296" s="101">
        <f t="shared" si="128"/>
        <v>0</v>
      </c>
      <c r="AX296" s="101">
        <f t="shared" si="129"/>
        <v>0</v>
      </c>
      <c r="AY296" s="101">
        <f t="shared" si="130"/>
        <v>0</v>
      </c>
      <c r="AZ296" s="101">
        <f t="shared" si="131"/>
        <v>0</v>
      </c>
      <c r="BA296" s="101">
        <f>IF(F296="",0,$BB296*N(HLOOKUP($F296,Partenaires!$B$11:$H$24,5,FALSE)))</f>
        <v>0</v>
      </c>
      <c r="BB296" s="101">
        <f t="shared" si="132"/>
        <v>0</v>
      </c>
    </row>
    <row r="297" spans="1:54" x14ac:dyDescent="0.25">
      <c r="A297" s="25"/>
      <c r="B297" s="25"/>
      <c r="C297" s="25"/>
      <c r="D297" s="43" t="str">
        <f t="shared" si="110"/>
        <v/>
      </c>
      <c r="E297" s="44">
        <f>IFERROR(VLOOKUP(CONCATENATE(A297,B297,C297),'Structure projet '!D:E,2,FALSE),"")</f>
        <v>0</v>
      </c>
      <c r="F297" s="25"/>
      <c r="G297" s="25"/>
      <c r="H297" s="26"/>
      <c r="I297" s="26"/>
      <c r="J297" s="272"/>
      <c r="K297" s="272"/>
      <c r="L297" s="272"/>
      <c r="M297" s="272"/>
      <c r="N297" s="272"/>
      <c r="O297" s="98">
        <f t="shared" si="111"/>
        <v>0</v>
      </c>
      <c r="P297" s="33"/>
      <c r="Q297" s="33"/>
      <c r="R297" s="33"/>
      <c r="S297" s="33"/>
      <c r="T297" s="33"/>
      <c r="U297" s="99">
        <f t="shared" si="112"/>
        <v>0</v>
      </c>
      <c r="V297" s="34"/>
      <c r="W297" s="99">
        <f t="shared" si="113"/>
        <v>0</v>
      </c>
      <c r="X297" s="99">
        <f t="shared" si="114"/>
        <v>0</v>
      </c>
      <c r="Y297" s="33" t="str">
        <f>_xlfn.IFNA(IF(VLOOKUP(CONCATENATE($D297,$F297,$G297,Y$3),'Description des coûts'!$D$8:$M$1048576,5,FALSE)=Y$3,VLOOKUP(CONCATENATE($D297,$F297,$G297,Y$3),'Description des coûts'!$D$8:$M$1048576,9,FALSE),0),"")</f>
        <v/>
      </c>
      <c r="Z297" s="33">
        <f>IFERROR(VLOOKUP(D297,Amortissements!$D$8:$O$1048576,8,FALSE)*VLOOKUP(D297,Amortissements!$D$8:$O$1048576,10,FALSE),0)</f>
        <v>0</v>
      </c>
      <c r="AA297" s="33" t="str">
        <f>_xlfn.IFNA(IF(VLOOKUP(CONCATENATE($D297,$F297,$G297,AA$3),'Description des coûts'!$D$8:$M$1048576,5,FALSE)=AA$3,VLOOKUP(CONCATENATE($D297,$F297,$G297,AA$3),'Description des coûts'!$D$8:$M$1048576,9,FALSE),0),"")</f>
        <v/>
      </c>
      <c r="AB297" s="33" t="str">
        <f>_xlfn.IFNA(IF(VLOOKUP(CONCATENATE($D297,$F297,$G297,AB$3),'Description des coûts'!$D$8:$M$1048576,5,FALSE)=AB$3,VLOOKUP(CONCATENATE($D297,$F297,$G297,AB$3),'Description des coûts'!$D$8:$M$1048576,9,FALSE),0),"")</f>
        <v/>
      </c>
      <c r="AC297" s="33" t="str">
        <f>_xlfn.IFNA(IF(VLOOKUP(CONCATENATE($D297,$F297,$G297,AC$3),'Description des coûts'!$D$8:$M$1048576,5,FALSE)=AC$3,VLOOKUP(CONCATENATE($D297,$F297,$G297,AC$3),'Description des coûts'!$D$8:$M$1048576,9,FALSE),0),"")</f>
        <v/>
      </c>
      <c r="AD297" s="33" t="str">
        <f>_xlfn.IFNA(IF(VLOOKUP(CONCATENATE($D297,$F297,$G297,AD$3),'Description des coûts'!$D$8:$M$1048576,5,FALSE)=AD$3,VLOOKUP(CONCATENATE($D297,$F297,$G297,AD$3),'Description des coûts'!$D$8:$M$1048576,9,FALSE),0),"")</f>
        <v/>
      </c>
      <c r="AE297" s="34"/>
      <c r="AF297" s="99">
        <f t="shared" si="115"/>
        <v>0</v>
      </c>
      <c r="AG297" s="25"/>
      <c r="AH297" s="302"/>
      <c r="AI297" s="100">
        <f>IF(F297="",0,
IF(AG297="RI",N(HLOOKUP($F297,Partenaires!$B$11:$H$24,6,FALSE)),
IF(AG297="DE",N(HLOOKUP($F297,Partenaires!$B$11:$H$24,7,FALSE)),
IF(AG297="IEE",N(HLOOKUP($F297,Partenaires!$B$11:$H$24,8,FALSE)),
IF(AG297="AFR",N(HLOOKUP($F297,Partenaires!$B$11:$H$24,9,FALSE)),
IF(AG297="PME",N(HLOOKUP($F297,Partenaires!$B$11:$H$24,10,FALSE)),
IF(AG297="PE",N(HLOOKUP($F297,Partenaires!$B$11:$H$24,11,FALSE)),0)))))))</f>
        <v>0</v>
      </c>
      <c r="AJ297" s="101">
        <f t="shared" si="116"/>
        <v>0</v>
      </c>
      <c r="AK297" s="101">
        <f t="shared" si="117"/>
        <v>0</v>
      </c>
      <c r="AL297" s="101">
        <f t="shared" si="118"/>
        <v>0</v>
      </c>
      <c r="AM297" s="101">
        <f t="shared" si="119"/>
        <v>0</v>
      </c>
      <c r="AN297" s="101">
        <f t="shared" si="120"/>
        <v>0</v>
      </c>
      <c r="AO297" s="101">
        <f t="shared" si="121"/>
        <v>0</v>
      </c>
      <c r="AP297" s="101">
        <f>IF(AG297="PE",AO297-(AO297*N(HLOOKUP($F297,Partenaires!$B$11:$H$24,12,FALSE))/N(HLOOKUP($F297,Partenaires!$B$11:$H$24,13,FALSE))),0)</f>
        <v>0</v>
      </c>
      <c r="AQ297" s="101">
        <f t="shared" si="122"/>
        <v>0</v>
      </c>
      <c r="AR297" s="101">
        <f t="shared" si="123"/>
        <v>0</v>
      </c>
      <c r="AS297" s="101">
        <f t="shared" si="124"/>
        <v>0</v>
      </c>
      <c r="AT297" s="101">
        <f t="shared" si="125"/>
        <v>0</v>
      </c>
      <c r="AU297" s="101">
        <f t="shared" si="126"/>
        <v>0</v>
      </c>
      <c r="AV297" s="101">
        <f t="shared" si="127"/>
        <v>0</v>
      </c>
      <c r="AW297" s="101">
        <f t="shared" si="128"/>
        <v>0</v>
      </c>
      <c r="AX297" s="101">
        <f t="shared" si="129"/>
        <v>0</v>
      </c>
      <c r="AY297" s="101">
        <f t="shared" si="130"/>
        <v>0</v>
      </c>
      <c r="AZ297" s="101">
        <f t="shared" si="131"/>
        <v>0</v>
      </c>
      <c r="BA297" s="101">
        <f>IF(F297="",0,$BB297*N(HLOOKUP($F297,Partenaires!$B$11:$H$24,5,FALSE)))</f>
        <v>0</v>
      </c>
      <c r="BB297" s="101">
        <f t="shared" si="132"/>
        <v>0</v>
      </c>
    </row>
    <row r="298" spans="1:54" x14ac:dyDescent="0.25">
      <c r="A298" s="25"/>
      <c r="B298" s="25"/>
      <c r="C298" s="25"/>
      <c r="D298" s="43" t="str">
        <f t="shared" si="110"/>
        <v/>
      </c>
      <c r="E298" s="44">
        <f>IFERROR(VLOOKUP(CONCATENATE(A298,B298,C298),'Structure projet '!D:E,2,FALSE),"")</f>
        <v>0</v>
      </c>
      <c r="F298" s="25"/>
      <c r="G298" s="25"/>
      <c r="H298" s="26"/>
      <c r="I298" s="26"/>
      <c r="J298" s="272"/>
      <c r="K298" s="272"/>
      <c r="L298" s="272"/>
      <c r="M298" s="272"/>
      <c r="N298" s="272"/>
      <c r="O298" s="98">
        <f t="shared" si="111"/>
        <v>0</v>
      </c>
      <c r="P298" s="33"/>
      <c r="Q298" s="33"/>
      <c r="R298" s="33"/>
      <c r="S298" s="33"/>
      <c r="T298" s="33"/>
      <c r="U298" s="99">
        <f t="shared" si="112"/>
        <v>0</v>
      </c>
      <c r="V298" s="34"/>
      <c r="W298" s="99">
        <f t="shared" si="113"/>
        <v>0</v>
      </c>
      <c r="X298" s="99">
        <f t="shared" si="114"/>
        <v>0</v>
      </c>
      <c r="Y298" s="33" t="str">
        <f>_xlfn.IFNA(IF(VLOOKUP(CONCATENATE($D298,$F298,$G298,Y$3),'Description des coûts'!$D$8:$M$1048576,5,FALSE)=Y$3,VLOOKUP(CONCATENATE($D298,$F298,$G298,Y$3),'Description des coûts'!$D$8:$M$1048576,9,FALSE),0),"")</f>
        <v/>
      </c>
      <c r="Z298" s="33">
        <f>IFERROR(VLOOKUP(D298,Amortissements!$D$8:$O$1048576,8,FALSE)*VLOOKUP(D298,Amortissements!$D$8:$O$1048576,10,FALSE),0)</f>
        <v>0</v>
      </c>
      <c r="AA298" s="33" t="str">
        <f>_xlfn.IFNA(IF(VLOOKUP(CONCATENATE($D298,$F298,$G298,AA$3),'Description des coûts'!$D$8:$M$1048576,5,FALSE)=AA$3,VLOOKUP(CONCATENATE($D298,$F298,$G298,AA$3),'Description des coûts'!$D$8:$M$1048576,9,FALSE),0),"")</f>
        <v/>
      </c>
      <c r="AB298" s="33" t="str">
        <f>_xlfn.IFNA(IF(VLOOKUP(CONCATENATE($D298,$F298,$G298,AB$3),'Description des coûts'!$D$8:$M$1048576,5,FALSE)=AB$3,VLOOKUP(CONCATENATE($D298,$F298,$G298,AB$3),'Description des coûts'!$D$8:$M$1048576,9,FALSE),0),"")</f>
        <v/>
      </c>
      <c r="AC298" s="33" t="str">
        <f>_xlfn.IFNA(IF(VLOOKUP(CONCATENATE($D298,$F298,$G298,AC$3),'Description des coûts'!$D$8:$M$1048576,5,FALSE)=AC$3,VLOOKUP(CONCATENATE($D298,$F298,$G298,AC$3),'Description des coûts'!$D$8:$M$1048576,9,FALSE),0),"")</f>
        <v/>
      </c>
      <c r="AD298" s="33" t="str">
        <f>_xlfn.IFNA(IF(VLOOKUP(CONCATENATE($D298,$F298,$G298,AD$3),'Description des coûts'!$D$8:$M$1048576,5,FALSE)=AD$3,VLOOKUP(CONCATENATE($D298,$F298,$G298,AD$3),'Description des coûts'!$D$8:$M$1048576,9,FALSE),0),"")</f>
        <v/>
      </c>
      <c r="AE298" s="34"/>
      <c r="AF298" s="99">
        <f t="shared" si="115"/>
        <v>0</v>
      </c>
      <c r="AG298" s="25"/>
      <c r="AH298" s="302"/>
      <c r="AI298" s="100">
        <f>IF(F298="",0,
IF(AG298="RI",N(HLOOKUP($F298,Partenaires!$B$11:$H$24,6,FALSE)),
IF(AG298="DE",N(HLOOKUP($F298,Partenaires!$B$11:$H$24,7,FALSE)),
IF(AG298="IEE",N(HLOOKUP($F298,Partenaires!$B$11:$H$24,8,FALSE)),
IF(AG298="AFR",N(HLOOKUP($F298,Partenaires!$B$11:$H$24,9,FALSE)),
IF(AG298="PME",N(HLOOKUP($F298,Partenaires!$B$11:$H$24,10,FALSE)),
IF(AG298="PE",N(HLOOKUP($F298,Partenaires!$B$11:$H$24,11,FALSE)),0)))))))</f>
        <v>0</v>
      </c>
      <c r="AJ298" s="101">
        <f t="shared" si="116"/>
        <v>0</v>
      </c>
      <c r="AK298" s="101">
        <f t="shared" si="117"/>
        <v>0</v>
      </c>
      <c r="AL298" s="101">
        <f t="shared" si="118"/>
        <v>0</v>
      </c>
      <c r="AM298" s="101">
        <f t="shared" si="119"/>
        <v>0</v>
      </c>
      <c r="AN298" s="101">
        <f t="shared" si="120"/>
        <v>0</v>
      </c>
      <c r="AO298" s="101">
        <f t="shared" si="121"/>
        <v>0</v>
      </c>
      <c r="AP298" s="101">
        <f>IF(AG298="PE",AO298-(AO298*N(HLOOKUP($F298,Partenaires!$B$11:$H$24,12,FALSE))/N(HLOOKUP($F298,Partenaires!$B$11:$H$24,13,FALSE))),0)</f>
        <v>0</v>
      </c>
      <c r="AQ298" s="101">
        <f t="shared" si="122"/>
        <v>0</v>
      </c>
      <c r="AR298" s="101">
        <f t="shared" si="123"/>
        <v>0</v>
      </c>
      <c r="AS298" s="101">
        <f t="shared" si="124"/>
        <v>0</v>
      </c>
      <c r="AT298" s="101">
        <f t="shared" si="125"/>
        <v>0</v>
      </c>
      <c r="AU298" s="101">
        <f t="shared" si="126"/>
        <v>0</v>
      </c>
      <c r="AV298" s="101">
        <f t="shared" si="127"/>
        <v>0</v>
      </c>
      <c r="AW298" s="101">
        <f t="shared" si="128"/>
        <v>0</v>
      </c>
      <c r="AX298" s="101">
        <f t="shared" si="129"/>
        <v>0</v>
      </c>
      <c r="AY298" s="101">
        <f t="shared" si="130"/>
        <v>0</v>
      </c>
      <c r="AZ298" s="101">
        <f t="shared" si="131"/>
        <v>0</v>
      </c>
      <c r="BA298" s="101">
        <f>IF(F298="",0,$BB298*N(HLOOKUP($F298,Partenaires!$B$11:$H$24,5,FALSE)))</f>
        <v>0</v>
      </c>
      <c r="BB298" s="101">
        <f t="shared" si="132"/>
        <v>0</v>
      </c>
    </row>
    <row r="299" spans="1:54" x14ac:dyDescent="0.25">
      <c r="A299" s="25"/>
      <c r="B299" s="25"/>
      <c r="C299" s="25"/>
      <c r="D299" s="43" t="str">
        <f t="shared" si="110"/>
        <v/>
      </c>
      <c r="E299" s="44">
        <f>IFERROR(VLOOKUP(CONCATENATE(A299,B299,C299),'Structure projet '!D:E,2,FALSE),"")</f>
        <v>0</v>
      </c>
      <c r="F299" s="25"/>
      <c r="G299" s="25"/>
      <c r="H299" s="26"/>
      <c r="I299" s="26"/>
      <c r="J299" s="272"/>
      <c r="K299" s="272"/>
      <c r="L299" s="272"/>
      <c r="M299" s="272"/>
      <c r="N299" s="272"/>
      <c r="O299" s="98">
        <f t="shared" si="111"/>
        <v>0</v>
      </c>
      <c r="P299" s="33"/>
      <c r="Q299" s="33"/>
      <c r="R299" s="33"/>
      <c r="S299" s="33"/>
      <c r="T299" s="33"/>
      <c r="U299" s="99">
        <f t="shared" si="112"/>
        <v>0</v>
      </c>
      <c r="V299" s="34"/>
      <c r="W299" s="99">
        <f t="shared" si="113"/>
        <v>0</v>
      </c>
      <c r="X299" s="99">
        <f t="shared" si="114"/>
        <v>0</v>
      </c>
      <c r="Y299" s="33" t="str">
        <f>_xlfn.IFNA(IF(VLOOKUP(CONCATENATE($D299,$F299,$G299,Y$3),'Description des coûts'!$D$8:$M$1048576,5,FALSE)=Y$3,VLOOKUP(CONCATENATE($D299,$F299,$G299,Y$3),'Description des coûts'!$D$8:$M$1048576,9,FALSE),0),"")</f>
        <v/>
      </c>
      <c r="Z299" s="33">
        <f>IFERROR(VLOOKUP(D299,Amortissements!$D$8:$O$1048576,8,FALSE)*VLOOKUP(D299,Amortissements!$D$8:$O$1048576,10,FALSE),0)</f>
        <v>0</v>
      </c>
      <c r="AA299" s="33" t="str">
        <f>_xlfn.IFNA(IF(VLOOKUP(CONCATENATE($D299,$F299,$G299,AA$3),'Description des coûts'!$D$8:$M$1048576,5,FALSE)=AA$3,VLOOKUP(CONCATENATE($D299,$F299,$G299,AA$3),'Description des coûts'!$D$8:$M$1048576,9,FALSE),0),"")</f>
        <v/>
      </c>
      <c r="AB299" s="33" t="str">
        <f>_xlfn.IFNA(IF(VLOOKUP(CONCATENATE($D299,$F299,$G299,AB$3),'Description des coûts'!$D$8:$M$1048576,5,FALSE)=AB$3,VLOOKUP(CONCATENATE($D299,$F299,$G299,AB$3),'Description des coûts'!$D$8:$M$1048576,9,FALSE),0),"")</f>
        <v/>
      </c>
      <c r="AC299" s="33" t="str">
        <f>_xlfn.IFNA(IF(VLOOKUP(CONCATENATE($D299,$F299,$G299,AC$3),'Description des coûts'!$D$8:$M$1048576,5,FALSE)=AC$3,VLOOKUP(CONCATENATE($D299,$F299,$G299,AC$3),'Description des coûts'!$D$8:$M$1048576,9,FALSE),0),"")</f>
        <v/>
      </c>
      <c r="AD299" s="33" t="str">
        <f>_xlfn.IFNA(IF(VLOOKUP(CONCATENATE($D299,$F299,$G299,AD$3),'Description des coûts'!$D$8:$M$1048576,5,FALSE)=AD$3,VLOOKUP(CONCATENATE($D299,$F299,$G299,AD$3),'Description des coûts'!$D$8:$M$1048576,9,FALSE),0),"")</f>
        <v/>
      </c>
      <c r="AE299" s="34"/>
      <c r="AF299" s="99">
        <f t="shared" si="115"/>
        <v>0</v>
      </c>
      <c r="AG299" s="25"/>
      <c r="AH299" s="302"/>
      <c r="AI299" s="100">
        <f>IF(F299="",0,
IF(AG299="RI",N(HLOOKUP($F299,Partenaires!$B$11:$H$24,6,FALSE)),
IF(AG299="DE",N(HLOOKUP($F299,Partenaires!$B$11:$H$24,7,FALSE)),
IF(AG299="IEE",N(HLOOKUP($F299,Partenaires!$B$11:$H$24,8,FALSE)),
IF(AG299="AFR",N(HLOOKUP($F299,Partenaires!$B$11:$H$24,9,FALSE)),
IF(AG299="PME",N(HLOOKUP($F299,Partenaires!$B$11:$H$24,10,FALSE)),
IF(AG299="PE",N(HLOOKUP($F299,Partenaires!$B$11:$H$24,11,FALSE)),0)))))))</f>
        <v>0</v>
      </c>
      <c r="AJ299" s="101">
        <f t="shared" si="116"/>
        <v>0</v>
      </c>
      <c r="AK299" s="101">
        <f t="shared" si="117"/>
        <v>0</v>
      </c>
      <c r="AL299" s="101">
        <f t="shared" si="118"/>
        <v>0</v>
      </c>
      <c r="AM299" s="101">
        <f t="shared" si="119"/>
        <v>0</v>
      </c>
      <c r="AN299" s="101">
        <f t="shared" si="120"/>
        <v>0</v>
      </c>
      <c r="AO299" s="101">
        <f t="shared" si="121"/>
        <v>0</v>
      </c>
      <c r="AP299" s="101">
        <f>IF(AG299="PE",AO299-(AO299*N(HLOOKUP($F299,Partenaires!$B$11:$H$24,12,FALSE))/N(HLOOKUP($F299,Partenaires!$B$11:$H$24,13,FALSE))),0)</f>
        <v>0</v>
      </c>
      <c r="AQ299" s="101">
        <f t="shared" si="122"/>
        <v>0</v>
      </c>
      <c r="AR299" s="101">
        <f t="shared" si="123"/>
        <v>0</v>
      </c>
      <c r="AS299" s="101">
        <f t="shared" si="124"/>
        <v>0</v>
      </c>
      <c r="AT299" s="101">
        <f t="shared" si="125"/>
        <v>0</v>
      </c>
      <c r="AU299" s="101">
        <f t="shared" si="126"/>
        <v>0</v>
      </c>
      <c r="AV299" s="101">
        <f t="shared" si="127"/>
        <v>0</v>
      </c>
      <c r="AW299" s="101">
        <f t="shared" si="128"/>
        <v>0</v>
      </c>
      <c r="AX299" s="101">
        <f t="shared" si="129"/>
        <v>0</v>
      </c>
      <c r="AY299" s="101">
        <f t="shared" si="130"/>
        <v>0</v>
      </c>
      <c r="AZ299" s="101">
        <f t="shared" si="131"/>
        <v>0</v>
      </c>
      <c r="BA299" s="101">
        <f>IF(F299="",0,$BB299*N(HLOOKUP($F299,Partenaires!$B$11:$H$24,5,FALSE)))</f>
        <v>0</v>
      </c>
      <c r="BB299" s="101">
        <f t="shared" si="132"/>
        <v>0</v>
      </c>
    </row>
    <row r="300" spans="1:54" x14ac:dyDescent="0.25">
      <c r="A300" s="25"/>
      <c r="B300" s="25"/>
      <c r="C300" s="25"/>
      <c r="D300" s="43" t="str">
        <f t="shared" si="110"/>
        <v/>
      </c>
      <c r="E300" s="44">
        <f>IFERROR(VLOOKUP(CONCATENATE(A300,B300,C300),'Structure projet '!D:E,2,FALSE),"")</f>
        <v>0</v>
      </c>
      <c r="F300" s="25"/>
      <c r="G300" s="25"/>
      <c r="H300" s="26"/>
      <c r="I300" s="26"/>
      <c r="J300" s="272"/>
      <c r="K300" s="272"/>
      <c r="L300" s="272"/>
      <c r="M300" s="272"/>
      <c r="N300" s="272"/>
      <c r="O300" s="98">
        <f t="shared" si="111"/>
        <v>0</v>
      </c>
      <c r="P300" s="33"/>
      <c r="Q300" s="33"/>
      <c r="R300" s="33"/>
      <c r="S300" s="33"/>
      <c r="T300" s="33"/>
      <c r="U300" s="99">
        <f t="shared" si="112"/>
        <v>0</v>
      </c>
      <c r="V300" s="34"/>
      <c r="W300" s="99">
        <f t="shared" si="113"/>
        <v>0</v>
      </c>
      <c r="X300" s="99">
        <f t="shared" si="114"/>
        <v>0</v>
      </c>
      <c r="Y300" s="33" t="str">
        <f>_xlfn.IFNA(IF(VLOOKUP(CONCATENATE($D300,$F300,$G300,Y$3),'Description des coûts'!$D$8:$M$1048576,5,FALSE)=Y$3,VLOOKUP(CONCATENATE($D300,$F300,$G300,Y$3),'Description des coûts'!$D$8:$M$1048576,9,FALSE),0),"")</f>
        <v/>
      </c>
      <c r="Z300" s="33">
        <f>IFERROR(VLOOKUP(D300,Amortissements!$D$8:$O$1048576,8,FALSE)*VLOOKUP(D300,Amortissements!$D$8:$O$1048576,10,FALSE),0)</f>
        <v>0</v>
      </c>
      <c r="AA300" s="33" t="str">
        <f>_xlfn.IFNA(IF(VLOOKUP(CONCATENATE($D300,$F300,$G300,AA$3),'Description des coûts'!$D$8:$M$1048576,5,FALSE)=AA$3,VLOOKUP(CONCATENATE($D300,$F300,$G300,AA$3),'Description des coûts'!$D$8:$M$1048576,9,FALSE),0),"")</f>
        <v/>
      </c>
      <c r="AB300" s="33" t="str">
        <f>_xlfn.IFNA(IF(VLOOKUP(CONCATENATE($D300,$F300,$G300,AB$3),'Description des coûts'!$D$8:$M$1048576,5,FALSE)=AB$3,VLOOKUP(CONCATENATE($D300,$F300,$G300,AB$3),'Description des coûts'!$D$8:$M$1048576,9,FALSE),0),"")</f>
        <v/>
      </c>
      <c r="AC300" s="33" t="str">
        <f>_xlfn.IFNA(IF(VLOOKUP(CONCATENATE($D300,$F300,$G300,AC$3),'Description des coûts'!$D$8:$M$1048576,5,FALSE)=AC$3,VLOOKUP(CONCATENATE($D300,$F300,$G300,AC$3),'Description des coûts'!$D$8:$M$1048576,9,FALSE),0),"")</f>
        <v/>
      </c>
      <c r="AD300" s="33" t="str">
        <f>_xlfn.IFNA(IF(VLOOKUP(CONCATENATE($D300,$F300,$G300,AD$3),'Description des coûts'!$D$8:$M$1048576,5,FALSE)=AD$3,VLOOKUP(CONCATENATE($D300,$F300,$G300,AD$3),'Description des coûts'!$D$8:$M$1048576,9,FALSE),0),"")</f>
        <v/>
      </c>
      <c r="AE300" s="34"/>
      <c r="AF300" s="99">
        <f t="shared" si="115"/>
        <v>0</v>
      </c>
      <c r="AG300" s="25"/>
      <c r="AH300" s="302"/>
      <c r="AI300" s="100">
        <f>IF(F300="",0,
IF(AG300="RI",N(HLOOKUP($F300,Partenaires!$B$11:$H$24,6,FALSE)),
IF(AG300="DE",N(HLOOKUP($F300,Partenaires!$B$11:$H$24,7,FALSE)),
IF(AG300="IEE",N(HLOOKUP($F300,Partenaires!$B$11:$H$24,8,FALSE)),
IF(AG300="AFR",N(HLOOKUP($F300,Partenaires!$B$11:$H$24,9,FALSE)),
IF(AG300="PME",N(HLOOKUP($F300,Partenaires!$B$11:$H$24,10,FALSE)),
IF(AG300="PE",N(HLOOKUP($F300,Partenaires!$B$11:$H$24,11,FALSE)),0)))))))</f>
        <v>0</v>
      </c>
      <c r="AJ300" s="101">
        <f t="shared" si="116"/>
        <v>0</v>
      </c>
      <c r="AK300" s="101">
        <f t="shared" si="117"/>
        <v>0</v>
      </c>
      <c r="AL300" s="101">
        <f t="shared" si="118"/>
        <v>0</v>
      </c>
      <c r="AM300" s="101">
        <f t="shared" si="119"/>
        <v>0</v>
      </c>
      <c r="AN300" s="101">
        <f t="shared" si="120"/>
        <v>0</v>
      </c>
      <c r="AO300" s="101">
        <f t="shared" si="121"/>
        <v>0</v>
      </c>
      <c r="AP300" s="101">
        <f>IF(AG300="PE",AO300-(AO300*N(HLOOKUP($F300,Partenaires!$B$11:$H$24,12,FALSE))/N(HLOOKUP($F300,Partenaires!$B$11:$H$24,13,FALSE))),0)</f>
        <v>0</v>
      </c>
      <c r="AQ300" s="101">
        <f t="shared" si="122"/>
        <v>0</v>
      </c>
      <c r="AR300" s="101">
        <f t="shared" si="123"/>
        <v>0</v>
      </c>
      <c r="AS300" s="101">
        <f t="shared" si="124"/>
        <v>0</v>
      </c>
      <c r="AT300" s="101">
        <f t="shared" si="125"/>
        <v>0</v>
      </c>
      <c r="AU300" s="101">
        <f t="shared" si="126"/>
        <v>0</v>
      </c>
      <c r="AV300" s="101">
        <f t="shared" si="127"/>
        <v>0</v>
      </c>
      <c r="AW300" s="101">
        <f t="shared" si="128"/>
        <v>0</v>
      </c>
      <c r="AX300" s="101">
        <f t="shared" si="129"/>
        <v>0</v>
      </c>
      <c r="AY300" s="101">
        <f t="shared" si="130"/>
        <v>0</v>
      </c>
      <c r="AZ300" s="101">
        <f t="shared" si="131"/>
        <v>0</v>
      </c>
      <c r="BA300" s="101">
        <f>IF(F300="",0,$BB300*N(HLOOKUP($F300,Partenaires!$B$11:$H$24,5,FALSE)))</f>
        <v>0</v>
      </c>
      <c r="BB300" s="101">
        <f t="shared" si="132"/>
        <v>0</v>
      </c>
    </row>
    <row r="301" spans="1:54" x14ac:dyDescent="0.25">
      <c r="A301" s="25"/>
      <c r="B301" s="25"/>
      <c r="C301" s="25"/>
      <c r="D301" s="43" t="str">
        <f t="shared" si="110"/>
        <v/>
      </c>
      <c r="E301" s="44">
        <f>IFERROR(VLOOKUP(CONCATENATE(A301,B301,C301),'Structure projet '!D:E,2,FALSE),"")</f>
        <v>0</v>
      </c>
      <c r="F301" s="25"/>
      <c r="G301" s="25"/>
      <c r="H301" s="26"/>
      <c r="I301" s="26"/>
      <c r="J301" s="272"/>
      <c r="K301" s="272"/>
      <c r="L301" s="272"/>
      <c r="M301" s="272"/>
      <c r="N301" s="272"/>
      <c r="O301" s="98">
        <f t="shared" si="111"/>
        <v>0</v>
      </c>
      <c r="P301" s="33"/>
      <c r="Q301" s="33"/>
      <c r="R301" s="33"/>
      <c r="S301" s="33"/>
      <c r="T301" s="33"/>
      <c r="U301" s="99">
        <f t="shared" si="112"/>
        <v>0</v>
      </c>
      <c r="V301" s="34"/>
      <c r="W301" s="99">
        <f t="shared" si="113"/>
        <v>0</v>
      </c>
      <c r="X301" s="99">
        <f t="shared" si="114"/>
        <v>0</v>
      </c>
      <c r="Y301" s="33" t="str">
        <f>_xlfn.IFNA(IF(VLOOKUP(CONCATENATE($D301,$F301,$G301,Y$3),'Description des coûts'!$D$8:$M$1048576,5,FALSE)=Y$3,VLOOKUP(CONCATENATE($D301,$F301,$G301,Y$3),'Description des coûts'!$D$8:$M$1048576,9,FALSE),0),"")</f>
        <v/>
      </c>
      <c r="Z301" s="33">
        <f>IFERROR(VLOOKUP(D301,Amortissements!$D$8:$O$1048576,8,FALSE)*VLOOKUP(D301,Amortissements!$D$8:$O$1048576,10,FALSE),0)</f>
        <v>0</v>
      </c>
      <c r="AA301" s="33" t="str">
        <f>_xlfn.IFNA(IF(VLOOKUP(CONCATENATE($D301,$F301,$G301,AA$3),'Description des coûts'!$D$8:$M$1048576,5,FALSE)=AA$3,VLOOKUP(CONCATENATE($D301,$F301,$G301,AA$3),'Description des coûts'!$D$8:$M$1048576,9,FALSE),0),"")</f>
        <v/>
      </c>
      <c r="AB301" s="33" t="str">
        <f>_xlfn.IFNA(IF(VLOOKUP(CONCATENATE($D301,$F301,$G301,AB$3),'Description des coûts'!$D$8:$M$1048576,5,FALSE)=AB$3,VLOOKUP(CONCATENATE($D301,$F301,$G301,AB$3),'Description des coûts'!$D$8:$M$1048576,9,FALSE),0),"")</f>
        <v/>
      </c>
      <c r="AC301" s="33" t="str">
        <f>_xlfn.IFNA(IF(VLOOKUP(CONCATENATE($D301,$F301,$G301,AC$3),'Description des coûts'!$D$8:$M$1048576,5,FALSE)=AC$3,VLOOKUP(CONCATENATE($D301,$F301,$G301,AC$3),'Description des coûts'!$D$8:$M$1048576,9,FALSE),0),"")</f>
        <v/>
      </c>
      <c r="AD301" s="33" t="str">
        <f>_xlfn.IFNA(IF(VLOOKUP(CONCATENATE($D301,$F301,$G301,AD$3),'Description des coûts'!$D$8:$M$1048576,5,FALSE)=AD$3,VLOOKUP(CONCATENATE($D301,$F301,$G301,AD$3),'Description des coûts'!$D$8:$M$1048576,9,FALSE),0),"")</f>
        <v/>
      </c>
      <c r="AE301" s="34"/>
      <c r="AF301" s="99">
        <f t="shared" si="115"/>
        <v>0</v>
      </c>
      <c r="AG301" s="25"/>
      <c r="AH301" s="302"/>
      <c r="AI301" s="100">
        <f>IF(F301="",0,
IF(AG301="RI",N(HLOOKUP($F301,Partenaires!$B$11:$H$24,6,FALSE)),
IF(AG301="DE",N(HLOOKUP($F301,Partenaires!$B$11:$H$24,7,FALSE)),
IF(AG301="IEE",N(HLOOKUP($F301,Partenaires!$B$11:$H$24,8,FALSE)),
IF(AG301="AFR",N(HLOOKUP($F301,Partenaires!$B$11:$H$24,9,FALSE)),
IF(AG301="PME",N(HLOOKUP($F301,Partenaires!$B$11:$H$24,10,FALSE)),
IF(AG301="PE",N(HLOOKUP($F301,Partenaires!$B$11:$H$24,11,FALSE)),0)))))))</f>
        <v>0</v>
      </c>
      <c r="AJ301" s="101">
        <f t="shared" si="116"/>
        <v>0</v>
      </c>
      <c r="AK301" s="101">
        <f t="shared" si="117"/>
        <v>0</v>
      </c>
      <c r="AL301" s="101">
        <f t="shared" si="118"/>
        <v>0</v>
      </c>
      <c r="AM301" s="101">
        <f t="shared" si="119"/>
        <v>0</v>
      </c>
      <c r="AN301" s="101">
        <f t="shared" si="120"/>
        <v>0</v>
      </c>
      <c r="AO301" s="101">
        <f t="shared" si="121"/>
        <v>0</v>
      </c>
      <c r="AP301" s="101">
        <f>IF(AG301="PE",AO301-(AO301*N(HLOOKUP($F301,Partenaires!$B$11:$H$24,12,FALSE))/N(HLOOKUP($F301,Partenaires!$B$11:$H$24,13,FALSE))),0)</f>
        <v>0</v>
      </c>
      <c r="AQ301" s="101">
        <f t="shared" si="122"/>
        <v>0</v>
      </c>
      <c r="AR301" s="101">
        <f t="shared" si="123"/>
        <v>0</v>
      </c>
      <c r="AS301" s="101">
        <f t="shared" si="124"/>
        <v>0</v>
      </c>
      <c r="AT301" s="101">
        <f t="shared" si="125"/>
        <v>0</v>
      </c>
      <c r="AU301" s="101">
        <f t="shared" si="126"/>
        <v>0</v>
      </c>
      <c r="AV301" s="101">
        <f t="shared" si="127"/>
        <v>0</v>
      </c>
      <c r="AW301" s="101">
        <f t="shared" si="128"/>
        <v>0</v>
      </c>
      <c r="AX301" s="101">
        <f t="shared" si="129"/>
        <v>0</v>
      </c>
      <c r="AY301" s="101">
        <f t="shared" si="130"/>
        <v>0</v>
      </c>
      <c r="AZ301" s="101">
        <f t="shared" si="131"/>
        <v>0</v>
      </c>
      <c r="BA301" s="101">
        <f>IF(F301="",0,$BB301*N(HLOOKUP($F301,Partenaires!$B$11:$H$24,5,FALSE)))</f>
        <v>0</v>
      </c>
      <c r="BB301" s="101">
        <f t="shared" si="132"/>
        <v>0</v>
      </c>
    </row>
    <row r="302" spans="1:54" x14ac:dyDescent="0.25">
      <c r="A302" s="25"/>
      <c r="B302" s="25"/>
      <c r="C302" s="25"/>
      <c r="D302" s="43" t="str">
        <f t="shared" si="110"/>
        <v/>
      </c>
      <c r="E302" s="44">
        <f>IFERROR(VLOOKUP(CONCATENATE(A302,B302,C302),'Structure projet '!D:E,2,FALSE),"")</f>
        <v>0</v>
      </c>
      <c r="F302" s="25"/>
      <c r="G302" s="25"/>
      <c r="H302" s="26"/>
      <c r="I302" s="26"/>
      <c r="J302" s="272"/>
      <c r="K302" s="272"/>
      <c r="L302" s="272"/>
      <c r="M302" s="272"/>
      <c r="N302" s="272"/>
      <c r="O302" s="98">
        <f t="shared" si="111"/>
        <v>0</v>
      </c>
      <c r="P302" s="33"/>
      <c r="Q302" s="33"/>
      <c r="R302" s="33"/>
      <c r="S302" s="33"/>
      <c r="T302" s="33"/>
      <c r="U302" s="99">
        <f t="shared" si="112"/>
        <v>0</v>
      </c>
      <c r="V302" s="34"/>
      <c r="W302" s="99">
        <f t="shared" si="113"/>
        <v>0</v>
      </c>
      <c r="X302" s="99">
        <f t="shared" si="114"/>
        <v>0</v>
      </c>
      <c r="Y302" s="33" t="str">
        <f>_xlfn.IFNA(IF(VLOOKUP(CONCATENATE($D302,$F302,$G302,Y$3),'Description des coûts'!$D$8:$M$1048576,5,FALSE)=Y$3,VLOOKUP(CONCATENATE($D302,$F302,$G302,Y$3),'Description des coûts'!$D$8:$M$1048576,9,FALSE),0),"")</f>
        <v/>
      </c>
      <c r="Z302" s="33">
        <f>IFERROR(VLOOKUP(D302,Amortissements!$D$8:$O$1048576,8,FALSE)*VLOOKUP(D302,Amortissements!$D$8:$O$1048576,10,FALSE),0)</f>
        <v>0</v>
      </c>
      <c r="AA302" s="33" t="str">
        <f>_xlfn.IFNA(IF(VLOOKUP(CONCATENATE($D302,$F302,$G302,AA$3),'Description des coûts'!$D$8:$M$1048576,5,FALSE)=AA$3,VLOOKUP(CONCATENATE($D302,$F302,$G302,AA$3),'Description des coûts'!$D$8:$M$1048576,9,FALSE),0),"")</f>
        <v/>
      </c>
      <c r="AB302" s="33" t="str">
        <f>_xlfn.IFNA(IF(VLOOKUP(CONCATENATE($D302,$F302,$G302,AB$3),'Description des coûts'!$D$8:$M$1048576,5,FALSE)=AB$3,VLOOKUP(CONCATENATE($D302,$F302,$G302,AB$3),'Description des coûts'!$D$8:$M$1048576,9,FALSE),0),"")</f>
        <v/>
      </c>
      <c r="AC302" s="33" t="str">
        <f>_xlfn.IFNA(IF(VLOOKUP(CONCATENATE($D302,$F302,$G302,AC$3),'Description des coûts'!$D$8:$M$1048576,5,FALSE)=AC$3,VLOOKUP(CONCATENATE($D302,$F302,$G302,AC$3),'Description des coûts'!$D$8:$M$1048576,9,FALSE),0),"")</f>
        <v/>
      </c>
      <c r="AD302" s="33" t="str">
        <f>_xlfn.IFNA(IF(VLOOKUP(CONCATENATE($D302,$F302,$G302,AD$3),'Description des coûts'!$D$8:$M$1048576,5,FALSE)=AD$3,VLOOKUP(CONCATENATE($D302,$F302,$G302,AD$3),'Description des coûts'!$D$8:$M$1048576,9,FALSE),0),"")</f>
        <v/>
      </c>
      <c r="AE302" s="34"/>
      <c r="AF302" s="99">
        <f t="shared" si="115"/>
        <v>0</v>
      </c>
      <c r="AG302" s="25"/>
      <c r="AH302" s="302"/>
      <c r="AI302" s="100">
        <f>IF(F302="",0,
IF(AG302="RI",N(HLOOKUP($F302,Partenaires!$B$11:$H$24,6,FALSE)),
IF(AG302="DE",N(HLOOKUP($F302,Partenaires!$B$11:$H$24,7,FALSE)),
IF(AG302="IEE",N(HLOOKUP($F302,Partenaires!$B$11:$H$24,8,FALSE)),
IF(AG302="AFR",N(HLOOKUP($F302,Partenaires!$B$11:$H$24,9,FALSE)),
IF(AG302="PME",N(HLOOKUP($F302,Partenaires!$B$11:$H$24,10,FALSE)),
IF(AG302="PE",N(HLOOKUP($F302,Partenaires!$B$11:$H$24,11,FALSE)),0)))))))</f>
        <v>0</v>
      </c>
      <c r="AJ302" s="101">
        <f t="shared" si="116"/>
        <v>0</v>
      </c>
      <c r="AK302" s="101">
        <f t="shared" si="117"/>
        <v>0</v>
      </c>
      <c r="AL302" s="101">
        <f t="shared" si="118"/>
        <v>0</v>
      </c>
      <c r="AM302" s="101">
        <f t="shared" si="119"/>
        <v>0</v>
      </c>
      <c r="AN302" s="101">
        <f t="shared" si="120"/>
        <v>0</v>
      </c>
      <c r="AO302" s="101">
        <f t="shared" si="121"/>
        <v>0</v>
      </c>
      <c r="AP302" s="101">
        <f>IF(AG302="PE",AO302-(AO302*N(HLOOKUP($F302,Partenaires!$B$11:$H$24,12,FALSE))/N(HLOOKUP($F302,Partenaires!$B$11:$H$24,13,FALSE))),0)</f>
        <v>0</v>
      </c>
      <c r="AQ302" s="101">
        <f t="shared" si="122"/>
        <v>0</v>
      </c>
      <c r="AR302" s="101">
        <f t="shared" si="123"/>
        <v>0</v>
      </c>
      <c r="AS302" s="101">
        <f t="shared" si="124"/>
        <v>0</v>
      </c>
      <c r="AT302" s="101">
        <f t="shared" si="125"/>
        <v>0</v>
      </c>
      <c r="AU302" s="101">
        <f t="shared" si="126"/>
        <v>0</v>
      </c>
      <c r="AV302" s="101">
        <f t="shared" si="127"/>
        <v>0</v>
      </c>
      <c r="AW302" s="101">
        <f t="shared" si="128"/>
        <v>0</v>
      </c>
      <c r="AX302" s="101">
        <f t="shared" si="129"/>
        <v>0</v>
      </c>
      <c r="AY302" s="101">
        <f t="shared" si="130"/>
        <v>0</v>
      </c>
      <c r="AZ302" s="101">
        <f t="shared" si="131"/>
        <v>0</v>
      </c>
      <c r="BA302" s="101">
        <f>IF(F302="",0,$BB302*N(HLOOKUP($F302,Partenaires!$B$11:$H$24,5,FALSE)))</f>
        <v>0</v>
      </c>
      <c r="BB302" s="101">
        <f t="shared" si="132"/>
        <v>0</v>
      </c>
    </row>
    <row r="303" spans="1:54" x14ac:dyDescent="0.25">
      <c r="A303" s="25"/>
      <c r="B303" s="25"/>
      <c r="C303" s="25"/>
      <c r="D303" s="43" t="str">
        <f t="shared" si="110"/>
        <v/>
      </c>
      <c r="E303" s="44">
        <f>IFERROR(VLOOKUP(CONCATENATE(A303,B303,C303),'Structure projet '!D:E,2,FALSE),"")</f>
        <v>0</v>
      </c>
      <c r="F303" s="25"/>
      <c r="G303" s="25"/>
      <c r="H303" s="26"/>
      <c r="I303" s="26"/>
      <c r="J303" s="272"/>
      <c r="K303" s="272"/>
      <c r="L303" s="272"/>
      <c r="M303" s="272"/>
      <c r="N303" s="272"/>
      <c r="O303" s="98">
        <f t="shared" si="111"/>
        <v>0</v>
      </c>
      <c r="P303" s="33"/>
      <c r="Q303" s="33"/>
      <c r="R303" s="33"/>
      <c r="S303" s="33"/>
      <c r="T303" s="33"/>
      <c r="U303" s="99">
        <f t="shared" si="112"/>
        <v>0</v>
      </c>
      <c r="V303" s="34"/>
      <c r="W303" s="99">
        <f t="shared" si="113"/>
        <v>0</v>
      </c>
      <c r="X303" s="99">
        <f t="shared" si="114"/>
        <v>0</v>
      </c>
      <c r="Y303" s="33" t="str">
        <f>_xlfn.IFNA(IF(VLOOKUP(CONCATENATE($D303,$F303,$G303,Y$3),'Description des coûts'!$D$8:$M$1048576,5,FALSE)=Y$3,VLOOKUP(CONCATENATE($D303,$F303,$G303,Y$3),'Description des coûts'!$D$8:$M$1048576,9,FALSE),0),"")</f>
        <v/>
      </c>
      <c r="Z303" s="33">
        <f>IFERROR(VLOOKUP(D303,Amortissements!$D$8:$O$1048576,8,FALSE)*VLOOKUP(D303,Amortissements!$D$8:$O$1048576,10,FALSE),0)</f>
        <v>0</v>
      </c>
      <c r="AA303" s="33" t="str">
        <f>_xlfn.IFNA(IF(VLOOKUP(CONCATENATE($D303,$F303,$G303,AA$3),'Description des coûts'!$D$8:$M$1048576,5,FALSE)=AA$3,VLOOKUP(CONCATENATE($D303,$F303,$G303,AA$3),'Description des coûts'!$D$8:$M$1048576,9,FALSE),0),"")</f>
        <v/>
      </c>
      <c r="AB303" s="33" t="str">
        <f>_xlfn.IFNA(IF(VLOOKUP(CONCATENATE($D303,$F303,$G303,AB$3),'Description des coûts'!$D$8:$M$1048576,5,FALSE)=AB$3,VLOOKUP(CONCATENATE($D303,$F303,$G303,AB$3),'Description des coûts'!$D$8:$M$1048576,9,FALSE),0),"")</f>
        <v/>
      </c>
      <c r="AC303" s="33" t="str">
        <f>_xlfn.IFNA(IF(VLOOKUP(CONCATENATE($D303,$F303,$G303,AC$3),'Description des coûts'!$D$8:$M$1048576,5,FALSE)=AC$3,VLOOKUP(CONCATENATE($D303,$F303,$G303,AC$3),'Description des coûts'!$D$8:$M$1048576,9,FALSE),0),"")</f>
        <v/>
      </c>
      <c r="AD303" s="33" t="str">
        <f>_xlfn.IFNA(IF(VLOOKUP(CONCATENATE($D303,$F303,$G303,AD$3),'Description des coûts'!$D$8:$M$1048576,5,FALSE)=AD$3,VLOOKUP(CONCATENATE($D303,$F303,$G303,AD$3),'Description des coûts'!$D$8:$M$1048576,9,FALSE),0),"")</f>
        <v/>
      </c>
      <c r="AE303" s="34"/>
      <c r="AF303" s="99">
        <f t="shared" si="115"/>
        <v>0</v>
      </c>
      <c r="AG303" s="25"/>
      <c r="AH303" s="302"/>
      <c r="AI303" s="100">
        <f>IF(F303="",0,
IF(AG303="RI",N(HLOOKUP($F303,Partenaires!$B$11:$H$24,6,FALSE)),
IF(AG303="DE",N(HLOOKUP($F303,Partenaires!$B$11:$H$24,7,FALSE)),
IF(AG303="IEE",N(HLOOKUP($F303,Partenaires!$B$11:$H$24,8,FALSE)),
IF(AG303="AFR",N(HLOOKUP($F303,Partenaires!$B$11:$H$24,9,FALSE)),
IF(AG303="PME",N(HLOOKUP($F303,Partenaires!$B$11:$H$24,10,FALSE)),
IF(AG303="PE",N(HLOOKUP($F303,Partenaires!$B$11:$H$24,11,FALSE)),0)))))))</f>
        <v>0</v>
      </c>
      <c r="AJ303" s="101">
        <f t="shared" si="116"/>
        <v>0</v>
      </c>
      <c r="AK303" s="101">
        <f t="shared" si="117"/>
        <v>0</v>
      </c>
      <c r="AL303" s="101">
        <f t="shared" si="118"/>
        <v>0</v>
      </c>
      <c r="AM303" s="101">
        <f t="shared" si="119"/>
        <v>0</v>
      </c>
      <c r="AN303" s="101">
        <f t="shared" si="120"/>
        <v>0</v>
      </c>
      <c r="AO303" s="101">
        <f t="shared" si="121"/>
        <v>0</v>
      </c>
      <c r="AP303" s="101">
        <f>IF(AG303="PE",AO303-(AO303*N(HLOOKUP($F303,Partenaires!$B$11:$H$24,12,FALSE))/N(HLOOKUP($F303,Partenaires!$B$11:$H$24,13,FALSE))),0)</f>
        <v>0</v>
      </c>
      <c r="AQ303" s="101">
        <f t="shared" si="122"/>
        <v>0</v>
      </c>
      <c r="AR303" s="101">
        <f t="shared" si="123"/>
        <v>0</v>
      </c>
      <c r="AS303" s="101">
        <f t="shared" si="124"/>
        <v>0</v>
      </c>
      <c r="AT303" s="101">
        <f t="shared" si="125"/>
        <v>0</v>
      </c>
      <c r="AU303" s="101">
        <f t="shared" si="126"/>
        <v>0</v>
      </c>
      <c r="AV303" s="101">
        <f t="shared" si="127"/>
        <v>0</v>
      </c>
      <c r="AW303" s="101">
        <f t="shared" si="128"/>
        <v>0</v>
      </c>
      <c r="AX303" s="101">
        <f t="shared" si="129"/>
        <v>0</v>
      </c>
      <c r="AY303" s="101">
        <f t="shared" si="130"/>
        <v>0</v>
      </c>
      <c r="AZ303" s="101">
        <f t="shared" si="131"/>
        <v>0</v>
      </c>
      <c r="BA303" s="101">
        <f>IF(F303="",0,$BB303*N(HLOOKUP($F303,Partenaires!$B$11:$H$24,5,FALSE)))</f>
        <v>0</v>
      </c>
      <c r="BB303" s="101">
        <f t="shared" si="132"/>
        <v>0</v>
      </c>
    </row>
    <row r="304" spans="1:54" x14ac:dyDescent="0.25">
      <c r="A304" s="25"/>
      <c r="B304" s="25"/>
      <c r="C304" s="25"/>
      <c r="D304" s="43" t="str">
        <f t="shared" si="110"/>
        <v/>
      </c>
      <c r="E304" s="44">
        <f>IFERROR(VLOOKUP(CONCATENATE(A304,B304,C304),'Structure projet '!D:E,2,FALSE),"")</f>
        <v>0</v>
      </c>
      <c r="F304" s="25"/>
      <c r="G304" s="25"/>
      <c r="H304" s="26"/>
      <c r="I304" s="26"/>
      <c r="J304" s="272"/>
      <c r="K304" s="272"/>
      <c r="L304" s="272"/>
      <c r="M304" s="272"/>
      <c r="N304" s="272"/>
      <c r="O304" s="98">
        <f t="shared" si="111"/>
        <v>0</v>
      </c>
      <c r="P304" s="33"/>
      <c r="Q304" s="33"/>
      <c r="R304" s="33"/>
      <c r="S304" s="33"/>
      <c r="T304" s="33"/>
      <c r="U304" s="99">
        <f t="shared" si="112"/>
        <v>0</v>
      </c>
      <c r="V304" s="34"/>
      <c r="W304" s="99">
        <f t="shared" si="113"/>
        <v>0</v>
      </c>
      <c r="X304" s="99">
        <f t="shared" si="114"/>
        <v>0</v>
      </c>
      <c r="Y304" s="33" t="str">
        <f>_xlfn.IFNA(IF(VLOOKUP(CONCATENATE($D304,$F304,$G304,Y$3),'Description des coûts'!$D$8:$M$1048576,5,FALSE)=Y$3,VLOOKUP(CONCATENATE($D304,$F304,$G304,Y$3),'Description des coûts'!$D$8:$M$1048576,9,FALSE),0),"")</f>
        <v/>
      </c>
      <c r="Z304" s="33">
        <f>IFERROR(VLOOKUP(D304,Amortissements!$D$8:$O$1048576,8,FALSE)*VLOOKUP(D304,Amortissements!$D$8:$O$1048576,10,FALSE),0)</f>
        <v>0</v>
      </c>
      <c r="AA304" s="33" t="str">
        <f>_xlfn.IFNA(IF(VLOOKUP(CONCATENATE($D304,$F304,$G304,AA$3),'Description des coûts'!$D$8:$M$1048576,5,FALSE)=AA$3,VLOOKUP(CONCATENATE($D304,$F304,$G304,AA$3),'Description des coûts'!$D$8:$M$1048576,9,FALSE),0),"")</f>
        <v/>
      </c>
      <c r="AB304" s="33" t="str">
        <f>_xlfn.IFNA(IF(VLOOKUP(CONCATENATE($D304,$F304,$G304,AB$3),'Description des coûts'!$D$8:$M$1048576,5,FALSE)=AB$3,VLOOKUP(CONCATENATE($D304,$F304,$G304,AB$3),'Description des coûts'!$D$8:$M$1048576,9,FALSE),0),"")</f>
        <v/>
      </c>
      <c r="AC304" s="33" t="str">
        <f>_xlfn.IFNA(IF(VLOOKUP(CONCATENATE($D304,$F304,$G304,AC$3),'Description des coûts'!$D$8:$M$1048576,5,FALSE)=AC$3,VLOOKUP(CONCATENATE($D304,$F304,$G304,AC$3),'Description des coûts'!$D$8:$M$1048576,9,FALSE),0),"")</f>
        <v/>
      </c>
      <c r="AD304" s="33" t="str">
        <f>_xlfn.IFNA(IF(VLOOKUP(CONCATENATE($D304,$F304,$G304,AD$3),'Description des coûts'!$D$8:$M$1048576,5,FALSE)=AD$3,VLOOKUP(CONCATENATE($D304,$F304,$G304,AD$3),'Description des coûts'!$D$8:$M$1048576,9,FALSE),0),"")</f>
        <v/>
      </c>
      <c r="AE304" s="34"/>
      <c r="AF304" s="99">
        <f t="shared" si="115"/>
        <v>0</v>
      </c>
      <c r="AG304" s="25"/>
      <c r="AH304" s="302"/>
      <c r="AI304" s="100">
        <f>IF(F304="",0,
IF(AG304="RI",N(HLOOKUP($F304,Partenaires!$B$11:$H$24,6,FALSE)),
IF(AG304="DE",N(HLOOKUP($F304,Partenaires!$B$11:$H$24,7,FALSE)),
IF(AG304="IEE",N(HLOOKUP($F304,Partenaires!$B$11:$H$24,8,FALSE)),
IF(AG304="AFR",N(HLOOKUP($F304,Partenaires!$B$11:$H$24,9,FALSE)),
IF(AG304="PME",N(HLOOKUP($F304,Partenaires!$B$11:$H$24,10,FALSE)),
IF(AG304="PE",N(HLOOKUP($F304,Partenaires!$B$11:$H$24,11,FALSE)),0)))))))</f>
        <v>0</v>
      </c>
      <c r="AJ304" s="101">
        <f t="shared" si="116"/>
        <v>0</v>
      </c>
      <c r="AK304" s="101">
        <f t="shared" si="117"/>
        <v>0</v>
      </c>
      <c r="AL304" s="101">
        <f t="shared" si="118"/>
        <v>0</v>
      </c>
      <c r="AM304" s="101">
        <f t="shared" si="119"/>
        <v>0</v>
      </c>
      <c r="AN304" s="101">
        <f t="shared" si="120"/>
        <v>0</v>
      </c>
      <c r="AO304" s="101">
        <f t="shared" si="121"/>
        <v>0</v>
      </c>
      <c r="AP304" s="101">
        <f>IF(AG304="PE",AO304-(AO304*N(HLOOKUP($F304,Partenaires!$B$11:$H$24,12,FALSE))/N(HLOOKUP($F304,Partenaires!$B$11:$H$24,13,FALSE))),0)</f>
        <v>0</v>
      </c>
      <c r="AQ304" s="101">
        <f t="shared" si="122"/>
        <v>0</v>
      </c>
      <c r="AR304" s="101">
        <f t="shared" si="123"/>
        <v>0</v>
      </c>
      <c r="AS304" s="101">
        <f t="shared" si="124"/>
        <v>0</v>
      </c>
      <c r="AT304" s="101">
        <f t="shared" si="125"/>
        <v>0</v>
      </c>
      <c r="AU304" s="101">
        <f t="shared" si="126"/>
        <v>0</v>
      </c>
      <c r="AV304" s="101">
        <f t="shared" si="127"/>
        <v>0</v>
      </c>
      <c r="AW304" s="101">
        <f t="shared" si="128"/>
        <v>0</v>
      </c>
      <c r="AX304" s="101">
        <f t="shared" si="129"/>
        <v>0</v>
      </c>
      <c r="AY304" s="101">
        <f t="shared" si="130"/>
        <v>0</v>
      </c>
      <c r="AZ304" s="101">
        <f t="shared" si="131"/>
        <v>0</v>
      </c>
      <c r="BA304" s="101">
        <f>IF(F304="",0,$BB304*N(HLOOKUP($F304,Partenaires!$B$11:$H$24,5,FALSE)))</f>
        <v>0</v>
      </c>
      <c r="BB304" s="101">
        <f t="shared" si="132"/>
        <v>0</v>
      </c>
    </row>
    <row r="305" spans="1:54" x14ac:dyDescent="0.25">
      <c r="A305" s="25"/>
      <c r="B305" s="25"/>
      <c r="C305" s="25"/>
      <c r="D305" s="43" t="str">
        <f t="shared" si="110"/>
        <v/>
      </c>
      <c r="E305" s="44">
        <f>IFERROR(VLOOKUP(CONCATENATE(A305,B305,C305),'Structure projet '!D:E,2,FALSE),"")</f>
        <v>0</v>
      </c>
      <c r="F305" s="25"/>
      <c r="G305" s="25"/>
      <c r="H305" s="26"/>
      <c r="I305" s="26"/>
      <c r="J305" s="272"/>
      <c r="K305" s="272"/>
      <c r="L305" s="272"/>
      <c r="M305" s="272"/>
      <c r="N305" s="272"/>
      <c r="O305" s="98">
        <f t="shared" si="111"/>
        <v>0</v>
      </c>
      <c r="P305" s="33"/>
      <c r="Q305" s="33"/>
      <c r="R305" s="33"/>
      <c r="S305" s="33"/>
      <c r="T305" s="33"/>
      <c r="U305" s="99">
        <f t="shared" si="112"/>
        <v>0</v>
      </c>
      <c r="V305" s="34"/>
      <c r="W305" s="99">
        <f t="shared" si="113"/>
        <v>0</v>
      </c>
      <c r="X305" s="99">
        <f t="shared" si="114"/>
        <v>0</v>
      </c>
      <c r="Y305" s="33" t="str">
        <f>_xlfn.IFNA(IF(VLOOKUP(CONCATENATE($D305,$F305,$G305,Y$3),'Description des coûts'!$D$8:$M$1048576,5,FALSE)=Y$3,VLOOKUP(CONCATENATE($D305,$F305,$G305,Y$3),'Description des coûts'!$D$8:$M$1048576,9,FALSE),0),"")</f>
        <v/>
      </c>
      <c r="Z305" s="33">
        <f>IFERROR(VLOOKUP(D305,Amortissements!$D$8:$O$1048576,8,FALSE)*VLOOKUP(D305,Amortissements!$D$8:$O$1048576,10,FALSE),0)</f>
        <v>0</v>
      </c>
      <c r="AA305" s="33" t="str">
        <f>_xlfn.IFNA(IF(VLOOKUP(CONCATENATE($D305,$F305,$G305,AA$3),'Description des coûts'!$D$8:$M$1048576,5,FALSE)=AA$3,VLOOKUP(CONCATENATE($D305,$F305,$G305,AA$3),'Description des coûts'!$D$8:$M$1048576,9,FALSE),0),"")</f>
        <v/>
      </c>
      <c r="AB305" s="33" t="str">
        <f>_xlfn.IFNA(IF(VLOOKUP(CONCATENATE($D305,$F305,$G305,AB$3),'Description des coûts'!$D$8:$M$1048576,5,FALSE)=AB$3,VLOOKUP(CONCATENATE($D305,$F305,$G305,AB$3),'Description des coûts'!$D$8:$M$1048576,9,FALSE),0),"")</f>
        <v/>
      </c>
      <c r="AC305" s="33" t="str">
        <f>_xlfn.IFNA(IF(VLOOKUP(CONCATENATE($D305,$F305,$G305,AC$3),'Description des coûts'!$D$8:$M$1048576,5,FALSE)=AC$3,VLOOKUP(CONCATENATE($D305,$F305,$G305,AC$3),'Description des coûts'!$D$8:$M$1048576,9,FALSE),0),"")</f>
        <v/>
      </c>
      <c r="AD305" s="33" t="str">
        <f>_xlfn.IFNA(IF(VLOOKUP(CONCATENATE($D305,$F305,$G305,AD$3),'Description des coûts'!$D$8:$M$1048576,5,FALSE)=AD$3,VLOOKUP(CONCATENATE($D305,$F305,$G305,AD$3),'Description des coûts'!$D$8:$M$1048576,9,FALSE),0),"")</f>
        <v/>
      </c>
      <c r="AE305" s="34"/>
      <c r="AF305" s="99">
        <f t="shared" si="115"/>
        <v>0</v>
      </c>
      <c r="AG305" s="25"/>
      <c r="AH305" s="302"/>
      <c r="AI305" s="100">
        <f>IF(F305="",0,
IF(AG305="RI",N(HLOOKUP($F305,Partenaires!$B$11:$H$24,6,FALSE)),
IF(AG305="DE",N(HLOOKUP($F305,Partenaires!$B$11:$H$24,7,FALSE)),
IF(AG305="IEE",N(HLOOKUP($F305,Partenaires!$B$11:$H$24,8,FALSE)),
IF(AG305="AFR",N(HLOOKUP($F305,Partenaires!$B$11:$H$24,9,FALSE)),
IF(AG305="PME",N(HLOOKUP($F305,Partenaires!$B$11:$H$24,10,FALSE)),
IF(AG305="PE",N(HLOOKUP($F305,Partenaires!$B$11:$H$24,11,FALSE)),0)))))))</f>
        <v>0</v>
      </c>
      <c r="AJ305" s="101">
        <f t="shared" si="116"/>
        <v>0</v>
      </c>
      <c r="AK305" s="101">
        <f t="shared" si="117"/>
        <v>0</v>
      </c>
      <c r="AL305" s="101">
        <f t="shared" si="118"/>
        <v>0</v>
      </c>
      <c r="AM305" s="101">
        <f t="shared" si="119"/>
        <v>0</v>
      </c>
      <c r="AN305" s="101">
        <f t="shared" si="120"/>
        <v>0</v>
      </c>
      <c r="AO305" s="101">
        <f t="shared" si="121"/>
        <v>0</v>
      </c>
      <c r="AP305" s="101">
        <f>IF(AG305="PE",AO305-(AO305*N(HLOOKUP($F305,Partenaires!$B$11:$H$24,12,FALSE))/N(HLOOKUP($F305,Partenaires!$B$11:$H$24,13,FALSE))),0)</f>
        <v>0</v>
      </c>
      <c r="AQ305" s="101">
        <f t="shared" si="122"/>
        <v>0</v>
      </c>
      <c r="AR305" s="101">
        <f t="shared" si="123"/>
        <v>0</v>
      </c>
      <c r="AS305" s="101">
        <f t="shared" si="124"/>
        <v>0</v>
      </c>
      <c r="AT305" s="101">
        <f t="shared" si="125"/>
        <v>0</v>
      </c>
      <c r="AU305" s="101">
        <f t="shared" si="126"/>
        <v>0</v>
      </c>
      <c r="AV305" s="101">
        <f t="shared" si="127"/>
        <v>0</v>
      </c>
      <c r="AW305" s="101">
        <f t="shared" si="128"/>
        <v>0</v>
      </c>
      <c r="AX305" s="101">
        <f t="shared" si="129"/>
        <v>0</v>
      </c>
      <c r="AY305" s="101">
        <f t="shared" si="130"/>
        <v>0</v>
      </c>
      <c r="AZ305" s="101">
        <f t="shared" si="131"/>
        <v>0</v>
      </c>
      <c r="BA305" s="101">
        <f>IF(F305="",0,$BB305*N(HLOOKUP($F305,Partenaires!$B$11:$H$24,5,FALSE)))</f>
        <v>0</v>
      </c>
      <c r="BB305" s="101">
        <f t="shared" si="132"/>
        <v>0</v>
      </c>
    </row>
    <row r="306" spans="1:54" x14ac:dyDescent="0.25">
      <c r="A306" s="25"/>
      <c r="B306" s="25"/>
      <c r="C306" s="25"/>
      <c r="D306" s="43" t="str">
        <f t="shared" si="110"/>
        <v/>
      </c>
      <c r="E306" s="44">
        <f>IFERROR(VLOOKUP(CONCATENATE(A306,B306,C306),'Structure projet '!D:E,2,FALSE),"")</f>
        <v>0</v>
      </c>
      <c r="F306" s="25"/>
      <c r="G306" s="25"/>
      <c r="H306" s="26"/>
      <c r="I306" s="26"/>
      <c r="J306" s="272"/>
      <c r="K306" s="272"/>
      <c r="L306" s="272"/>
      <c r="M306" s="272"/>
      <c r="N306" s="272"/>
      <c r="O306" s="98">
        <f t="shared" si="111"/>
        <v>0</v>
      </c>
      <c r="P306" s="33"/>
      <c r="Q306" s="33"/>
      <c r="R306" s="33"/>
      <c r="S306" s="33"/>
      <c r="T306" s="33"/>
      <c r="U306" s="99">
        <f t="shared" si="112"/>
        <v>0</v>
      </c>
      <c r="V306" s="34"/>
      <c r="W306" s="99">
        <f t="shared" si="113"/>
        <v>0</v>
      </c>
      <c r="X306" s="99">
        <f t="shared" si="114"/>
        <v>0</v>
      </c>
      <c r="Y306" s="33" t="str">
        <f>_xlfn.IFNA(IF(VLOOKUP(CONCATENATE($D306,$F306,$G306,Y$3),'Description des coûts'!$D$8:$M$1048576,5,FALSE)=Y$3,VLOOKUP(CONCATENATE($D306,$F306,$G306,Y$3),'Description des coûts'!$D$8:$M$1048576,9,FALSE),0),"")</f>
        <v/>
      </c>
      <c r="Z306" s="33">
        <f>IFERROR(VLOOKUP(D306,Amortissements!$D$8:$O$1048576,8,FALSE)*VLOOKUP(D306,Amortissements!$D$8:$O$1048576,10,FALSE),0)</f>
        <v>0</v>
      </c>
      <c r="AA306" s="33" t="str">
        <f>_xlfn.IFNA(IF(VLOOKUP(CONCATENATE($D306,$F306,$G306,AA$3),'Description des coûts'!$D$8:$M$1048576,5,FALSE)=AA$3,VLOOKUP(CONCATENATE($D306,$F306,$G306,AA$3),'Description des coûts'!$D$8:$M$1048576,9,FALSE),0),"")</f>
        <v/>
      </c>
      <c r="AB306" s="33" t="str">
        <f>_xlfn.IFNA(IF(VLOOKUP(CONCATENATE($D306,$F306,$G306,AB$3),'Description des coûts'!$D$8:$M$1048576,5,FALSE)=AB$3,VLOOKUP(CONCATENATE($D306,$F306,$G306,AB$3),'Description des coûts'!$D$8:$M$1048576,9,FALSE),0),"")</f>
        <v/>
      </c>
      <c r="AC306" s="33" t="str">
        <f>_xlfn.IFNA(IF(VLOOKUP(CONCATENATE($D306,$F306,$G306,AC$3),'Description des coûts'!$D$8:$M$1048576,5,FALSE)=AC$3,VLOOKUP(CONCATENATE($D306,$F306,$G306,AC$3),'Description des coûts'!$D$8:$M$1048576,9,FALSE),0),"")</f>
        <v/>
      </c>
      <c r="AD306" s="33" t="str">
        <f>_xlfn.IFNA(IF(VLOOKUP(CONCATENATE($D306,$F306,$G306,AD$3),'Description des coûts'!$D$8:$M$1048576,5,FALSE)=AD$3,VLOOKUP(CONCATENATE($D306,$F306,$G306,AD$3),'Description des coûts'!$D$8:$M$1048576,9,FALSE),0),"")</f>
        <v/>
      </c>
      <c r="AE306" s="34"/>
      <c r="AF306" s="99">
        <f t="shared" si="115"/>
        <v>0</v>
      </c>
      <c r="AG306" s="25"/>
      <c r="AH306" s="302"/>
      <c r="AI306" s="100">
        <f>IF(F306="",0,
IF(AG306="RI",N(HLOOKUP($F306,Partenaires!$B$11:$H$24,6,FALSE)),
IF(AG306="DE",N(HLOOKUP($F306,Partenaires!$B$11:$H$24,7,FALSE)),
IF(AG306="IEE",N(HLOOKUP($F306,Partenaires!$B$11:$H$24,8,FALSE)),
IF(AG306="AFR",N(HLOOKUP($F306,Partenaires!$B$11:$H$24,9,FALSE)),
IF(AG306="PME",N(HLOOKUP($F306,Partenaires!$B$11:$H$24,10,FALSE)),
IF(AG306="PE",N(HLOOKUP($F306,Partenaires!$B$11:$H$24,11,FALSE)),0)))))))</f>
        <v>0</v>
      </c>
      <c r="AJ306" s="101">
        <f t="shared" si="116"/>
        <v>0</v>
      </c>
      <c r="AK306" s="101">
        <f t="shared" si="117"/>
        <v>0</v>
      </c>
      <c r="AL306" s="101">
        <f t="shared" si="118"/>
        <v>0</v>
      </c>
      <c r="AM306" s="101">
        <f t="shared" si="119"/>
        <v>0</v>
      </c>
      <c r="AN306" s="101">
        <f t="shared" si="120"/>
        <v>0</v>
      </c>
      <c r="AO306" s="101">
        <f t="shared" si="121"/>
        <v>0</v>
      </c>
      <c r="AP306" s="101">
        <f>IF(AG306="PE",AO306-(AO306*N(HLOOKUP($F306,Partenaires!$B$11:$H$24,12,FALSE))/N(HLOOKUP($F306,Partenaires!$B$11:$H$24,13,FALSE))),0)</f>
        <v>0</v>
      </c>
      <c r="AQ306" s="101">
        <f t="shared" si="122"/>
        <v>0</v>
      </c>
      <c r="AR306" s="101">
        <f t="shared" si="123"/>
        <v>0</v>
      </c>
      <c r="AS306" s="101">
        <f t="shared" si="124"/>
        <v>0</v>
      </c>
      <c r="AT306" s="101">
        <f t="shared" si="125"/>
        <v>0</v>
      </c>
      <c r="AU306" s="101">
        <f t="shared" si="126"/>
        <v>0</v>
      </c>
      <c r="AV306" s="101">
        <f t="shared" si="127"/>
        <v>0</v>
      </c>
      <c r="AW306" s="101">
        <f t="shared" si="128"/>
        <v>0</v>
      </c>
      <c r="AX306" s="101">
        <f t="shared" si="129"/>
        <v>0</v>
      </c>
      <c r="AY306" s="101">
        <f t="shared" si="130"/>
        <v>0</v>
      </c>
      <c r="AZ306" s="101">
        <f t="shared" si="131"/>
        <v>0</v>
      </c>
      <c r="BA306" s="101">
        <f>IF(F306="",0,$BB306*N(HLOOKUP($F306,Partenaires!$B$11:$H$24,5,FALSE)))</f>
        <v>0</v>
      </c>
      <c r="BB306" s="101">
        <f t="shared" si="132"/>
        <v>0</v>
      </c>
    </row>
    <row r="307" spans="1:54" x14ac:dyDescent="0.25">
      <c r="A307" s="25"/>
      <c r="B307" s="25"/>
      <c r="C307" s="25"/>
      <c r="D307" s="43" t="str">
        <f t="shared" si="110"/>
        <v/>
      </c>
      <c r="E307" s="44">
        <f>IFERROR(VLOOKUP(CONCATENATE(A307,B307,C307),'Structure projet '!D:E,2,FALSE),"")</f>
        <v>0</v>
      </c>
      <c r="F307" s="25"/>
      <c r="G307" s="25"/>
      <c r="H307" s="26"/>
      <c r="I307" s="26"/>
      <c r="J307" s="272"/>
      <c r="K307" s="272"/>
      <c r="L307" s="272"/>
      <c r="M307" s="272"/>
      <c r="N307" s="272"/>
      <c r="O307" s="98">
        <f t="shared" si="111"/>
        <v>0</v>
      </c>
      <c r="P307" s="33"/>
      <c r="Q307" s="33"/>
      <c r="R307" s="33"/>
      <c r="S307" s="33"/>
      <c r="T307" s="33"/>
      <c r="U307" s="99">
        <f t="shared" si="112"/>
        <v>0</v>
      </c>
      <c r="V307" s="34"/>
      <c r="W307" s="99">
        <f t="shared" si="113"/>
        <v>0</v>
      </c>
      <c r="X307" s="99">
        <f t="shared" si="114"/>
        <v>0</v>
      </c>
      <c r="Y307" s="33" t="str">
        <f>_xlfn.IFNA(IF(VLOOKUP(CONCATENATE($D307,$F307,$G307,Y$3),'Description des coûts'!$D$8:$M$1048576,5,FALSE)=Y$3,VLOOKUP(CONCATENATE($D307,$F307,$G307,Y$3),'Description des coûts'!$D$8:$M$1048576,9,FALSE),0),"")</f>
        <v/>
      </c>
      <c r="Z307" s="33">
        <f>IFERROR(VLOOKUP(D307,Amortissements!$D$8:$O$1048576,8,FALSE)*VLOOKUP(D307,Amortissements!$D$8:$O$1048576,10,FALSE),0)</f>
        <v>0</v>
      </c>
      <c r="AA307" s="33" t="str">
        <f>_xlfn.IFNA(IF(VLOOKUP(CONCATENATE($D307,$F307,$G307,AA$3),'Description des coûts'!$D$8:$M$1048576,5,FALSE)=AA$3,VLOOKUP(CONCATENATE($D307,$F307,$G307,AA$3),'Description des coûts'!$D$8:$M$1048576,9,FALSE),0),"")</f>
        <v/>
      </c>
      <c r="AB307" s="33" t="str">
        <f>_xlfn.IFNA(IF(VLOOKUP(CONCATENATE($D307,$F307,$G307,AB$3),'Description des coûts'!$D$8:$M$1048576,5,FALSE)=AB$3,VLOOKUP(CONCATENATE($D307,$F307,$G307,AB$3),'Description des coûts'!$D$8:$M$1048576,9,FALSE),0),"")</f>
        <v/>
      </c>
      <c r="AC307" s="33" t="str">
        <f>_xlfn.IFNA(IF(VLOOKUP(CONCATENATE($D307,$F307,$G307,AC$3),'Description des coûts'!$D$8:$M$1048576,5,FALSE)=AC$3,VLOOKUP(CONCATENATE($D307,$F307,$G307,AC$3),'Description des coûts'!$D$8:$M$1048576,9,FALSE),0),"")</f>
        <v/>
      </c>
      <c r="AD307" s="33" t="str">
        <f>_xlfn.IFNA(IF(VLOOKUP(CONCATENATE($D307,$F307,$G307,AD$3),'Description des coûts'!$D$8:$M$1048576,5,FALSE)=AD$3,VLOOKUP(CONCATENATE($D307,$F307,$G307,AD$3),'Description des coûts'!$D$8:$M$1048576,9,FALSE),0),"")</f>
        <v/>
      </c>
      <c r="AE307" s="34"/>
      <c r="AF307" s="99">
        <f t="shared" si="115"/>
        <v>0</v>
      </c>
      <c r="AG307" s="25"/>
      <c r="AH307" s="302"/>
      <c r="AI307" s="100">
        <f>IF(F307="",0,
IF(AG307="RI",N(HLOOKUP($F307,Partenaires!$B$11:$H$24,6,FALSE)),
IF(AG307="DE",N(HLOOKUP($F307,Partenaires!$B$11:$H$24,7,FALSE)),
IF(AG307="IEE",N(HLOOKUP($F307,Partenaires!$B$11:$H$24,8,FALSE)),
IF(AG307="AFR",N(HLOOKUP($F307,Partenaires!$B$11:$H$24,9,FALSE)),
IF(AG307="PME",N(HLOOKUP($F307,Partenaires!$B$11:$H$24,10,FALSE)),
IF(AG307="PE",N(HLOOKUP($F307,Partenaires!$B$11:$H$24,11,FALSE)),0)))))))</f>
        <v>0</v>
      </c>
      <c r="AJ307" s="101">
        <f t="shared" si="116"/>
        <v>0</v>
      </c>
      <c r="AK307" s="101">
        <f t="shared" si="117"/>
        <v>0</v>
      </c>
      <c r="AL307" s="101">
        <f t="shared" si="118"/>
        <v>0</v>
      </c>
      <c r="AM307" s="101">
        <f t="shared" si="119"/>
        <v>0</v>
      </c>
      <c r="AN307" s="101">
        <f t="shared" si="120"/>
        <v>0</v>
      </c>
      <c r="AO307" s="101">
        <f t="shared" si="121"/>
        <v>0</v>
      </c>
      <c r="AP307" s="101">
        <f>IF(AG307="PE",AO307-(AO307*N(HLOOKUP($F307,Partenaires!$B$11:$H$24,12,FALSE))/N(HLOOKUP($F307,Partenaires!$B$11:$H$24,13,FALSE))),0)</f>
        <v>0</v>
      </c>
      <c r="AQ307" s="101">
        <f t="shared" si="122"/>
        <v>0</v>
      </c>
      <c r="AR307" s="101">
        <f t="shared" si="123"/>
        <v>0</v>
      </c>
      <c r="AS307" s="101">
        <f t="shared" si="124"/>
        <v>0</v>
      </c>
      <c r="AT307" s="101">
        <f t="shared" si="125"/>
        <v>0</v>
      </c>
      <c r="AU307" s="101">
        <f t="shared" si="126"/>
        <v>0</v>
      </c>
      <c r="AV307" s="101">
        <f t="shared" si="127"/>
        <v>0</v>
      </c>
      <c r="AW307" s="101">
        <f t="shared" si="128"/>
        <v>0</v>
      </c>
      <c r="AX307" s="101">
        <f t="shared" si="129"/>
        <v>0</v>
      </c>
      <c r="AY307" s="101">
        <f t="shared" si="130"/>
        <v>0</v>
      </c>
      <c r="AZ307" s="101">
        <f t="shared" si="131"/>
        <v>0</v>
      </c>
      <c r="BA307" s="101">
        <f>IF(F307="",0,$BB307*N(HLOOKUP($F307,Partenaires!$B$11:$H$24,5,FALSE)))</f>
        <v>0</v>
      </c>
      <c r="BB307" s="101">
        <f t="shared" si="132"/>
        <v>0</v>
      </c>
    </row>
    <row r="308" spans="1:54" x14ac:dyDescent="0.25">
      <c r="A308" s="25"/>
      <c r="B308" s="25"/>
      <c r="C308" s="25"/>
      <c r="D308" s="43" t="str">
        <f t="shared" si="110"/>
        <v/>
      </c>
      <c r="E308" s="44">
        <f>IFERROR(VLOOKUP(CONCATENATE(A308,B308,C308),'Structure projet '!D:E,2,FALSE),"")</f>
        <v>0</v>
      </c>
      <c r="F308" s="25"/>
      <c r="G308" s="25"/>
      <c r="H308" s="26"/>
      <c r="I308" s="26"/>
      <c r="J308" s="272"/>
      <c r="K308" s="272"/>
      <c r="L308" s="272"/>
      <c r="M308" s="272"/>
      <c r="N308" s="272"/>
      <c r="O308" s="98">
        <f t="shared" si="111"/>
        <v>0</v>
      </c>
      <c r="P308" s="33"/>
      <c r="Q308" s="33"/>
      <c r="R308" s="33"/>
      <c r="S308" s="33"/>
      <c r="T308" s="33"/>
      <c r="U308" s="99">
        <f t="shared" si="112"/>
        <v>0</v>
      </c>
      <c r="V308" s="34"/>
      <c r="W308" s="99">
        <f t="shared" si="113"/>
        <v>0</v>
      </c>
      <c r="X308" s="99">
        <f t="shared" si="114"/>
        <v>0</v>
      </c>
      <c r="Y308" s="33" t="str">
        <f>_xlfn.IFNA(IF(VLOOKUP(CONCATENATE($D308,$F308,$G308,Y$3),'Description des coûts'!$D$8:$M$1048576,5,FALSE)=Y$3,VLOOKUP(CONCATENATE($D308,$F308,$G308,Y$3),'Description des coûts'!$D$8:$M$1048576,9,FALSE),0),"")</f>
        <v/>
      </c>
      <c r="Z308" s="33">
        <f>IFERROR(VLOOKUP(D308,Amortissements!$D$8:$O$1048576,8,FALSE)*VLOOKUP(D308,Amortissements!$D$8:$O$1048576,10,FALSE),0)</f>
        <v>0</v>
      </c>
      <c r="AA308" s="33" t="str">
        <f>_xlfn.IFNA(IF(VLOOKUP(CONCATENATE($D308,$F308,$G308,AA$3),'Description des coûts'!$D$8:$M$1048576,5,FALSE)=AA$3,VLOOKUP(CONCATENATE($D308,$F308,$G308,AA$3),'Description des coûts'!$D$8:$M$1048576,9,FALSE),0),"")</f>
        <v/>
      </c>
      <c r="AB308" s="33" t="str">
        <f>_xlfn.IFNA(IF(VLOOKUP(CONCATENATE($D308,$F308,$G308,AB$3),'Description des coûts'!$D$8:$M$1048576,5,FALSE)=AB$3,VLOOKUP(CONCATENATE($D308,$F308,$G308,AB$3),'Description des coûts'!$D$8:$M$1048576,9,FALSE),0),"")</f>
        <v/>
      </c>
      <c r="AC308" s="33" t="str">
        <f>_xlfn.IFNA(IF(VLOOKUP(CONCATENATE($D308,$F308,$G308,AC$3),'Description des coûts'!$D$8:$M$1048576,5,FALSE)=AC$3,VLOOKUP(CONCATENATE($D308,$F308,$G308,AC$3),'Description des coûts'!$D$8:$M$1048576,9,FALSE),0),"")</f>
        <v/>
      </c>
      <c r="AD308" s="33" t="str">
        <f>_xlfn.IFNA(IF(VLOOKUP(CONCATENATE($D308,$F308,$G308,AD$3),'Description des coûts'!$D$8:$M$1048576,5,FALSE)=AD$3,VLOOKUP(CONCATENATE($D308,$F308,$G308,AD$3),'Description des coûts'!$D$8:$M$1048576,9,FALSE),0),"")</f>
        <v/>
      </c>
      <c r="AE308" s="34"/>
      <c r="AF308" s="99">
        <f t="shared" si="115"/>
        <v>0</v>
      </c>
      <c r="AG308" s="25"/>
      <c r="AH308" s="302"/>
      <c r="AI308" s="100">
        <f>IF(F308="",0,
IF(AG308="RI",N(HLOOKUP($F308,Partenaires!$B$11:$H$24,6,FALSE)),
IF(AG308="DE",N(HLOOKUP($F308,Partenaires!$B$11:$H$24,7,FALSE)),
IF(AG308="IEE",N(HLOOKUP($F308,Partenaires!$B$11:$H$24,8,FALSE)),
IF(AG308="AFR",N(HLOOKUP($F308,Partenaires!$B$11:$H$24,9,FALSE)),
IF(AG308="PME",N(HLOOKUP($F308,Partenaires!$B$11:$H$24,10,FALSE)),
IF(AG308="PE",N(HLOOKUP($F308,Partenaires!$B$11:$H$24,11,FALSE)),0)))))))</f>
        <v>0</v>
      </c>
      <c r="AJ308" s="101">
        <f t="shared" si="116"/>
        <v>0</v>
      </c>
      <c r="AK308" s="101">
        <f t="shared" si="117"/>
        <v>0</v>
      </c>
      <c r="AL308" s="101">
        <f t="shared" si="118"/>
        <v>0</v>
      </c>
      <c r="AM308" s="101">
        <f t="shared" si="119"/>
        <v>0</v>
      </c>
      <c r="AN308" s="101">
        <f t="shared" si="120"/>
        <v>0</v>
      </c>
      <c r="AO308" s="101">
        <f t="shared" si="121"/>
        <v>0</v>
      </c>
      <c r="AP308" s="101">
        <f>IF(AG308="PE",AO308-(AO308*N(HLOOKUP($F308,Partenaires!$B$11:$H$24,12,FALSE))/N(HLOOKUP($F308,Partenaires!$B$11:$H$24,13,FALSE))),0)</f>
        <v>0</v>
      </c>
      <c r="AQ308" s="101">
        <f t="shared" si="122"/>
        <v>0</v>
      </c>
      <c r="AR308" s="101">
        <f t="shared" si="123"/>
        <v>0</v>
      </c>
      <c r="AS308" s="101">
        <f t="shared" si="124"/>
        <v>0</v>
      </c>
      <c r="AT308" s="101">
        <f t="shared" si="125"/>
        <v>0</v>
      </c>
      <c r="AU308" s="101">
        <f t="shared" si="126"/>
        <v>0</v>
      </c>
      <c r="AV308" s="101">
        <f t="shared" si="127"/>
        <v>0</v>
      </c>
      <c r="AW308" s="101">
        <f t="shared" si="128"/>
        <v>0</v>
      </c>
      <c r="AX308" s="101">
        <f t="shared" si="129"/>
        <v>0</v>
      </c>
      <c r="AY308" s="101">
        <f t="shared" si="130"/>
        <v>0</v>
      </c>
      <c r="AZ308" s="101">
        <f t="shared" si="131"/>
        <v>0</v>
      </c>
      <c r="BA308" s="101">
        <f>IF(F308="",0,$BB308*N(HLOOKUP($F308,Partenaires!$B$11:$H$24,5,FALSE)))</f>
        <v>0</v>
      </c>
      <c r="BB308" s="101">
        <f t="shared" si="132"/>
        <v>0</v>
      </c>
    </row>
    <row r="309" spans="1:54" x14ac:dyDescent="0.25">
      <c r="A309" s="25"/>
      <c r="B309" s="25"/>
      <c r="C309" s="25"/>
      <c r="D309" s="43" t="str">
        <f t="shared" si="110"/>
        <v/>
      </c>
      <c r="E309" s="44">
        <f>IFERROR(VLOOKUP(CONCATENATE(A309,B309,C309),'Structure projet '!D:E,2,FALSE),"")</f>
        <v>0</v>
      </c>
      <c r="F309" s="25"/>
      <c r="G309" s="25"/>
      <c r="H309" s="26"/>
      <c r="I309" s="26"/>
      <c r="J309" s="272"/>
      <c r="K309" s="272"/>
      <c r="L309" s="272"/>
      <c r="M309" s="272"/>
      <c r="N309" s="272"/>
      <c r="O309" s="98">
        <f t="shared" si="111"/>
        <v>0</v>
      </c>
      <c r="P309" s="33"/>
      <c r="Q309" s="33"/>
      <c r="R309" s="33"/>
      <c r="S309" s="33"/>
      <c r="T309" s="33"/>
      <c r="U309" s="99">
        <f t="shared" si="112"/>
        <v>0</v>
      </c>
      <c r="V309" s="34"/>
      <c r="W309" s="99">
        <f t="shared" si="113"/>
        <v>0</v>
      </c>
      <c r="X309" s="99">
        <f t="shared" si="114"/>
        <v>0</v>
      </c>
      <c r="Y309" s="33" t="str">
        <f>_xlfn.IFNA(IF(VLOOKUP(CONCATENATE($D309,$F309,$G309,Y$3),'Description des coûts'!$D$8:$M$1048576,5,FALSE)=Y$3,VLOOKUP(CONCATENATE($D309,$F309,$G309,Y$3),'Description des coûts'!$D$8:$M$1048576,9,FALSE),0),"")</f>
        <v/>
      </c>
      <c r="Z309" s="33">
        <f>IFERROR(VLOOKUP(D309,Amortissements!$D$8:$O$1048576,8,FALSE)*VLOOKUP(D309,Amortissements!$D$8:$O$1048576,10,FALSE),0)</f>
        <v>0</v>
      </c>
      <c r="AA309" s="33" t="str">
        <f>_xlfn.IFNA(IF(VLOOKUP(CONCATENATE($D309,$F309,$G309,AA$3),'Description des coûts'!$D$8:$M$1048576,5,FALSE)=AA$3,VLOOKUP(CONCATENATE($D309,$F309,$G309,AA$3),'Description des coûts'!$D$8:$M$1048576,9,FALSE),0),"")</f>
        <v/>
      </c>
      <c r="AB309" s="33" t="str">
        <f>_xlfn.IFNA(IF(VLOOKUP(CONCATENATE($D309,$F309,$G309,AB$3),'Description des coûts'!$D$8:$M$1048576,5,FALSE)=AB$3,VLOOKUP(CONCATENATE($D309,$F309,$G309,AB$3),'Description des coûts'!$D$8:$M$1048576,9,FALSE),0),"")</f>
        <v/>
      </c>
      <c r="AC309" s="33" t="str">
        <f>_xlfn.IFNA(IF(VLOOKUP(CONCATENATE($D309,$F309,$G309,AC$3),'Description des coûts'!$D$8:$M$1048576,5,FALSE)=AC$3,VLOOKUP(CONCATENATE($D309,$F309,$G309,AC$3),'Description des coûts'!$D$8:$M$1048576,9,FALSE),0),"")</f>
        <v/>
      </c>
      <c r="AD309" s="33" t="str">
        <f>_xlfn.IFNA(IF(VLOOKUP(CONCATENATE($D309,$F309,$G309,AD$3),'Description des coûts'!$D$8:$M$1048576,5,FALSE)=AD$3,VLOOKUP(CONCATENATE($D309,$F309,$G309,AD$3),'Description des coûts'!$D$8:$M$1048576,9,FALSE),0),"")</f>
        <v/>
      </c>
      <c r="AE309" s="34"/>
      <c r="AF309" s="99">
        <f t="shared" si="115"/>
        <v>0</v>
      </c>
      <c r="AG309" s="25"/>
      <c r="AH309" s="302"/>
      <c r="AI309" s="100">
        <f>IF(F309="",0,
IF(AG309="RI",N(HLOOKUP($F309,Partenaires!$B$11:$H$24,6,FALSE)),
IF(AG309="DE",N(HLOOKUP($F309,Partenaires!$B$11:$H$24,7,FALSE)),
IF(AG309="IEE",N(HLOOKUP($F309,Partenaires!$B$11:$H$24,8,FALSE)),
IF(AG309="AFR",N(HLOOKUP($F309,Partenaires!$B$11:$H$24,9,FALSE)),
IF(AG309="PME",N(HLOOKUP($F309,Partenaires!$B$11:$H$24,10,FALSE)),
IF(AG309="PE",N(HLOOKUP($F309,Partenaires!$B$11:$H$24,11,FALSE)),0)))))))</f>
        <v>0</v>
      </c>
      <c r="AJ309" s="101">
        <f t="shared" si="116"/>
        <v>0</v>
      </c>
      <c r="AK309" s="101">
        <f t="shared" si="117"/>
        <v>0</v>
      </c>
      <c r="AL309" s="101">
        <f t="shared" si="118"/>
        <v>0</v>
      </c>
      <c r="AM309" s="101">
        <f t="shared" si="119"/>
        <v>0</v>
      </c>
      <c r="AN309" s="101">
        <f t="shared" si="120"/>
        <v>0</v>
      </c>
      <c r="AO309" s="101">
        <f t="shared" si="121"/>
        <v>0</v>
      </c>
      <c r="AP309" s="101">
        <f>IF(AG309="PE",AO309-(AO309*N(HLOOKUP($F309,Partenaires!$B$11:$H$24,12,FALSE))/N(HLOOKUP($F309,Partenaires!$B$11:$H$24,13,FALSE))),0)</f>
        <v>0</v>
      </c>
      <c r="AQ309" s="101">
        <f t="shared" si="122"/>
        <v>0</v>
      </c>
      <c r="AR309" s="101">
        <f t="shared" si="123"/>
        <v>0</v>
      </c>
      <c r="AS309" s="101">
        <f t="shared" si="124"/>
        <v>0</v>
      </c>
      <c r="AT309" s="101">
        <f t="shared" si="125"/>
        <v>0</v>
      </c>
      <c r="AU309" s="101">
        <f t="shared" si="126"/>
        <v>0</v>
      </c>
      <c r="AV309" s="101">
        <f t="shared" si="127"/>
        <v>0</v>
      </c>
      <c r="AW309" s="101">
        <f t="shared" si="128"/>
        <v>0</v>
      </c>
      <c r="AX309" s="101">
        <f t="shared" si="129"/>
        <v>0</v>
      </c>
      <c r="AY309" s="101">
        <f t="shared" si="130"/>
        <v>0</v>
      </c>
      <c r="AZ309" s="101">
        <f t="shared" si="131"/>
        <v>0</v>
      </c>
      <c r="BA309" s="101">
        <f>IF(F309="",0,$BB309*N(HLOOKUP($F309,Partenaires!$B$11:$H$24,5,FALSE)))</f>
        <v>0</v>
      </c>
      <c r="BB309" s="101">
        <f t="shared" si="132"/>
        <v>0</v>
      </c>
    </row>
    <row r="310" spans="1:54" x14ac:dyDescent="0.25">
      <c r="A310" s="25"/>
      <c r="B310" s="25"/>
      <c r="C310" s="25"/>
      <c r="D310" s="43" t="str">
        <f t="shared" si="110"/>
        <v/>
      </c>
      <c r="E310" s="44">
        <f>IFERROR(VLOOKUP(CONCATENATE(A310,B310,C310),'Structure projet '!D:E,2,FALSE),"")</f>
        <v>0</v>
      </c>
      <c r="F310" s="25"/>
      <c r="G310" s="25"/>
      <c r="H310" s="26"/>
      <c r="I310" s="26"/>
      <c r="J310" s="272"/>
      <c r="K310" s="272"/>
      <c r="L310" s="272"/>
      <c r="M310" s="272"/>
      <c r="N310" s="272"/>
      <c r="O310" s="98">
        <f t="shared" si="111"/>
        <v>0</v>
      </c>
      <c r="P310" s="33"/>
      <c r="Q310" s="33"/>
      <c r="R310" s="33"/>
      <c r="S310" s="33"/>
      <c r="T310" s="33"/>
      <c r="U310" s="99">
        <f t="shared" si="112"/>
        <v>0</v>
      </c>
      <c r="V310" s="34"/>
      <c r="W310" s="99">
        <f t="shared" si="113"/>
        <v>0</v>
      </c>
      <c r="X310" s="99">
        <f t="shared" si="114"/>
        <v>0</v>
      </c>
      <c r="Y310" s="33" t="str">
        <f>_xlfn.IFNA(IF(VLOOKUP(CONCATENATE($D310,$F310,$G310,Y$3),'Description des coûts'!$D$8:$M$1048576,5,FALSE)=Y$3,VLOOKUP(CONCATENATE($D310,$F310,$G310,Y$3),'Description des coûts'!$D$8:$M$1048576,9,FALSE),0),"")</f>
        <v/>
      </c>
      <c r="Z310" s="33">
        <f>IFERROR(VLOOKUP(D310,Amortissements!$D$8:$O$1048576,8,FALSE)*VLOOKUP(D310,Amortissements!$D$8:$O$1048576,10,FALSE),0)</f>
        <v>0</v>
      </c>
      <c r="AA310" s="33" t="str">
        <f>_xlfn.IFNA(IF(VLOOKUP(CONCATENATE($D310,$F310,$G310,AA$3),'Description des coûts'!$D$8:$M$1048576,5,FALSE)=AA$3,VLOOKUP(CONCATENATE($D310,$F310,$G310,AA$3),'Description des coûts'!$D$8:$M$1048576,9,FALSE),0),"")</f>
        <v/>
      </c>
      <c r="AB310" s="33" t="str">
        <f>_xlfn.IFNA(IF(VLOOKUP(CONCATENATE($D310,$F310,$G310,AB$3),'Description des coûts'!$D$8:$M$1048576,5,FALSE)=AB$3,VLOOKUP(CONCATENATE($D310,$F310,$G310,AB$3),'Description des coûts'!$D$8:$M$1048576,9,FALSE),0),"")</f>
        <v/>
      </c>
      <c r="AC310" s="33" t="str">
        <f>_xlfn.IFNA(IF(VLOOKUP(CONCATENATE($D310,$F310,$G310,AC$3),'Description des coûts'!$D$8:$M$1048576,5,FALSE)=AC$3,VLOOKUP(CONCATENATE($D310,$F310,$G310,AC$3),'Description des coûts'!$D$8:$M$1048576,9,FALSE),0),"")</f>
        <v/>
      </c>
      <c r="AD310" s="33" t="str">
        <f>_xlfn.IFNA(IF(VLOOKUP(CONCATENATE($D310,$F310,$G310,AD$3),'Description des coûts'!$D$8:$M$1048576,5,FALSE)=AD$3,VLOOKUP(CONCATENATE($D310,$F310,$G310,AD$3),'Description des coûts'!$D$8:$M$1048576,9,FALSE),0),"")</f>
        <v/>
      </c>
      <c r="AE310" s="34"/>
      <c r="AF310" s="99">
        <f t="shared" si="115"/>
        <v>0</v>
      </c>
      <c r="AG310" s="25"/>
      <c r="AH310" s="302"/>
      <c r="AI310" s="100">
        <f>IF(F310="",0,
IF(AG310="RI",N(HLOOKUP($F310,Partenaires!$B$11:$H$24,6,FALSE)),
IF(AG310="DE",N(HLOOKUP($F310,Partenaires!$B$11:$H$24,7,FALSE)),
IF(AG310="IEE",N(HLOOKUP($F310,Partenaires!$B$11:$H$24,8,FALSE)),
IF(AG310="AFR",N(HLOOKUP($F310,Partenaires!$B$11:$H$24,9,FALSE)),
IF(AG310="PME",N(HLOOKUP($F310,Partenaires!$B$11:$H$24,10,FALSE)),
IF(AG310="PE",N(HLOOKUP($F310,Partenaires!$B$11:$H$24,11,FALSE)),0)))))))</f>
        <v>0</v>
      </c>
      <c r="AJ310" s="101">
        <f t="shared" si="116"/>
        <v>0</v>
      </c>
      <c r="AK310" s="101">
        <f t="shared" si="117"/>
        <v>0</v>
      </c>
      <c r="AL310" s="101">
        <f t="shared" si="118"/>
        <v>0</v>
      </c>
      <c r="AM310" s="101">
        <f t="shared" si="119"/>
        <v>0</v>
      </c>
      <c r="AN310" s="101">
        <f t="shared" si="120"/>
        <v>0</v>
      </c>
      <c r="AO310" s="101">
        <f t="shared" si="121"/>
        <v>0</v>
      </c>
      <c r="AP310" s="101">
        <f>IF(AG310="PE",AO310-(AO310*N(HLOOKUP($F310,Partenaires!$B$11:$H$24,12,FALSE))/N(HLOOKUP($F310,Partenaires!$B$11:$H$24,13,FALSE))),0)</f>
        <v>0</v>
      </c>
      <c r="AQ310" s="101">
        <f t="shared" si="122"/>
        <v>0</v>
      </c>
      <c r="AR310" s="101">
        <f t="shared" si="123"/>
        <v>0</v>
      </c>
      <c r="AS310" s="101">
        <f t="shared" si="124"/>
        <v>0</v>
      </c>
      <c r="AT310" s="101">
        <f t="shared" si="125"/>
        <v>0</v>
      </c>
      <c r="AU310" s="101">
        <f t="shared" si="126"/>
        <v>0</v>
      </c>
      <c r="AV310" s="101">
        <f t="shared" si="127"/>
        <v>0</v>
      </c>
      <c r="AW310" s="101">
        <f t="shared" si="128"/>
        <v>0</v>
      </c>
      <c r="AX310" s="101">
        <f t="shared" si="129"/>
        <v>0</v>
      </c>
      <c r="AY310" s="101">
        <f t="shared" si="130"/>
        <v>0</v>
      </c>
      <c r="AZ310" s="101">
        <f t="shared" si="131"/>
        <v>0</v>
      </c>
      <c r="BA310" s="101">
        <f>IF(F310="",0,$BB310*N(HLOOKUP($F310,Partenaires!$B$11:$H$24,5,FALSE)))</f>
        <v>0</v>
      </c>
      <c r="BB310" s="101">
        <f t="shared" si="132"/>
        <v>0</v>
      </c>
    </row>
    <row r="311" spans="1:54" x14ac:dyDescent="0.25">
      <c r="A311" s="25"/>
      <c r="B311" s="25"/>
      <c r="C311" s="25"/>
      <c r="D311" s="43" t="str">
        <f t="shared" si="110"/>
        <v/>
      </c>
      <c r="E311" s="44">
        <f>IFERROR(VLOOKUP(CONCATENATE(A311,B311,C311),'Structure projet '!D:E,2,FALSE),"")</f>
        <v>0</v>
      </c>
      <c r="F311" s="25"/>
      <c r="G311" s="25"/>
      <c r="H311" s="26"/>
      <c r="I311" s="26"/>
      <c r="J311" s="272"/>
      <c r="K311" s="272"/>
      <c r="L311" s="272"/>
      <c r="M311" s="272"/>
      <c r="N311" s="272"/>
      <c r="O311" s="98">
        <f t="shared" si="111"/>
        <v>0</v>
      </c>
      <c r="P311" s="33"/>
      <c r="Q311" s="33"/>
      <c r="R311" s="33"/>
      <c r="S311" s="33"/>
      <c r="T311" s="33"/>
      <c r="U311" s="99">
        <f t="shared" si="112"/>
        <v>0</v>
      </c>
      <c r="V311" s="34"/>
      <c r="W311" s="99">
        <f t="shared" si="113"/>
        <v>0</v>
      </c>
      <c r="X311" s="99">
        <f t="shared" si="114"/>
        <v>0</v>
      </c>
      <c r="Y311" s="33" t="str">
        <f>_xlfn.IFNA(IF(VLOOKUP(CONCATENATE($D311,$F311,$G311,Y$3),'Description des coûts'!$D$8:$M$1048576,5,FALSE)=Y$3,VLOOKUP(CONCATENATE($D311,$F311,$G311,Y$3),'Description des coûts'!$D$8:$M$1048576,9,FALSE),0),"")</f>
        <v/>
      </c>
      <c r="Z311" s="33">
        <f>IFERROR(VLOOKUP(D311,Amortissements!$D$8:$O$1048576,8,FALSE)*VLOOKUP(D311,Amortissements!$D$8:$O$1048576,10,FALSE),0)</f>
        <v>0</v>
      </c>
      <c r="AA311" s="33" t="str">
        <f>_xlfn.IFNA(IF(VLOOKUP(CONCATENATE($D311,$F311,$G311,AA$3),'Description des coûts'!$D$8:$M$1048576,5,FALSE)=AA$3,VLOOKUP(CONCATENATE($D311,$F311,$G311,AA$3),'Description des coûts'!$D$8:$M$1048576,9,FALSE),0),"")</f>
        <v/>
      </c>
      <c r="AB311" s="33" t="str">
        <f>_xlfn.IFNA(IF(VLOOKUP(CONCATENATE($D311,$F311,$G311,AB$3),'Description des coûts'!$D$8:$M$1048576,5,FALSE)=AB$3,VLOOKUP(CONCATENATE($D311,$F311,$G311,AB$3),'Description des coûts'!$D$8:$M$1048576,9,FALSE),0),"")</f>
        <v/>
      </c>
      <c r="AC311" s="33" t="str">
        <f>_xlfn.IFNA(IF(VLOOKUP(CONCATENATE($D311,$F311,$G311,AC$3),'Description des coûts'!$D$8:$M$1048576,5,FALSE)=AC$3,VLOOKUP(CONCATENATE($D311,$F311,$G311,AC$3),'Description des coûts'!$D$8:$M$1048576,9,FALSE),0),"")</f>
        <v/>
      </c>
      <c r="AD311" s="33" t="str">
        <f>_xlfn.IFNA(IF(VLOOKUP(CONCATENATE($D311,$F311,$G311,AD$3),'Description des coûts'!$D$8:$M$1048576,5,FALSE)=AD$3,VLOOKUP(CONCATENATE($D311,$F311,$G311,AD$3),'Description des coûts'!$D$8:$M$1048576,9,FALSE),0),"")</f>
        <v/>
      </c>
      <c r="AE311" s="34"/>
      <c r="AF311" s="99">
        <f t="shared" si="115"/>
        <v>0</v>
      </c>
      <c r="AG311" s="25"/>
      <c r="AH311" s="302"/>
      <c r="AI311" s="100">
        <f>IF(F311="",0,
IF(AG311="RI",N(HLOOKUP($F311,Partenaires!$B$11:$H$24,6,FALSE)),
IF(AG311="DE",N(HLOOKUP($F311,Partenaires!$B$11:$H$24,7,FALSE)),
IF(AG311="IEE",N(HLOOKUP($F311,Partenaires!$B$11:$H$24,8,FALSE)),
IF(AG311="AFR",N(HLOOKUP($F311,Partenaires!$B$11:$H$24,9,FALSE)),
IF(AG311="PME",N(HLOOKUP($F311,Partenaires!$B$11:$H$24,10,FALSE)),
IF(AG311="PE",N(HLOOKUP($F311,Partenaires!$B$11:$H$24,11,FALSE)),0)))))))</f>
        <v>0</v>
      </c>
      <c r="AJ311" s="101">
        <f t="shared" si="116"/>
        <v>0</v>
      </c>
      <c r="AK311" s="101">
        <f t="shared" si="117"/>
        <v>0</v>
      </c>
      <c r="AL311" s="101">
        <f t="shared" si="118"/>
        <v>0</v>
      </c>
      <c r="AM311" s="101">
        <f t="shared" si="119"/>
        <v>0</v>
      </c>
      <c r="AN311" s="101">
        <f t="shared" si="120"/>
        <v>0</v>
      </c>
      <c r="AO311" s="101">
        <f t="shared" si="121"/>
        <v>0</v>
      </c>
      <c r="AP311" s="101">
        <f>IF(AG311="PE",AO311-(AO311*N(HLOOKUP($F311,Partenaires!$B$11:$H$24,12,FALSE))/N(HLOOKUP($F311,Partenaires!$B$11:$H$24,13,FALSE))),0)</f>
        <v>0</v>
      </c>
      <c r="AQ311" s="101">
        <f t="shared" si="122"/>
        <v>0</v>
      </c>
      <c r="AR311" s="101">
        <f t="shared" si="123"/>
        <v>0</v>
      </c>
      <c r="AS311" s="101">
        <f t="shared" si="124"/>
        <v>0</v>
      </c>
      <c r="AT311" s="101">
        <f t="shared" si="125"/>
        <v>0</v>
      </c>
      <c r="AU311" s="101">
        <f t="shared" si="126"/>
        <v>0</v>
      </c>
      <c r="AV311" s="101">
        <f t="shared" si="127"/>
        <v>0</v>
      </c>
      <c r="AW311" s="101">
        <f t="shared" si="128"/>
        <v>0</v>
      </c>
      <c r="AX311" s="101">
        <f t="shared" si="129"/>
        <v>0</v>
      </c>
      <c r="AY311" s="101">
        <f t="shared" si="130"/>
        <v>0</v>
      </c>
      <c r="AZ311" s="101">
        <f t="shared" si="131"/>
        <v>0</v>
      </c>
      <c r="BA311" s="101">
        <f>IF(F311="",0,$BB311*N(HLOOKUP($F311,Partenaires!$B$11:$H$24,5,FALSE)))</f>
        <v>0</v>
      </c>
      <c r="BB311" s="101">
        <f t="shared" si="132"/>
        <v>0</v>
      </c>
    </row>
    <row r="312" spans="1:54" x14ac:dyDescent="0.25">
      <c r="A312" s="25"/>
      <c r="B312" s="25"/>
      <c r="C312" s="25"/>
      <c r="D312" s="43" t="str">
        <f t="shared" si="110"/>
        <v/>
      </c>
      <c r="E312" s="44">
        <f>IFERROR(VLOOKUP(CONCATENATE(A312,B312,C312),'Structure projet '!D:E,2,FALSE),"")</f>
        <v>0</v>
      </c>
      <c r="F312" s="25"/>
      <c r="G312" s="25"/>
      <c r="H312" s="26"/>
      <c r="I312" s="26"/>
      <c r="J312" s="272"/>
      <c r="K312" s="272"/>
      <c r="L312" s="272"/>
      <c r="M312" s="272"/>
      <c r="N312" s="272"/>
      <c r="O312" s="98">
        <f t="shared" si="111"/>
        <v>0</v>
      </c>
      <c r="P312" s="33"/>
      <c r="Q312" s="33"/>
      <c r="R312" s="33"/>
      <c r="S312" s="33"/>
      <c r="T312" s="33"/>
      <c r="U312" s="99">
        <f t="shared" si="112"/>
        <v>0</v>
      </c>
      <c r="V312" s="34"/>
      <c r="W312" s="99">
        <f t="shared" si="113"/>
        <v>0</v>
      </c>
      <c r="X312" s="99">
        <f t="shared" si="114"/>
        <v>0</v>
      </c>
      <c r="Y312" s="33" t="str">
        <f>_xlfn.IFNA(IF(VLOOKUP(CONCATENATE($D312,$F312,$G312,Y$3),'Description des coûts'!$D$8:$M$1048576,5,FALSE)=Y$3,VLOOKUP(CONCATENATE($D312,$F312,$G312,Y$3),'Description des coûts'!$D$8:$M$1048576,9,FALSE),0),"")</f>
        <v/>
      </c>
      <c r="Z312" s="33">
        <f>IFERROR(VLOOKUP(D312,Amortissements!$D$8:$O$1048576,8,FALSE)*VLOOKUP(D312,Amortissements!$D$8:$O$1048576,10,FALSE),0)</f>
        <v>0</v>
      </c>
      <c r="AA312" s="33" t="str">
        <f>_xlfn.IFNA(IF(VLOOKUP(CONCATENATE($D312,$F312,$G312,AA$3),'Description des coûts'!$D$8:$M$1048576,5,FALSE)=AA$3,VLOOKUP(CONCATENATE($D312,$F312,$G312,AA$3),'Description des coûts'!$D$8:$M$1048576,9,FALSE),0),"")</f>
        <v/>
      </c>
      <c r="AB312" s="33" t="str">
        <f>_xlfn.IFNA(IF(VLOOKUP(CONCATENATE($D312,$F312,$G312,AB$3),'Description des coûts'!$D$8:$M$1048576,5,FALSE)=AB$3,VLOOKUP(CONCATENATE($D312,$F312,$G312,AB$3),'Description des coûts'!$D$8:$M$1048576,9,FALSE),0),"")</f>
        <v/>
      </c>
      <c r="AC312" s="33" t="str">
        <f>_xlfn.IFNA(IF(VLOOKUP(CONCATENATE($D312,$F312,$G312,AC$3),'Description des coûts'!$D$8:$M$1048576,5,FALSE)=AC$3,VLOOKUP(CONCATENATE($D312,$F312,$G312,AC$3),'Description des coûts'!$D$8:$M$1048576,9,FALSE),0),"")</f>
        <v/>
      </c>
      <c r="AD312" s="33" t="str">
        <f>_xlfn.IFNA(IF(VLOOKUP(CONCATENATE($D312,$F312,$G312,AD$3),'Description des coûts'!$D$8:$M$1048576,5,FALSE)=AD$3,VLOOKUP(CONCATENATE($D312,$F312,$G312,AD$3),'Description des coûts'!$D$8:$M$1048576,9,FALSE),0),"")</f>
        <v/>
      </c>
      <c r="AE312" s="34"/>
      <c r="AF312" s="99">
        <f t="shared" si="115"/>
        <v>0</v>
      </c>
      <c r="AG312" s="25"/>
      <c r="AH312" s="302"/>
      <c r="AI312" s="100">
        <f>IF(F312="",0,
IF(AG312="RI",N(HLOOKUP($F312,Partenaires!$B$11:$H$24,6,FALSE)),
IF(AG312="DE",N(HLOOKUP($F312,Partenaires!$B$11:$H$24,7,FALSE)),
IF(AG312="IEE",N(HLOOKUP($F312,Partenaires!$B$11:$H$24,8,FALSE)),
IF(AG312="AFR",N(HLOOKUP($F312,Partenaires!$B$11:$H$24,9,FALSE)),
IF(AG312="PME",N(HLOOKUP($F312,Partenaires!$B$11:$H$24,10,FALSE)),
IF(AG312="PE",N(HLOOKUP($F312,Partenaires!$B$11:$H$24,11,FALSE)),0)))))))</f>
        <v>0</v>
      </c>
      <c r="AJ312" s="101">
        <f t="shared" si="116"/>
        <v>0</v>
      </c>
      <c r="AK312" s="101">
        <f t="shared" si="117"/>
        <v>0</v>
      </c>
      <c r="AL312" s="101">
        <f t="shared" si="118"/>
        <v>0</v>
      </c>
      <c r="AM312" s="101">
        <f t="shared" si="119"/>
        <v>0</v>
      </c>
      <c r="AN312" s="101">
        <f t="shared" si="120"/>
        <v>0</v>
      </c>
      <c r="AO312" s="101">
        <f t="shared" si="121"/>
        <v>0</v>
      </c>
      <c r="AP312" s="101">
        <f>IF(AG312="PE",AO312-(AO312*N(HLOOKUP($F312,Partenaires!$B$11:$H$24,12,FALSE))/N(HLOOKUP($F312,Partenaires!$B$11:$H$24,13,FALSE))),0)</f>
        <v>0</v>
      </c>
      <c r="AQ312" s="101">
        <f t="shared" si="122"/>
        <v>0</v>
      </c>
      <c r="AR312" s="101">
        <f t="shared" si="123"/>
        <v>0</v>
      </c>
      <c r="AS312" s="101">
        <f t="shared" si="124"/>
        <v>0</v>
      </c>
      <c r="AT312" s="101">
        <f t="shared" si="125"/>
        <v>0</v>
      </c>
      <c r="AU312" s="101">
        <f t="shared" si="126"/>
        <v>0</v>
      </c>
      <c r="AV312" s="101">
        <f t="shared" si="127"/>
        <v>0</v>
      </c>
      <c r="AW312" s="101">
        <f t="shared" si="128"/>
        <v>0</v>
      </c>
      <c r="AX312" s="101">
        <f t="shared" si="129"/>
        <v>0</v>
      </c>
      <c r="AY312" s="101">
        <f t="shared" si="130"/>
        <v>0</v>
      </c>
      <c r="AZ312" s="101">
        <f t="shared" si="131"/>
        <v>0</v>
      </c>
      <c r="BA312" s="101">
        <f>IF(F312="",0,$BB312*N(HLOOKUP($F312,Partenaires!$B$11:$H$24,5,FALSE)))</f>
        <v>0</v>
      </c>
      <c r="BB312" s="101">
        <f t="shared" si="132"/>
        <v>0</v>
      </c>
    </row>
    <row r="313" spans="1:54" x14ac:dyDescent="0.25">
      <c r="A313" s="25"/>
      <c r="B313" s="25"/>
      <c r="C313" s="25"/>
      <c r="D313" s="43" t="str">
        <f t="shared" si="110"/>
        <v/>
      </c>
      <c r="E313" s="44">
        <f>IFERROR(VLOOKUP(CONCATENATE(A313,B313,C313),'Structure projet '!D:E,2,FALSE),"")</f>
        <v>0</v>
      </c>
      <c r="F313" s="25"/>
      <c r="G313" s="25"/>
      <c r="H313" s="26"/>
      <c r="I313" s="26"/>
      <c r="J313" s="272"/>
      <c r="K313" s="272"/>
      <c r="L313" s="272"/>
      <c r="M313" s="272"/>
      <c r="N313" s="272"/>
      <c r="O313" s="98">
        <f t="shared" si="111"/>
        <v>0</v>
      </c>
      <c r="P313" s="33"/>
      <c r="Q313" s="33"/>
      <c r="R313" s="33"/>
      <c r="S313" s="33"/>
      <c r="T313" s="33"/>
      <c r="U313" s="99">
        <f t="shared" si="112"/>
        <v>0</v>
      </c>
      <c r="V313" s="34"/>
      <c r="W313" s="99">
        <f t="shared" si="113"/>
        <v>0</v>
      </c>
      <c r="X313" s="99">
        <f t="shared" si="114"/>
        <v>0</v>
      </c>
      <c r="Y313" s="33" t="str">
        <f>_xlfn.IFNA(IF(VLOOKUP(CONCATENATE($D313,$F313,$G313,Y$3),'Description des coûts'!$D$8:$M$1048576,5,FALSE)=Y$3,VLOOKUP(CONCATENATE($D313,$F313,$G313,Y$3),'Description des coûts'!$D$8:$M$1048576,9,FALSE),0),"")</f>
        <v/>
      </c>
      <c r="Z313" s="33">
        <f>IFERROR(VLOOKUP(D313,Amortissements!$D$8:$O$1048576,8,FALSE)*VLOOKUP(D313,Amortissements!$D$8:$O$1048576,10,FALSE),0)</f>
        <v>0</v>
      </c>
      <c r="AA313" s="33" t="str">
        <f>_xlfn.IFNA(IF(VLOOKUP(CONCATENATE($D313,$F313,$G313,AA$3),'Description des coûts'!$D$8:$M$1048576,5,FALSE)=AA$3,VLOOKUP(CONCATENATE($D313,$F313,$G313,AA$3),'Description des coûts'!$D$8:$M$1048576,9,FALSE),0),"")</f>
        <v/>
      </c>
      <c r="AB313" s="33" t="str">
        <f>_xlfn.IFNA(IF(VLOOKUP(CONCATENATE($D313,$F313,$G313,AB$3),'Description des coûts'!$D$8:$M$1048576,5,FALSE)=AB$3,VLOOKUP(CONCATENATE($D313,$F313,$G313,AB$3),'Description des coûts'!$D$8:$M$1048576,9,FALSE),0),"")</f>
        <v/>
      </c>
      <c r="AC313" s="33" t="str">
        <f>_xlfn.IFNA(IF(VLOOKUP(CONCATENATE($D313,$F313,$G313,AC$3),'Description des coûts'!$D$8:$M$1048576,5,FALSE)=AC$3,VLOOKUP(CONCATENATE($D313,$F313,$G313,AC$3),'Description des coûts'!$D$8:$M$1048576,9,FALSE),0),"")</f>
        <v/>
      </c>
      <c r="AD313" s="33" t="str">
        <f>_xlfn.IFNA(IF(VLOOKUP(CONCATENATE($D313,$F313,$G313,AD$3),'Description des coûts'!$D$8:$M$1048576,5,FALSE)=AD$3,VLOOKUP(CONCATENATE($D313,$F313,$G313,AD$3),'Description des coûts'!$D$8:$M$1048576,9,FALSE),0),"")</f>
        <v/>
      </c>
      <c r="AE313" s="34"/>
      <c r="AF313" s="99">
        <f t="shared" si="115"/>
        <v>0</v>
      </c>
      <c r="AG313" s="25"/>
      <c r="AH313" s="302"/>
      <c r="AI313" s="100">
        <f>IF(F313="",0,
IF(AG313="RI",N(HLOOKUP($F313,Partenaires!$B$11:$H$24,6,FALSE)),
IF(AG313="DE",N(HLOOKUP($F313,Partenaires!$B$11:$H$24,7,FALSE)),
IF(AG313="IEE",N(HLOOKUP($F313,Partenaires!$B$11:$H$24,8,FALSE)),
IF(AG313="AFR",N(HLOOKUP($F313,Partenaires!$B$11:$H$24,9,FALSE)),
IF(AG313="PME",N(HLOOKUP($F313,Partenaires!$B$11:$H$24,10,FALSE)),
IF(AG313="PE",N(HLOOKUP($F313,Partenaires!$B$11:$H$24,11,FALSE)),0)))))))</f>
        <v>0</v>
      </c>
      <c r="AJ313" s="101">
        <f t="shared" si="116"/>
        <v>0</v>
      </c>
      <c r="AK313" s="101">
        <f t="shared" si="117"/>
        <v>0</v>
      </c>
      <c r="AL313" s="101">
        <f t="shared" si="118"/>
        <v>0</v>
      </c>
      <c r="AM313" s="101">
        <f t="shared" si="119"/>
        <v>0</v>
      </c>
      <c r="AN313" s="101">
        <f t="shared" si="120"/>
        <v>0</v>
      </c>
      <c r="AO313" s="101">
        <f t="shared" si="121"/>
        <v>0</v>
      </c>
      <c r="AP313" s="101">
        <f>IF(AG313="PE",AO313-(AO313*N(HLOOKUP($F313,Partenaires!$B$11:$H$24,12,FALSE))/N(HLOOKUP($F313,Partenaires!$B$11:$H$24,13,FALSE))),0)</f>
        <v>0</v>
      </c>
      <c r="AQ313" s="101">
        <f t="shared" si="122"/>
        <v>0</v>
      </c>
      <c r="AR313" s="101">
        <f t="shared" si="123"/>
        <v>0</v>
      </c>
      <c r="AS313" s="101">
        <f t="shared" si="124"/>
        <v>0</v>
      </c>
      <c r="AT313" s="101">
        <f t="shared" si="125"/>
        <v>0</v>
      </c>
      <c r="AU313" s="101">
        <f t="shared" si="126"/>
        <v>0</v>
      </c>
      <c r="AV313" s="101">
        <f t="shared" si="127"/>
        <v>0</v>
      </c>
      <c r="AW313" s="101">
        <f t="shared" si="128"/>
        <v>0</v>
      </c>
      <c r="AX313" s="101">
        <f t="shared" si="129"/>
        <v>0</v>
      </c>
      <c r="AY313" s="101">
        <f t="shared" si="130"/>
        <v>0</v>
      </c>
      <c r="AZ313" s="101">
        <f t="shared" si="131"/>
        <v>0</v>
      </c>
      <c r="BA313" s="101">
        <f>IF(F313="",0,$BB313*N(HLOOKUP($F313,Partenaires!$B$11:$H$24,5,FALSE)))</f>
        <v>0</v>
      </c>
      <c r="BB313" s="101">
        <f t="shared" si="132"/>
        <v>0</v>
      </c>
    </row>
    <row r="314" spans="1:54" x14ac:dyDescent="0.25">
      <c r="A314" s="25"/>
      <c r="B314" s="25"/>
      <c r="C314" s="25"/>
      <c r="D314" s="43" t="str">
        <f t="shared" si="110"/>
        <v/>
      </c>
      <c r="E314" s="44">
        <f>IFERROR(VLOOKUP(CONCATENATE(A314,B314,C314),'Structure projet '!D:E,2,FALSE),"")</f>
        <v>0</v>
      </c>
      <c r="F314" s="25"/>
      <c r="G314" s="25"/>
      <c r="H314" s="26"/>
      <c r="I314" s="26"/>
      <c r="J314" s="272"/>
      <c r="K314" s="272"/>
      <c r="L314" s="272"/>
      <c r="M314" s="272"/>
      <c r="N314" s="272"/>
      <c r="O314" s="98">
        <f t="shared" si="111"/>
        <v>0</v>
      </c>
      <c r="P314" s="33"/>
      <c r="Q314" s="33"/>
      <c r="R314" s="33"/>
      <c r="S314" s="33"/>
      <c r="T314" s="33"/>
      <c r="U314" s="99">
        <f t="shared" si="112"/>
        <v>0</v>
      </c>
      <c r="V314" s="34"/>
      <c r="W314" s="99">
        <f t="shared" si="113"/>
        <v>0</v>
      </c>
      <c r="X314" s="99">
        <f t="shared" si="114"/>
        <v>0</v>
      </c>
      <c r="Y314" s="33" t="str">
        <f>_xlfn.IFNA(IF(VLOOKUP(CONCATENATE($D314,$F314,$G314,Y$3),'Description des coûts'!$D$8:$M$1048576,5,FALSE)=Y$3,VLOOKUP(CONCATENATE($D314,$F314,$G314,Y$3),'Description des coûts'!$D$8:$M$1048576,9,FALSE),0),"")</f>
        <v/>
      </c>
      <c r="Z314" s="33">
        <f>IFERROR(VLOOKUP(D314,Amortissements!$D$8:$O$1048576,8,FALSE)*VLOOKUP(D314,Amortissements!$D$8:$O$1048576,10,FALSE),0)</f>
        <v>0</v>
      </c>
      <c r="AA314" s="33" t="str">
        <f>_xlfn.IFNA(IF(VLOOKUP(CONCATENATE($D314,$F314,$G314,AA$3),'Description des coûts'!$D$8:$M$1048576,5,FALSE)=AA$3,VLOOKUP(CONCATENATE($D314,$F314,$G314,AA$3),'Description des coûts'!$D$8:$M$1048576,9,FALSE),0),"")</f>
        <v/>
      </c>
      <c r="AB314" s="33" t="str">
        <f>_xlfn.IFNA(IF(VLOOKUP(CONCATENATE($D314,$F314,$G314,AB$3),'Description des coûts'!$D$8:$M$1048576,5,FALSE)=AB$3,VLOOKUP(CONCATENATE($D314,$F314,$G314,AB$3),'Description des coûts'!$D$8:$M$1048576,9,FALSE),0),"")</f>
        <v/>
      </c>
      <c r="AC314" s="33" t="str">
        <f>_xlfn.IFNA(IF(VLOOKUP(CONCATENATE($D314,$F314,$G314,AC$3),'Description des coûts'!$D$8:$M$1048576,5,FALSE)=AC$3,VLOOKUP(CONCATENATE($D314,$F314,$G314,AC$3),'Description des coûts'!$D$8:$M$1048576,9,FALSE),0),"")</f>
        <v/>
      </c>
      <c r="AD314" s="33" t="str">
        <f>_xlfn.IFNA(IF(VLOOKUP(CONCATENATE($D314,$F314,$G314,AD$3),'Description des coûts'!$D$8:$M$1048576,5,FALSE)=AD$3,VLOOKUP(CONCATENATE($D314,$F314,$G314,AD$3),'Description des coûts'!$D$8:$M$1048576,9,FALSE),0),"")</f>
        <v/>
      </c>
      <c r="AE314" s="34"/>
      <c r="AF314" s="99">
        <f t="shared" si="115"/>
        <v>0</v>
      </c>
      <c r="AG314" s="25"/>
      <c r="AH314" s="302"/>
      <c r="AI314" s="100">
        <f>IF(F314="",0,
IF(AG314="RI",N(HLOOKUP($F314,Partenaires!$B$11:$H$24,6,FALSE)),
IF(AG314="DE",N(HLOOKUP($F314,Partenaires!$B$11:$H$24,7,FALSE)),
IF(AG314="IEE",N(HLOOKUP($F314,Partenaires!$B$11:$H$24,8,FALSE)),
IF(AG314="AFR",N(HLOOKUP($F314,Partenaires!$B$11:$H$24,9,FALSE)),
IF(AG314="PME",N(HLOOKUP($F314,Partenaires!$B$11:$H$24,10,FALSE)),
IF(AG314="PE",N(HLOOKUP($F314,Partenaires!$B$11:$H$24,11,FALSE)),0)))))))</f>
        <v>0</v>
      </c>
      <c r="AJ314" s="101">
        <f t="shared" si="116"/>
        <v>0</v>
      </c>
      <c r="AK314" s="101">
        <f t="shared" si="117"/>
        <v>0</v>
      </c>
      <c r="AL314" s="101">
        <f t="shared" si="118"/>
        <v>0</v>
      </c>
      <c r="AM314" s="101">
        <f t="shared" si="119"/>
        <v>0</v>
      </c>
      <c r="AN314" s="101">
        <f t="shared" si="120"/>
        <v>0</v>
      </c>
      <c r="AO314" s="101">
        <f t="shared" si="121"/>
        <v>0</v>
      </c>
      <c r="AP314" s="101">
        <f>IF(AG314="PE",AO314-(AO314*N(HLOOKUP($F314,Partenaires!$B$11:$H$24,12,FALSE))/N(HLOOKUP($F314,Partenaires!$B$11:$H$24,13,FALSE))),0)</f>
        <v>0</v>
      </c>
      <c r="AQ314" s="101">
        <f t="shared" si="122"/>
        <v>0</v>
      </c>
      <c r="AR314" s="101">
        <f t="shared" si="123"/>
        <v>0</v>
      </c>
      <c r="AS314" s="101">
        <f t="shared" si="124"/>
        <v>0</v>
      </c>
      <c r="AT314" s="101">
        <f t="shared" si="125"/>
        <v>0</v>
      </c>
      <c r="AU314" s="101">
        <f t="shared" si="126"/>
        <v>0</v>
      </c>
      <c r="AV314" s="101">
        <f t="shared" si="127"/>
        <v>0</v>
      </c>
      <c r="AW314" s="101">
        <f t="shared" si="128"/>
        <v>0</v>
      </c>
      <c r="AX314" s="101">
        <f t="shared" si="129"/>
        <v>0</v>
      </c>
      <c r="AY314" s="101">
        <f t="shared" si="130"/>
        <v>0</v>
      </c>
      <c r="AZ314" s="101">
        <f t="shared" si="131"/>
        <v>0</v>
      </c>
      <c r="BA314" s="101">
        <f>IF(F314="",0,$BB314*N(HLOOKUP($F314,Partenaires!$B$11:$H$24,5,FALSE)))</f>
        <v>0</v>
      </c>
      <c r="BB314" s="101">
        <f t="shared" si="132"/>
        <v>0</v>
      </c>
    </row>
    <row r="315" spans="1:54" x14ac:dyDescent="0.25">
      <c r="A315" s="25"/>
      <c r="B315" s="25"/>
      <c r="C315" s="25"/>
      <c r="D315" s="43" t="str">
        <f t="shared" si="110"/>
        <v/>
      </c>
      <c r="E315" s="44">
        <f>IFERROR(VLOOKUP(CONCATENATE(A315,B315,C315),'Structure projet '!D:E,2,FALSE),"")</f>
        <v>0</v>
      </c>
      <c r="F315" s="25"/>
      <c r="G315" s="25"/>
      <c r="H315" s="26"/>
      <c r="I315" s="26"/>
      <c r="J315" s="272"/>
      <c r="K315" s="272"/>
      <c r="L315" s="272"/>
      <c r="M315" s="272"/>
      <c r="N315" s="272"/>
      <c r="O315" s="98">
        <f t="shared" si="111"/>
        <v>0</v>
      </c>
      <c r="P315" s="33"/>
      <c r="Q315" s="33"/>
      <c r="R315" s="33"/>
      <c r="S315" s="33"/>
      <c r="T315" s="33"/>
      <c r="U315" s="99">
        <f t="shared" si="112"/>
        <v>0</v>
      </c>
      <c r="V315" s="34"/>
      <c r="W315" s="99">
        <f t="shared" si="113"/>
        <v>0</v>
      </c>
      <c r="X315" s="99">
        <f t="shared" si="114"/>
        <v>0</v>
      </c>
      <c r="Y315" s="33" t="str">
        <f>_xlfn.IFNA(IF(VLOOKUP(CONCATENATE($D315,$F315,$G315,Y$3),'Description des coûts'!$D$8:$M$1048576,5,FALSE)=Y$3,VLOOKUP(CONCATENATE($D315,$F315,$G315,Y$3),'Description des coûts'!$D$8:$M$1048576,9,FALSE),0),"")</f>
        <v/>
      </c>
      <c r="Z315" s="33">
        <f>IFERROR(VLOOKUP(D315,Amortissements!$D$8:$O$1048576,8,FALSE)*VLOOKUP(D315,Amortissements!$D$8:$O$1048576,10,FALSE),0)</f>
        <v>0</v>
      </c>
      <c r="AA315" s="33" t="str">
        <f>_xlfn.IFNA(IF(VLOOKUP(CONCATENATE($D315,$F315,$G315,AA$3),'Description des coûts'!$D$8:$M$1048576,5,FALSE)=AA$3,VLOOKUP(CONCATENATE($D315,$F315,$G315,AA$3),'Description des coûts'!$D$8:$M$1048576,9,FALSE),0),"")</f>
        <v/>
      </c>
      <c r="AB315" s="33" t="str">
        <f>_xlfn.IFNA(IF(VLOOKUP(CONCATENATE($D315,$F315,$G315,AB$3),'Description des coûts'!$D$8:$M$1048576,5,FALSE)=AB$3,VLOOKUP(CONCATENATE($D315,$F315,$G315,AB$3),'Description des coûts'!$D$8:$M$1048576,9,FALSE),0),"")</f>
        <v/>
      </c>
      <c r="AC315" s="33" t="str">
        <f>_xlfn.IFNA(IF(VLOOKUP(CONCATENATE($D315,$F315,$G315,AC$3),'Description des coûts'!$D$8:$M$1048576,5,FALSE)=AC$3,VLOOKUP(CONCATENATE($D315,$F315,$G315,AC$3),'Description des coûts'!$D$8:$M$1048576,9,FALSE),0),"")</f>
        <v/>
      </c>
      <c r="AD315" s="33" t="str">
        <f>_xlfn.IFNA(IF(VLOOKUP(CONCATENATE($D315,$F315,$G315,AD$3),'Description des coûts'!$D$8:$M$1048576,5,FALSE)=AD$3,VLOOKUP(CONCATENATE($D315,$F315,$G315,AD$3),'Description des coûts'!$D$8:$M$1048576,9,FALSE),0),"")</f>
        <v/>
      </c>
      <c r="AE315" s="34"/>
      <c r="AF315" s="99">
        <f t="shared" si="115"/>
        <v>0</v>
      </c>
      <c r="AG315" s="25"/>
      <c r="AH315" s="302"/>
      <c r="AI315" s="100">
        <f>IF(F315="",0,
IF(AG315="RI",N(HLOOKUP($F315,Partenaires!$B$11:$H$24,6,FALSE)),
IF(AG315="DE",N(HLOOKUP($F315,Partenaires!$B$11:$H$24,7,FALSE)),
IF(AG315="IEE",N(HLOOKUP($F315,Partenaires!$B$11:$H$24,8,FALSE)),
IF(AG315="AFR",N(HLOOKUP($F315,Partenaires!$B$11:$H$24,9,FALSE)),
IF(AG315="PME",N(HLOOKUP($F315,Partenaires!$B$11:$H$24,10,FALSE)),
IF(AG315="PE",N(HLOOKUP($F315,Partenaires!$B$11:$H$24,11,FALSE)),0)))))))</f>
        <v>0</v>
      </c>
      <c r="AJ315" s="101">
        <f t="shared" si="116"/>
        <v>0</v>
      </c>
      <c r="AK315" s="101">
        <f t="shared" si="117"/>
        <v>0</v>
      </c>
      <c r="AL315" s="101">
        <f t="shared" si="118"/>
        <v>0</v>
      </c>
      <c r="AM315" s="101">
        <f t="shared" si="119"/>
        <v>0</v>
      </c>
      <c r="AN315" s="101">
        <f t="shared" si="120"/>
        <v>0</v>
      </c>
      <c r="AO315" s="101">
        <f t="shared" si="121"/>
        <v>0</v>
      </c>
      <c r="AP315" s="101">
        <f>IF(AG315="PE",AO315-(AO315*N(HLOOKUP($F315,Partenaires!$B$11:$H$24,12,FALSE))/N(HLOOKUP($F315,Partenaires!$B$11:$H$24,13,FALSE))),0)</f>
        <v>0</v>
      </c>
      <c r="AQ315" s="101">
        <f t="shared" si="122"/>
        <v>0</v>
      </c>
      <c r="AR315" s="101">
        <f t="shared" si="123"/>
        <v>0</v>
      </c>
      <c r="AS315" s="101">
        <f t="shared" si="124"/>
        <v>0</v>
      </c>
      <c r="AT315" s="101">
        <f t="shared" si="125"/>
        <v>0</v>
      </c>
      <c r="AU315" s="101">
        <f t="shared" si="126"/>
        <v>0</v>
      </c>
      <c r="AV315" s="101">
        <f t="shared" si="127"/>
        <v>0</v>
      </c>
      <c r="AW315" s="101">
        <f t="shared" si="128"/>
        <v>0</v>
      </c>
      <c r="AX315" s="101">
        <f t="shared" si="129"/>
        <v>0</v>
      </c>
      <c r="AY315" s="101">
        <f t="shared" si="130"/>
        <v>0</v>
      </c>
      <c r="AZ315" s="101">
        <f t="shared" si="131"/>
        <v>0</v>
      </c>
      <c r="BA315" s="101">
        <f>IF(F315="",0,$BB315*N(HLOOKUP($F315,Partenaires!$B$11:$H$24,5,FALSE)))</f>
        <v>0</v>
      </c>
      <c r="BB315" s="101">
        <f t="shared" si="132"/>
        <v>0</v>
      </c>
    </row>
    <row r="316" spans="1:54" x14ac:dyDescent="0.25">
      <c r="A316" s="25"/>
      <c r="B316" s="25"/>
      <c r="C316" s="25"/>
      <c r="D316" s="43" t="str">
        <f t="shared" si="110"/>
        <v/>
      </c>
      <c r="E316" s="44">
        <f>IFERROR(VLOOKUP(CONCATENATE(A316,B316,C316),'Structure projet '!D:E,2,FALSE),"")</f>
        <v>0</v>
      </c>
      <c r="F316" s="25"/>
      <c r="G316" s="25"/>
      <c r="H316" s="26"/>
      <c r="I316" s="26"/>
      <c r="J316" s="272"/>
      <c r="K316" s="272"/>
      <c r="L316" s="272"/>
      <c r="M316" s="272"/>
      <c r="N316" s="272"/>
      <c r="O316" s="98">
        <f t="shared" si="111"/>
        <v>0</v>
      </c>
      <c r="P316" s="33"/>
      <c r="Q316" s="33"/>
      <c r="R316" s="33"/>
      <c r="S316" s="33"/>
      <c r="T316" s="33"/>
      <c r="U316" s="99">
        <f t="shared" si="112"/>
        <v>0</v>
      </c>
      <c r="V316" s="34"/>
      <c r="W316" s="99">
        <f t="shared" si="113"/>
        <v>0</v>
      </c>
      <c r="X316" s="99">
        <f t="shared" si="114"/>
        <v>0</v>
      </c>
      <c r="Y316" s="33" t="str">
        <f>_xlfn.IFNA(IF(VLOOKUP(CONCATENATE($D316,$F316,$G316,Y$3),'Description des coûts'!$D$8:$M$1048576,5,FALSE)=Y$3,VLOOKUP(CONCATENATE($D316,$F316,$G316,Y$3),'Description des coûts'!$D$8:$M$1048576,9,FALSE),0),"")</f>
        <v/>
      </c>
      <c r="Z316" s="33">
        <f>IFERROR(VLOOKUP(D316,Amortissements!$D$8:$O$1048576,8,FALSE)*VLOOKUP(D316,Amortissements!$D$8:$O$1048576,10,FALSE),0)</f>
        <v>0</v>
      </c>
      <c r="AA316" s="33" t="str">
        <f>_xlfn.IFNA(IF(VLOOKUP(CONCATENATE($D316,$F316,$G316,AA$3),'Description des coûts'!$D$8:$M$1048576,5,FALSE)=AA$3,VLOOKUP(CONCATENATE($D316,$F316,$G316,AA$3),'Description des coûts'!$D$8:$M$1048576,9,FALSE),0),"")</f>
        <v/>
      </c>
      <c r="AB316" s="33" t="str">
        <f>_xlfn.IFNA(IF(VLOOKUP(CONCATENATE($D316,$F316,$G316,AB$3),'Description des coûts'!$D$8:$M$1048576,5,FALSE)=AB$3,VLOOKUP(CONCATENATE($D316,$F316,$G316,AB$3),'Description des coûts'!$D$8:$M$1048576,9,FALSE),0),"")</f>
        <v/>
      </c>
      <c r="AC316" s="33" t="str">
        <f>_xlfn.IFNA(IF(VLOOKUP(CONCATENATE($D316,$F316,$G316,AC$3),'Description des coûts'!$D$8:$M$1048576,5,FALSE)=AC$3,VLOOKUP(CONCATENATE($D316,$F316,$G316,AC$3),'Description des coûts'!$D$8:$M$1048576,9,FALSE),0),"")</f>
        <v/>
      </c>
      <c r="AD316" s="33" t="str">
        <f>_xlfn.IFNA(IF(VLOOKUP(CONCATENATE($D316,$F316,$G316,AD$3),'Description des coûts'!$D$8:$M$1048576,5,FALSE)=AD$3,VLOOKUP(CONCATENATE($D316,$F316,$G316,AD$3),'Description des coûts'!$D$8:$M$1048576,9,FALSE),0),"")</f>
        <v/>
      </c>
      <c r="AE316" s="34"/>
      <c r="AF316" s="99">
        <f t="shared" si="115"/>
        <v>0</v>
      </c>
      <c r="AG316" s="25"/>
      <c r="AH316" s="302"/>
      <c r="AI316" s="100">
        <f>IF(F316="",0,
IF(AG316="RI",N(HLOOKUP($F316,Partenaires!$B$11:$H$24,6,FALSE)),
IF(AG316="DE",N(HLOOKUP($F316,Partenaires!$B$11:$H$24,7,FALSE)),
IF(AG316="IEE",N(HLOOKUP($F316,Partenaires!$B$11:$H$24,8,FALSE)),
IF(AG316="AFR",N(HLOOKUP($F316,Partenaires!$B$11:$H$24,9,FALSE)),
IF(AG316="PME",N(HLOOKUP($F316,Partenaires!$B$11:$H$24,10,FALSE)),
IF(AG316="PE",N(HLOOKUP($F316,Partenaires!$B$11:$H$24,11,FALSE)),0)))))))</f>
        <v>0</v>
      </c>
      <c r="AJ316" s="101">
        <f t="shared" si="116"/>
        <v>0</v>
      </c>
      <c r="AK316" s="101">
        <f t="shared" si="117"/>
        <v>0</v>
      </c>
      <c r="AL316" s="101">
        <f t="shared" si="118"/>
        <v>0</v>
      </c>
      <c r="AM316" s="101">
        <f t="shared" si="119"/>
        <v>0</v>
      </c>
      <c r="AN316" s="101">
        <f t="shared" si="120"/>
        <v>0</v>
      </c>
      <c r="AO316" s="101">
        <f t="shared" si="121"/>
        <v>0</v>
      </c>
      <c r="AP316" s="101">
        <f>IF(AG316="PE",AO316-(AO316*N(HLOOKUP($F316,Partenaires!$B$11:$H$24,12,FALSE))/N(HLOOKUP($F316,Partenaires!$B$11:$H$24,13,FALSE))),0)</f>
        <v>0</v>
      </c>
      <c r="AQ316" s="101">
        <f t="shared" si="122"/>
        <v>0</v>
      </c>
      <c r="AR316" s="101">
        <f t="shared" si="123"/>
        <v>0</v>
      </c>
      <c r="AS316" s="101">
        <f t="shared" si="124"/>
        <v>0</v>
      </c>
      <c r="AT316" s="101">
        <f t="shared" si="125"/>
        <v>0</v>
      </c>
      <c r="AU316" s="101">
        <f t="shared" si="126"/>
        <v>0</v>
      </c>
      <c r="AV316" s="101">
        <f t="shared" si="127"/>
        <v>0</v>
      </c>
      <c r="AW316" s="101">
        <f t="shared" si="128"/>
        <v>0</v>
      </c>
      <c r="AX316" s="101">
        <f t="shared" si="129"/>
        <v>0</v>
      </c>
      <c r="AY316" s="101">
        <f t="shared" si="130"/>
        <v>0</v>
      </c>
      <c r="AZ316" s="101">
        <f t="shared" si="131"/>
        <v>0</v>
      </c>
      <c r="BA316" s="101">
        <f>IF(F316="",0,$BB316*N(HLOOKUP($F316,Partenaires!$B$11:$H$24,5,FALSE)))</f>
        <v>0</v>
      </c>
      <c r="BB316" s="101">
        <f t="shared" si="132"/>
        <v>0</v>
      </c>
    </row>
    <row r="317" spans="1:54" x14ac:dyDescent="0.25">
      <c r="A317" s="25"/>
      <c r="B317" s="25"/>
      <c r="C317" s="25"/>
      <c r="D317" s="43" t="str">
        <f t="shared" si="110"/>
        <v/>
      </c>
      <c r="E317" s="44">
        <f>IFERROR(VLOOKUP(CONCATENATE(A317,B317,C317),'Structure projet '!D:E,2,FALSE),"")</f>
        <v>0</v>
      </c>
      <c r="F317" s="25"/>
      <c r="G317" s="25"/>
      <c r="H317" s="26"/>
      <c r="I317" s="26"/>
      <c r="J317" s="272"/>
      <c r="K317" s="272"/>
      <c r="L317" s="272"/>
      <c r="M317" s="272"/>
      <c r="N317" s="272"/>
      <c r="O317" s="98">
        <f t="shared" si="111"/>
        <v>0</v>
      </c>
      <c r="P317" s="33"/>
      <c r="Q317" s="33"/>
      <c r="R317" s="33"/>
      <c r="S317" s="33"/>
      <c r="T317" s="33"/>
      <c r="U317" s="99">
        <f t="shared" si="112"/>
        <v>0</v>
      </c>
      <c r="V317" s="34"/>
      <c r="W317" s="99">
        <f t="shared" si="113"/>
        <v>0</v>
      </c>
      <c r="X317" s="99">
        <f t="shared" si="114"/>
        <v>0</v>
      </c>
      <c r="Y317" s="33" t="str">
        <f>_xlfn.IFNA(IF(VLOOKUP(CONCATENATE($D317,$F317,$G317,Y$3),'Description des coûts'!$D$8:$M$1048576,5,FALSE)=Y$3,VLOOKUP(CONCATENATE($D317,$F317,$G317,Y$3),'Description des coûts'!$D$8:$M$1048576,9,FALSE),0),"")</f>
        <v/>
      </c>
      <c r="Z317" s="33">
        <f>IFERROR(VLOOKUP(D317,Amortissements!$D$8:$O$1048576,8,FALSE)*VLOOKUP(D317,Amortissements!$D$8:$O$1048576,10,FALSE),0)</f>
        <v>0</v>
      </c>
      <c r="AA317" s="33" t="str">
        <f>_xlfn.IFNA(IF(VLOOKUP(CONCATENATE($D317,$F317,$G317,AA$3),'Description des coûts'!$D$8:$M$1048576,5,FALSE)=AA$3,VLOOKUP(CONCATENATE($D317,$F317,$G317,AA$3),'Description des coûts'!$D$8:$M$1048576,9,FALSE),0),"")</f>
        <v/>
      </c>
      <c r="AB317" s="33" t="str">
        <f>_xlfn.IFNA(IF(VLOOKUP(CONCATENATE($D317,$F317,$G317,AB$3),'Description des coûts'!$D$8:$M$1048576,5,FALSE)=AB$3,VLOOKUP(CONCATENATE($D317,$F317,$G317,AB$3),'Description des coûts'!$D$8:$M$1048576,9,FALSE),0),"")</f>
        <v/>
      </c>
      <c r="AC317" s="33" t="str">
        <f>_xlfn.IFNA(IF(VLOOKUP(CONCATENATE($D317,$F317,$G317,AC$3),'Description des coûts'!$D$8:$M$1048576,5,FALSE)=AC$3,VLOOKUP(CONCATENATE($D317,$F317,$G317,AC$3),'Description des coûts'!$D$8:$M$1048576,9,FALSE),0),"")</f>
        <v/>
      </c>
      <c r="AD317" s="33" t="str">
        <f>_xlfn.IFNA(IF(VLOOKUP(CONCATENATE($D317,$F317,$G317,AD$3),'Description des coûts'!$D$8:$M$1048576,5,FALSE)=AD$3,VLOOKUP(CONCATENATE($D317,$F317,$G317,AD$3),'Description des coûts'!$D$8:$M$1048576,9,FALSE),0),"")</f>
        <v/>
      </c>
      <c r="AE317" s="34"/>
      <c r="AF317" s="99">
        <f t="shared" si="115"/>
        <v>0</v>
      </c>
      <c r="AG317" s="25"/>
      <c r="AH317" s="302"/>
      <c r="AI317" s="100">
        <f>IF(F317="",0,
IF(AG317="RI",N(HLOOKUP($F317,Partenaires!$B$11:$H$24,6,FALSE)),
IF(AG317="DE",N(HLOOKUP($F317,Partenaires!$B$11:$H$24,7,FALSE)),
IF(AG317="IEE",N(HLOOKUP($F317,Partenaires!$B$11:$H$24,8,FALSE)),
IF(AG317="AFR",N(HLOOKUP($F317,Partenaires!$B$11:$H$24,9,FALSE)),
IF(AG317="PME",N(HLOOKUP($F317,Partenaires!$B$11:$H$24,10,FALSE)),
IF(AG317="PE",N(HLOOKUP($F317,Partenaires!$B$11:$H$24,11,FALSE)),0)))))))</f>
        <v>0</v>
      </c>
      <c r="AJ317" s="101">
        <f t="shared" si="116"/>
        <v>0</v>
      </c>
      <c r="AK317" s="101">
        <f t="shared" si="117"/>
        <v>0</v>
      </c>
      <c r="AL317" s="101">
        <f t="shared" si="118"/>
        <v>0</v>
      </c>
      <c r="AM317" s="101">
        <f t="shared" si="119"/>
        <v>0</v>
      </c>
      <c r="AN317" s="101">
        <f t="shared" si="120"/>
        <v>0</v>
      </c>
      <c r="AO317" s="101">
        <f t="shared" si="121"/>
        <v>0</v>
      </c>
      <c r="AP317" s="101">
        <f>IF(AG317="PE",AO317-(AO317*N(HLOOKUP($F317,Partenaires!$B$11:$H$24,12,FALSE))/N(HLOOKUP($F317,Partenaires!$B$11:$H$24,13,FALSE))),0)</f>
        <v>0</v>
      </c>
      <c r="AQ317" s="101">
        <f t="shared" si="122"/>
        <v>0</v>
      </c>
      <c r="AR317" s="101">
        <f t="shared" si="123"/>
        <v>0</v>
      </c>
      <c r="AS317" s="101">
        <f t="shared" si="124"/>
        <v>0</v>
      </c>
      <c r="AT317" s="101">
        <f t="shared" si="125"/>
        <v>0</v>
      </c>
      <c r="AU317" s="101">
        <f t="shared" si="126"/>
        <v>0</v>
      </c>
      <c r="AV317" s="101">
        <f t="shared" si="127"/>
        <v>0</v>
      </c>
      <c r="AW317" s="101">
        <f t="shared" si="128"/>
        <v>0</v>
      </c>
      <c r="AX317" s="101">
        <f t="shared" si="129"/>
        <v>0</v>
      </c>
      <c r="AY317" s="101">
        <f t="shared" si="130"/>
        <v>0</v>
      </c>
      <c r="AZ317" s="101">
        <f t="shared" si="131"/>
        <v>0</v>
      </c>
      <c r="BA317" s="101">
        <f>IF(F317="",0,$BB317*N(HLOOKUP($F317,Partenaires!$B$11:$H$24,5,FALSE)))</f>
        <v>0</v>
      </c>
      <c r="BB317" s="101">
        <f t="shared" si="132"/>
        <v>0</v>
      </c>
    </row>
    <row r="318" spans="1:54" x14ac:dyDescent="0.25">
      <c r="A318" s="25"/>
      <c r="B318" s="25"/>
      <c r="C318" s="25"/>
      <c r="D318" s="43" t="str">
        <f t="shared" si="110"/>
        <v/>
      </c>
      <c r="E318" s="44">
        <f>IFERROR(VLOOKUP(CONCATENATE(A318,B318,C318),'Structure projet '!D:E,2,FALSE),"")</f>
        <v>0</v>
      </c>
      <c r="F318" s="25"/>
      <c r="G318" s="25"/>
      <c r="H318" s="26"/>
      <c r="I318" s="26"/>
      <c r="J318" s="272"/>
      <c r="K318" s="272"/>
      <c r="L318" s="272"/>
      <c r="M318" s="272"/>
      <c r="N318" s="272"/>
      <c r="O318" s="98">
        <f t="shared" si="111"/>
        <v>0</v>
      </c>
      <c r="P318" s="33"/>
      <c r="Q318" s="33"/>
      <c r="R318" s="33"/>
      <c r="S318" s="33"/>
      <c r="T318" s="33"/>
      <c r="U318" s="99">
        <f t="shared" si="112"/>
        <v>0</v>
      </c>
      <c r="V318" s="34"/>
      <c r="W318" s="99">
        <f t="shared" si="113"/>
        <v>0</v>
      </c>
      <c r="X318" s="99">
        <f t="shared" si="114"/>
        <v>0</v>
      </c>
      <c r="Y318" s="33" t="str">
        <f>_xlfn.IFNA(IF(VLOOKUP(CONCATENATE($D318,$F318,$G318,Y$3),'Description des coûts'!$D$8:$M$1048576,5,FALSE)=Y$3,VLOOKUP(CONCATENATE($D318,$F318,$G318,Y$3),'Description des coûts'!$D$8:$M$1048576,9,FALSE),0),"")</f>
        <v/>
      </c>
      <c r="Z318" s="33">
        <f>IFERROR(VLOOKUP(D318,Amortissements!$D$8:$O$1048576,8,FALSE)*VLOOKUP(D318,Amortissements!$D$8:$O$1048576,10,FALSE),0)</f>
        <v>0</v>
      </c>
      <c r="AA318" s="33" t="str">
        <f>_xlfn.IFNA(IF(VLOOKUP(CONCATENATE($D318,$F318,$G318,AA$3),'Description des coûts'!$D$8:$M$1048576,5,FALSE)=AA$3,VLOOKUP(CONCATENATE($D318,$F318,$G318,AA$3),'Description des coûts'!$D$8:$M$1048576,9,FALSE),0),"")</f>
        <v/>
      </c>
      <c r="AB318" s="33" t="str">
        <f>_xlfn.IFNA(IF(VLOOKUP(CONCATENATE($D318,$F318,$G318,AB$3),'Description des coûts'!$D$8:$M$1048576,5,FALSE)=AB$3,VLOOKUP(CONCATENATE($D318,$F318,$G318,AB$3),'Description des coûts'!$D$8:$M$1048576,9,FALSE),0),"")</f>
        <v/>
      </c>
      <c r="AC318" s="33" t="str">
        <f>_xlfn.IFNA(IF(VLOOKUP(CONCATENATE($D318,$F318,$G318,AC$3),'Description des coûts'!$D$8:$M$1048576,5,FALSE)=AC$3,VLOOKUP(CONCATENATE($D318,$F318,$G318,AC$3),'Description des coûts'!$D$8:$M$1048576,9,FALSE),0),"")</f>
        <v/>
      </c>
      <c r="AD318" s="33" t="str">
        <f>_xlfn.IFNA(IF(VLOOKUP(CONCATENATE($D318,$F318,$G318,AD$3),'Description des coûts'!$D$8:$M$1048576,5,FALSE)=AD$3,VLOOKUP(CONCATENATE($D318,$F318,$G318,AD$3),'Description des coûts'!$D$8:$M$1048576,9,FALSE),0),"")</f>
        <v/>
      </c>
      <c r="AE318" s="34"/>
      <c r="AF318" s="99">
        <f t="shared" si="115"/>
        <v>0</v>
      </c>
      <c r="AG318" s="25"/>
      <c r="AH318" s="302"/>
      <c r="AI318" s="100">
        <f>IF(F318="",0,
IF(AG318="RI",N(HLOOKUP($F318,Partenaires!$B$11:$H$24,6,FALSE)),
IF(AG318="DE",N(HLOOKUP($F318,Partenaires!$B$11:$H$24,7,FALSE)),
IF(AG318="IEE",N(HLOOKUP($F318,Partenaires!$B$11:$H$24,8,FALSE)),
IF(AG318="AFR",N(HLOOKUP($F318,Partenaires!$B$11:$H$24,9,FALSE)),
IF(AG318="PME",N(HLOOKUP($F318,Partenaires!$B$11:$H$24,10,FALSE)),
IF(AG318="PE",N(HLOOKUP($F318,Partenaires!$B$11:$H$24,11,FALSE)),0)))))))</f>
        <v>0</v>
      </c>
      <c r="AJ318" s="101">
        <f t="shared" si="116"/>
        <v>0</v>
      </c>
      <c r="AK318" s="101">
        <f t="shared" si="117"/>
        <v>0</v>
      </c>
      <c r="AL318" s="101">
        <f t="shared" si="118"/>
        <v>0</v>
      </c>
      <c r="AM318" s="101">
        <f t="shared" si="119"/>
        <v>0</v>
      </c>
      <c r="AN318" s="101">
        <f t="shared" si="120"/>
        <v>0</v>
      </c>
      <c r="AO318" s="101">
        <f t="shared" si="121"/>
        <v>0</v>
      </c>
      <c r="AP318" s="101">
        <f>IF(AG318="PE",AO318-(AO318*N(HLOOKUP($F318,Partenaires!$B$11:$H$24,12,FALSE))/N(HLOOKUP($F318,Partenaires!$B$11:$H$24,13,FALSE))),0)</f>
        <v>0</v>
      </c>
      <c r="AQ318" s="101">
        <f t="shared" si="122"/>
        <v>0</v>
      </c>
      <c r="AR318" s="101">
        <f t="shared" si="123"/>
        <v>0</v>
      </c>
      <c r="AS318" s="101">
        <f t="shared" si="124"/>
        <v>0</v>
      </c>
      <c r="AT318" s="101">
        <f t="shared" si="125"/>
        <v>0</v>
      </c>
      <c r="AU318" s="101">
        <f t="shared" si="126"/>
        <v>0</v>
      </c>
      <c r="AV318" s="101">
        <f t="shared" si="127"/>
        <v>0</v>
      </c>
      <c r="AW318" s="101">
        <f t="shared" si="128"/>
        <v>0</v>
      </c>
      <c r="AX318" s="101">
        <f t="shared" si="129"/>
        <v>0</v>
      </c>
      <c r="AY318" s="101">
        <f t="shared" si="130"/>
        <v>0</v>
      </c>
      <c r="AZ318" s="101">
        <f t="shared" si="131"/>
        <v>0</v>
      </c>
      <c r="BA318" s="101">
        <f>IF(F318="",0,$BB318*N(HLOOKUP($F318,Partenaires!$B$11:$H$24,5,FALSE)))</f>
        <v>0</v>
      </c>
      <c r="BB318" s="101">
        <f t="shared" si="132"/>
        <v>0</v>
      </c>
    </row>
    <row r="319" spans="1:54" x14ac:dyDescent="0.25">
      <c r="A319" s="25"/>
      <c r="B319" s="25"/>
      <c r="C319" s="25"/>
      <c r="D319" s="43" t="str">
        <f t="shared" si="110"/>
        <v/>
      </c>
      <c r="E319" s="44">
        <f>IFERROR(VLOOKUP(CONCATENATE(A319,B319,C319),'Structure projet '!D:E,2,FALSE),"")</f>
        <v>0</v>
      </c>
      <c r="F319" s="25"/>
      <c r="G319" s="25"/>
      <c r="H319" s="26"/>
      <c r="I319" s="26"/>
      <c r="J319" s="272"/>
      <c r="K319" s="272"/>
      <c r="L319" s="272"/>
      <c r="M319" s="272"/>
      <c r="N319" s="272"/>
      <c r="O319" s="98">
        <f t="shared" si="111"/>
        <v>0</v>
      </c>
      <c r="P319" s="33"/>
      <c r="Q319" s="33"/>
      <c r="R319" s="33"/>
      <c r="S319" s="33"/>
      <c r="T319" s="33"/>
      <c r="U319" s="99">
        <f t="shared" si="112"/>
        <v>0</v>
      </c>
      <c r="V319" s="34"/>
      <c r="W319" s="99">
        <f t="shared" si="113"/>
        <v>0</v>
      </c>
      <c r="X319" s="99">
        <f t="shared" si="114"/>
        <v>0</v>
      </c>
      <c r="Y319" s="33" t="str">
        <f>_xlfn.IFNA(IF(VLOOKUP(CONCATENATE($D319,$F319,$G319,Y$3),'Description des coûts'!$D$8:$M$1048576,5,FALSE)=Y$3,VLOOKUP(CONCATENATE($D319,$F319,$G319,Y$3),'Description des coûts'!$D$8:$M$1048576,9,FALSE),0),"")</f>
        <v/>
      </c>
      <c r="Z319" s="33">
        <f>IFERROR(VLOOKUP(D319,Amortissements!$D$8:$O$1048576,8,FALSE)*VLOOKUP(D319,Amortissements!$D$8:$O$1048576,10,FALSE),0)</f>
        <v>0</v>
      </c>
      <c r="AA319" s="33" t="str">
        <f>_xlfn.IFNA(IF(VLOOKUP(CONCATENATE($D319,$F319,$G319,AA$3),'Description des coûts'!$D$8:$M$1048576,5,FALSE)=AA$3,VLOOKUP(CONCATENATE($D319,$F319,$G319,AA$3),'Description des coûts'!$D$8:$M$1048576,9,FALSE),0),"")</f>
        <v/>
      </c>
      <c r="AB319" s="33" t="str">
        <f>_xlfn.IFNA(IF(VLOOKUP(CONCATENATE($D319,$F319,$G319,AB$3),'Description des coûts'!$D$8:$M$1048576,5,FALSE)=AB$3,VLOOKUP(CONCATENATE($D319,$F319,$G319,AB$3),'Description des coûts'!$D$8:$M$1048576,9,FALSE),0),"")</f>
        <v/>
      </c>
      <c r="AC319" s="33" t="str">
        <f>_xlfn.IFNA(IF(VLOOKUP(CONCATENATE($D319,$F319,$G319,AC$3),'Description des coûts'!$D$8:$M$1048576,5,FALSE)=AC$3,VLOOKUP(CONCATENATE($D319,$F319,$G319,AC$3),'Description des coûts'!$D$8:$M$1048576,9,FALSE),0),"")</f>
        <v/>
      </c>
      <c r="AD319" s="33" t="str">
        <f>_xlfn.IFNA(IF(VLOOKUP(CONCATENATE($D319,$F319,$G319,AD$3),'Description des coûts'!$D$8:$M$1048576,5,FALSE)=AD$3,VLOOKUP(CONCATENATE($D319,$F319,$G319,AD$3),'Description des coûts'!$D$8:$M$1048576,9,FALSE),0),"")</f>
        <v/>
      </c>
      <c r="AE319" s="34"/>
      <c r="AF319" s="99">
        <f t="shared" si="115"/>
        <v>0</v>
      </c>
      <c r="AG319" s="25"/>
      <c r="AH319" s="302"/>
      <c r="AI319" s="100">
        <f>IF(F319="",0,
IF(AG319="RI",N(HLOOKUP($F319,Partenaires!$B$11:$H$24,6,FALSE)),
IF(AG319="DE",N(HLOOKUP($F319,Partenaires!$B$11:$H$24,7,FALSE)),
IF(AG319="IEE",N(HLOOKUP($F319,Partenaires!$B$11:$H$24,8,FALSE)),
IF(AG319="AFR",N(HLOOKUP($F319,Partenaires!$B$11:$H$24,9,FALSE)),
IF(AG319="PME",N(HLOOKUP($F319,Partenaires!$B$11:$H$24,10,FALSE)),
IF(AG319="PE",N(HLOOKUP($F319,Partenaires!$B$11:$H$24,11,FALSE)),0)))))))</f>
        <v>0</v>
      </c>
      <c r="AJ319" s="101">
        <f t="shared" si="116"/>
        <v>0</v>
      </c>
      <c r="AK319" s="101">
        <f t="shared" si="117"/>
        <v>0</v>
      </c>
      <c r="AL319" s="101">
        <f t="shared" si="118"/>
        <v>0</v>
      </c>
      <c r="AM319" s="101">
        <f t="shared" si="119"/>
        <v>0</v>
      </c>
      <c r="AN319" s="101">
        <f t="shared" si="120"/>
        <v>0</v>
      </c>
      <c r="AO319" s="101">
        <f t="shared" si="121"/>
        <v>0</v>
      </c>
      <c r="AP319" s="101">
        <f>IF(AG319="PE",AO319-(AO319*N(HLOOKUP($F319,Partenaires!$B$11:$H$24,12,FALSE))/N(HLOOKUP($F319,Partenaires!$B$11:$H$24,13,FALSE))),0)</f>
        <v>0</v>
      </c>
      <c r="AQ319" s="101">
        <f t="shared" si="122"/>
        <v>0</v>
      </c>
      <c r="AR319" s="101">
        <f t="shared" si="123"/>
        <v>0</v>
      </c>
      <c r="AS319" s="101">
        <f t="shared" si="124"/>
        <v>0</v>
      </c>
      <c r="AT319" s="101">
        <f t="shared" si="125"/>
        <v>0</v>
      </c>
      <c r="AU319" s="101">
        <f t="shared" si="126"/>
        <v>0</v>
      </c>
      <c r="AV319" s="101">
        <f t="shared" si="127"/>
        <v>0</v>
      </c>
      <c r="AW319" s="101">
        <f t="shared" si="128"/>
        <v>0</v>
      </c>
      <c r="AX319" s="101">
        <f t="shared" si="129"/>
        <v>0</v>
      </c>
      <c r="AY319" s="101">
        <f t="shared" si="130"/>
        <v>0</v>
      </c>
      <c r="AZ319" s="101">
        <f t="shared" si="131"/>
        <v>0</v>
      </c>
      <c r="BA319" s="101">
        <f>IF(F319="",0,$BB319*N(HLOOKUP($F319,Partenaires!$B$11:$H$24,5,FALSE)))</f>
        <v>0</v>
      </c>
      <c r="BB319" s="101">
        <f t="shared" si="132"/>
        <v>0</v>
      </c>
    </row>
    <row r="320" spans="1:54" x14ac:dyDescent="0.25">
      <c r="A320" s="25"/>
      <c r="B320" s="25"/>
      <c r="C320" s="25"/>
      <c r="D320" s="43" t="str">
        <f t="shared" si="110"/>
        <v/>
      </c>
      <c r="E320" s="44">
        <f>IFERROR(VLOOKUP(CONCATENATE(A320,B320,C320),'Structure projet '!D:E,2,FALSE),"")</f>
        <v>0</v>
      </c>
      <c r="F320" s="25"/>
      <c r="G320" s="25"/>
      <c r="H320" s="26"/>
      <c r="I320" s="26"/>
      <c r="J320" s="272"/>
      <c r="K320" s="272"/>
      <c r="L320" s="272"/>
      <c r="M320" s="272"/>
      <c r="N320" s="272"/>
      <c r="O320" s="98">
        <f t="shared" si="111"/>
        <v>0</v>
      </c>
      <c r="P320" s="33"/>
      <c r="Q320" s="33"/>
      <c r="R320" s="33"/>
      <c r="S320" s="33"/>
      <c r="T320" s="33"/>
      <c r="U320" s="99">
        <f t="shared" si="112"/>
        <v>0</v>
      </c>
      <c r="V320" s="34"/>
      <c r="W320" s="99">
        <f t="shared" si="113"/>
        <v>0</v>
      </c>
      <c r="X320" s="99">
        <f t="shared" si="114"/>
        <v>0</v>
      </c>
      <c r="Y320" s="33" t="str">
        <f>_xlfn.IFNA(IF(VLOOKUP(CONCATENATE($D320,$F320,$G320,Y$3),'Description des coûts'!$D$8:$M$1048576,5,FALSE)=Y$3,VLOOKUP(CONCATENATE($D320,$F320,$G320,Y$3),'Description des coûts'!$D$8:$M$1048576,9,FALSE),0),"")</f>
        <v/>
      </c>
      <c r="Z320" s="33">
        <f>IFERROR(VLOOKUP(D320,Amortissements!$D$8:$O$1048576,8,FALSE)*VLOOKUP(D320,Amortissements!$D$8:$O$1048576,10,FALSE),0)</f>
        <v>0</v>
      </c>
      <c r="AA320" s="33" t="str">
        <f>_xlfn.IFNA(IF(VLOOKUP(CONCATENATE($D320,$F320,$G320,AA$3),'Description des coûts'!$D$8:$M$1048576,5,FALSE)=AA$3,VLOOKUP(CONCATENATE($D320,$F320,$G320,AA$3),'Description des coûts'!$D$8:$M$1048576,9,FALSE),0),"")</f>
        <v/>
      </c>
      <c r="AB320" s="33" t="str">
        <f>_xlfn.IFNA(IF(VLOOKUP(CONCATENATE($D320,$F320,$G320,AB$3),'Description des coûts'!$D$8:$M$1048576,5,FALSE)=AB$3,VLOOKUP(CONCATENATE($D320,$F320,$G320,AB$3),'Description des coûts'!$D$8:$M$1048576,9,FALSE),0),"")</f>
        <v/>
      </c>
      <c r="AC320" s="33" t="str">
        <f>_xlfn.IFNA(IF(VLOOKUP(CONCATENATE($D320,$F320,$G320,AC$3),'Description des coûts'!$D$8:$M$1048576,5,FALSE)=AC$3,VLOOKUP(CONCATENATE($D320,$F320,$G320,AC$3),'Description des coûts'!$D$8:$M$1048576,9,FALSE),0),"")</f>
        <v/>
      </c>
      <c r="AD320" s="33" t="str">
        <f>_xlfn.IFNA(IF(VLOOKUP(CONCATENATE($D320,$F320,$G320,AD$3),'Description des coûts'!$D$8:$M$1048576,5,FALSE)=AD$3,VLOOKUP(CONCATENATE($D320,$F320,$G320,AD$3),'Description des coûts'!$D$8:$M$1048576,9,FALSE),0),"")</f>
        <v/>
      </c>
      <c r="AE320" s="34"/>
      <c r="AF320" s="99">
        <f t="shared" si="115"/>
        <v>0</v>
      </c>
      <c r="AG320" s="25"/>
      <c r="AH320" s="302"/>
      <c r="AI320" s="100">
        <f>IF(F320="",0,
IF(AG320="RI",N(HLOOKUP($F320,Partenaires!$B$11:$H$24,6,FALSE)),
IF(AG320="DE",N(HLOOKUP($F320,Partenaires!$B$11:$H$24,7,FALSE)),
IF(AG320="IEE",N(HLOOKUP($F320,Partenaires!$B$11:$H$24,8,FALSE)),
IF(AG320="AFR",N(HLOOKUP($F320,Partenaires!$B$11:$H$24,9,FALSE)),
IF(AG320="PME",N(HLOOKUP($F320,Partenaires!$B$11:$H$24,10,FALSE)),
IF(AG320="PE",N(HLOOKUP($F320,Partenaires!$B$11:$H$24,11,FALSE)),0)))))))</f>
        <v>0</v>
      </c>
      <c r="AJ320" s="101">
        <f t="shared" si="116"/>
        <v>0</v>
      </c>
      <c r="AK320" s="101">
        <f t="shared" si="117"/>
        <v>0</v>
      </c>
      <c r="AL320" s="101">
        <f t="shared" si="118"/>
        <v>0</v>
      </c>
      <c r="AM320" s="101">
        <f t="shared" si="119"/>
        <v>0</v>
      </c>
      <c r="AN320" s="101">
        <f t="shared" si="120"/>
        <v>0</v>
      </c>
      <c r="AO320" s="101">
        <f t="shared" si="121"/>
        <v>0</v>
      </c>
      <c r="AP320" s="101">
        <f>IF(AG320="PE",AO320-(AO320*N(HLOOKUP($F320,Partenaires!$B$11:$H$24,12,FALSE))/N(HLOOKUP($F320,Partenaires!$B$11:$H$24,13,FALSE))),0)</f>
        <v>0</v>
      </c>
      <c r="AQ320" s="101">
        <f t="shared" si="122"/>
        <v>0</v>
      </c>
      <c r="AR320" s="101">
        <f t="shared" si="123"/>
        <v>0</v>
      </c>
      <c r="AS320" s="101">
        <f t="shared" si="124"/>
        <v>0</v>
      </c>
      <c r="AT320" s="101">
        <f t="shared" si="125"/>
        <v>0</v>
      </c>
      <c r="AU320" s="101">
        <f t="shared" si="126"/>
        <v>0</v>
      </c>
      <c r="AV320" s="101">
        <f t="shared" si="127"/>
        <v>0</v>
      </c>
      <c r="AW320" s="101">
        <f t="shared" si="128"/>
        <v>0</v>
      </c>
      <c r="AX320" s="101">
        <f t="shared" si="129"/>
        <v>0</v>
      </c>
      <c r="AY320" s="101">
        <f t="shared" si="130"/>
        <v>0</v>
      </c>
      <c r="AZ320" s="101">
        <f t="shared" si="131"/>
        <v>0</v>
      </c>
      <c r="BA320" s="101">
        <f>IF(F320="",0,$BB320*N(HLOOKUP($F320,Partenaires!$B$11:$H$24,5,FALSE)))</f>
        <v>0</v>
      </c>
      <c r="BB320" s="101">
        <f t="shared" si="132"/>
        <v>0</v>
      </c>
    </row>
    <row r="321" spans="1:54" x14ac:dyDescent="0.25">
      <c r="A321" s="25"/>
      <c r="B321" s="25"/>
      <c r="C321" s="25"/>
      <c r="D321" s="43" t="str">
        <f t="shared" si="110"/>
        <v/>
      </c>
      <c r="E321" s="44">
        <f>IFERROR(VLOOKUP(CONCATENATE(A321,B321,C321),'Structure projet '!D:E,2,FALSE),"")</f>
        <v>0</v>
      </c>
      <c r="F321" s="25"/>
      <c r="G321" s="25"/>
      <c r="H321" s="26"/>
      <c r="I321" s="26"/>
      <c r="J321" s="272"/>
      <c r="K321" s="272"/>
      <c r="L321" s="272"/>
      <c r="M321" s="272"/>
      <c r="N321" s="272"/>
      <c r="O321" s="98">
        <f t="shared" si="111"/>
        <v>0</v>
      </c>
      <c r="P321" s="33"/>
      <c r="Q321" s="33"/>
      <c r="R321" s="33"/>
      <c r="S321" s="33"/>
      <c r="T321" s="33"/>
      <c r="U321" s="99">
        <f t="shared" si="112"/>
        <v>0</v>
      </c>
      <c r="V321" s="34"/>
      <c r="W321" s="99">
        <f t="shared" si="113"/>
        <v>0</v>
      </c>
      <c r="X321" s="99">
        <f t="shared" si="114"/>
        <v>0</v>
      </c>
      <c r="Y321" s="33" t="str">
        <f>_xlfn.IFNA(IF(VLOOKUP(CONCATENATE($D321,$F321,$G321,Y$3),'Description des coûts'!$D$8:$M$1048576,5,FALSE)=Y$3,VLOOKUP(CONCATENATE($D321,$F321,$G321,Y$3),'Description des coûts'!$D$8:$M$1048576,9,FALSE),0),"")</f>
        <v/>
      </c>
      <c r="Z321" s="33">
        <f>IFERROR(VLOOKUP(D321,Amortissements!$D$8:$O$1048576,8,FALSE)*VLOOKUP(D321,Amortissements!$D$8:$O$1048576,10,FALSE),0)</f>
        <v>0</v>
      </c>
      <c r="AA321" s="33" t="str">
        <f>_xlfn.IFNA(IF(VLOOKUP(CONCATENATE($D321,$F321,$G321,AA$3),'Description des coûts'!$D$8:$M$1048576,5,FALSE)=AA$3,VLOOKUP(CONCATENATE($D321,$F321,$G321,AA$3),'Description des coûts'!$D$8:$M$1048576,9,FALSE),0),"")</f>
        <v/>
      </c>
      <c r="AB321" s="33" t="str">
        <f>_xlfn.IFNA(IF(VLOOKUP(CONCATENATE($D321,$F321,$G321,AB$3),'Description des coûts'!$D$8:$M$1048576,5,FALSE)=AB$3,VLOOKUP(CONCATENATE($D321,$F321,$G321,AB$3),'Description des coûts'!$D$8:$M$1048576,9,FALSE),0),"")</f>
        <v/>
      </c>
      <c r="AC321" s="33" t="str">
        <f>_xlfn.IFNA(IF(VLOOKUP(CONCATENATE($D321,$F321,$G321,AC$3),'Description des coûts'!$D$8:$M$1048576,5,FALSE)=AC$3,VLOOKUP(CONCATENATE($D321,$F321,$G321,AC$3),'Description des coûts'!$D$8:$M$1048576,9,FALSE),0),"")</f>
        <v/>
      </c>
      <c r="AD321" s="33" t="str">
        <f>_xlfn.IFNA(IF(VLOOKUP(CONCATENATE($D321,$F321,$G321,AD$3),'Description des coûts'!$D$8:$M$1048576,5,FALSE)=AD$3,VLOOKUP(CONCATENATE($D321,$F321,$G321,AD$3),'Description des coûts'!$D$8:$M$1048576,9,FALSE),0),"")</f>
        <v/>
      </c>
      <c r="AE321" s="34"/>
      <c r="AF321" s="99">
        <f t="shared" si="115"/>
        <v>0</v>
      </c>
      <c r="AG321" s="25"/>
      <c r="AH321" s="302"/>
      <c r="AI321" s="100">
        <f>IF(F321="",0,
IF(AG321="RI",N(HLOOKUP($F321,Partenaires!$B$11:$H$24,6,FALSE)),
IF(AG321="DE",N(HLOOKUP($F321,Partenaires!$B$11:$H$24,7,FALSE)),
IF(AG321="IEE",N(HLOOKUP($F321,Partenaires!$B$11:$H$24,8,FALSE)),
IF(AG321="AFR",N(HLOOKUP($F321,Partenaires!$B$11:$H$24,9,FALSE)),
IF(AG321="PME",N(HLOOKUP($F321,Partenaires!$B$11:$H$24,10,FALSE)),
IF(AG321="PE",N(HLOOKUP($F321,Partenaires!$B$11:$H$24,11,FALSE)),0)))))))</f>
        <v>0</v>
      </c>
      <c r="AJ321" s="101">
        <f t="shared" si="116"/>
        <v>0</v>
      </c>
      <c r="AK321" s="101">
        <f t="shared" si="117"/>
        <v>0</v>
      </c>
      <c r="AL321" s="101">
        <f t="shared" si="118"/>
        <v>0</v>
      </c>
      <c r="AM321" s="101">
        <f t="shared" si="119"/>
        <v>0</v>
      </c>
      <c r="AN321" s="101">
        <f t="shared" si="120"/>
        <v>0</v>
      </c>
      <c r="AO321" s="101">
        <f t="shared" si="121"/>
        <v>0</v>
      </c>
      <c r="AP321" s="101">
        <f>IF(AG321="PE",AO321-(AO321*N(HLOOKUP($F321,Partenaires!$B$11:$H$24,12,FALSE))/N(HLOOKUP($F321,Partenaires!$B$11:$H$24,13,FALSE))),0)</f>
        <v>0</v>
      </c>
      <c r="AQ321" s="101">
        <f t="shared" si="122"/>
        <v>0</v>
      </c>
      <c r="AR321" s="101">
        <f t="shared" si="123"/>
        <v>0</v>
      </c>
      <c r="AS321" s="101">
        <f t="shared" si="124"/>
        <v>0</v>
      </c>
      <c r="AT321" s="101">
        <f t="shared" si="125"/>
        <v>0</v>
      </c>
      <c r="AU321" s="101">
        <f t="shared" si="126"/>
        <v>0</v>
      </c>
      <c r="AV321" s="101">
        <f t="shared" si="127"/>
        <v>0</v>
      </c>
      <c r="AW321" s="101">
        <f t="shared" si="128"/>
        <v>0</v>
      </c>
      <c r="AX321" s="101">
        <f t="shared" si="129"/>
        <v>0</v>
      </c>
      <c r="AY321" s="101">
        <f t="shared" si="130"/>
        <v>0</v>
      </c>
      <c r="AZ321" s="101">
        <f t="shared" si="131"/>
        <v>0</v>
      </c>
      <c r="BA321" s="101">
        <f>IF(F321="",0,$BB321*N(HLOOKUP($F321,Partenaires!$B$11:$H$24,5,FALSE)))</f>
        <v>0</v>
      </c>
      <c r="BB321" s="101">
        <f t="shared" si="132"/>
        <v>0</v>
      </c>
    </row>
    <row r="322" spans="1:54" x14ac:dyDescent="0.25">
      <c r="A322" s="25"/>
      <c r="B322" s="25"/>
      <c r="C322" s="25"/>
      <c r="D322" s="43" t="str">
        <f t="shared" si="110"/>
        <v/>
      </c>
      <c r="E322" s="44">
        <f>IFERROR(VLOOKUP(CONCATENATE(A322,B322,C322),'Structure projet '!D:E,2,FALSE),"")</f>
        <v>0</v>
      </c>
      <c r="F322" s="25"/>
      <c r="G322" s="25"/>
      <c r="H322" s="26"/>
      <c r="I322" s="26"/>
      <c r="J322" s="272"/>
      <c r="K322" s="272"/>
      <c r="L322" s="272"/>
      <c r="M322" s="272"/>
      <c r="N322" s="272"/>
      <c r="O322" s="98">
        <f t="shared" si="111"/>
        <v>0</v>
      </c>
      <c r="P322" s="33"/>
      <c r="Q322" s="33"/>
      <c r="R322" s="33"/>
      <c r="S322" s="33"/>
      <c r="T322" s="33"/>
      <c r="U322" s="99">
        <f t="shared" si="112"/>
        <v>0</v>
      </c>
      <c r="V322" s="34"/>
      <c r="W322" s="99">
        <f t="shared" si="113"/>
        <v>0</v>
      </c>
      <c r="X322" s="99">
        <f t="shared" si="114"/>
        <v>0</v>
      </c>
      <c r="Y322" s="33" t="str">
        <f>_xlfn.IFNA(IF(VLOOKUP(CONCATENATE($D322,$F322,$G322,Y$3),'Description des coûts'!$D$8:$M$1048576,5,FALSE)=Y$3,VLOOKUP(CONCATENATE($D322,$F322,$G322,Y$3),'Description des coûts'!$D$8:$M$1048576,9,FALSE),0),"")</f>
        <v/>
      </c>
      <c r="Z322" s="33">
        <f>IFERROR(VLOOKUP(D322,Amortissements!$D$8:$O$1048576,8,FALSE)*VLOOKUP(D322,Amortissements!$D$8:$O$1048576,10,FALSE),0)</f>
        <v>0</v>
      </c>
      <c r="AA322" s="33" t="str">
        <f>_xlfn.IFNA(IF(VLOOKUP(CONCATENATE($D322,$F322,$G322,AA$3),'Description des coûts'!$D$8:$M$1048576,5,FALSE)=AA$3,VLOOKUP(CONCATENATE($D322,$F322,$G322,AA$3),'Description des coûts'!$D$8:$M$1048576,9,FALSE),0),"")</f>
        <v/>
      </c>
      <c r="AB322" s="33" t="str">
        <f>_xlfn.IFNA(IF(VLOOKUP(CONCATENATE($D322,$F322,$G322,AB$3),'Description des coûts'!$D$8:$M$1048576,5,FALSE)=AB$3,VLOOKUP(CONCATENATE($D322,$F322,$G322,AB$3),'Description des coûts'!$D$8:$M$1048576,9,FALSE),0),"")</f>
        <v/>
      </c>
      <c r="AC322" s="33" t="str">
        <f>_xlfn.IFNA(IF(VLOOKUP(CONCATENATE($D322,$F322,$G322,AC$3),'Description des coûts'!$D$8:$M$1048576,5,FALSE)=AC$3,VLOOKUP(CONCATENATE($D322,$F322,$G322,AC$3),'Description des coûts'!$D$8:$M$1048576,9,FALSE),0),"")</f>
        <v/>
      </c>
      <c r="AD322" s="33" t="str">
        <f>_xlfn.IFNA(IF(VLOOKUP(CONCATENATE($D322,$F322,$G322,AD$3),'Description des coûts'!$D$8:$M$1048576,5,FALSE)=AD$3,VLOOKUP(CONCATENATE($D322,$F322,$G322,AD$3),'Description des coûts'!$D$8:$M$1048576,9,FALSE),0),"")</f>
        <v/>
      </c>
      <c r="AE322" s="34"/>
      <c r="AF322" s="99">
        <f t="shared" si="115"/>
        <v>0</v>
      </c>
      <c r="AG322" s="25"/>
      <c r="AH322" s="302"/>
      <c r="AI322" s="100">
        <f>IF(F322="",0,
IF(AG322="RI",N(HLOOKUP($F322,Partenaires!$B$11:$H$24,6,FALSE)),
IF(AG322="DE",N(HLOOKUP($F322,Partenaires!$B$11:$H$24,7,FALSE)),
IF(AG322="IEE",N(HLOOKUP($F322,Partenaires!$B$11:$H$24,8,FALSE)),
IF(AG322="AFR",N(HLOOKUP($F322,Partenaires!$B$11:$H$24,9,FALSE)),
IF(AG322="PME",N(HLOOKUP($F322,Partenaires!$B$11:$H$24,10,FALSE)),
IF(AG322="PE",N(HLOOKUP($F322,Partenaires!$B$11:$H$24,11,FALSE)),0)))))))</f>
        <v>0</v>
      </c>
      <c r="AJ322" s="101">
        <f t="shared" si="116"/>
        <v>0</v>
      </c>
      <c r="AK322" s="101">
        <f t="shared" si="117"/>
        <v>0</v>
      </c>
      <c r="AL322" s="101">
        <f t="shared" si="118"/>
        <v>0</v>
      </c>
      <c r="AM322" s="101">
        <f t="shared" si="119"/>
        <v>0</v>
      </c>
      <c r="AN322" s="101">
        <f t="shared" si="120"/>
        <v>0</v>
      </c>
      <c r="AO322" s="101">
        <f t="shared" si="121"/>
        <v>0</v>
      </c>
      <c r="AP322" s="101">
        <f>IF(AG322="PE",AO322-(AO322*N(HLOOKUP($F322,Partenaires!$B$11:$H$24,12,FALSE))/N(HLOOKUP($F322,Partenaires!$B$11:$H$24,13,FALSE))),0)</f>
        <v>0</v>
      </c>
      <c r="AQ322" s="101">
        <f t="shared" si="122"/>
        <v>0</v>
      </c>
      <c r="AR322" s="101">
        <f t="shared" si="123"/>
        <v>0</v>
      </c>
      <c r="AS322" s="101">
        <f t="shared" si="124"/>
        <v>0</v>
      </c>
      <c r="AT322" s="101">
        <f t="shared" si="125"/>
        <v>0</v>
      </c>
      <c r="AU322" s="101">
        <f t="shared" si="126"/>
        <v>0</v>
      </c>
      <c r="AV322" s="101">
        <f t="shared" si="127"/>
        <v>0</v>
      </c>
      <c r="AW322" s="101">
        <f t="shared" si="128"/>
        <v>0</v>
      </c>
      <c r="AX322" s="101">
        <f t="shared" si="129"/>
        <v>0</v>
      </c>
      <c r="AY322" s="101">
        <f t="shared" si="130"/>
        <v>0</v>
      </c>
      <c r="AZ322" s="101">
        <f t="shared" si="131"/>
        <v>0</v>
      </c>
      <c r="BA322" s="101">
        <f>IF(F322="",0,$BB322*N(HLOOKUP($F322,Partenaires!$B$11:$H$24,5,FALSE)))</f>
        <v>0</v>
      </c>
      <c r="BB322" s="101">
        <f t="shared" si="132"/>
        <v>0</v>
      </c>
    </row>
    <row r="323" spans="1:54" x14ac:dyDescent="0.25">
      <c r="A323" s="25"/>
      <c r="B323" s="25"/>
      <c r="C323" s="25"/>
      <c r="D323" s="43" t="str">
        <f t="shared" si="110"/>
        <v/>
      </c>
      <c r="E323" s="44">
        <f>IFERROR(VLOOKUP(CONCATENATE(A323,B323,C323),'Structure projet '!D:E,2,FALSE),"")</f>
        <v>0</v>
      </c>
      <c r="F323" s="25"/>
      <c r="G323" s="25"/>
      <c r="H323" s="26"/>
      <c r="I323" s="26"/>
      <c r="J323" s="272"/>
      <c r="K323" s="272"/>
      <c r="L323" s="272"/>
      <c r="M323" s="272"/>
      <c r="N323" s="272"/>
      <c r="O323" s="98">
        <f t="shared" si="111"/>
        <v>0</v>
      </c>
      <c r="P323" s="33"/>
      <c r="Q323" s="33"/>
      <c r="R323" s="33"/>
      <c r="S323" s="33"/>
      <c r="T323" s="33"/>
      <c r="U323" s="99">
        <f t="shared" si="112"/>
        <v>0</v>
      </c>
      <c r="V323" s="34"/>
      <c r="W323" s="99">
        <f t="shared" si="113"/>
        <v>0</v>
      </c>
      <c r="X323" s="99">
        <f t="shared" si="114"/>
        <v>0</v>
      </c>
      <c r="Y323" s="33" t="str">
        <f>_xlfn.IFNA(IF(VLOOKUP(CONCATENATE($D323,$F323,$G323,Y$3),'Description des coûts'!$D$8:$M$1048576,5,FALSE)=Y$3,VLOOKUP(CONCATENATE($D323,$F323,$G323,Y$3),'Description des coûts'!$D$8:$M$1048576,9,FALSE),0),"")</f>
        <v/>
      </c>
      <c r="Z323" s="33">
        <f>IFERROR(VLOOKUP(D323,Amortissements!$D$8:$O$1048576,8,FALSE)*VLOOKUP(D323,Amortissements!$D$8:$O$1048576,10,FALSE),0)</f>
        <v>0</v>
      </c>
      <c r="AA323" s="33" t="str">
        <f>_xlfn.IFNA(IF(VLOOKUP(CONCATENATE($D323,$F323,$G323,AA$3),'Description des coûts'!$D$8:$M$1048576,5,FALSE)=AA$3,VLOOKUP(CONCATENATE($D323,$F323,$G323,AA$3),'Description des coûts'!$D$8:$M$1048576,9,FALSE),0),"")</f>
        <v/>
      </c>
      <c r="AB323" s="33" t="str">
        <f>_xlfn.IFNA(IF(VLOOKUP(CONCATENATE($D323,$F323,$G323,AB$3),'Description des coûts'!$D$8:$M$1048576,5,FALSE)=AB$3,VLOOKUP(CONCATENATE($D323,$F323,$G323,AB$3),'Description des coûts'!$D$8:$M$1048576,9,FALSE),0),"")</f>
        <v/>
      </c>
      <c r="AC323" s="33" t="str">
        <f>_xlfn.IFNA(IF(VLOOKUP(CONCATENATE($D323,$F323,$G323,AC$3),'Description des coûts'!$D$8:$M$1048576,5,FALSE)=AC$3,VLOOKUP(CONCATENATE($D323,$F323,$G323,AC$3),'Description des coûts'!$D$8:$M$1048576,9,FALSE),0),"")</f>
        <v/>
      </c>
      <c r="AD323" s="33" t="str">
        <f>_xlfn.IFNA(IF(VLOOKUP(CONCATENATE($D323,$F323,$G323,AD$3),'Description des coûts'!$D$8:$M$1048576,5,FALSE)=AD$3,VLOOKUP(CONCATENATE($D323,$F323,$G323,AD$3),'Description des coûts'!$D$8:$M$1048576,9,FALSE),0),"")</f>
        <v/>
      </c>
      <c r="AE323" s="34"/>
      <c r="AF323" s="99">
        <f t="shared" si="115"/>
        <v>0</v>
      </c>
      <c r="AG323" s="25"/>
      <c r="AH323" s="302"/>
      <c r="AI323" s="100">
        <f>IF(F323="",0,
IF(AG323="RI",N(HLOOKUP($F323,Partenaires!$B$11:$H$24,6,FALSE)),
IF(AG323="DE",N(HLOOKUP($F323,Partenaires!$B$11:$H$24,7,FALSE)),
IF(AG323="IEE",N(HLOOKUP($F323,Partenaires!$B$11:$H$24,8,FALSE)),
IF(AG323="AFR",N(HLOOKUP($F323,Partenaires!$B$11:$H$24,9,FALSE)),
IF(AG323="PME",N(HLOOKUP($F323,Partenaires!$B$11:$H$24,10,FALSE)),
IF(AG323="PE",N(HLOOKUP($F323,Partenaires!$B$11:$H$24,11,FALSE)),0)))))))</f>
        <v>0</v>
      </c>
      <c r="AJ323" s="101">
        <f t="shared" si="116"/>
        <v>0</v>
      </c>
      <c r="AK323" s="101">
        <f t="shared" si="117"/>
        <v>0</v>
      </c>
      <c r="AL323" s="101">
        <f t="shared" si="118"/>
        <v>0</v>
      </c>
      <c r="AM323" s="101">
        <f t="shared" si="119"/>
        <v>0</v>
      </c>
      <c r="AN323" s="101">
        <f t="shared" si="120"/>
        <v>0</v>
      </c>
      <c r="AO323" s="101">
        <f t="shared" si="121"/>
        <v>0</v>
      </c>
      <c r="AP323" s="101">
        <f>IF(AG323="PE",AO323-(AO323*N(HLOOKUP($F323,Partenaires!$B$11:$H$24,12,FALSE))/N(HLOOKUP($F323,Partenaires!$B$11:$H$24,13,FALSE))),0)</f>
        <v>0</v>
      </c>
      <c r="AQ323" s="101">
        <f t="shared" si="122"/>
        <v>0</v>
      </c>
      <c r="AR323" s="101">
        <f t="shared" si="123"/>
        <v>0</v>
      </c>
      <c r="AS323" s="101">
        <f t="shared" si="124"/>
        <v>0</v>
      </c>
      <c r="AT323" s="101">
        <f t="shared" si="125"/>
        <v>0</v>
      </c>
      <c r="AU323" s="101">
        <f t="shared" si="126"/>
        <v>0</v>
      </c>
      <c r="AV323" s="101">
        <f t="shared" si="127"/>
        <v>0</v>
      </c>
      <c r="AW323" s="101">
        <f t="shared" si="128"/>
        <v>0</v>
      </c>
      <c r="AX323" s="101">
        <f t="shared" si="129"/>
        <v>0</v>
      </c>
      <c r="AY323" s="101">
        <f t="shared" si="130"/>
        <v>0</v>
      </c>
      <c r="AZ323" s="101">
        <f t="shared" si="131"/>
        <v>0</v>
      </c>
      <c r="BA323" s="101">
        <f>IF(F323="",0,$BB323*N(HLOOKUP($F323,Partenaires!$B$11:$H$24,5,FALSE)))</f>
        <v>0</v>
      </c>
      <c r="BB323" s="101">
        <f t="shared" si="132"/>
        <v>0</v>
      </c>
    </row>
    <row r="324" spans="1:54" x14ac:dyDescent="0.25">
      <c r="A324" s="25"/>
      <c r="B324" s="25"/>
      <c r="C324" s="25"/>
      <c r="D324" s="43" t="str">
        <f t="shared" si="110"/>
        <v/>
      </c>
      <c r="E324" s="44">
        <f>IFERROR(VLOOKUP(CONCATENATE(A324,B324,C324),'Structure projet '!D:E,2,FALSE),"")</f>
        <v>0</v>
      </c>
      <c r="F324" s="25"/>
      <c r="G324" s="25"/>
      <c r="H324" s="26"/>
      <c r="I324" s="26"/>
      <c r="J324" s="272"/>
      <c r="K324" s="272"/>
      <c r="L324" s="272"/>
      <c r="M324" s="272"/>
      <c r="N324" s="272"/>
      <c r="O324" s="98">
        <f t="shared" si="111"/>
        <v>0</v>
      </c>
      <c r="P324" s="33"/>
      <c r="Q324" s="33"/>
      <c r="R324" s="33"/>
      <c r="S324" s="33"/>
      <c r="T324" s="33"/>
      <c r="U324" s="99">
        <f t="shared" si="112"/>
        <v>0</v>
      </c>
      <c r="V324" s="34"/>
      <c r="W324" s="99">
        <f t="shared" si="113"/>
        <v>0</v>
      </c>
      <c r="X324" s="99">
        <f t="shared" si="114"/>
        <v>0</v>
      </c>
      <c r="Y324" s="33" t="str">
        <f>_xlfn.IFNA(IF(VLOOKUP(CONCATENATE($D324,$F324,$G324,Y$3),'Description des coûts'!$D$8:$M$1048576,5,FALSE)=Y$3,VLOOKUP(CONCATENATE($D324,$F324,$G324,Y$3),'Description des coûts'!$D$8:$M$1048576,9,FALSE),0),"")</f>
        <v/>
      </c>
      <c r="Z324" s="33">
        <f>IFERROR(VLOOKUP(D324,Amortissements!$D$8:$O$1048576,8,FALSE)*VLOOKUP(D324,Amortissements!$D$8:$O$1048576,10,FALSE),0)</f>
        <v>0</v>
      </c>
      <c r="AA324" s="33" t="str">
        <f>_xlfn.IFNA(IF(VLOOKUP(CONCATENATE($D324,$F324,$G324,AA$3),'Description des coûts'!$D$8:$M$1048576,5,FALSE)=AA$3,VLOOKUP(CONCATENATE($D324,$F324,$G324,AA$3),'Description des coûts'!$D$8:$M$1048576,9,FALSE),0),"")</f>
        <v/>
      </c>
      <c r="AB324" s="33" t="str">
        <f>_xlfn.IFNA(IF(VLOOKUP(CONCATENATE($D324,$F324,$G324,AB$3),'Description des coûts'!$D$8:$M$1048576,5,FALSE)=AB$3,VLOOKUP(CONCATENATE($D324,$F324,$G324,AB$3),'Description des coûts'!$D$8:$M$1048576,9,FALSE),0),"")</f>
        <v/>
      </c>
      <c r="AC324" s="33" t="str">
        <f>_xlfn.IFNA(IF(VLOOKUP(CONCATENATE($D324,$F324,$G324,AC$3),'Description des coûts'!$D$8:$M$1048576,5,FALSE)=AC$3,VLOOKUP(CONCATENATE($D324,$F324,$G324,AC$3),'Description des coûts'!$D$8:$M$1048576,9,FALSE),0),"")</f>
        <v/>
      </c>
      <c r="AD324" s="33" t="str">
        <f>_xlfn.IFNA(IF(VLOOKUP(CONCATENATE($D324,$F324,$G324,AD$3),'Description des coûts'!$D$8:$M$1048576,5,FALSE)=AD$3,VLOOKUP(CONCATENATE($D324,$F324,$G324,AD$3),'Description des coûts'!$D$8:$M$1048576,9,FALSE),0),"")</f>
        <v/>
      </c>
      <c r="AE324" s="34"/>
      <c r="AF324" s="99">
        <f t="shared" si="115"/>
        <v>0</v>
      </c>
      <c r="AG324" s="25"/>
      <c r="AH324" s="302"/>
      <c r="AI324" s="100">
        <f>IF(F324="",0,
IF(AG324="RI",N(HLOOKUP($F324,Partenaires!$B$11:$H$24,6,FALSE)),
IF(AG324="DE",N(HLOOKUP($F324,Partenaires!$B$11:$H$24,7,FALSE)),
IF(AG324="IEE",N(HLOOKUP($F324,Partenaires!$B$11:$H$24,8,FALSE)),
IF(AG324="AFR",N(HLOOKUP($F324,Partenaires!$B$11:$H$24,9,FALSE)),
IF(AG324="PME",N(HLOOKUP($F324,Partenaires!$B$11:$H$24,10,FALSE)),
IF(AG324="PE",N(HLOOKUP($F324,Partenaires!$B$11:$H$24,11,FALSE)),0)))))))</f>
        <v>0</v>
      </c>
      <c r="AJ324" s="101">
        <f t="shared" si="116"/>
        <v>0</v>
      </c>
      <c r="AK324" s="101">
        <f t="shared" si="117"/>
        <v>0</v>
      </c>
      <c r="AL324" s="101">
        <f t="shared" si="118"/>
        <v>0</v>
      </c>
      <c r="AM324" s="101">
        <f t="shared" si="119"/>
        <v>0</v>
      </c>
      <c r="AN324" s="101">
        <f t="shared" si="120"/>
        <v>0</v>
      </c>
      <c r="AO324" s="101">
        <f t="shared" si="121"/>
        <v>0</v>
      </c>
      <c r="AP324" s="101">
        <f>IF(AG324="PE",AO324-(AO324*N(HLOOKUP($F324,Partenaires!$B$11:$H$24,12,FALSE))/N(HLOOKUP($F324,Partenaires!$B$11:$H$24,13,FALSE))),0)</f>
        <v>0</v>
      </c>
      <c r="AQ324" s="101">
        <f t="shared" si="122"/>
        <v>0</v>
      </c>
      <c r="AR324" s="101">
        <f t="shared" si="123"/>
        <v>0</v>
      </c>
      <c r="AS324" s="101">
        <f t="shared" si="124"/>
        <v>0</v>
      </c>
      <c r="AT324" s="101">
        <f t="shared" si="125"/>
        <v>0</v>
      </c>
      <c r="AU324" s="101">
        <f t="shared" si="126"/>
        <v>0</v>
      </c>
      <c r="AV324" s="101">
        <f t="shared" si="127"/>
        <v>0</v>
      </c>
      <c r="AW324" s="101">
        <f t="shared" si="128"/>
        <v>0</v>
      </c>
      <c r="AX324" s="101">
        <f t="shared" si="129"/>
        <v>0</v>
      </c>
      <c r="AY324" s="101">
        <f t="shared" si="130"/>
        <v>0</v>
      </c>
      <c r="AZ324" s="101">
        <f t="shared" si="131"/>
        <v>0</v>
      </c>
      <c r="BA324" s="101">
        <f>IF(F324="",0,$BB324*N(HLOOKUP($F324,Partenaires!$B$11:$H$24,5,FALSE)))</f>
        <v>0</v>
      </c>
      <c r="BB324" s="101">
        <f t="shared" si="132"/>
        <v>0</v>
      </c>
    </row>
    <row r="325" spans="1:54" x14ac:dyDescent="0.25">
      <c r="A325" s="25"/>
      <c r="B325" s="25"/>
      <c r="C325" s="25"/>
      <c r="D325" s="43" t="str">
        <f t="shared" si="110"/>
        <v/>
      </c>
      <c r="E325" s="44">
        <f>IFERROR(VLOOKUP(CONCATENATE(A325,B325,C325),'Structure projet '!D:E,2,FALSE),"")</f>
        <v>0</v>
      </c>
      <c r="F325" s="25"/>
      <c r="G325" s="25"/>
      <c r="H325" s="26"/>
      <c r="I325" s="26"/>
      <c r="J325" s="272"/>
      <c r="K325" s="272"/>
      <c r="L325" s="272"/>
      <c r="M325" s="272"/>
      <c r="N325" s="272"/>
      <c r="O325" s="98">
        <f t="shared" si="111"/>
        <v>0</v>
      </c>
      <c r="P325" s="33"/>
      <c r="Q325" s="33"/>
      <c r="R325" s="33"/>
      <c r="S325" s="33"/>
      <c r="T325" s="33"/>
      <c r="U325" s="99">
        <f t="shared" si="112"/>
        <v>0</v>
      </c>
      <c r="V325" s="34"/>
      <c r="W325" s="99">
        <f t="shared" si="113"/>
        <v>0</v>
      </c>
      <c r="X325" s="99">
        <f t="shared" si="114"/>
        <v>0</v>
      </c>
      <c r="Y325" s="33" t="str">
        <f>_xlfn.IFNA(IF(VLOOKUP(CONCATENATE($D325,$F325,$G325,Y$3),'Description des coûts'!$D$8:$M$1048576,5,FALSE)=Y$3,VLOOKUP(CONCATENATE($D325,$F325,$G325,Y$3),'Description des coûts'!$D$8:$M$1048576,9,FALSE),0),"")</f>
        <v/>
      </c>
      <c r="Z325" s="33">
        <f>IFERROR(VLOOKUP(D325,Amortissements!$D$8:$O$1048576,8,FALSE)*VLOOKUP(D325,Amortissements!$D$8:$O$1048576,10,FALSE),0)</f>
        <v>0</v>
      </c>
      <c r="AA325" s="33" t="str">
        <f>_xlfn.IFNA(IF(VLOOKUP(CONCATENATE($D325,$F325,$G325,AA$3),'Description des coûts'!$D$8:$M$1048576,5,FALSE)=AA$3,VLOOKUP(CONCATENATE($D325,$F325,$G325,AA$3),'Description des coûts'!$D$8:$M$1048576,9,FALSE),0),"")</f>
        <v/>
      </c>
      <c r="AB325" s="33" t="str">
        <f>_xlfn.IFNA(IF(VLOOKUP(CONCATENATE($D325,$F325,$G325,AB$3),'Description des coûts'!$D$8:$M$1048576,5,FALSE)=AB$3,VLOOKUP(CONCATENATE($D325,$F325,$G325,AB$3),'Description des coûts'!$D$8:$M$1048576,9,FALSE),0),"")</f>
        <v/>
      </c>
      <c r="AC325" s="33" t="str">
        <f>_xlfn.IFNA(IF(VLOOKUP(CONCATENATE($D325,$F325,$G325,AC$3),'Description des coûts'!$D$8:$M$1048576,5,FALSE)=AC$3,VLOOKUP(CONCATENATE($D325,$F325,$G325,AC$3),'Description des coûts'!$D$8:$M$1048576,9,FALSE),0),"")</f>
        <v/>
      </c>
      <c r="AD325" s="33" t="str">
        <f>_xlfn.IFNA(IF(VLOOKUP(CONCATENATE($D325,$F325,$G325,AD$3),'Description des coûts'!$D$8:$M$1048576,5,FALSE)=AD$3,VLOOKUP(CONCATENATE($D325,$F325,$G325,AD$3),'Description des coûts'!$D$8:$M$1048576,9,FALSE),0),"")</f>
        <v/>
      </c>
      <c r="AE325" s="34"/>
      <c r="AF325" s="99">
        <f t="shared" si="115"/>
        <v>0</v>
      </c>
      <c r="AG325" s="25"/>
      <c r="AH325" s="302"/>
      <c r="AI325" s="100">
        <f>IF(F325="",0,
IF(AG325="RI",N(HLOOKUP($F325,Partenaires!$B$11:$H$24,6,FALSE)),
IF(AG325="DE",N(HLOOKUP($F325,Partenaires!$B$11:$H$24,7,FALSE)),
IF(AG325="IEE",N(HLOOKUP($F325,Partenaires!$B$11:$H$24,8,FALSE)),
IF(AG325="AFR",N(HLOOKUP($F325,Partenaires!$B$11:$H$24,9,FALSE)),
IF(AG325="PME",N(HLOOKUP($F325,Partenaires!$B$11:$H$24,10,FALSE)),
IF(AG325="PE",N(HLOOKUP($F325,Partenaires!$B$11:$H$24,11,FALSE)),0)))))))</f>
        <v>0</v>
      </c>
      <c r="AJ325" s="101">
        <f t="shared" si="116"/>
        <v>0</v>
      </c>
      <c r="AK325" s="101">
        <f t="shared" si="117"/>
        <v>0</v>
      </c>
      <c r="AL325" s="101">
        <f t="shared" si="118"/>
        <v>0</v>
      </c>
      <c r="AM325" s="101">
        <f t="shared" si="119"/>
        <v>0</v>
      </c>
      <c r="AN325" s="101">
        <f t="shared" si="120"/>
        <v>0</v>
      </c>
      <c r="AO325" s="101">
        <f t="shared" si="121"/>
        <v>0</v>
      </c>
      <c r="AP325" s="101">
        <f>IF(AG325="PE",AO325-(AO325*N(HLOOKUP($F325,Partenaires!$B$11:$H$24,12,FALSE))/N(HLOOKUP($F325,Partenaires!$B$11:$H$24,13,FALSE))),0)</f>
        <v>0</v>
      </c>
      <c r="AQ325" s="101">
        <f t="shared" si="122"/>
        <v>0</v>
      </c>
      <c r="AR325" s="101">
        <f t="shared" si="123"/>
        <v>0</v>
      </c>
      <c r="AS325" s="101">
        <f t="shared" si="124"/>
        <v>0</v>
      </c>
      <c r="AT325" s="101">
        <f t="shared" si="125"/>
        <v>0</v>
      </c>
      <c r="AU325" s="101">
        <f t="shared" si="126"/>
        <v>0</v>
      </c>
      <c r="AV325" s="101">
        <f t="shared" si="127"/>
        <v>0</v>
      </c>
      <c r="AW325" s="101">
        <f t="shared" si="128"/>
        <v>0</v>
      </c>
      <c r="AX325" s="101">
        <f t="shared" si="129"/>
        <v>0</v>
      </c>
      <c r="AY325" s="101">
        <f t="shared" si="130"/>
        <v>0</v>
      </c>
      <c r="AZ325" s="101">
        <f t="shared" si="131"/>
        <v>0</v>
      </c>
      <c r="BA325" s="101">
        <f>IF(F325="",0,$BB325*N(HLOOKUP($F325,Partenaires!$B$11:$H$24,5,FALSE)))</f>
        <v>0</v>
      </c>
      <c r="BB325" s="101">
        <f t="shared" si="132"/>
        <v>0</v>
      </c>
    </row>
    <row r="326" spans="1:54" x14ac:dyDescent="0.25">
      <c r="A326" s="25"/>
      <c r="B326" s="25"/>
      <c r="C326" s="25"/>
      <c r="D326" s="43" t="str">
        <f t="shared" si="110"/>
        <v/>
      </c>
      <c r="E326" s="44">
        <f>IFERROR(VLOOKUP(CONCATENATE(A326,B326,C326),'Structure projet '!D:E,2,FALSE),"")</f>
        <v>0</v>
      </c>
      <c r="F326" s="25"/>
      <c r="G326" s="25"/>
      <c r="H326" s="26"/>
      <c r="I326" s="26"/>
      <c r="J326" s="272"/>
      <c r="K326" s="272"/>
      <c r="L326" s="272"/>
      <c r="M326" s="272"/>
      <c r="N326" s="272"/>
      <c r="O326" s="98">
        <f t="shared" si="111"/>
        <v>0</v>
      </c>
      <c r="P326" s="33"/>
      <c r="Q326" s="33"/>
      <c r="R326" s="33"/>
      <c r="S326" s="33"/>
      <c r="T326" s="33"/>
      <c r="U326" s="99">
        <f t="shared" si="112"/>
        <v>0</v>
      </c>
      <c r="V326" s="34"/>
      <c r="W326" s="99">
        <f t="shared" si="113"/>
        <v>0</v>
      </c>
      <c r="X326" s="99">
        <f t="shared" si="114"/>
        <v>0</v>
      </c>
      <c r="Y326" s="33" t="str">
        <f>_xlfn.IFNA(IF(VLOOKUP(CONCATENATE($D326,$F326,$G326,Y$3),'Description des coûts'!$D$8:$M$1048576,5,FALSE)=Y$3,VLOOKUP(CONCATENATE($D326,$F326,$G326,Y$3),'Description des coûts'!$D$8:$M$1048576,9,FALSE),0),"")</f>
        <v/>
      </c>
      <c r="Z326" s="33">
        <f>IFERROR(VLOOKUP(D326,Amortissements!$D$8:$O$1048576,8,FALSE)*VLOOKUP(D326,Amortissements!$D$8:$O$1048576,10,FALSE),0)</f>
        <v>0</v>
      </c>
      <c r="AA326" s="33" t="str">
        <f>_xlfn.IFNA(IF(VLOOKUP(CONCATENATE($D326,$F326,$G326,AA$3),'Description des coûts'!$D$8:$M$1048576,5,FALSE)=AA$3,VLOOKUP(CONCATENATE($D326,$F326,$G326,AA$3),'Description des coûts'!$D$8:$M$1048576,9,FALSE),0),"")</f>
        <v/>
      </c>
      <c r="AB326" s="33" t="str">
        <f>_xlfn.IFNA(IF(VLOOKUP(CONCATENATE($D326,$F326,$G326,AB$3),'Description des coûts'!$D$8:$M$1048576,5,FALSE)=AB$3,VLOOKUP(CONCATENATE($D326,$F326,$G326,AB$3),'Description des coûts'!$D$8:$M$1048576,9,FALSE),0),"")</f>
        <v/>
      </c>
      <c r="AC326" s="33" t="str">
        <f>_xlfn.IFNA(IF(VLOOKUP(CONCATENATE($D326,$F326,$G326,AC$3),'Description des coûts'!$D$8:$M$1048576,5,FALSE)=AC$3,VLOOKUP(CONCATENATE($D326,$F326,$G326,AC$3),'Description des coûts'!$D$8:$M$1048576,9,FALSE),0),"")</f>
        <v/>
      </c>
      <c r="AD326" s="33" t="str">
        <f>_xlfn.IFNA(IF(VLOOKUP(CONCATENATE($D326,$F326,$G326,AD$3),'Description des coûts'!$D$8:$M$1048576,5,FALSE)=AD$3,VLOOKUP(CONCATENATE($D326,$F326,$G326,AD$3),'Description des coûts'!$D$8:$M$1048576,9,FALSE),0),"")</f>
        <v/>
      </c>
      <c r="AE326" s="34"/>
      <c r="AF326" s="99">
        <f t="shared" si="115"/>
        <v>0</v>
      </c>
      <c r="AG326" s="25"/>
      <c r="AH326" s="302"/>
      <c r="AI326" s="100">
        <f>IF(F326="",0,
IF(AG326="RI",N(HLOOKUP($F326,Partenaires!$B$11:$H$24,6,FALSE)),
IF(AG326="DE",N(HLOOKUP($F326,Partenaires!$B$11:$H$24,7,FALSE)),
IF(AG326="IEE",N(HLOOKUP($F326,Partenaires!$B$11:$H$24,8,FALSE)),
IF(AG326="AFR",N(HLOOKUP($F326,Partenaires!$B$11:$H$24,9,FALSE)),
IF(AG326="PME",N(HLOOKUP($F326,Partenaires!$B$11:$H$24,10,FALSE)),
IF(AG326="PE",N(HLOOKUP($F326,Partenaires!$B$11:$H$24,11,FALSE)),0)))))))</f>
        <v>0</v>
      </c>
      <c r="AJ326" s="101">
        <f t="shared" si="116"/>
        <v>0</v>
      </c>
      <c r="AK326" s="101">
        <f t="shared" si="117"/>
        <v>0</v>
      </c>
      <c r="AL326" s="101">
        <f t="shared" si="118"/>
        <v>0</v>
      </c>
      <c r="AM326" s="101">
        <f t="shared" si="119"/>
        <v>0</v>
      </c>
      <c r="AN326" s="101">
        <f t="shared" si="120"/>
        <v>0</v>
      </c>
      <c r="AO326" s="101">
        <f t="shared" si="121"/>
        <v>0</v>
      </c>
      <c r="AP326" s="101">
        <f>IF(AG326="PE",AO326-(AO326*N(HLOOKUP($F326,Partenaires!$B$11:$H$24,12,FALSE))/N(HLOOKUP($F326,Partenaires!$B$11:$H$24,13,FALSE))),0)</f>
        <v>0</v>
      </c>
      <c r="AQ326" s="101">
        <f t="shared" si="122"/>
        <v>0</v>
      </c>
      <c r="AR326" s="101">
        <f t="shared" si="123"/>
        <v>0</v>
      </c>
      <c r="AS326" s="101">
        <f t="shared" si="124"/>
        <v>0</v>
      </c>
      <c r="AT326" s="101">
        <f t="shared" si="125"/>
        <v>0</v>
      </c>
      <c r="AU326" s="101">
        <f t="shared" si="126"/>
        <v>0</v>
      </c>
      <c r="AV326" s="101">
        <f t="shared" si="127"/>
        <v>0</v>
      </c>
      <c r="AW326" s="101">
        <f t="shared" si="128"/>
        <v>0</v>
      </c>
      <c r="AX326" s="101">
        <f t="shared" si="129"/>
        <v>0</v>
      </c>
      <c r="AY326" s="101">
        <f t="shared" si="130"/>
        <v>0</v>
      </c>
      <c r="AZ326" s="101">
        <f t="shared" si="131"/>
        <v>0</v>
      </c>
      <c r="BA326" s="101">
        <f>IF(F326="",0,$BB326*N(HLOOKUP($F326,Partenaires!$B$11:$H$24,5,FALSE)))</f>
        <v>0</v>
      </c>
      <c r="BB326" s="101">
        <f t="shared" si="132"/>
        <v>0</v>
      </c>
    </row>
    <row r="327" spans="1:54" x14ac:dyDescent="0.25">
      <c r="A327" s="25"/>
      <c r="B327" s="25"/>
      <c r="C327" s="25"/>
      <c r="D327" s="43" t="str">
        <f t="shared" si="110"/>
        <v/>
      </c>
      <c r="E327" s="44">
        <f>IFERROR(VLOOKUP(CONCATENATE(A327,B327,C327),'Structure projet '!D:E,2,FALSE),"")</f>
        <v>0</v>
      </c>
      <c r="F327" s="25"/>
      <c r="G327" s="25"/>
      <c r="H327" s="26"/>
      <c r="I327" s="26"/>
      <c r="J327" s="272"/>
      <c r="K327" s="272"/>
      <c r="L327" s="272"/>
      <c r="M327" s="272"/>
      <c r="N327" s="272"/>
      <c r="O327" s="98">
        <f t="shared" si="111"/>
        <v>0</v>
      </c>
      <c r="P327" s="33"/>
      <c r="Q327" s="33"/>
      <c r="R327" s="33"/>
      <c r="S327" s="33"/>
      <c r="T327" s="33"/>
      <c r="U327" s="99">
        <f t="shared" si="112"/>
        <v>0</v>
      </c>
      <c r="V327" s="34"/>
      <c r="W327" s="99">
        <f t="shared" si="113"/>
        <v>0</v>
      </c>
      <c r="X327" s="99">
        <f t="shared" si="114"/>
        <v>0</v>
      </c>
      <c r="Y327" s="33" t="str">
        <f>_xlfn.IFNA(IF(VLOOKUP(CONCATENATE($D327,$F327,$G327,Y$3),'Description des coûts'!$D$8:$M$1048576,5,FALSE)=Y$3,VLOOKUP(CONCATENATE($D327,$F327,$G327,Y$3),'Description des coûts'!$D$8:$M$1048576,9,FALSE),0),"")</f>
        <v/>
      </c>
      <c r="Z327" s="33">
        <f>IFERROR(VLOOKUP(D327,Amortissements!$D$8:$O$1048576,8,FALSE)*VLOOKUP(D327,Amortissements!$D$8:$O$1048576,10,FALSE),0)</f>
        <v>0</v>
      </c>
      <c r="AA327" s="33" t="str">
        <f>_xlfn.IFNA(IF(VLOOKUP(CONCATENATE($D327,$F327,$G327,AA$3),'Description des coûts'!$D$8:$M$1048576,5,FALSE)=AA$3,VLOOKUP(CONCATENATE($D327,$F327,$G327,AA$3),'Description des coûts'!$D$8:$M$1048576,9,FALSE),0),"")</f>
        <v/>
      </c>
      <c r="AB327" s="33" t="str">
        <f>_xlfn.IFNA(IF(VLOOKUP(CONCATENATE($D327,$F327,$G327,AB$3),'Description des coûts'!$D$8:$M$1048576,5,FALSE)=AB$3,VLOOKUP(CONCATENATE($D327,$F327,$G327,AB$3),'Description des coûts'!$D$8:$M$1048576,9,FALSE),0),"")</f>
        <v/>
      </c>
      <c r="AC327" s="33" t="str">
        <f>_xlfn.IFNA(IF(VLOOKUP(CONCATENATE($D327,$F327,$G327,AC$3),'Description des coûts'!$D$8:$M$1048576,5,FALSE)=AC$3,VLOOKUP(CONCATENATE($D327,$F327,$G327,AC$3),'Description des coûts'!$D$8:$M$1048576,9,FALSE),0),"")</f>
        <v/>
      </c>
      <c r="AD327" s="33" t="str">
        <f>_xlfn.IFNA(IF(VLOOKUP(CONCATENATE($D327,$F327,$G327,AD$3),'Description des coûts'!$D$8:$M$1048576,5,FALSE)=AD$3,VLOOKUP(CONCATENATE($D327,$F327,$G327,AD$3),'Description des coûts'!$D$8:$M$1048576,9,FALSE),0),"")</f>
        <v/>
      </c>
      <c r="AE327" s="34"/>
      <c r="AF327" s="99">
        <f t="shared" si="115"/>
        <v>0</v>
      </c>
      <c r="AG327" s="25"/>
      <c r="AH327" s="302"/>
      <c r="AI327" s="100">
        <f>IF(F327="",0,
IF(AG327="RI",N(HLOOKUP($F327,Partenaires!$B$11:$H$24,6,FALSE)),
IF(AG327="DE",N(HLOOKUP($F327,Partenaires!$B$11:$H$24,7,FALSE)),
IF(AG327="IEE",N(HLOOKUP($F327,Partenaires!$B$11:$H$24,8,FALSE)),
IF(AG327="AFR",N(HLOOKUP($F327,Partenaires!$B$11:$H$24,9,FALSE)),
IF(AG327="PME",N(HLOOKUP($F327,Partenaires!$B$11:$H$24,10,FALSE)),
IF(AG327="PE",N(HLOOKUP($F327,Partenaires!$B$11:$H$24,11,FALSE)),0)))))))</f>
        <v>0</v>
      </c>
      <c r="AJ327" s="101">
        <f t="shared" si="116"/>
        <v>0</v>
      </c>
      <c r="AK327" s="101">
        <f t="shared" si="117"/>
        <v>0</v>
      </c>
      <c r="AL327" s="101">
        <f t="shared" si="118"/>
        <v>0</v>
      </c>
      <c r="AM327" s="101">
        <f t="shared" si="119"/>
        <v>0</v>
      </c>
      <c r="AN327" s="101">
        <f t="shared" si="120"/>
        <v>0</v>
      </c>
      <c r="AO327" s="101">
        <f t="shared" si="121"/>
        <v>0</v>
      </c>
      <c r="AP327" s="101">
        <f>IF(AG327="PE",AO327-(AO327*N(HLOOKUP($F327,Partenaires!$B$11:$H$24,12,FALSE))/N(HLOOKUP($F327,Partenaires!$B$11:$H$24,13,FALSE))),0)</f>
        <v>0</v>
      </c>
      <c r="AQ327" s="101">
        <f t="shared" si="122"/>
        <v>0</v>
      </c>
      <c r="AR327" s="101">
        <f t="shared" si="123"/>
        <v>0</v>
      </c>
      <c r="AS327" s="101">
        <f t="shared" si="124"/>
        <v>0</v>
      </c>
      <c r="AT327" s="101">
        <f t="shared" si="125"/>
        <v>0</v>
      </c>
      <c r="AU327" s="101">
        <f t="shared" si="126"/>
        <v>0</v>
      </c>
      <c r="AV327" s="101">
        <f t="shared" si="127"/>
        <v>0</v>
      </c>
      <c r="AW327" s="101">
        <f t="shared" si="128"/>
        <v>0</v>
      </c>
      <c r="AX327" s="101">
        <f t="shared" si="129"/>
        <v>0</v>
      </c>
      <c r="AY327" s="101">
        <f t="shared" si="130"/>
        <v>0</v>
      </c>
      <c r="AZ327" s="101">
        <f t="shared" si="131"/>
        <v>0</v>
      </c>
      <c r="BA327" s="101">
        <f>IF(F327="",0,$BB327*N(HLOOKUP($F327,Partenaires!$B$11:$H$24,5,FALSE)))</f>
        <v>0</v>
      </c>
      <c r="BB327" s="101">
        <f t="shared" si="132"/>
        <v>0</v>
      </c>
    </row>
    <row r="328" spans="1:54" x14ac:dyDescent="0.25">
      <c r="A328" s="25"/>
      <c r="B328" s="25"/>
      <c r="C328" s="25"/>
      <c r="D328" s="43" t="str">
        <f t="shared" si="110"/>
        <v/>
      </c>
      <c r="E328" s="44">
        <f>IFERROR(VLOOKUP(CONCATENATE(A328,B328,C328),'Structure projet '!D:E,2,FALSE),"")</f>
        <v>0</v>
      </c>
      <c r="F328" s="25"/>
      <c r="G328" s="25"/>
      <c r="H328" s="26"/>
      <c r="I328" s="26"/>
      <c r="J328" s="272"/>
      <c r="K328" s="272"/>
      <c r="L328" s="272"/>
      <c r="M328" s="272"/>
      <c r="N328" s="272"/>
      <c r="O328" s="98">
        <f t="shared" si="111"/>
        <v>0</v>
      </c>
      <c r="P328" s="33"/>
      <c r="Q328" s="33"/>
      <c r="R328" s="33"/>
      <c r="S328" s="33"/>
      <c r="T328" s="33"/>
      <c r="U328" s="99">
        <f t="shared" si="112"/>
        <v>0</v>
      </c>
      <c r="V328" s="34"/>
      <c r="W328" s="99">
        <f t="shared" si="113"/>
        <v>0</v>
      </c>
      <c r="X328" s="99">
        <f t="shared" si="114"/>
        <v>0</v>
      </c>
      <c r="Y328" s="33" t="str">
        <f>_xlfn.IFNA(IF(VLOOKUP(CONCATENATE($D328,$F328,$G328,Y$3),'Description des coûts'!$D$8:$M$1048576,5,FALSE)=Y$3,VLOOKUP(CONCATENATE($D328,$F328,$G328,Y$3),'Description des coûts'!$D$8:$M$1048576,9,FALSE),0),"")</f>
        <v/>
      </c>
      <c r="Z328" s="33">
        <f>IFERROR(VLOOKUP(D328,Amortissements!$D$8:$O$1048576,8,FALSE)*VLOOKUP(D328,Amortissements!$D$8:$O$1048576,10,FALSE),0)</f>
        <v>0</v>
      </c>
      <c r="AA328" s="33" t="str">
        <f>_xlfn.IFNA(IF(VLOOKUP(CONCATENATE($D328,$F328,$G328,AA$3),'Description des coûts'!$D$8:$M$1048576,5,FALSE)=AA$3,VLOOKUP(CONCATENATE($D328,$F328,$G328,AA$3),'Description des coûts'!$D$8:$M$1048576,9,FALSE),0),"")</f>
        <v/>
      </c>
      <c r="AB328" s="33" t="str">
        <f>_xlfn.IFNA(IF(VLOOKUP(CONCATENATE($D328,$F328,$G328,AB$3),'Description des coûts'!$D$8:$M$1048576,5,FALSE)=AB$3,VLOOKUP(CONCATENATE($D328,$F328,$G328,AB$3),'Description des coûts'!$D$8:$M$1048576,9,FALSE),0),"")</f>
        <v/>
      </c>
      <c r="AC328" s="33" t="str">
        <f>_xlfn.IFNA(IF(VLOOKUP(CONCATENATE($D328,$F328,$G328,AC$3),'Description des coûts'!$D$8:$M$1048576,5,FALSE)=AC$3,VLOOKUP(CONCATENATE($D328,$F328,$G328,AC$3),'Description des coûts'!$D$8:$M$1048576,9,FALSE),0),"")</f>
        <v/>
      </c>
      <c r="AD328" s="33" t="str">
        <f>_xlfn.IFNA(IF(VLOOKUP(CONCATENATE($D328,$F328,$G328,AD$3),'Description des coûts'!$D$8:$M$1048576,5,FALSE)=AD$3,VLOOKUP(CONCATENATE($D328,$F328,$G328,AD$3),'Description des coûts'!$D$8:$M$1048576,9,FALSE),0),"")</f>
        <v/>
      </c>
      <c r="AE328" s="34"/>
      <c r="AF328" s="99">
        <f t="shared" si="115"/>
        <v>0</v>
      </c>
      <c r="AG328" s="25"/>
      <c r="AH328" s="302"/>
      <c r="AI328" s="100">
        <f>IF(F328="",0,
IF(AG328="RI",N(HLOOKUP($F328,Partenaires!$B$11:$H$24,6,FALSE)),
IF(AG328="DE",N(HLOOKUP($F328,Partenaires!$B$11:$H$24,7,FALSE)),
IF(AG328="IEE",N(HLOOKUP($F328,Partenaires!$B$11:$H$24,8,FALSE)),
IF(AG328="AFR",N(HLOOKUP($F328,Partenaires!$B$11:$H$24,9,FALSE)),
IF(AG328="PME",N(HLOOKUP($F328,Partenaires!$B$11:$H$24,10,FALSE)),
IF(AG328="PE",N(HLOOKUP($F328,Partenaires!$B$11:$H$24,11,FALSE)),0)))))))</f>
        <v>0</v>
      </c>
      <c r="AJ328" s="101">
        <f t="shared" si="116"/>
        <v>0</v>
      </c>
      <c r="AK328" s="101">
        <f t="shared" si="117"/>
        <v>0</v>
      </c>
      <c r="AL328" s="101">
        <f t="shared" si="118"/>
        <v>0</v>
      </c>
      <c r="AM328" s="101">
        <f t="shared" si="119"/>
        <v>0</v>
      </c>
      <c r="AN328" s="101">
        <f t="shared" si="120"/>
        <v>0</v>
      </c>
      <c r="AO328" s="101">
        <f t="shared" si="121"/>
        <v>0</v>
      </c>
      <c r="AP328" s="101">
        <f>IF(AG328="PE",AO328-(AO328*N(HLOOKUP($F328,Partenaires!$B$11:$H$24,12,FALSE))/N(HLOOKUP($F328,Partenaires!$B$11:$H$24,13,FALSE))),0)</f>
        <v>0</v>
      </c>
      <c r="AQ328" s="101">
        <f t="shared" si="122"/>
        <v>0</v>
      </c>
      <c r="AR328" s="101">
        <f t="shared" si="123"/>
        <v>0</v>
      </c>
      <c r="AS328" s="101">
        <f t="shared" si="124"/>
        <v>0</v>
      </c>
      <c r="AT328" s="101">
        <f t="shared" si="125"/>
        <v>0</v>
      </c>
      <c r="AU328" s="101">
        <f t="shared" si="126"/>
        <v>0</v>
      </c>
      <c r="AV328" s="101">
        <f t="shared" si="127"/>
        <v>0</v>
      </c>
      <c r="AW328" s="101">
        <f t="shared" si="128"/>
        <v>0</v>
      </c>
      <c r="AX328" s="101">
        <f t="shared" si="129"/>
        <v>0</v>
      </c>
      <c r="AY328" s="101">
        <f t="shared" si="130"/>
        <v>0</v>
      </c>
      <c r="AZ328" s="101">
        <f t="shared" si="131"/>
        <v>0</v>
      </c>
      <c r="BA328" s="101">
        <f>IF(F328="",0,$BB328*N(HLOOKUP($F328,Partenaires!$B$11:$H$24,5,FALSE)))</f>
        <v>0</v>
      </c>
      <c r="BB328" s="101">
        <f t="shared" si="132"/>
        <v>0</v>
      </c>
    </row>
    <row r="329" spans="1:54" x14ac:dyDescent="0.25">
      <c r="A329" s="25"/>
      <c r="B329" s="25"/>
      <c r="C329" s="25"/>
      <c r="D329" s="43" t="str">
        <f t="shared" si="110"/>
        <v/>
      </c>
      <c r="E329" s="44">
        <f>IFERROR(VLOOKUP(CONCATENATE(A329,B329,C329),'Structure projet '!D:E,2,FALSE),"")</f>
        <v>0</v>
      </c>
      <c r="F329" s="25"/>
      <c r="G329" s="25"/>
      <c r="H329" s="26"/>
      <c r="I329" s="26"/>
      <c r="J329" s="272"/>
      <c r="K329" s="272"/>
      <c r="L329" s="272"/>
      <c r="M329" s="272"/>
      <c r="N329" s="272"/>
      <c r="O329" s="98">
        <f t="shared" si="111"/>
        <v>0</v>
      </c>
      <c r="P329" s="33"/>
      <c r="Q329" s="33"/>
      <c r="R329" s="33"/>
      <c r="S329" s="33"/>
      <c r="T329" s="33"/>
      <c r="U329" s="99">
        <f t="shared" si="112"/>
        <v>0</v>
      </c>
      <c r="V329" s="34"/>
      <c r="W329" s="99">
        <f t="shared" si="113"/>
        <v>0</v>
      </c>
      <c r="X329" s="99">
        <f t="shared" si="114"/>
        <v>0</v>
      </c>
      <c r="Y329" s="33" t="str">
        <f>_xlfn.IFNA(IF(VLOOKUP(CONCATENATE($D329,$F329,$G329,Y$3),'Description des coûts'!$D$8:$M$1048576,5,FALSE)=Y$3,VLOOKUP(CONCATENATE($D329,$F329,$G329,Y$3),'Description des coûts'!$D$8:$M$1048576,9,FALSE),0),"")</f>
        <v/>
      </c>
      <c r="Z329" s="33">
        <f>IFERROR(VLOOKUP(D329,Amortissements!$D$8:$O$1048576,8,FALSE)*VLOOKUP(D329,Amortissements!$D$8:$O$1048576,10,FALSE),0)</f>
        <v>0</v>
      </c>
      <c r="AA329" s="33" t="str">
        <f>_xlfn.IFNA(IF(VLOOKUP(CONCATENATE($D329,$F329,$G329,AA$3),'Description des coûts'!$D$8:$M$1048576,5,FALSE)=AA$3,VLOOKUP(CONCATENATE($D329,$F329,$G329,AA$3),'Description des coûts'!$D$8:$M$1048576,9,FALSE),0),"")</f>
        <v/>
      </c>
      <c r="AB329" s="33" t="str">
        <f>_xlfn.IFNA(IF(VLOOKUP(CONCATENATE($D329,$F329,$G329,AB$3),'Description des coûts'!$D$8:$M$1048576,5,FALSE)=AB$3,VLOOKUP(CONCATENATE($D329,$F329,$G329,AB$3),'Description des coûts'!$D$8:$M$1048576,9,FALSE),0),"")</f>
        <v/>
      </c>
      <c r="AC329" s="33" t="str">
        <f>_xlfn.IFNA(IF(VLOOKUP(CONCATENATE($D329,$F329,$G329,AC$3),'Description des coûts'!$D$8:$M$1048576,5,FALSE)=AC$3,VLOOKUP(CONCATENATE($D329,$F329,$G329,AC$3),'Description des coûts'!$D$8:$M$1048576,9,FALSE),0),"")</f>
        <v/>
      </c>
      <c r="AD329" s="33" t="str">
        <f>_xlfn.IFNA(IF(VLOOKUP(CONCATENATE($D329,$F329,$G329,AD$3),'Description des coûts'!$D$8:$M$1048576,5,FALSE)=AD$3,VLOOKUP(CONCATENATE($D329,$F329,$G329,AD$3),'Description des coûts'!$D$8:$M$1048576,9,FALSE),0),"")</f>
        <v/>
      </c>
      <c r="AE329" s="34"/>
      <c r="AF329" s="99">
        <f t="shared" si="115"/>
        <v>0</v>
      </c>
      <c r="AG329" s="25"/>
      <c r="AH329" s="302"/>
      <c r="AI329" s="100">
        <f>IF(F329="",0,
IF(AG329="RI",N(HLOOKUP($F329,Partenaires!$B$11:$H$24,6,FALSE)),
IF(AG329="DE",N(HLOOKUP($F329,Partenaires!$B$11:$H$24,7,FALSE)),
IF(AG329="IEE",N(HLOOKUP($F329,Partenaires!$B$11:$H$24,8,FALSE)),
IF(AG329="AFR",N(HLOOKUP($F329,Partenaires!$B$11:$H$24,9,FALSE)),
IF(AG329="PME",N(HLOOKUP($F329,Partenaires!$B$11:$H$24,10,FALSE)),
IF(AG329="PE",N(HLOOKUP($F329,Partenaires!$B$11:$H$24,11,FALSE)),0)))))))</f>
        <v>0</v>
      </c>
      <c r="AJ329" s="101">
        <f t="shared" si="116"/>
        <v>0</v>
      </c>
      <c r="AK329" s="101">
        <f t="shared" si="117"/>
        <v>0</v>
      </c>
      <c r="AL329" s="101">
        <f t="shared" si="118"/>
        <v>0</v>
      </c>
      <c r="AM329" s="101">
        <f t="shared" si="119"/>
        <v>0</v>
      </c>
      <c r="AN329" s="101">
        <f t="shared" si="120"/>
        <v>0</v>
      </c>
      <c r="AO329" s="101">
        <f t="shared" si="121"/>
        <v>0</v>
      </c>
      <c r="AP329" s="101">
        <f>IF(AG329="PE",AO329-(AO329*N(HLOOKUP($F329,Partenaires!$B$11:$H$24,12,FALSE))/N(HLOOKUP($F329,Partenaires!$B$11:$H$24,13,FALSE))),0)</f>
        <v>0</v>
      </c>
      <c r="AQ329" s="101">
        <f t="shared" si="122"/>
        <v>0</v>
      </c>
      <c r="AR329" s="101">
        <f t="shared" si="123"/>
        <v>0</v>
      </c>
      <c r="AS329" s="101">
        <f t="shared" si="124"/>
        <v>0</v>
      </c>
      <c r="AT329" s="101">
        <f t="shared" si="125"/>
        <v>0</v>
      </c>
      <c r="AU329" s="101">
        <f t="shared" si="126"/>
        <v>0</v>
      </c>
      <c r="AV329" s="101">
        <f t="shared" si="127"/>
        <v>0</v>
      </c>
      <c r="AW329" s="101">
        <f t="shared" si="128"/>
        <v>0</v>
      </c>
      <c r="AX329" s="101">
        <f t="shared" si="129"/>
        <v>0</v>
      </c>
      <c r="AY329" s="101">
        <f t="shared" si="130"/>
        <v>0</v>
      </c>
      <c r="AZ329" s="101">
        <f t="shared" si="131"/>
        <v>0</v>
      </c>
      <c r="BA329" s="101">
        <f>IF(F329="",0,$BB329*N(HLOOKUP($F329,Partenaires!$B$11:$H$24,5,FALSE)))</f>
        <v>0</v>
      </c>
      <c r="BB329" s="101">
        <f t="shared" si="132"/>
        <v>0</v>
      </c>
    </row>
    <row r="330" spans="1:54" x14ac:dyDescent="0.25">
      <c r="A330" s="25"/>
      <c r="B330" s="25"/>
      <c r="C330" s="25"/>
      <c r="D330" s="43" t="str">
        <f t="shared" si="110"/>
        <v/>
      </c>
      <c r="E330" s="44">
        <f>IFERROR(VLOOKUP(CONCATENATE(A330,B330,C330),'Structure projet '!D:E,2,FALSE),"")</f>
        <v>0</v>
      </c>
      <c r="F330" s="25"/>
      <c r="G330" s="25"/>
      <c r="H330" s="26"/>
      <c r="I330" s="26"/>
      <c r="J330" s="272"/>
      <c r="K330" s="272"/>
      <c r="L330" s="272"/>
      <c r="M330" s="272"/>
      <c r="N330" s="272"/>
      <c r="O330" s="98">
        <f t="shared" si="111"/>
        <v>0</v>
      </c>
      <c r="P330" s="33"/>
      <c r="Q330" s="33"/>
      <c r="R330" s="33"/>
      <c r="S330" s="33"/>
      <c r="T330" s="33"/>
      <c r="U330" s="99">
        <f t="shared" si="112"/>
        <v>0</v>
      </c>
      <c r="V330" s="34"/>
      <c r="W330" s="99">
        <f t="shared" si="113"/>
        <v>0</v>
      </c>
      <c r="X330" s="99">
        <f t="shared" si="114"/>
        <v>0</v>
      </c>
      <c r="Y330" s="33" t="str">
        <f>_xlfn.IFNA(IF(VLOOKUP(CONCATENATE($D330,$F330,$G330,Y$3),'Description des coûts'!$D$8:$M$1048576,5,FALSE)=Y$3,VLOOKUP(CONCATENATE($D330,$F330,$G330,Y$3),'Description des coûts'!$D$8:$M$1048576,9,FALSE),0),"")</f>
        <v/>
      </c>
      <c r="Z330" s="33">
        <f>IFERROR(VLOOKUP(D330,Amortissements!$D$8:$O$1048576,8,FALSE)*VLOOKUP(D330,Amortissements!$D$8:$O$1048576,10,FALSE),0)</f>
        <v>0</v>
      </c>
      <c r="AA330" s="33" t="str">
        <f>_xlfn.IFNA(IF(VLOOKUP(CONCATENATE($D330,$F330,$G330,AA$3),'Description des coûts'!$D$8:$M$1048576,5,FALSE)=AA$3,VLOOKUP(CONCATENATE($D330,$F330,$G330,AA$3),'Description des coûts'!$D$8:$M$1048576,9,FALSE),0),"")</f>
        <v/>
      </c>
      <c r="AB330" s="33" t="str">
        <f>_xlfn.IFNA(IF(VLOOKUP(CONCATENATE($D330,$F330,$G330,AB$3),'Description des coûts'!$D$8:$M$1048576,5,FALSE)=AB$3,VLOOKUP(CONCATENATE($D330,$F330,$G330,AB$3),'Description des coûts'!$D$8:$M$1048576,9,FALSE),0),"")</f>
        <v/>
      </c>
      <c r="AC330" s="33" t="str">
        <f>_xlfn.IFNA(IF(VLOOKUP(CONCATENATE($D330,$F330,$G330,AC$3),'Description des coûts'!$D$8:$M$1048576,5,FALSE)=AC$3,VLOOKUP(CONCATENATE($D330,$F330,$G330,AC$3),'Description des coûts'!$D$8:$M$1048576,9,FALSE),0),"")</f>
        <v/>
      </c>
      <c r="AD330" s="33" t="str">
        <f>_xlfn.IFNA(IF(VLOOKUP(CONCATENATE($D330,$F330,$G330,AD$3),'Description des coûts'!$D$8:$M$1048576,5,FALSE)=AD$3,VLOOKUP(CONCATENATE($D330,$F330,$G330,AD$3),'Description des coûts'!$D$8:$M$1048576,9,FALSE),0),"")</f>
        <v/>
      </c>
      <c r="AE330" s="34"/>
      <c r="AF330" s="99">
        <f t="shared" si="115"/>
        <v>0</v>
      </c>
      <c r="AG330" s="25"/>
      <c r="AH330" s="302"/>
      <c r="AI330" s="100">
        <f>IF(F330="",0,
IF(AG330="RI",N(HLOOKUP($F330,Partenaires!$B$11:$H$24,6,FALSE)),
IF(AG330="DE",N(HLOOKUP($F330,Partenaires!$B$11:$H$24,7,FALSE)),
IF(AG330="IEE",N(HLOOKUP($F330,Partenaires!$B$11:$H$24,8,FALSE)),
IF(AG330="AFR",N(HLOOKUP($F330,Partenaires!$B$11:$H$24,9,FALSE)),
IF(AG330="PME",N(HLOOKUP($F330,Partenaires!$B$11:$H$24,10,FALSE)),
IF(AG330="PE",N(HLOOKUP($F330,Partenaires!$B$11:$H$24,11,FALSE)),0)))))))</f>
        <v>0</v>
      </c>
      <c r="AJ330" s="101">
        <f t="shared" si="116"/>
        <v>0</v>
      </c>
      <c r="AK330" s="101">
        <f t="shared" si="117"/>
        <v>0</v>
      </c>
      <c r="AL330" s="101">
        <f t="shared" si="118"/>
        <v>0</v>
      </c>
      <c r="AM330" s="101">
        <f t="shared" si="119"/>
        <v>0</v>
      </c>
      <c r="AN330" s="101">
        <f t="shared" si="120"/>
        <v>0</v>
      </c>
      <c r="AO330" s="101">
        <f t="shared" si="121"/>
        <v>0</v>
      </c>
      <c r="AP330" s="101">
        <f>IF(AG330="PE",AO330-(AO330*N(HLOOKUP($F330,Partenaires!$B$11:$H$24,12,FALSE))/N(HLOOKUP($F330,Partenaires!$B$11:$H$24,13,FALSE))),0)</f>
        <v>0</v>
      </c>
      <c r="AQ330" s="101">
        <f t="shared" si="122"/>
        <v>0</v>
      </c>
      <c r="AR330" s="101">
        <f t="shared" si="123"/>
        <v>0</v>
      </c>
      <c r="AS330" s="101">
        <f t="shared" si="124"/>
        <v>0</v>
      </c>
      <c r="AT330" s="101">
        <f t="shared" si="125"/>
        <v>0</v>
      </c>
      <c r="AU330" s="101">
        <f t="shared" si="126"/>
        <v>0</v>
      </c>
      <c r="AV330" s="101">
        <f t="shared" si="127"/>
        <v>0</v>
      </c>
      <c r="AW330" s="101">
        <f t="shared" si="128"/>
        <v>0</v>
      </c>
      <c r="AX330" s="101">
        <f t="shared" si="129"/>
        <v>0</v>
      </c>
      <c r="AY330" s="101">
        <f t="shared" si="130"/>
        <v>0</v>
      </c>
      <c r="AZ330" s="101">
        <f t="shared" si="131"/>
        <v>0</v>
      </c>
      <c r="BA330" s="101">
        <f>IF(F330="",0,$BB330*N(HLOOKUP($F330,Partenaires!$B$11:$H$24,5,FALSE)))</f>
        <v>0</v>
      </c>
      <c r="BB330" s="101">
        <f t="shared" si="132"/>
        <v>0</v>
      </c>
    </row>
    <row r="331" spans="1:54" x14ac:dyDescent="0.25">
      <c r="A331" s="25"/>
      <c r="B331" s="25"/>
      <c r="C331" s="25"/>
      <c r="D331" s="43" t="str">
        <f t="shared" si="110"/>
        <v/>
      </c>
      <c r="E331" s="44">
        <f>IFERROR(VLOOKUP(CONCATENATE(A331,B331,C331),'Structure projet '!D:E,2,FALSE),"")</f>
        <v>0</v>
      </c>
      <c r="F331" s="25"/>
      <c r="G331" s="25"/>
      <c r="H331" s="26"/>
      <c r="I331" s="26"/>
      <c r="J331" s="272"/>
      <c r="K331" s="272"/>
      <c r="L331" s="272"/>
      <c r="M331" s="272"/>
      <c r="N331" s="272"/>
      <c r="O331" s="98">
        <f t="shared" si="111"/>
        <v>0</v>
      </c>
      <c r="P331" s="33"/>
      <c r="Q331" s="33"/>
      <c r="R331" s="33"/>
      <c r="S331" s="33"/>
      <c r="T331" s="33"/>
      <c r="U331" s="99">
        <f t="shared" si="112"/>
        <v>0</v>
      </c>
      <c r="V331" s="34"/>
      <c r="W331" s="99">
        <f t="shared" si="113"/>
        <v>0</v>
      </c>
      <c r="X331" s="99">
        <f t="shared" si="114"/>
        <v>0</v>
      </c>
      <c r="Y331" s="33" t="str">
        <f>_xlfn.IFNA(IF(VLOOKUP(CONCATENATE($D331,$F331,$G331,Y$3),'Description des coûts'!$D$8:$M$1048576,5,FALSE)=Y$3,VLOOKUP(CONCATENATE($D331,$F331,$G331,Y$3),'Description des coûts'!$D$8:$M$1048576,9,FALSE),0),"")</f>
        <v/>
      </c>
      <c r="Z331" s="33">
        <f>IFERROR(VLOOKUP(D331,Amortissements!$D$8:$O$1048576,8,FALSE)*VLOOKUP(D331,Amortissements!$D$8:$O$1048576,10,FALSE),0)</f>
        <v>0</v>
      </c>
      <c r="AA331" s="33" t="str">
        <f>_xlfn.IFNA(IF(VLOOKUP(CONCATENATE($D331,$F331,$G331,AA$3),'Description des coûts'!$D$8:$M$1048576,5,FALSE)=AA$3,VLOOKUP(CONCATENATE($D331,$F331,$G331,AA$3),'Description des coûts'!$D$8:$M$1048576,9,FALSE),0),"")</f>
        <v/>
      </c>
      <c r="AB331" s="33" t="str">
        <f>_xlfn.IFNA(IF(VLOOKUP(CONCATENATE($D331,$F331,$G331,AB$3),'Description des coûts'!$D$8:$M$1048576,5,FALSE)=AB$3,VLOOKUP(CONCATENATE($D331,$F331,$G331,AB$3),'Description des coûts'!$D$8:$M$1048576,9,FALSE),0),"")</f>
        <v/>
      </c>
      <c r="AC331" s="33" t="str">
        <f>_xlfn.IFNA(IF(VLOOKUP(CONCATENATE($D331,$F331,$G331,AC$3),'Description des coûts'!$D$8:$M$1048576,5,FALSE)=AC$3,VLOOKUP(CONCATENATE($D331,$F331,$G331,AC$3),'Description des coûts'!$D$8:$M$1048576,9,FALSE),0),"")</f>
        <v/>
      </c>
      <c r="AD331" s="33" t="str">
        <f>_xlfn.IFNA(IF(VLOOKUP(CONCATENATE($D331,$F331,$G331,AD$3),'Description des coûts'!$D$8:$M$1048576,5,FALSE)=AD$3,VLOOKUP(CONCATENATE($D331,$F331,$G331,AD$3),'Description des coûts'!$D$8:$M$1048576,9,FALSE),0),"")</f>
        <v/>
      </c>
      <c r="AE331" s="34"/>
      <c r="AF331" s="99">
        <f t="shared" si="115"/>
        <v>0</v>
      </c>
      <c r="AG331" s="25"/>
      <c r="AH331" s="302"/>
      <c r="AI331" s="100">
        <f>IF(F331="",0,
IF(AG331="RI",N(HLOOKUP($F331,Partenaires!$B$11:$H$24,6,FALSE)),
IF(AG331="DE",N(HLOOKUP($F331,Partenaires!$B$11:$H$24,7,FALSE)),
IF(AG331="IEE",N(HLOOKUP($F331,Partenaires!$B$11:$H$24,8,FALSE)),
IF(AG331="AFR",N(HLOOKUP($F331,Partenaires!$B$11:$H$24,9,FALSE)),
IF(AG331="PME",N(HLOOKUP($F331,Partenaires!$B$11:$H$24,10,FALSE)),
IF(AG331="PE",N(HLOOKUP($F331,Partenaires!$B$11:$H$24,11,FALSE)),0)))))))</f>
        <v>0</v>
      </c>
      <c r="AJ331" s="101">
        <f t="shared" si="116"/>
        <v>0</v>
      </c>
      <c r="AK331" s="101">
        <f t="shared" si="117"/>
        <v>0</v>
      </c>
      <c r="AL331" s="101">
        <f t="shared" si="118"/>
        <v>0</v>
      </c>
      <c r="AM331" s="101">
        <f t="shared" si="119"/>
        <v>0</v>
      </c>
      <c r="AN331" s="101">
        <f t="shared" si="120"/>
        <v>0</v>
      </c>
      <c r="AO331" s="101">
        <f t="shared" si="121"/>
        <v>0</v>
      </c>
      <c r="AP331" s="101">
        <f>IF(AG331="PE",AO331-(AO331*N(HLOOKUP($F331,Partenaires!$B$11:$H$24,12,FALSE))/N(HLOOKUP($F331,Partenaires!$B$11:$H$24,13,FALSE))),0)</f>
        <v>0</v>
      </c>
      <c r="AQ331" s="101">
        <f t="shared" si="122"/>
        <v>0</v>
      </c>
      <c r="AR331" s="101">
        <f t="shared" si="123"/>
        <v>0</v>
      </c>
      <c r="AS331" s="101">
        <f t="shared" si="124"/>
        <v>0</v>
      </c>
      <c r="AT331" s="101">
        <f t="shared" si="125"/>
        <v>0</v>
      </c>
      <c r="AU331" s="101">
        <f t="shared" si="126"/>
        <v>0</v>
      </c>
      <c r="AV331" s="101">
        <f t="shared" si="127"/>
        <v>0</v>
      </c>
      <c r="AW331" s="101">
        <f t="shared" si="128"/>
        <v>0</v>
      </c>
      <c r="AX331" s="101">
        <f t="shared" si="129"/>
        <v>0</v>
      </c>
      <c r="AY331" s="101">
        <f t="shared" si="130"/>
        <v>0</v>
      </c>
      <c r="AZ331" s="101">
        <f t="shared" si="131"/>
        <v>0</v>
      </c>
      <c r="BA331" s="101">
        <f>IF(F331="",0,$BB331*N(HLOOKUP($F331,Partenaires!$B$11:$H$24,5,FALSE)))</f>
        <v>0</v>
      </c>
      <c r="BB331" s="101">
        <f t="shared" si="132"/>
        <v>0</v>
      </c>
    </row>
    <row r="332" spans="1:54" x14ac:dyDescent="0.25">
      <c r="A332" s="25"/>
      <c r="B332" s="25"/>
      <c r="C332" s="25"/>
      <c r="D332" s="43" t="str">
        <f t="shared" ref="D332:D356" si="133">CONCATENATE(A332,B332,C332)</f>
        <v/>
      </c>
      <c r="E332" s="44">
        <f>IFERROR(VLOOKUP(CONCATENATE(A332,B332,C332),'Structure projet '!D:E,2,FALSE),"")</f>
        <v>0</v>
      </c>
      <c r="F332" s="25"/>
      <c r="G332" s="25"/>
      <c r="H332" s="26"/>
      <c r="I332" s="26"/>
      <c r="J332" s="272"/>
      <c r="K332" s="272"/>
      <c r="L332" s="272"/>
      <c r="M332" s="272"/>
      <c r="N332" s="272"/>
      <c r="O332" s="98">
        <f t="shared" ref="O332:O356" si="134">SUM(J332:N332)</f>
        <v>0</v>
      </c>
      <c r="P332" s="33"/>
      <c r="Q332" s="33"/>
      <c r="R332" s="33"/>
      <c r="S332" s="33"/>
      <c r="T332" s="33"/>
      <c r="U332" s="99">
        <f t="shared" ref="U332:U356" si="135">J332*P332+K332*Q332+L332*R332+M332*S332+N332*T332</f>
        <v>0</v>
      </c>
      <c r="V332" s="34"/>
      <c r="W332" s="99">
        <f t="shared" ref="W332:W356" si="136">IF(U332-V332=0,0,U332-V332)</f>
        <v>0</v>
      </c>
      <c r="X332" s="99">
        <f t="shared" ref="X332:X356" si="137">IF(OR(AG332="RI",AG332="DE"),20%*(W332+SUM(Y332:AC332)),0)</f>
        <v>0</v>
      </c>
      <c r="Y332" s="33" t="str">
        <f>_xlfn.IFNA(IF(VLOOKUP(CONCATENATE($D332,$F332,$G332,Y$3),'Description des coûts'!$D$8:$M$1048576,5,FALSE)=Y$3,VLOOKUP(CONCATENATE($D332,$F332,$G332,Y$3),'Description des coûts'!$D$8:$M$1048576,9,FALSE),0),"")</f>
        <v/>
      </c>
      <c r="Z332" s="33">
        <f>IFERROR(VLOOKUP(D332,Amortissements!$D$8:$O$1048576,8,FALSE)*VLOOKUP(D332,Amortissements!$D$8:$O$1048576,10,FALSE),0)</f>
        <v>0</v>
      </c>
      <c r="AA332" s="33" t="str">
        <f>_xlfn.IFNA(IF(VLOOKUP(CONCATENATE($D332,$F332,$G332,AA$3),'Description des coûts'!$D$8:$M$1048576,5,FALSE)=AA$3,VLOOKUP(CONCATENATE($D332,$F332,$G332,AA$3),'Description des coûts'!$D$8:$M$1048576,9,FALSE),0),"")</f>
        <v/>
      </c>
      <c r="AB332" s="33" t="str">
        <f>_xlfn.IFNA(IF(VLOOKUP(CONCATENATE($D332,$F332,$G332,AB$3),'Description des coûts'!$D$8:$M$1048576,5,FALSE)=AB$3,VLOOKUP(CONCATENATE($D332,$F332,$G332,AB$3),'Description des coûts'!$D$8:$M$1048576,9,FALSE),0),"")</f>
        <v/>
      </c>
      <c r="AC332" s="33" t="str">
        <f>_xlfn.IFNA(IF(VLOOKUP(CONCATENATE($D332,$F332,$G332,AC$3),'Description des coûts'!$D$8:$M$1048576,5,FALSE)=AC$3,VLOOKUP(CONCATENATE($D332,$F332,$G332,AC$3),'Description des coûts'!$D$8:$M$1048576,9,FALSE),0),"")</f>
        <v/>
      </c>
      <c r="AD332" s="33" t="str">
        <f>_xlfn.IFNA(IF(VLOOKUP(CONCATENATE($D332,$F332,$G332,AD$3),'Description des coûts'!$D$8:$M$1048576,5,FALSE)=AD$3,VLOOKUP(CONCATENATE($D332,$F332,$G332,AD$3),'Description des coûts'!$D$8:$M$1048576,9,FALSE),0),"")</f>
        <v/>
      </c>
      <c r="AE332" s="34"/>
      <c r="AF332" s="99">
        <f t="shared" ref="AF332:AF356" si="138">U332+SUM(X332:AD332)</f>
        <v>0</v>
      </c>
      <c r="AG332" s="25"/>
      <c r="AH332" s="302"/>
      <c r="AI332" s="100">
        <f>IF(F332="",0,
IF(AG332="RI",N(HLOOKUP($F332,Partenaires!$B$11:$H$24,6,FALSE)),
IF(AG332="DE",N(HLOOKUP($F332,Partenaires!$B$11:$H$24,7,FALSE)),
IF(AG332="IEE",N(HLOOKUP($F332,Partenaires!$B$11:$H$24,8,FALSE)),
IF(AG332="AFR",N(HLOOKUP($F332,Partenaires!$B$11:$H$24,9,FALSE)),
IF(AG332="PME",N(HLOOKUP($F332,Partenaires!$B$11:$H$24,10,FALSE)),
IF(AG332="PE",N(HLOOKUP($F332,Partenaires!$B$11:$H$24,11,FALSE)),0)))))))</f>
        <v>0</v>
      </c>
      <c r="AJ332" s="101">
        <f t="shared" ref="AJ332:AJ356" si="139">IF(AG332="RI",AF332-V332,0)</f>
        <v>0</v>
      </c>
      <c r="AK332" s="101">
        <f t="shared" ref="AK332:AK356" si="140">IF(AG332="DE",AF332-V332,0)</f>
        <v>0</v>
      </c>
      <c r="AL332" s="101">
        <f t="shared" ref="AL332:AL356" si="141">IF(AG332="IEE",AF332-V332,0)</f>
        <v>0</v>
      </c>
      <c r="AM332" s="101">
        <f t="shared" ref="AM332:AM356" si="142">IF(AG332="AFR",AF332-V332,0)</f>
        <v>0</v>
      </c>
      <c r="AN332" s="101">
        <f t="shared" ref="AN332:AN356" si="143">IF(AG332="PME",AF332-V332,0)</f>
        <v>0</v>
      </c>
      <c r="AO332" s="101">
        <f t="shared" ref="AO332:AO356" si="144">IF(AG332="PE",AF332-V332,0)</f>
        <v>0</v>
      </c>
      <c r="AP332" s="101">
        <f>IF(AG332="PE",AO332-(AO332*N(HLOOKUP($F332,Partenaires!$B$11:$H$24,12,FALSE))/N(HLOOKUP($F332,Partenaires!$B$11:$H$24,13,FALSE))),0)</f>
        <v>0</v>
      </c>
      <c r="AQ332" s="101">
        <f t="shared" ref="AQ332:AQ356" si="145">IF(AG332="AFR",IF(SUM($AD$11:$AD$2000)&gt;SUM($W$11:$W$2000),AD332,W332),0)</f>
        <v>0</v>
      </c>
      <c r="AR332" s="101">
        <f t="shared" ref="AR332:AR356" si="146">IF(AG332="PME",IF(SUM($AD$11:$AD$2000)&gt;SUM($W$11:$W$2000),AD332,W332),0)</f>
        <v>0</v>
      </c>
      <c r="AS332" s="101">
        <f t="shared" ref="AS332:AS356" si="147">(AJ332+AK332+AL332+AR332+AP332+AQ332)*AH332</f>
        <v>0</v>
      </c>
      <c r="AT332" s="101">
        <f t="shared" ref="AT332:AT356" si="148">IF(AG332="HP",0,AF332-AS332)</f>
        <v>0</v>
      </c>
      <c r="AU332" s="101">
        <f t="shared" ref="AU332:AU356" si="149">IF(AG332="HP",AF332,0)</f>
        <v>0</v>
      </c>
      <c r="AV332" s="101">
        <f t="shared" ref="AV332:AV356" si="150">IF(AG332="PE",AO332-AP332,0)</f>
        <v>0</v>
      </c>
      <c r="AW332" s="101">
        <f t="shared" ref="AW332:AW356" si="151">IF(AG332="AFR",AM332-AQ332,0)</f>
        <v>0</v>
      </c>
      <c r="AX332" s="101">
        <f t="shared" ref="AX332:AX356" si="152">IF(AG332="PME",AN332-AR332,0)</f>
        <v>0</v>
      </c>
      <c r="AY332" s="101">
        <f t="shared" ref="AY332:AY356" si="153">AT332+AU332+AV332+AW332+AX332</f>
        <v>0</v>
      </c>
      <c r="AZ332" s="101">
        <f t="shared" ref="AZ332:AZ356" si="154">BB332-BA332</f>
        <v>0</v>
      </c>
      <c r="BA332" s="101">
        <f>IF(F332="",0,$BB332*N(HLOOKUP($F332,Partenaires!$B$11:$H$24,5,FALSE)))</f>
        <v>0</v>
      </c>
      <c r="BB332" s="101">
        <f t="shared" ref="BB332:BB356" si="155">AS332*AI332</f>
        <v>0</v>
      </c>
    </row>
    <row r="333" spans="1:54" x14ac:dyDescent="0.25">
      <c r="A333" s="25"/>
      <c r="B333" s="25"/>
      <c r="C333" s="25"/>
      <c r="D333" s="43" t="str">
        <f t="shared" si="133"/>
        <v/>
      </c>
      <c r="E333" s="44">
        <f>IFERROR(VLOOKUP(CONCATENATE(A333,B333,C333),'Structure projet '!D:E,2,FALSE),"")</f>
        <v>0</v>
      </c>
      <c r="F333" s="25"/>
      <c r="G333" s="25"/>
      <c r="H333" s="26"/>
      <c r="I333" s="26"/>
      <c r="J333" s="272"/>
      <c r="K333" s="272"/>
      <c r="L333" s="272"/>
      <c r="M333" s="272"/>
      <c r="N333" s="272"/>
      <c r="O333" s="98">
        <f t="shared" si="134"/>
        <v>0</v>
      </c>
      <c r="P333" s="33"/>
      <c r="Q333" s="33"/>
      <c r="R333" s="33"/>
      <c r="S333" s="33"/>
      <c r="T333" s="33"/>
      <c r="U333" s="99">
        <f t="shared" si="135"/>
        <v>0</v>
      </c>
      <c r="V333" s="34"/>
      <c r="W333" s="99">
        <f t="shared" si="136"/>
        <v>0</v>
      </c>
      <c r="X333" s="99">
        <f t="shared" si="137"/>
        <v>0</v>
      </c>
      <c r="Y333" s="33" t="str">
        <f>_xlfn.IFNA(IF(VLOOKUP(CONCATENATE($D333,$F333,$G333,Y$3),'Description des coûts'!$D$8:$M$1048576,5,FALSE)=Y$3,VLOOKUP(CONCATENATE($D333,$F333,$G333,Y$3),'Description des coûts'!$D$8:$M$1048576,9,FALSE),0),"")</f>
        <v/>
      </c>
      <c r="Z333" s="33">
        <f>IFERROR(VLOOKUP(D333,Amortissements!$D$8:$O$1048576,8,FALSE)*VLOOKUP(D333,Amortissements!$D$8:$O$1048576,10,FALSE),0)</f>
        <v>0</v>
      </c>
      <c r="AA333" s="33" t="str">
        <f>_xlfn.IFNA(IF(VLOOKUP(CONCATENATE($D333,$F333,$G333,AA$3),'Description des coûts'!$D$8:$M$1048576,5,FALSE)=AA$3,VLOOKUP(CONCATENATE($D333,$F333,$G333,AA$3),'Description des coûts'!$D$8:$M$1048576,9,FALSE),0),"")</f>
        <v/>
      </c>
      <c r="AB333" s="33" t="str">
        <f>_xlfn.IFNA(IF(VLOOKUP(CONCATENATE($D333,$F333,$G333,AB$3),'Description des coûts'!$D$8:$M$1048576,5,FALSE)=AB$3,VLOOKUP(CONCATENATE($D333,$F333,$G333,AB$3),'Description des coûts'!$D$8:$M$1048576,9,FALSE),0),"")</f>
        <v/>
      </c>
      <c r="AC333" s="33" t="str">
        <f>_xlfn.IFNA(IF(VLOOKUP(CONCATENATE($D333,$F333,$G333,AC$3),'Description des coûts'!$D$8:$M$1048576,5,FALSE)=AC$3,VLOOKUP(CONCATENATE($D333,$F333,$G333,AC$3),'Description des coûts'!$D$8:$M$1048576,9,FALSE),0),"")</f>
        <v/>
      </c>
      <c r="AD333" s="33" t="str">
        <f>_xlfn.IFNA(IF(VLOOKUP(CONCATENATE($D333,$F333,$G333,AD$3),'Description des coûts'!$D$8:$M$1048576,5,FALSE)=AD$3,VLOOKUP(CONCATENATE($D333,$F333,$G333,AD$3),'Description des coûts'!$D$8:$M$1048576,9,FALSE),0),"")</f>
        <v/>
      </c>
      <c r="AE333" s="34"/>
      <c r="AF333" s="99">
        <f t="shared" si="138"/>
        <v>0</v>
      </c>
      <c r="AG333" s="25"/>
      <c r="AH333" s="302"/>
      <c r="AI333" s="100">
        <f>IF(F333="",0,
IF(AG333="RI",N(HLOOKUP($F333,Partenaires!$B$11:$H$24,6,FALSE)),
IF(AG333="DE",N(HLOOKUP($F333,Partenaires!$B$11:$H$24,7,FALSE)),
IF(AG333="IEE",N(HLOOKUP($F333,Partenaires!$B$11:$H$24,8,FALSE)),
IF(AG333="AFR",N(HLOOKUP($F333,Partenaires!$B$11:$H$24,9,FALSE)),
IF(AG333="PME",N(HLOOKUP($F333,Partenaires!$B$11:$H$24,10,FALSE)),
IF(AG333="PE",N(HLOOKUP($F333,Partenaires!$B$11:$H$24,11,FALSE)),0)))))))</f>
        <v>0</v>
      </c>
      <c r="AJ333" s="101">
        <f t="shared" si="139"/>
        <v>0</v>
      </c>
      <c r="AK333" s="101">
        <f t="shared" si="140"/>
        <v>0</v>
      </c>
      <c r="AL333" s="101">
        <f t="shared" si="141"/>
        <v>0</v>
      </c>
      <c r="AM333" s="101">
        <f t="shared" si="142"/>
        <v>0</v>
      </c>
      <c r="AN333" s="101">
        <f t="shared" si="143"/>
        <v>0</v>
      </c>
      <c r="AO333" s="101">
        <f t="shared" si="144"/>
        <v>0</v>
      </c>
      <c r="AP333" s="101">
        <f>IF(AG333="PE",AO333-(AO333*N(HLOOKUP($F333,Partenaires!$B$11:$H$24,12,FALSE))/N(HLOOKUP($F333,Partenaires!$B$11:$H$24,13,FALSE))),0)</f>
        <v>0</v>
      </c>
      <c r="AQ333" s="101">
        <f t="shared" si="145"/>
        <v>0</v>
      </c>
      <c r="AR333" s="101">
        <f t="shared" si="146"/>
        <v>0</v>
      </c>
      <c r="AS333" s="101">
        <f t="shared" si="147"/>
        <v>0</v>
      </c>
      <c r="AT333" s="101">
        <f t="shared" si="148"/>
        <v>0</v>
      </c>
      <c r="AU333" s="101">
        <f t="shared" si="149"/>
        <v>0</v>
      </c>
      <c r="AV333" s="101">
        <f t="shared" si="150"/>
        <v>0</v>
      </c>
      <c r="AW333" s="101">
        <f t="shared" si="151"/>
        <v>0</v>
      </c>
      <c r="AX333" s="101">
        <f t="shared" si="152"/>
        <v>0</v>
      </c>
      <c r="AY333" s="101">
        <f t="shared" si="153"/>
        <v>0</v>
      </c>
      <c r="AZ333" s="101">
        <f t="shared" si="154"/>
        <v>0</v>
      </c>
      <c r="BA333" s="101">
        <f>IF(F333="",0,$BB333*N(HLOOKUP($F333,Partenaires!$B$11:$H$24,5,FALSE)))</f>
        <v>0</v>
      </c>
      <c r="BB333" s="101">
        <f t="shared" si="155"/>
        <v>0</v>
      </c>
    </row>
    <row r="334" spans="1:54" x14ac:dyDescent="0.25">
      <c r="A334" s="25"/>
      <c r="B334" s="25"/>
      <c r="C334" s="25"/>
      <c r="D334" s="43" t="str">
        <f t="shared" si="133"/>
        <v/>
      </c>
      <c r="E334" s="44">
        <f>IFERROR(VLOOKUP(CONCATENATE(A334,B334,C334),'Structure projet '!D:E,2,FALSE),"")</f>
        <v>0</v>
      </c>
      <c r="F334" s="25"/>
      <c r="G334" s="25"/>
      <c r="H334" s="26"/>
      <c r="I334" s="26"/>
      <c r="J334" s="272"/>
      <c r="K334" s="272"/>
      <c r="L334" s="272"/>
      <c r="M334" s="272"/>
      <c r="N334" s="272"/>
      <c r="O334" s="98">
        <f t="shared" si="134"/>
        <v>0</v>
      </c>
      <c r="P334" s="33"/>
      <c r="Q334" s="33"/>
      <c r="R334" s="33"/>
      <c r="S334" s="33"/>
      <c r="T334" s="33"/>
      <c r="U334" s="99">
        <f t="shared" si="135"/>
        <v>0</v>
      </c>
      <c r="V334" s="34"/>
      <c r="W334" s="99">
        <f t="shared" si="136"/>
        <v>0</v>
      </c>
      <c r="X334" s="99">
        <f t="shared" si="137"/>
        <v>0</v>
      </c>
      <c r="Y334" s="33" t="str">
        <f>_xlfn.IFNA(IF(VLOOKUP(CONCATENATE($D334,$F334,$G334,Y$3),'Description des coûts'!$D$8:$M$1048576,5,FALSE)=Y$3,VLOOKUP(CONCATENATE($D334,$F334,$G334,Y$3),'Description des coûts'!$D$8:$M$1048576,9,FALSE),0),"")</f>
        <v/>
      </c>
      <c r="Z334" s="33">
        <f>IFERROR(VLOOKUP(D334,Amortissements!$D$8:$O$1048576,8,FALSE)*VLOOKUP(D334,Amortissements!$D$8:$O$1048576,10,FALSE),0)</f>
        <v>0</v>
      </c>
      <c r="AA334" s="33" t="str">
        <f>_xlfn.IFNA(IF(VLOOKUP(CONCATENATE($D334,$F334,$G334,AA$3),'Description des coûts'!$D$8:$M$1048576,5,FALSE)=AA$3,VLOOKUP(CONCATENATE($D334,$F334,$G334,AA$3),'Description des coûts'!$D$8:$M$1048576,9,FALSE),0),"")</f>
        <v/>
      </c>
      <c r="AB334" s="33" t="str">
        <f>_xlfn.IFNA(IF(VLOOKUP(CONCATENATE($D334,$F334,$G334,AB$3),'Description des coûts'!$D$8:$M$1048576,5,FALSE)=AB$3,VLOOKUP(CONCATENATE($D334,$F334,$G334,AB$3),'Description des coûts'!$D$8:$M$1048576,9,FALSE),0),"")</f>
        <v/>
      </c>
      <c r="AC334" s="33" t="str">
        <f>_xlfn.IFNA(IF(VLOOKUP(CONCATENATE($D334,$F334,$G334,AC$3),'Description des coûts'!$D$8:$M$1048576,5,FALSE)=AC$3,VLOOKUP(CONCATENATE($D334,$F334,$G334,AC$3),'Description des coûts'!$D$8:$M$1048576,9,FALSE),0),"")</f>
        <v/>
      </c>
      <c r="AD334" s="33" t="str">
        <f>_xlfn.IFNA(IF(VLOOKUP(CONCATENATE($D334,$F334,$G334,AD$3),'Description des coûts'!$D$8:$M$1048576,5,FALSE)=AD$3,VLOOKUP(CONCATENATE($D334,$F334,$G334,AD$3),'Description des coûts'!$D$8:$M$1048576,9,FALSE),0),"")</f>
        <v/>
      </c>
      <c r="AE334" s="34"/>
      <c r="AF334" s="99">
        <f t="shared" si="138"/>
        <v>0</v>
      </c>
      <c r="AG334" s="25"/>
      <c r="AH334" s="302"/>
      <c r="AI334" s="100">
        <f>IF(F334="",0,
IF(AG334="RI",N(HLOOKUP($F334,Partenaires!$B$11:$H$24,6,FALSE)),
IF(AG334="DE",N(HLOOKUP($F334,Partenaires!$B$11:$H$24,7,FALSE)),
IF(AG334="IEE",N(HLOOKUP($F334,Partenaires!$B$11:$H$24,8,FALSE)),
IF(AG334="AFR",N(HLOOKUP($F334,Partenaires!$B$11:$H$24,9,FALSE)),
IF(AG334="PME",N(HLOOKUP($F334,Partenaires!$B$11:$H$24,10,FALSE)),
IF(AG334="PE",N(HLOOKUP($F334,Partenaires!$B$11:$H$24,11,FALSE)),0)))))))</f>
        <v>0</v>
      </c>
      <c r="AJ334" s="101">
        <f t="shared" si="139"/>
        <v>0</v>
      </c>
      <c r="AK334" s="101">
        <f t="shared" si="140"/>
        <v>0</v>
      </c>
      <c r="AL334" s="101">
        <f t="shared" si="141"/>
        <v>0</v>
      </c>
      <c r="AM334" s="101">
        <f t="shared" si="142"/>
        <v>0</v>
      </c>
      <c r="AN334" s="101">
        <f t="shared" si="143"/>
        <v>0</v>
      </c>
      <c r="AO334" s="101">
        <f t="shared" si="144"/>
        <v>0</v>
      </c>
      <c r="AP334" s="101">
        <f>IF(AG334="PE",AO334-(AO334*N(HLOOKUP($F334,Partenaires!$B$11:$H$24,12,FALSE))/N(HLOOKUP($F334,Partenaires!$B$11:$H$24,13,FALSE))),0)</f>
        <v>0</v>
      </c>
      <c r="AQ334" s="101">
        <f t="shared" si="145"/>
        <v>0</v>
      </c>
      <c r="AR334" s="101">
        <f t="shared" si="146"/>
        <v>0</v>
      </c>
      <c r="AS334" s="101">
        <f t="shared" si="147"/>
        <v>0</v>
      </c>
      <c r="AT334" s="101">
        <f t="shared" si="148"/>
        <v>0</v>
      </c>
      <c r="AU334" s="101">
        <f t="shared" si="149"/>
        <v>0</v>
      </c>
      <c r="AV334" s="101">
        <f t="shared" si="150"/>
        <v>0</v>
      </c>
      <c r="AW334" s="101">
        <f t="shared" si="151"/>
        <v>0</v>
      </c>
      <c r="AX334" s="101">
        <f t="shared" si="152"/>
        <v>0</v>
      </c>
      <c r="AY334" s="101">
        <f t="shared" si="153"/>
        <v>0</v>
      </c>
      <c r="AZ334" s="101">
        <f t="shared" si="154"/>
        <v>0</v>
      </c>
      <c r="BA334" s="101">
        <f>IF(F334="",0,$BB334*N(HLOOKUP($F334,Partenaires!$B$11:$H$24,5,FALSE)))</f>
        <v>0</v>
      </c>
      <c r="BB334" s="101">
        <f t="shared" si="155"/>
        <v>0</v>
      </c>
    </row>
    <row r="335" spans="1:54" x14ac:dyDescent="0.25">
      <c r="A335" s="25"/>
      <c r="B335" s="25"/>
      <c r="C335" s="25"/>
      <c r="D335" s="43" t="str">
        <f t="shared" si="133"/>
        <v/>
      </c>
      <c r="E335" s="44">
        <f>IFERROR(VLOOKUP(CONCATENATE(A335,B335,C335),'Structure projet '!D:E,2,FALSE),"")</f>
        <v>0</v>
      </c>
      <c r="F335" s="25"/>
      <c r="G335" s="25"/>
      <c r="H335" s="26"/>
      <c r="I335" s="26"/>
      <c r="J335" s="272"/>
      <c r="K335" s="272"/>
      <c r="L335" s="272"/>
      <c r="M335" s="272"/>
      <c r="N335" s="272"/>
      <c r="O335" s="98">
        <f t="shared" si="134"/>
        <v>0</v>
      </c>
      <c r="P335" s="33"/>
      <c r="Q335" s="33"/>
      <c r="R335" s="33"/>
      <c r="S335" s="33"/>
      <c r="T335" s="33"/>
      <c r="U335" s="99">
        <f t="shared" si="135"/>
        <v>0</v>
      </c>
      <c r="V335" s="34"/>
      <c r="W335" s="99">
        <f t="shared" si="136"/>
        <v>0</v>
      </c>
      <c r="X335" s="99">
        <f t="shared" si="137"/>
        <v>0</v>
      </c>
      <c r="Y335" s="33" t="str">
        <f>_xlfn.IFNA(IF(VLOOKUP(CONCATENATE($D335,$F335,$G335,Y$3),'Description des coûts'!$D$8:$M$1048576,5,FALSE)=Y$3,VLOOKUP(CONCATENATE($D335,$F335,$G335,Y$3),'Description des coûts'!$D$8:$M$1048576,9,FALSE),0),"")</f>
        <v/>
      </c>
      <c r="Z335" s="33">
        <f>IFERROR(VLOOKUP(D335,Amortissements!$D$8:$O$1048576,8,FALSE)*VLOOKUP(D335,Amortissements!$D$8:$O$1048576,10,FALSE),0)</f>
        <v>0</v>
      </c>
      <c r="AA335" s="33" t="str">
        <f>_xlfn.IFNA(IF(VLOOKUP(CONCATENATE($D335,$F335,$G335,AA$3),'Description des coûts'!$D$8:$M$1048576,5,FALSE)=AA$3,VLOOKUP(CONCATENATE($D335,$F335,$G335,AA$3),'Description des coûts'!$D$8:$M$1048576,9,FALSE),0),"")</f>
        <v/>
      </c>
      <c r="AB335" s="33" t="str">
        <f>_xlfn.IFNA(IF(VLOOKUP(CONCATENATE($D335,$F335,$G335,AB$3),'Description des coûts'!$D$8:$M$1048576,5,FALSE)=AB$3,VLOOKUP(CONCATENATE($D335,$F335,$G335,AB$3),'Description des coûts'!$D$8:$M$1048576,9,FALSE),0),"")</f>
        <v/>
      </c>
      <c r="AC335" s="33" t="str">
        <f>_xlfn.IFNA(IF(VLOOKUP(CONCATENATE($D335,$F335,$G335,AC$3),'Description des coûts'!$D$8:$M$1048576,5,FALSE)=AC$3,VLOOKUP(CONCATENATE($D335,$F335,$G335,AC$3),'Description des coûts'!$D$8:$M$1048576,9,FALSE),0),"")</f>
        <v/>
      </c>
      <c r="AD335" s="33" t="str">
        <f>_xlfn.IFNA(IF(VLOOKUP(CONCATENATE($D335,$F335,$G335,AD$3),'Description des coûts'!$D$8:$M$1048576,5,FALSE)=AD$3,VLOOKUP(CONCATENATE($D335,$F335,$G335,AD$3),'Description des coûts'!$D$8:$M$1048576,9,FALSE),0),"")</f>
        <v/>
      </c>
      <c r="AE335" s="34"/>
      <c r="AF335" s="99">
        <f t="shared" si="138"/>
        <v>0</v>
      </c>
      <c r="AG335" s="25"/>
      <c r="AH335" s="302"/>
      <c r="AI335" s="100">
        <f>IF(F335="",0,
IF(AG335="RI",N(HLOOKUP($F335,Partenaires!$B$11:$H$24,6,FALSE)),
IF(AG335="DE",N(HLOOKUP($F335,Partenaires!$B$11:$H$24,7,FALSE)),
IF(AG335="IEE",N(HLOOKUP($F335,Partenaires!$B$11:$H$24,8,FALSE)),
IF(AG335="AFR",N(HLOOKUP($F335,Partenaires!$B$11:$H$24,9,FALSE)),
IF(AG335="PME",N(HLOOKUP($F335,Partenaires!$B$11:$H$24,10,FALSE)),
IF(AG335="PE",N(HLOOKUP($F335,Partenaires!$B$11:$H$24,11,FALSE)),0)))))))</f>
        <v>0</v>
      </c>
      <c r="AJ335" s="101">
        <f t="shared" si="139"/>
        <v>0</v>
      </c>
      <c r="AK335" s="101">
        <f t="shared" si="140"/>
        <v>0</v>
      </c>
      <c r="AL335" s="101">
        <f t="shared" si="141"/>
        <v>0</v>
      </c>
      <c r="AM335" s="101">
        <f t="shared" si="142"/>
        <v>0</v>
      </c>
      <c r="AN335" s="101">
        <f t="shared" si="143"/>
        <v>0</v>
      </c>
      <c r="AO335" s="101">
        <f t="shared" si="144"/>
        <v>0</v>
      </c>
      <c r="AP335" s="101">
        <f>IF(AG335="PE",AO335-(AO335*N(HLOOKUP($F335,Partenaires!$B$11:$H$24,12,FALSE))/N(HLOOKUP($F335,Partenaires!$B$11:$H$24,13,FALSE))),0)</f>
        <v>0</v>
      </c>
      <c r="AQ335" s="101">
        <f t="shared" si="145"/>
        <v>0</v>
      </c>
      <c r="AR335" s="101">
        <f t="shared" si="146"/>
        <v>0</v>
      </c>
      <c r="AS335" s="101">
        <f t="shared" si="147"/>
        <v>0</v>
      </c>
      <c r="AT335" s="101">
        <f t="shared" si="148"/>
        <v>0</v>
      </c>
      <c r="AU335" s="101">
        <f t="shared" si="149"/>
        <v>0</v>
      </c>
      <c r="AV335" s="101">
        <f t="shared" si="150"/>
        <v>0</v>
      </c>
      <c r="AW335" s="101">
        <f t="shared" si="151"/>
        <v>0</v>
      </c>
      <c r="AX335" s="101">
        <f t="shared" si="152"/>
        <v>0</v>
      </c>
      <c r="AY335" s="101">
        <f t="shared" si="153"/>
        <v>0</v>
      </c>
      <c r="AZ335" s="101">
        <f t="shared" si="154"/>
        <v>0</v>
      </c>
      <c r="BA335" s="101">
        <f>IF(F335="",0,$BB335*N(HLOOKUP($F335,Partenaires!$B$11:$H$24,5,FALSE)))</f>
        <v>0</v>
      </c>
      <c r="BB335" s="101">
        <f t="shared" si="155"/>
        <v>0</v>
      </c>
    </row>
    <row r="336" spans="1:54" x14ac:dyDescent="0.25">
      <c r="A336" s="25"/>
      <c r="B336" s="25"/>
      <c r="C336" s="25"/>
      <c r="D336" s="43" t="str">
        <f t="shared" si="133"/>
        <v/>
      </c>
      <c r="E336" s="44">
        <f>IFERROR(VLOOKUP(CONCATENATE(A336,B336,C336),'Structure projet '!D:E,2,FALSE),"")</f>
        <v>0</v>
      </c>
      <c r="F336" s="25"/>
      <c r="G336" s="25"/>
      <c r="H336" s="26"/>
      <c r="I336" s="26"/>
      <c r="J336" s="272"/>
      <c r="K336" s="272"/>
      <c r="L336" s="272"/>
      <c r="M336" s="272"/>
      <c r="N336" s="272"/>
      <c r="O336" s="98">
        <f t="shared" si="134"/>
        <v>0</v>
      </c>
      <c r="P336" s="33"/>
      <c r="Q336" s="33"/>
      <c r="R336" s="33"/>
      <c r="S336" s="33"/>
      <c r="T336" s="33"/>
      <c r="U336" s="99">
        <f t="shared" si="135"/>
        <v>0</v>
      </c>
      <c r="V336" s="34"/>
      <c r="W336" s="99">
        <f t="shared" si="136"/>
        <v>0</v>
      </c>
      <c r="X336" s="99">
        <f t="shared" si="137"/>
        <v>0</v>
      </c>
      <c r="Y336" s="33" t="str">
        <f>_xlfn.IFNA(IF(VLOOKUP(CONCATENATE($D336,$F336,$G336,Y$3),'Description des coûts'!$D$8:$M$1048576,5,FALSE)=Y$3,VLOOKUP(CONCATENATE($D336,$F336,$G336,Y$3),'Description des coûts'!$D$8:$M$1048576,9,FALSE),0),"")</f>
        <v/>
      </c>
      <c r="Z336" s="33">
        <f>IFERROR(VLOOKUP(D336,Amortissements!$D$8:$O$1048576,8,FALSE)*VLOOKUP(D336,Amortissements!$D$8:$O$1048576,10,FALSE),0)</f>
        <v>0</v>
      </c>
      <c r="AA336" s="33" t="str">
        <f>_xlfn.IFNA(IF(VLOOKUP(CONCATENATE($D336,$F336,$G336,AA$3),'Description des coûts'!$D$8:$M$1048576,5,FALSE)=AA$3,VLOOKUP(CONCATENATE($D336,$F336,$G336,AA$3),'Description des coûts'!$D$8:$M$1048576,9,FALSE),0),"")</f>
        <v/>
      </c>
      <c r="AB336" s="33" t="str">
        <f>_xlfn.IFNA(IF(VLOOKUP(CONCATENATE($D336,$F336,$G336,AB$3),'Description des coûts'!$D$8:$M$1048576,5,FALSE)=AB$3,VLOOKUP(CONCATENATE($D336,$F336,$G336,AB$3),'Description des coûts'!$D$8:$M$1048576,9,FALSE),0),"")</f>
        <v/>
      </c>
      <c r="AC336" s="33" t="str">
        <f>_xlfn.IFNA(IF(VLOOKUP(CONCATENATE($D336,$F336,$G336,AC$3),'Description des coûts'!$D$8:$M$1048576,5,FALSE)=AC$3,VLOOKUP(CONCATENATE($D336,$F336,$G336,AC$3),'Description des coûts'!$D$8:$M$1048576,9,FALSE),0),"")</f>
        <v/>
      </c>
      <c r="AD336" s="33" t="str">
        <f>_xlfn.IFNA(IF(VLOOKUP(CONCATENATE($D336,$F336,$G336,AD$3),'Description des coûts'!$D$8:$M$1048576,5,FALSE)=AD$3,VLOOKUP(CONCATENATE($D336,$F336,$G336,AD$3),'Description des coûts'!$D$8:$M$1048576,9,FALSE),0),"")</f>
        <v/>
      </c>
      <c r="AE336" s="34"/>
      <c r="AF336" s="99">
        <f t="shared" si="138"/>
        <v>0</v>
      </c>
      <c r="AG336" s="25"/>
      <c r="AH336" s="302"/>
      <c r="AI336" s="100">
        <f>IF(F336="",0,
IF(AG336="RI",N(HLOOKUP($F336,Partenaires!$B$11:$H$24,6,FALSE)),
IF(AG336="DE",N(HLOOKUP($F336,Partenaires!$B$11:$H$24,7,FALSE)),
IF(AG336="IEE",N(HLOOKUP($F336,Partenaires!$B$11:$H$24,8,FALSE)),
IF(AG336="AFR",N(HLOOKUP($F336,Partenaires!$B$11:$H$24,9,FALSE)),
IF(AG336="PME",N(HLOOKUP($F336,Partenaires!$B$11:$H$24,10,FALSE)),
IF(AG336="PE",N(HLOOKUP($F336,Partenaires!$B$11:$H$24,11,FALSE)),0)))))))</f>
        <v>0</v>
      </c>
      <c r="AJ336" s="101">
        <f t="shared" si="139"/>
        <v>0</v>
      </c>
      <c r="AK336" s="101">
        <f t="shared" si="140"/>
        <v>0</v>
      </c>
      <c r="AL336" s="101">
        <f t="shared" si="141"/>
        <v>0</v>
      </c>
      <c r="AM336" s="101">
        <f t="shared" si="142"/>
        <v>0</v>
      </c>
      <c r="AN336" s="101">
        <f t="shared" si="143"/>
        <v>0</v>
      </c>
      <c r="AO336" s="101">
        <f t="shared" si="144"/>
        <v>0</v>
      </c>
      <c r="AP336" s="101">
        <f>IF(AG336="PE",AO336-(AO336*N(HLOOKUP($F336,Partenaires!$B$11:$H$24,12,FALSE))/N(HLOOKUP($F336,Partenaires!$B$11:$H$24,13,FALSE))),0)</f>
        <v>0</v>
      </c>
      <c r="AQ336" s="101">
        <f t="shared" si="145"/>
        <v>0</v>
      </c>
      <c r="AR336" s="101">
        <f t="shared" si="146"/>
        <v>0</v>
      </c>
      <c r="AS336" s="101">
        <f t="shared" si="147"/>
        <v>0</v>
      </c>
      <c r="AT336" s="101">
        <f t="shared" si="148"/>
        <v>0</v>
      </c>
      <c r="AU336" s="101">
        <f t="shared" si="149"/>
        <v>0</v>
      </c>
      <c r="AV336" s="101">
        <f t="shared" si="150"/>
        <v>0</v>
      </c>
      <c r="AW336" s="101">
        <f t="shared" si="151"/>
        <v>0</v>
      </c>
      <c r="AX336" s="101">
        <f t="shared" si="152"/>
        <v>0</v>
      </c>
      <c r="AY336" s="101">
        <f t="shared" si="153"/>
        <v>0</v>
      </c>
      <c r="AZ336" s="101">
        <f t="shared" si="154"/>
        <v>0</v>
      </c>
      <c r="BA336" s="101">
        <f>IF(F336="",0,$BB336*N(HLOOKUP($F336,Partenaires!$B$11:$H$24,5,FALSE)))</f>
        <v>0</v>
      </c>
      <c r="BB336" s="101">
        <f t="shared" si="155"/>
        <v>0</v>
      </c>
    </row>
    <row r="337" spans="1:54" x14ac:dyDescent="0.25">
      <c r="A337" s="25"/>
      <c r="B337" s="25"/>
      <c r="C337" s="25"/>
      <c r="D337" s="43" t="str">
        <f t="shared" si="133"/>
        <v/>
      </c>
      <c r="E337" s="44">
        <f>IFERROR(VLOOKUP(CONCATENATE(A337,B337,C337),'Structure projet '!D:E,2,FALSE),"")</f>
        <v>0</v>
      </c>
      <c r="F337" s="25"/>
      <c r="G337" s="25"/>
      <c r="H337" s="26"/>
      <c r="I337" s="26"/>
      <c r="J337" s="272"/>
      <c r="K337" s="272"/>
      <c r="L337" s="272"/>
      <c r="M337" s="272"/>
      <c r="N337" s="272"/>
      <c r="O337" s="98">
        <f t="shared" si="134"/>
        <v>0</v>
      </c>
      <c r="P337" s="33"/>
      <c r="Q337" s="33"/>
      <c r="R337" s="33"/>
      <c r="S337" s="33"/>
      <c r="T337" s="33"/>
      <c r="U337" s="99">
        <f t="shared" si="135"/>
        <v>0</v>
      </c>
      <c r="V337" s="34"/>
      <c r="W337" s="99">
        <f t="shared" si="136"/>
        <v>0</v>
      </c>
      <c r="X337" s="99">
        <f t="shared" si="137"/>
        <v>0</v>
      </c>
      <c r="Y337" s="33" t="str">
        <f>_xlfn.IFNA(IF(VLOOKUP(CONCATENATE($D337,$F337,$G337,Y$3),'Description des coûts'!$D$8:$M$1048576,5,FALSE)=Y$3,VLOOKUP(CONCATENATE($D337,$F337,$G337,Y$3),'Description des coûts'!$D$8:$M$1048576,9,FALSE),0),"")</f>
        <v/>
      </c>
      <c r="Z337" s="33">
        <f>IFERROR(VLOOKUP(D337,Amortissements!$D$8:$O$1048576,8,FALSE)*VLOOKUP(D337,Amortissements!$D$8:$O$1048576,10,FALSE),0)</f>
        <v>0</v>
      </c>
      <c r="AA337" s="33" t="str">
        <f>_xlfn.IFNA(IF(VLOOKUP(CONCATENATE($D337,$F337,$G337,AA$3),'Description des coûts'!$D$8:$M$1048576,5,FALSE)=AA$3,VLOOKUP(CONCATENATE($D337,$F337,$G337,AA$3),'Description des coûts'!$D$8:$M$1048576,9,FALSE),0),"")</f>
        <v/>
      </c>
      <c r="AB337" s="33" t="str">
        <f>_xlfn.IFNA(IF(VLOOKUP(CONCATENATE($D337,$F337,$G337,AB$3),'Description des coûts'!$D$8:$M$1048576,5,FALSE)=AB$3,VLOOKUP(CONCATENATE($D337,$F337,$G337,AB$3),'Description des coûts'!$D$8:$M$1048576,9,FALSE),0),"")</f>
        <v/>
      </c>
      <c r="AC337" s="33" t="str">
        <f>_xlfn.IFNA(IF(VLOOKUP(CONCATENATE($D337,$F337,$G337,AC$3),'Description des coûts'!$D$8:$M$1048576,5,FALSE)=AC$3,VLOOKUP(CONCATENATE($D337,$F337,$G337,AC$3),'Description des coûts'!$D$8:$M$1048576,9,FALSE),0),"")</f>
        <v/>
      </c>
      <c r="AD337" s="33" t="str">
        <f>_xlfn.IFNA(IF(VLOOKUP(CONCATENATE($D337,$F337,$G337,AD$3),'Description des coûts'!$D$8:$M$1048576,5,FALSE)=AD$3,VLOOKUP(CONCATENATE($D337,$F337,$G337,AD$3),'Description des coûts'!$D$8:$M$1048576,9,FALSE),0),"")</f>
        <v/>
      </c>
      <c r="AE337" s="34"/>
      <c r="AF337" s="99">
        <f t="shared" si="138"/>
        <v>0</v>
      </c>
      <c r="AG337" s="25"/>
      <c r="AH337" s="302"/>
      <c r="AI337" s="100">
        <f>IF(F337="",0,
IF(AG337="RI",N(HLOOKUP($F337,Partenaires!$B$11:$H$24,6,FALSE)),
IF(AG337="DE",N(HLOOKUP($F337,Partenaires!$B$11:$H$24,7,FALSE)),
IF(AG337="IEE",N(HLOOKUP($F337,Partenaires!$B$11:$H$24,8,FALSE)),
IF(AG337="AFR",N(HLOOKUP($F337,Partenaires!$B$11:$H$24,9,FALSE)),
IF(AG337="PME",N(HLOOKUP($F337,Partenaires!$B$11:$H$24,10,FALSE)),
IF(AG337="PE",N(HLOOKUP($F337,Partenaires!$B$11:$H$24,11,FALSE)),0)))))))</f>
        <v>0</v>
      </c>
      <c r="AJ337" s="101">
        <f t="shared" si="139"/>
        <v>0</v>
      </c>
      <c r="AK337" s="101">
        <f t="shared" si="140"/>
        <v>0</v>
      </c>
      <c r="AL337" s="101">
        <f t="shared" si="141"/>
        <v>0</v>
      </c>
      <c r="AM337" s="101">
        <f t="shared" si="142"/>
        <v>0</v>
      </c>
      <c r="AN337" s="101">
        <f t="shared" si="143"/>
        <v>0</v>
      </c>
      <c r="AO337" s="101">
        <f t="shared" si="144"/>
        <v>0</v>
      </c>
      <c r="AP337" s="101">
        <f>IF(AG337="PE",AO337-(AO337*N(HLOOKUP($F337,Partenaires!$B$11:$H$24,12,FALSE))/N(HLOOKUP($F337,Partenaires!$B$11:$H$24,13,FALSE))),0)</f>
        <v>0</v>
      </c>
      <c r="AQ337" s="101">
        <f t="shared" si="145"/>
        <v>0</v>
      </c>
      <c r="AR337" s="101">
        <f t="shared" si="146"/>
        <v>0</v>
      </c>
      <c r="AS337" s="101">
        <f t="shared" si="147"/>
        <v>0</v>
      </c>
      <c r="AT337" s="101">
        <f t="shared" si="148"/>
        <v>0</v>
      </c>
      <c r="AU337" s="101">
        <f t="shared" si="149"/>
        <v>0</v>
      </c>
      <c r="AV337" s="101">
        <f t="shared" si="150"/>
        <v>0</v>
      </c>
      <c r="AW337" s="101">
        <f t="shared" si="151"/>
        <v>0</v>
      </c>
      <c r="AX337" s="101">
        <f t="shared" si="152"/>
        <v>0</v>
      </c>
      <c r="AY337" s="101">
        <f t="shared" si="153"/>
        <v>0</v>
      </c>
      <c r="AZ337" s="101">
        <f t="shared" si="154"/>
        <v>0</v>
      </c>
      <c r="BA337" s="101">
        <f>IF(F337="",0,$BB337*N(HLOOKUP($F337,Partenaires!$B$11:$H$24,5,FALSE)))</f>
        <v>0</v>
      </c>
      <c r="BB337" s="101">
        <f t="shared" si="155"/>
        <v>0</v>
      </c>
    </row>
    <row r="338" spans="1:54" x14ac:dyDescent="0.25">
      <c r="A338" s="25"/>
      <c r="B338" s="25"/>
      <c r="C338" s="25"/>
      <c r="D338" s="43" t="str">
        <f t="shared" si="133"/>
        <v/>
      </c>
      <c r="E338" s="44">
        <f>IFERROR(VLOOKUP(CONCATENATE(A338,B338,C338),'Structure projet '!D:E,2,FALSE),"")</f>
        <v>0</v>
      </c>
      <c r="F338" s="25"/>
      <c r="G338" s="25"/>
      <c r="H338" s="26"/>
      <c r="I338" s="26"/>
      <c r="J338" s="272"/>
      <c r="K338" s="272"/>
      <c r="L338" s="272"/>
      <c r="M338" s="272"/>
      <c r="N338" s="272"/>
      <c r="O338" s="98">
        <f t="shared" si="134"/>
        <v>0</v>
      </c>
      <c r="P338" s="33"/>
      <c r="Q338" s="33"/>
      <c r="R338" s="33"/>
      <c r="S338" s="33"/>
      <c r="T338" s="33"/>
      <c r="U338" s="99">
        <f t="shared" si="135"/>
        <v>0</v>
      </c>
      <c r="V338" s="34"/>
      <c r="W338" s="99">
        <f t="shared" si="136"/>
        <v>0</v>
      </c>
      <c r="X338" s="99">
        <f t="shared" si="137"/>
        <v>0</v>
      </c>
      <c r="Y338" s="33" t="str">
        <f>_xlfn.IFNA(IF(VLOOKUP(CONCATENATE($D338,$F338,$G338,Y$3),'Description des coûts'!$D$8:$M$1048576,5,FALSE)=Y$3,VLOOKUP(CONCATENATE($D338,$F338,$G338,Y$3),'Description des coûts'!$D$8:$M$1048576,9,FALSE),0),"")</f>
        <v/>
      </c>
      <c r="Z338" s="33">
        <f>IFERROR(VLOOKUP(D338,Amortissements!$D$8:$O$1048576,8,FALSE)*VLOOKUP(D338,Amortissements!$D$8:$O$1048576,10,FALSE),0)</f>
        <v>0</v>
      </c>
      <c r="AA338" s="33" t="str">
        <f>_xlfn.IFNA(IF(VLOOKUP(CONCATENATE($D338,$F338,$G338,AA$3),'Description des coûts'!$D$8:$M$1048576,5,FALSE)=AA$3,VLOOKUP(CONCATENATE($D338,$F338,$G338,AA$3),'Description des coûts'!$D$8:$M$1048576,9,FALSE),0),"")</f>
        <v/>
      </c>
      <c r="AB338" s="33" t="str">
        <f>_xlfn.IFNA(IF(VLOOKUP(CONCATENATE($D338,$F338,$G338,AB$3),'Description des coûts'!$D$8:$M$1048576,5,FALSE)=AB$3,VLOOKUP(CONCATENATE($D338,$F338,$G338,AB$3),'Description des coûts'!$D$8:$M$1048576,9,FALSE),0),"")</f>
        <v/>
      </c>
      <c r="AC338" s="33" t="str">
        <f>_xlfn.IFNA(IF(VLOOKUP(CONCATENATE($D338,$F338,$G338,AC$3),'Description des coûts'!$D$8:$M$1048576,5,FALSE)=AC$3,VLOOKUP(CONCATENATE($D338,$F338,$G338,AC$3),'Description des coûts'!$D$8:$M$1048576,9,FALSE),0),"")</f>
        <v/>
      </c>
      <c r="AD338" s="33" t="str">
        <f>_xlfn.IFNA(IF(VLOOKUP(CONCATENATE($D338,$F338,$G338,AD$3),'Description des coûts'!$D$8:$M$1048576,5,FALSE)=AD$3,VLOOKUP(CONCATENATE($D338,$F338,$G338,AD$3),'Description des coûts'!$D$8:$M$1048576,9,FALSE),0),"")</f>
        <v/>
      </c>
      <c r="AE338" s="34"/>
      <c r="AF338" s="99">
        <f t="shared" si="138"/>
        <v>0</v>
      </c>
      <c r="AG338" s="25"/>
      <c r="AH338" s="302"/>
      <c r="AI338" s="100">
        <f>IF(F338="",0,
IF(AG338="RI",N(HLOOKUP($F338,Partenaires!$B$11:$H$24,6,FALSE)),
IF(AG338="DE",N(HLOOKUP($F338,Partenaires!$B$11:$H$24,7,FALSE)),
IF(AG338="IEE",N(HLOOKUP($F338,Partenaires!$B$11:$H$24,8,FALSE)),
IF(AG338="AFR",N(HLOOKUP($F338,Partenaires!$B$11:$H$24,9,FALSE)),
IF(AG338="PME",N(HLOOKUP($F338,Partenaires!$B$11:$H$24,10,FALSE)),
IF(AG338="PE",N(HLOOKUP($F338,Partenaires!$B$11:$H$24,11,FALSE)),0)))))))</f>
        <v>0</v>
      </c>
      <c r="AJ338" s="101">
        <f t="shared" si="139"/>
        <v>0</v>
      </c>
      <c r="AK338" s="101">
        <f t="shared" si="140"/>
        <v>0</v>
      </c>
      <c r="AL338" s="101">
        <f t="shared" si="141"/>
        <v>0</v>
      </c>
      <c r="AM338" s="101">
        <f t="shared" si="142"/>
        <v>0</v>
      </c>
      <c r="AN338" s="101">
        <f t="shared" si="143"/>
        <v>0</v>
      </c>
      <c r="AO338" s="101">
        <f t="shared" si="144"/>
        <v>0</v>
      </c>
      <c r="AP338" s="101">
        <f>IF(AG338="PE",AO338-(AO338*N(HLOOKUP($F338,Partenaires!$B$11:$H$24,12,FALSE))/N(HLOOKUP($F338,Partenaires!$B$11:$H$24,13,FALSE))),0)</f>
        <v>0</v>
      </c>
      <c r="AQ338" s="101">
        <f t="shared" si="145"/>
        <v>0</v>
      </c>
      <c r="AR338" s="101">
        <f t="shared" si="146"/>
        <v>0</v>
      </c>
      <c r="AS338" s="101">
        <f t="shared" si="147"/>
        <v>0</v>
      </c>
      <c r="AT338" s="101">
        <f t="shared" si="148"/>
        <v>0</v>
      </c>
      <c r="AU338" s="101">
        <f t="shared" si="149"/>
        <v>0</v>
      </c>
      <c r="AV338" s="101">
        <f t="shared" si="150"/>
        <v>0</v>
      </c>
      <c r="AW338" s="101">
        <f t="shared" si="151"/>
        <v>0</v>
      </c>
      <c r="AX338" s="101">
        <f t="shared" si="152"/>
        <v>0</v>
      </c>
      <c r="AY338" s="101">
        <f t="shared" si="153"/>
        <v>0</v>
      </c>
      <c r="AZ338" s="101">
        <f t="shared" si="154"/>
        <v>0</v>
      </c>
      <c r="BA338" s="101">
        <f>IF(F338="",0,$BB338*N(HLOOKUP($F338,Partenaires!$B$11:$H$24,5,FALSE)))</f>
        <v>0</v>
      </c>
      <c r="BB338" s="101">
        <f t="shared" si="155"/>
        <v>0</v>
      </c>
    </row>
    <row r="339" spans="1:54" x14ac:dyDescent="0.25">
      <c r="A339" s="25"/>
      <c r="B339" s="25"/>
      <c r="C339" s="25"/>
      <c r="D339" s="43" t="str">
        <f t="shared" si="133"/>
        <v/>
      </c>
      <c r="E339" s="44">
        <f>IFERROR(VLOOKUP(CONCATENATE(A339,B339,C339),'Structure projet '!D:E,2,FALSE),"")</f>
        <v>0</v>
      </c>
      <c r="F339" s="25"/>
      <c r="G339" s="25"/>
      <c r="H339" s="26"/>
      <c r="I339" s="26"/>
      <c r="J339" s="272"/>
      <c r="K339" s="272"/>
      <c r="L339" s="272"/>
      <c r="M339" s="272"/>
      <c r="N339" s="272"/>
      <c r="O339" s="98">
        <f t="shared" si="134"/>
        <v>0</v>
      </c>
      <c r="P339" s="33"/>
      <c r="Q339" s="33"/>
      <c r="R339" s="33"/>
      <c r="S339" s="33"/>
      <c r="T339" s="33"/>
      <c r="U339" s="99">
        <f t="shared" si="135"/>
        <v>0</v>
      </c>
      <c r="V339" s="34"/>
      <c r="W339" s="99">
        <f t="shared" si="136"/>
        <v>0</v>
      </c>
      <c r="X339" s="99">
        <f t="shared" si="137"/>
        <v>0</v>
      </c>
      <c r="Y339" s="33" t="str">
        <f>_xlfn.IFNA(IF(VLOOKUP(CONCATENATE($D339,$F339,$G339,Y$3),'Description des coûts'!$D$8:$M$1048576,5,FALSE)=Y$3,VLOOKUP(CONCATENATE($D339,$F339,$G339,Y$3),'Description des coûts'!$D$8:$M$1048576,9,FALSE),0),"")</f>
        <v/>
      </c>
      <c r="Z339" s="33">
        <f>IFERROR(VLOOKUP(D339,Amortissements!$D$8:$O$1048576,8,FALSE)*VLOOKUP(D339,Amortissements!$D$8:$O$1048576,10,FALSE),0)</f>
        <v>0</v>
      </c>
      <c r="AA339" s="33" t="str">
        <f>_xlfn.IFNA(IF(VLOOKUP(CONCATENATE($D339,$F339,$G339,AA$3),'Description des coûts'!$D$8:$M$1048576,5,FALSE)=AA$3,VLOOKUP(CONCATENATE($D339,$F339,$G339,AA$3),'Description des coûts'!$D$8:$M$1048576,9,FALSE),0),"")</f>
        <v/>
      </c>
      <c r="AB339" s="33" t="str">
        <f>_xlfn.IFNA(IF(VLOOKUP(CONCATENATE($D339,$F339,$G339,AB$3),'Description des coûts'!$D$8:$M$1048576,5,FALSE)=AB$3,VLOOKUP(CONCATENATE($D339,$F339,$G339,AB$3),'Description des coûts'!$D$8:$M$1048576,9,FALSE),0),"")</f>
        <v/>
      </c>
      <c r="AC339" s="33" t="str">
        <f>_xlfn.IFNA(IF(VLOOKUP(CONCATENATE($D339,$F339,$G339,AC$3),'Description des coûts'!$D$8:$M$1048576,5,FALSE)=AC$3,VLOOKUP(CONCATENATE($D339,$F339,$G339,AC$3),'Description des coûts'!$D$8:$M$1048576,9,FALSE),0),"")</f>
        <v/>
      </c>
      <c r="AD339" s="33" t="str">
        <f>_xlfn.IFNA(IF(VLOOKUP(CONCATENATE($D339,$F339,$G339,AD$3),'Description des coûts'!$D$8:$M$1048576,5,FALSE)=AD$3,VLOOKUP(CONCATENATE($D339,$F339,$G339,AD$3),'Description des coûts'!$D$8:$M$1048576,9,FALSE),0),"")</f>
        <v/>
      </c>
      <c r="AE339" s="34"/>
      <c r="AF339" s="99">
        <f t="shared" si="138"/>
        <v>0</v>
      </c>
      <c r="AG339" s="25"/>
      <c r="AH339" s="302"/>
      <c r="AI339" s="100">
        <f>IF(F339="",0,
IF(AG339="RI",N(HLOOKUP($F339,Partenaires!$B$11:$H$24,6,FALSE)),
IF(AG339="DE",N(HLOOKUP($F339,Partenaires!$B$11:$H$24,7,FALSE)),
IF(AG339="IEE",N(HLOOKUP($F339,Partenaires!$B$11:$H$24,8,FALSE)),
IF(AG339="AFR",N(HLOOKUP($F339,Partenaires!$B$11:$H$24,9,FALSE)),
IF(AG339="PME",N(HLOOKUP($F339,Partenaires!$B$11:$H$24,10,FALSE)),
IF(AG339="PE",N(HLOOKUP($F339,Partenaires!$B$11:$H$24,11,FALSE)),0)))))))</f>
        <v>0</v>
      </c>
      <c r="AJ339" s="101">
        <f t="shared" si="139"/>
        <v>0</v>
      </c>
      <c r="AK339" s="101">
        <f t="shared" si="140"/>
        <v>0</v>
      </c>
      <c r="AL339" s="101">
        <f t="shared" si="141"/>
        <v>0</v>
      </c>
      <c r="AM339" s="101">
        <f t="shared" si="142"/>
        <v>0</v>
      </c>
      <c r="AN339" s="101">
        <f t="shared" si="143"/>
        <v>0</v>
      </c>
      <c r="AO339" s="101">
        <f t="shared" si="144"/>
        <v>0</v>
      </c>
      <c r="AP339" s="101">
        <f>IF(AG339="PE",AO339-(AO339*N(HLOOKUP($F339,Partenaires!$B$11:$H$24,12,FALSE))/N(HLOOKUP($F339,Partenaires!$B$11:$H$24,13,FALSE))),0)</f>
        <v>0</v>
      </c>
      <c r="AQ339" s="101">
        <f t="shared" si="145"/>
        <v>0</v>
      </c>
      <c r="AR339" s="101">
        <f t="shared" si="146"/>
        <v>0</v>
      </c>
      <c r="AS339" s="101">
        <f t="shared" si="147"/>
        <v>0</v>
      </c>
      <c r="AT339" s="101">
        <f t="shared" si="148"/>
        <v>0</v>
      </c>
      <c r="AU339" s="101">
        <f t="shared" si="149"/>
        <v>0</v>
      </c>
      <c r="AV339" s="101">
        <f t="shared" si="150"/>
        <v>0</v>
      </c>
      <c r="AW339" s="101">
        <f t="shared" si="151"/>
        <v>0</v>
      </c>
      <c r="AX339" s="101">
        <f t="shared" si="152"/>
        <v>0</v>
      </c>
      <c r="AY339" s="101">
        <f t="shared" si="153"/>
        <v>0</v>
      </c>
      <c r="AZ339" s="101">
        <f t="shared" si="154"/>
        <v>0</v>
      </c>
      <c r="BA339" s="101">
        <f>IF(F339="",0,$BB339*N(HLOOKUP($F339,Partenaires!$B$11:$H$24,5,FALSE)))</f>
        <v>0</v>
      </c>
      <c r="BB339" s="101">
        <f t="shared" si="155"/>
        <v>0</v>
      </c>
    </row>
    <row r="340" spans="1:54" x14ac:dyDescent="0.25">
      <c r="A340" s="25"/>
      <c r="B340" s="25"/>
      <c r="C340" s="25"/>
      <c r="D340" s="43" t="str">
        <f t="shared" si="133"/>
        <v/>
      </c>
      <c r="E340" s="44">
        <f>IFERROR(VLOOKUP(CONCATENATE(A340,B340,C340),'Structure projet '!D:E,2,FALSE),"")</f>
        <v>0</v>
      </c>
      <c r="F340" s="25"/>
      <c r="G340" s="25"/>
      <c r="H340" s="26"/>
      <c r="I340" s="26"/>
      <c r="J340" s="272"/>
      <c r="K340" s="272"/>
      <c r="L340" s="272"/>
      <c r="M340" s="272"/>
      <c r="N340" s="272"/>
      <c r="O340" s="98">
        <f t="shared" si="134"/>
        <v>0</v>
      </c>
      <c r="P340" s="33"/>
      <c r="Q340" s="33"/>
      <c r="R340" s="33"/>
      <c r="S340" s="33"/>
      <c r="T340" s="33"/>
      <c r="U340" s="99">
        <f t="shared" si="135"/>
        <v>0</v>
      </c>
      <c r="V340" s="34"/>
      <c r="W340" s="99">
        <f t="shared" si="136"/>
        <v>0</v>
      </c>
      <c r="X340" s="99">
        <f t="shared" si="137"/>
        <v>0</v>
      </c>
      <c r="Y340" s="33" t="str">
        <f>_xlfn.IFNA(IF(VLOOKUP(CONCATENATE($D340,$F340,$G340,Y$3),'Description des coûts'!$D$8:$M$1048576,5,FALSE)=Y$3,VLOOKUP(CONCATENATE($D340,$F340,$G340,Y$3),'Description des coûts'!$D$8:$M$1048576,9,FALSE),0),"")</f>
        <v/>
      </c>
      <c r="Z340" s="33">
        <f>IFERROR(VLOOKUP(D340,Amortissements!$D$8:$O$1048576,8,FALSE)*VLOOKUP(D340,Amortissements!$D$8:$O$1048576,10,FALSE),0)</f>
        <v>0</v>
      </c>
      <c r="AA340" s="33" t="str">
        <f>_xlfn.IFNA(IF(VLOOKUP(CONCATENATE($D340,$F340,$G340,AA$3),'Description des coûts'!$D$8:$M$1048576,5,FALSE)=AA$3,VLOOKUP(CONCATENATE($D340,$F340,$G340,AA$3),'Description des coûts'!$D$8:$M$1048576,9,FALSE),0),"")</f>
        <v/>
      </c>
      <c r="AB340" s="33" t="str">
        <f>_xlfn.IFNA(IF(VLOOKUP(CONCATENATE($D340,$F340,$G340,AB$3),'Description des coûts'!$D$8:$M$1048576,5,FALSE)=AB$3,VLOOKUP(CONCATENATE($D340,$F340,$G340,AB$3),'Description des coûts'!$D$8:$M$1048576,9,FALSE),0),"")</f>
        <v/>
      </c>
      <c r="AC340" s="33" t="str">
        <f>_xlfn.IFNA(IF(VLOOKUP(CONCATENATE($D340,$F340,$G340,AC$3),'Description des coûts'!$D$8:$M$1048576,5,FALSE)=AC$3,VLOOKUP(CONCATENATE($D340,$F340,$G340,AC$3),'Description des coûts'!$D$8:$M$1048576,9,FALSE),0),"")</f>
        <v/>
      </c>
      <c r="AD340" s="33" t="str">
        <f>_xlfn.IFNA(IF(VLOOKUP(CONCATENATE($D340,$F340,$G340,AD$3),'Description des coûts'!$D$8:$M$1048576,5,FALSE)=AD$3,VLOOKUP(CONCATENATE($D340,$F340,$G340,AD$3),'Description des coûts'!$D$8:$M$1048576,9,FALSE),0),"")</f>
        <v/>
      </c>
      <c r="AE340" s="34"/>
      <c r="AF340" s="99">
        <f t="shared" si="138"/>
        <v>0</v>
      </c>
      <c r="AG340" s="25"/>
      <c r="AH340" s="302"/>
      <c r="AI340" s="100">
        <f>IF(F340="",0,
IF(AG340="RI",N(HLOOKUP($F340,Partenaires!$B$11:$H$24,6,FALSE)),
IF(AG340="DE",N(HLOOKUP($F340,Partenaires!$B$11:$H$24,7,FALSE)),
IF(AG340="IEE",N(HLOOKUP($F340,Partenaires!$B$11:$H$24,8,FALSE)),
IF(AG340="AFR",N(HLOOKUP($F340,Partenaires!$B$11:$H$24,9,FALSE)),
IF(AG340="PME",N(HLOOKUP($F340,Partenaires!$B$11:$H$24,10,FALSE)),
IF(AG340="PE",N(HLOOKUP($F340,Partenaires!$B$11:$H$24,11,FALSE)),0)))))))</f>
        <v>0</v>
      </c>
      <c r="AJ340" s="101">
        <f t="shared" si="139"/>
        <v>0</v>
      </c>
      <c r="AK340" s="101">
        <f t="shared" si="140"/>
        <v>0</v>
      </c>
      <c r="AL340" s="101">
        <f t="shared" si="141"/>
        <v>0</v>
      </c>
      <c r="AM340" s="101">
        <f t="shared" si="142"/>
        <v>0</v>
      </c>
      <c r="AN340" s="101">
        <f t="shared" si="143"/>
        <v>0</v>
      </c>
      <c r="AO340" s="101">
        <f t="shared" si="144"/>
        <v>0</v>
      </c>
      <c r="AP340" s="101">
        <f>IF(AG340="PE",AO340-(AO340*N(HLOOKUP($F340,Partenaires!$B$11:$H$24,12,FALSE))/N(HLOOKUP($F340,Partenaires!$B$11:$H$24,13,FALSE))),0)</f>
        <v>0</v>
      </c>
      <c r="AQ340" s="101">
        <f t="shared" si="145"/>
        <v>0</v>
      </c>
      <c r="AR340" s="101">
        <f t="shared" si="146"/>
        <v>0</v>
      </c>
      <c r="AS340" s="101">
        <f t="shared" si="147"/>
        <v>0</v>
      </c>
      <c r="AT340" s="101">
        <f t="shared" si="148"/>
        <v>0</v>
      </c>
      <c r="AU340" s="101">
        <f t="shared" si="149"/>
        <v>0</v>
      </c>
      <c r="AV340" s="101">
        <f t="shared" si="150"/>
        <v>0</v>
      </c>
      <c r="AW340" s="101">
        <f t="shared" si="151"/>
        <v>0</v>
      </c>
      <c r="AX340" s="101">
        <f t="shared" si="152"/>
        <v>0</v>
      </c>
      <c r="AY340" s="101">
        <f t="shared" si="153"/>
        <v>0</v>
      </c>
      <c r="AZ340" s="101">
        <f t="shared" si="154"/>
        <v>0</v>
      </c>
      <c r="BA340" s="101">
        <f>IF(F340="",0,$BB340*N(HLOOKUP($F340,Partenaires!$B$11:$H$24,5,FALSE)))</f>
        <v>0</v>
      </c>
      <c r="BB340" s="101">
        <f t="shared" si="155"/>
        <v>0</v>
      </c>
    </row>
    <row r="341" spans="1:54" x14ac:dyDescent="0.25">
      <c r="A341" s="25"/>
      <c r="B341" s="25"/>
      <c r="C341" s="25"/>
      <c r="D341" s="43" t="str">
        <f t="shared" si="133"/>
        <v/>
      </c>
      <c r="E341" s="44">
        <f>IFERROR(VLOOKUP(CONCATENATE(A341,B341,C341),'Structure projet '!D:E,2,FALSE),"")</f>
        <v>0</v>
      </c>
      <c r="F341" s="25"/>
      <c r="G341" s="25"/>
      <c r="H341" s="26"/>
      <c r="I341" s="26"/>
      <c r="J341" s="272"/>
      <c r="K341" s="272"/>
      <c r="L341" s="272"/>
      <c r="M341" s="272"/>
      <c r="N341" s="272"/>
      <c r="O341" s="98">
        <f t="shared" si="134"/>
        <v>0</v>
      </c>
      <c r="P341" s="33"/>
      <c r="Q341" s="33"/>
      <c r="R341" s="33"/>
      <c r="S341" s="33"/>
      <c r="T341" s="33"/>
      <c r="U341" s="99">
        <f t="shared" si="135"/>
        <v>0</v>
      </c>
      <c r="V341" s="34"/>
      <c r="W341" s="99">
        <f t="shared" si="136"/>
        <v>0</v>
      </c>
      <c r="X341" s="99">
        <f t="shared" si="137"/>
        <v>0</v>
      </c>
      <c r="Y341" s="33" t="str">
        <f>_xlfn.IFNA(IF(VLOOKUP(CONCATENATE($D341,$F341,$G341,Y$3),'Description des coûts'!$D$8:$M$1048576,5,FALSE)=Y$3,VLOOKUP(CONCATENATE($D341,$F341,$G341,Y$3),'Description des coûts'!$D$8:$M$1048576,9,FALSE),0),"")</f>
        <v/>
      </c>
      <c r="Z341" s="33">
        <f>IFERROR(VLOOKUP(D341,Amortissements!$D$8:$O$1048576,8,FALSE)*VLOOKUP(D341,Amortissements!$D$8:$O$1048576,10,FALSE),0)</f>
        <v>0</v>
      </c>
      <c r="AA341" s="33" t="str">
        <f>_xlfn.IFNA(IF(VLOOKUP(CONCATENATE($D341,$F341,$G341,AA$3),'Description des coûts'!$D$8:$M$1048576,5,FALSE)=AA$3,VLOOKUP(CONCATENATE($D341,$F341,$G341,AA$3),'Description des coûts'!$D$8:$M$1048576,9,FALSE),0),"")</f>
        <v/>
      </c>
      <c r="AB341" s="33" t="str">
        <f>_xlfn.IFNA(IF(VLOOKUP(CONCATENATE($D341,$F341,$G341,AB$3),'Description des coûts'!$D$8:$M$1048576,5,FALSE)=AB$3,VLOOKUP(CONCATENATE($D341,$F341,$G341,AB$3),'Description des coûts'!$D$8:$M$1048576,9,FALSE),0),"")</f>
        <v/>
      </c>
      <c r="AC341" s="33" t="str">
        <f>_xlfn.IFNA(IF(VLOOKUP(CONCATENATE($D341,$F341,$G341,AC$3),'Description des coûts'!$D$8:$M$1048576,5,FALSE)=AC$3,VLOOKUP(CONCATENATE($D341,$F341,$G341,AC$3),'Description des coûts'!$D$8:$M$1048576,9,FALSE),0),"")</f>
        <v/>
      </c>
      <c r="AD341" s="33" t="str">
        <f>_xlfn.IFNA(IF(VLOOKUP(CONCATENATE($D341,$F341,$G341,AD$3),'Description des coûts'!$D$8:$M$1048576,5,FALSE)=AD$3,VLOOKUP(CONCATENATE($D341,$F341,$G341,AD$3),'Description des coûts'!$D$8:$M$1048576,9,FALSE),0),"")</f>
        <v/>
      </c>
      <c r="AE341" s="34"/>
      <c r="AF341" s="99">
        <f t="shared" si="138"/>
        <v>0</v>
      </c>
      <c r="AG341" s="25"/>
      <c r="AH341" s="302"/>
      <c r="AI341" s="100">
        <f>IF(F341="",0,
IF(AG341="RI",N(HLOOKUP($F341,Partenaires!$B$11:$H$24,6,FALSE)),
IF(AG341="DE",N(HLOOKUP($F341,Partenaires!$B$11:$H$24,7,FALSE)),
IF(AG341="IEE",N(HLOOKUP($F341,Partenaires!$B$11:$H$24,8,FALSE)),
IF(AG341="AFR",N(HLOOKUP($F341,Partenaires!$B$11:$H$24,9,FALSE)),
IF(AG341="PME",N(HLOOKUP($F341,Partenaires!$B$11:$H$24,10,FALSE)),
IF(AG341="PE",N(HLOOKUP($F341,Partenaires!$B$11:$H$24,11,FALSE)),0)))))))</f>
        <v>0</v>
      </c>
      <c r="AJ341" s="101">
        <f t="shared" si="139"/>
        <v>0</v>
      </c>
      <c r="AK341" s="101">
        <f t="shared" si="140"/>
        <v>0</v>
      </c>
      <c r="AL341" s="101">
        <f t="shared" si="141"/>
        <v>0</v>
      </c>
      <c r="AM341" s="101">
        <f t="shared" si="142"/>
        <v>0</v>
      </c>
      <c r="AN341" s="101">
        <f t="shared" si="143"/>
        <v>0</v>
      </c>
      <c r="AO341" s="101">
        <f t="shared" si="144"/>
        <v>0</v>
      </c>
      <c r="AP341" s="101">
        <f>IF(AG341="PE",AO341-(AO341*N(HLOOKUP($F341,Partenaires!$B$11:$H$24,12,FALSE))/N(HLOOKUP($F341,Partenaires!$B$11:$H$24,13,FALSE))),0)</f>
        <v>0</v>
      </c>
      <c r="AQ341" s="101">
        <f t="shared" si="145"/>
        <v>0</v>
      </c>
      <c r="AR341" s="101">
        <f t="shared" si="146"/>
        <v>0</v>
      </c>
      <c r="AS341" s="101">
        <f t="shared" si="147"/>
        <v>0</v>
      </c>
      <c r="AT341" s="101">
        <f t="shared" si="148"/>
        <v>0</v>
      </c>
      <c r="AU341" s="101">
        <f t="shared" si="149"/>
        <v>0</v>
      </c>
      <c r="AV341" s="101">
        <f t="shared" si="150"/>
        <v>0</v>
      </c>
      <c r="AW341" s="101">
        <f t="shared" si="151"/>
        <v>0</v>
      </c>
      <c r="AX341" s="101">
        <f t="shared" si="152"/>
        <v>0</v>
      </c>
      <c r="AY341" s="101">
        <f t="shared" si="153"/>
        <v>0</v>
      </c>
      <c r="AZ341" s="101">
        <f t="shared" si="154"/>
        <v>0</v>
      </c>
      <c r="BA341" s="101">
        <f>IF(F341="",0,$BB341*N(HLOOKUP($F341,Partenaires!$B$11:$H$24,5,FALSE)))</f>
        <v>0</v>
      </c>
      <c r="BB341" s="101">
        <f t="shared" si="155"/>
        <v>0</v>
      </c>
    </row>
    <row r="342" spans="1:54" x14ac:dyDescent="0.25">
      <c r="A342" s="25"/>
      <c r="B342" s="25"/>
      <c r="C342" s="25"/>
      <c r="D342" s="43" t="str">
        <f t="shared" si="133"/>
        <v/>
      </c>
      <c r="E342" s="44">
        <f>IFERROR(VLOOKUP(CONCATENATE(A342,B342,C342),'Structure projet '!D:E,2,FALSE),"")</f>
        <v>0</v>
      </c>
      <c r="F342" s="25"/>
      <c r="G342" s="25"/>
      <c r="H342" s="26"/>
      <c r="I342" s="26"/>
      <c r="J342" s="272"/>
      <c r="K342" s="272"/>
      <c r="L342" s="272"/>
      <c r="M342" s="272"/>
      <c r="N342" s="272"/>
      <c r="O342" s="98">
        <f t="shared" si="134"/>
        <v>0</v>
      </c>
      <c r="P342" s="33"/>
      <c r="Q342" s="33"/>
      <c r="R342" s="33"/>
      <c r="S342" s="33"/>
      <c r="T342" s="33"/>
      <c r="U342" s="99">
        <f t="shared" si="135"/>
        <v>0</v>
      </c>
      <c r="V342" s="34"/>
      <c r="W342" s="99">
        <f t="shared" si="136"/>
        <v>0</v>
      </c>
      <c r="X342" s="99">
        <f t="shared" si="137"/>
        <v>0</v>
      </c>
      <c r="Y342" s="33" t="str">
        <f>_xlfn.IFNA(IF(VLOOKUP(CONCATENATE($D342,$F342,$G342,Y$3),'Description des coûts'!$D$8:$M$1048576,5,FALSE)=Y$3,VLOOKUP(CONCATENATE($D342,$F342,$G342,Y$3),'Description des coûts'!$D$8:$M$1048576,9,FALSE),0),"")</f>
        <v/>
      </c>
      <c r="Z342" s="33">
        <f>IFERROR(VLOOKUP(D342,Amortissements!$D$8:$O$1048576,8,FALSE)*VLOOKUP(D342,Amortissements!$D$8:$O$1048576,10,FALSE),0)</f>
        <v>0</v>
      </c>
      <c r="AA342" s="33" t="str">
        <f>_xlfn.IFNA(IF(VLOOKUP(CONCATENATE($D342,$F342,$G342,AA$3),'Description des coûts'!$D$8:$M$1048576,5,FALSE)=AA$3,VLOOKUP(CONCATENATE($D342,$F342,$G342,AA$3),'Description des coûts'!$D$8:$M$1048576,9,FALSE),0),"")</f>
        <v/>
      </c>
      <c r="AB342" s="33" t="str">
        <f>_xlfn.IFNA(IF(VLOOKUP(CONCATENATE($D342,$F342,$G342,AB$3),'Description des coûts'!$D$8:$M$1048576,5,FALSE)=AB$3,VLOOKUP(CONCATENATE($D342,$F342,$G342,AB$3),'Description des coûts'!$D$8:$M$1048576,9,FALSE),0),"")</f>
        <v/>
      </c>
      <c r="AC342" s="33" t="str">
        <f>_xlfn.IFNA(IF(VLOOKUP(CONCATENATE($D342,$F342,$G342,AC$3),'Description des coûts'!$D$8:$M$1048576,5,FALSE)=AC$3,VLOOKUP(CONCATENATE($D342,$F342,$G342,AC$3),'Description des coûts'!$D$8:$M$1048576,9,FALSE),0),"")</f>
        <v/>
      </c>
      <c r="AD342" s="33" t="str">
        <f>_xlfn.IFNA(IF(VLOOKUP(CONCATENATE($D342,$F342,$G342,AD$3),'Description des coûts'!$D$8:$M$1048576,5,FALSE)=AD$3,VLOOKUP(CONCATENATE($D342,$F342,$G342,AD$3),'Description des coûts'!$D$8:$M$1048576,9,FALSE),0),"")</f>
        <v/>
      </c>
      <c r="AE342" s="34"/>
      <c r="AF342" s="99">
        <f t="shared" si="138"/>
        <v>0</v>
      </c>
      <c r="AG342" s="25"/>
      <c r="AH342" s="302"/>
      <c r="AI342" s="100">
        <f>IF(F342="",0,
IF(AG342="RI",N(HLOOKUP($F342,Partenaires!$B$11:$H$24,6,FALSE)),
IF(AG342="DE",N(HLOOKUP($F342,Partenaires!$B$11:$H$24,7,FALSE)),
IF(AG342="IEE",N(HLOOKUP($F342,Partenaires!$B$11:$H$24,8,FALSE)),
IF(AG342="AFR",N(HLOOKUP($F342,Partenaires!$B$11:$H$24,9,FALSE)),
IF(AG342="PME",N(HLOOKUP($F342,Partenaires!$B$11:$H$24,10,FALSE)),
IF(AG342="PE",N(HLOOKUP($F342,Partenaires!$B$11:$H$24,11,FALSE)),0)))))))</f>
        <v>0</v>
      </c>
      <c r="AJ342" s="101">
        <f t="shared" si="139"/>
        <v>0</v>
      </c>
      <c r="AK342" s="101">
        <f t="shared" si="140"/>
        <v>0</v>
      </c>
      <c r="AL342" s="101">
        <f t="shared" si="141"/>
        <v>0</v>
      </c>
      <c r="AM342" s="101">
        <f t="shared" si="142"/>
        <v>0</v>
      </c>
      <c r="AN342" s="101">
        <f t="shared" si="143"/>
        <v>0</v>
      </c>
      <c r="AO342" s="101">
        <f t="shared" si="144"/>
        <v>0</v>
      </c>
      <c r="AP342" s="101">
        <f>IF(AG342="PE",AO342-(AO342*N(HLOOKUP($F342,Partenaires!$B$11:$H$24,12,FALSE))/N(HLOOKUP($F342,Partenaires!$B$11:$H$24,13,FALSE))),0)</f>
        <v>0</v>
      </c>
      <c r="AQ342" s="101">
        <f t="shared" si="145"/>
        <v>0</v>
      </c>
      <c r="AR342" s="101">
        <f t="shared" si="146"/>
        <v>0</v>
      </c>
      <c r="AS342" s="101">
        <f t="shared" si="147"/>
        <v>0</v>
      </c>
      <c r="AT342" s="101">
        <f t="shared" si="148"/>
        <v>0</v>
      </c>
      <c r="AU342" s="101">
        <f t="shared" si="149"/>
        <v>0</v>
      </c>
      <c r="AV342" s="101">
        <f t="shared" si="150"/>
        <v>0</v>
      </c>
      <c r="AW342" s="101">
        <f t="shared" si="151"/>
        <v>0</v>
      </c>
      <c r="AX342" s="101">
        <f t="shared" si="152"/>
        <v>0</v>
      </c>
      <c r="AY342" s="101">
        <f t="shared" si="153"/>
        <v>0</v>
      </c>
      <c r="AZ342" s="101">
        <f t="shared" si="154"/>
        <v>0</v>
      </c>
      <c r="BA342" s="101">
        <f>IF(F342="",0,$BB342*N(HLOOKUP($F342,Partenaires!$B$11:$H$24,5,FALSE)))</f>
        <v>0</v>
      </c>
      <c r="BB342" s="101">
        <f t="shared" si="155"/>
        <v>0</v>
      </c>
    </row>
    <row r="343" spans="1:54" x14ac:dyDescent="0.25">
      <c r="A343" s="25"/>
      <c r="B343" s="25"/>
      <c r="C343" s="25"/>
      <c r="D343" s="43" t="str">
        <f t="shared" si="133"/>
        <v/>
      </c>
      <c r="E343" s="44">
        <f>IFERROR(VLOOKUP(CONCATENATE(A343,B343,C343),'Structure projet '!D:E,2,FALSE),"")</f>
        <v>0</v>
      </c>
      <c r="F343" s="25"/>
      <c r="G343" s="25"/>
      <c r="H343" s="26"/>
      <c r="I343" s="26"/>
      <c r="J343" s="272"/>
      <c r="K343" s="272"/>
      <c r="L343" s="272"/>
      <c r="M343" s="272"/>
      <c r="N343" s="272"/>
      <c r="O343" s="98">
        <f t="shared" si="134"/>
        <v>0</v>
      </c>
      <c r="P343" s="33"/>
      <c r="Q343" s="33"/>
      <c r="R343" s="33"/>
      <c r="S343" s="33"/>
      <c r="T343" s="33"/>
      <c r="U343" s="99">
        <f t="shared" si="135"/>
        <v>0</v>
      </c>
      <c r="V343" s="34"/>
      <c r="W343" s="99">
        <f t="shared" si="136"/>
        <v>0</v>
      </c>
      <c r="X343" s="99">
        <f t="shared" si="137"/>
        <v>0</v>
      </c>
      <c r="Y343" s="33" t="str">
        <f>_xlfn.IFNA(IF(VLOOKUP(CONCATENATE($D343,$F343,$G343,Y$3),'Description des coûts'!$D$8:$M$1048576,5,FALSE)=Y$3,VLOOKUP(CONCATENATE($D343,$F343,$G343,Y$3),'Description des coûts'!$D$8:$M$1048576,9,FALSE),0),"")</f>
        <v/>
      </c>
      <c r="Z343" s="33">
        <f>IFERROR(VLOOKUP(D343,Amortissements!$D$8:$O$1048576,8,FALSE)*VLOOKUP(D343,Amortissements!$D$8:$O$1048576,10,FALSE),0)</f>
        <v>0</v>
      </c>
      <c r="AA343" s="33" t="str">
        <f>_xlfn.IFNA(IF(VLOOKUP(CONCATENATE($D343,$F343,$G343,AA$3),'Description des coûts'!$D$8:$M$1048576,5,FALSE)=AA$3,VLOOKUP(CONCATENATE($D343,$F343,$G343,AA$3),'Description des coûts'!$D$8:$M$1048576,9,FALSE),0),"")</f>
        <v/>
      </c>
      <c r="AB343" s="33" t="str">
        <f>_xlfn.IFNA(IF(VLOOKUP(CONCATENATE($D343,$F343,$G343,AB$3),'Description des coûts'!$D$8:$M$1048576,5,FALSE)=AB$3,VLOOKUP(CONCATENATE($D343,$F343,$G343,AB$3),'Description des coûts'!$D$8:$M$1048576,9,FALSE),0),"")</f>
        <v/>
      </c>
      <c r="AC343" s="33" t="str">
        <f>_xlfn.IFNA(IF(VLOOKUP(CONCATENATE($D343,$F343,$G343,AC$3),'Description des coûts'!$D$8:$M$1048576,5,FALSE)=AC$3,VLOOKUP(CONCATENATE($D343,$F343,$G343,AC$3),'Description des coûts'!$D$8:$M$1048576,9,FALSE),0),"")</f>
        <v/>
      </c>
      <c r="AD343" s="33" t="str">
        <f>_xlfn.IFNA(IF(VLOOKUP(CONCATENATE($D343,$F343,$G343,AD$3),'Description des coûts'!$D$8:$M$1048576,5,FALSE)=AD$3,VLOOKUP(CONCATENATE($D343,$F343,$G343,AD$3),'Description des coûts'!$D$8:$M$1048576,9,FALSE),0),"")</f>
        <v/>
      </c>
      <c r="AE343" s="34"/>
      <c r="AF343" s="99">
        <f t="shared" si="138"/>
        <v>0</v>
      </c>
      <c r="AG343" s="25"/>
      <c r="AH343" s="302"/>
      <c r="AI343" s="100">
        <f>IF(F343="",0,
IF(AG343="RI",N(HLOOKUP($F343,Partenaires!$B$11:$H$24,6,FALSE)),
IF(AG343="DE",N(HLOOKUP($F343,Partenaires!$B$11:$H$24,7,FALSE)),
IF(AG343="IEE",N(HLOOKUP($F343,Partenaires!$B$11:$H$24,8,FALSE)),
IF(AG343="AFR",N(HLOOKUP($F343,Partenaires!$B$11:$H$24,9,FALSE)),
IF(AG343="PME",N(HLOOKUP($F343,Partenaires!$B$11:$H$24,10,FALSE)),
IF(AG343="PE",N(HLOOKUP($F343,Partenaires!$B$11:$H$24,11,FALSE)),0)))))))</f>
        <v>0</v>
      </c>
      <c r="AJ343" s="101">
        <f t="shared" si="139"/>
        <v>0</v>
      </c>
      <c r="AK343" s="101">
        <f t="shared" si="140"/>
        <v>0</v>
      </c>
      <c r="AL343" s="101">
        <f t="shared" si="141"/>
        <v>0</v>
      </c>
      <c r="AM343" s="101">
        <f t="shared" si="142"/>
        <v>0</v>
      </c>
      <c r="AN343" s="101">
        <f t="shared" si="143"/>
        <v>0</v>
      </c>
      <c r="AO343" s="101">
        <f t="shared" si="144"/>
        <v>0</v>
      </c>
      <c r="AP343" s="101">
        <f>IF(AG343="PE",AO343-(AO343*N(HLOOKUP($F343,Partenaires!$B$11:$H$24,12,FALSE))/N(HLOOKUP($F343,Partenaires!$B$11:$H$24,13,FALSE))),0)</f>
        <v>0</v>
      </c>
      <c r="AQ343" s="101">
        <f t="shared" si="145"/>
        <v>0</v>
      </c>
      <c r="AR343" s="101">
        <f t="shared" si="146"/>
        <v>0</v>
      </c>
      <c r="AS343" s="101">
        <f t="shared" si="147"/>
        <v>0</v>
      </c>
      <c r="AT343" s="101">
        <f t="shared" si="148"/>
        <v>0</v>
      </c>
      <c r="AU343" s="101">
        <f t="shared" si="149"/>
        <v>0</v>
      </c>
      <c r="AV343" s="101">
        <f t="shared" si="150"/>
        <v>0</v>
      </c>
      <c r="AW343" s="101">
        <f t="shared" si="151"/>
        <v>0</v>
      </c>
      <c r="AX343" s="101">
        <f t="shared" si="152"/>
        <v>0</v>
      </c>
      <c r="AY343" s="101">
        <f t="shared" si="153"/>
        <v>0</v>
      </c>
      <c r="AZ343" s="101">
        <f t="shared" si="154"/>
        <v>0</v>
      </c>
      <c r="BA343" s="101">
        <f>IF(F343="",0,$BB343*N(HLOOKUP($F343,Partenaires!$B$11:$H$24,5,FALSE)))</f>
        <v>0</v>
      </c>
      <c r="BB343" s="101">
        <f t="shared" si="155"/>
        <v>0</v>
      </c>
    </row>
    <row r="344" spans="1:54" x14ac:dyDescent="0.25">
      <c r="A344" s="25"/>
      <c r="B344" s="25"/>
      <c r="C344" s="25"/>
      <c r="D344" s="43" t="str">
        <f t="shared" si="133"/>
        <v/>
      </c>
      <c r="E344" s="44">
        <f>IFERROR(VLOOKUP(CONCATENATE(A344,B344,C344),'Structure projet '!D:E,2,FALSE),"")</f>
        <v>0</v>
      </c>
      <c r="F344" s="25"/>
      <c r="G344" s="25"/>
      <c r="H344" s="26"/>
      <c r="I344" s="26"/>
      <c r="J344" s="272"/>
      <c r="K344" s="272"/>
      <c r="L344" s="272"/>
      <c r="M344" s="272"/>
      <c r="N344" s="272"/>
      <c r="O344" s="98">
        <f t="shared" si="134"/>
        <v>0</v>
      </c>
      <c r="P344" s="33"/>
      <c r="Q344" s="33"/>
      <c r="R344" s="33"/>
      <c r="S344" s="33"/>
      <c r="T344" s="33"/>
      <c r="U344" s="99">
        <f t="shared" si="135"/>
        <v>0</v>
      </c>
      <c r="V344" s="34"/>
      <c r="W344" s="99">
        <f t="shared" si="136"/>
        <v>0</v>
      </c>
      <c r="X344" s="99">
        <f t="shared" si="137"/>
        <v>0</v>
      </c>
      <c r="Y344" s="33" t="str">
        <f>_xlfn.IFNA(IF(VLOOKUP(CONCATENATE($D344,$F344,$G344,Y$3),'Description des coûts'!$D$8:$M$1048576,5,FALSE)=Y$3,VLOOKUP(CONCATENATE($D344,$F344,$G344,Y$3),'Description des coûts'!$D$8:$M$1048576,9,FALSE),0),"")</f>
        <v/>
      </c>
      <c r="Z344" s="33">
        <f>IFERROR(VLOOKUP(D344,Amortissements!$D$8:$O$1048576,8,FALSE)*VLOOKUP(D344,Amortissements!$D$8:$O$1048576,10,FALSE),0)</f>
        <v>0</v>
      </c>
      <c r="AA344" s="33" t="str">
        <f>_xlfn.IFNA(IF(VLOOKUP(CONCATENATE($D344,$F344,$G344,AA$3),'Description des coûts'!$D$8:$M$1048576,5,FALSE)=AA$3,VLOOKUP(CONCATENATE($D344,$F344,$G344,AA$3),'Description des coûts'!$D$8:$M$1048576,9,FALSE),0),"")</f>
        <v/>
      </c>
      <c r="AB344" s="33" t="str">
        <f>_xlfn.IFNA(IF(VLOOKUP(CONCATENATE($D344,$F344,$G344,AB$3),'Description des coûts'!$D$8:$M$1048576,5,FALSE)=AB$3,VLOOKUP(CONCATENATE($D344,$F344,$G344,AB$3),'Description des coûts'!$D$8:$M$1048576,9,FALSE),0),"")</f>
        <v/>
      </c>
      <c r="AC344" s="33" t="str">
        <f>_xlfn.IFNA(IF(VLOOKUP(CONCATENATE($D344,$F344,$G344,AC$3),'Description des coûts'!$D$8:$M$1048576,5,FALSE)=AC$3,VLOOKUP(CONCATENATE($D344,$F344,$G344,AC$3),'Description des coûts'!$D$8:$M$1048576,9,FALSE),0),"")</f>
        <v/>
      </c>
      <c r="AD344" s="33" t="str">
        <f>_xlfn.IFNA(IF(VLOOKUP(CONCATENATE($D344,$F344,$G344,AD$3),'Description des coûts'!$D$8:$M$1048576,5,FALSE)=AD$3,VLOOKUP(CONCATENATE($D344,$F344,$G344,AD$3),'Description des coûts'!$D$8:$M$1048576,9,FALSE),0),"")</f>
        <v/>
      </c>
      <c r="AE344" s="34"/>
      <c r="AF344" s="99">
        <f t="shared" si="138"/>
        <v>0</v>
      </c>
      <c r="AG344" s="25"/>
      <c r="AH344" s="302"/>
      <c r="AI344" s="100">
        <f>IF(F344="",0,
IF(AG344="RI",N(HLOOKUP($F344,Partenaires!$B$11:$H$24,6,FALSE)),
IF(AG344="DE",N(HLOOKUP($F344,Partenaires!$B$11:$H$24,7,FALSE)),
IF(AG344="IEE",N(HLOOKUP($F344,Partenaires!$B$11:$H$24,8,FALSE)),
IF(AG344="AFR",N(HLOOKUP($F344,Partenaires!$B$11:$H$24,9,FALSE)),
IF(AG344="PME",N(HLOOKUP($F344,Partenaires!$B$11:$H$24,10,FALSE)),
IF(AG344="PE",N(HLOOKUP($F344,Partenaires!$B$11:$H$24,11,FALSE)),0)))))))</f>
        <v>0</v>
      </c>
      <c r="AJ344" s="101">
        <f t="shared" si="139"/>
        <v>0</v>
      </c>
      <c r="AK344" s="101">
        <f t="shared" si="140"/>
        <v>0</v>
      </c>
      <c r="AL344" s="101">
        <f t="shared" si="141"/>
        <v>0</v>
      </c>
      <c r="AM344" s="101">
        <f t="shared" si="142"/>
        <v>0</v>
      </c>
      <c r="AN344" s="101">
        <f t="shared" si="143"/>
        <v>0</v>
      </c>
      <c r="AO344" s="101">
        <f t="shared" si="144"/>
        <v>0</v>
      </c>
      <c r="AP344" s="101">
        <f>IF(AG344="PE",AO344-(AO344*N(HLOOKUP($F344,Partenaires!$B$11:$H$24,12,FALSE))/N(HLOOKUP($F344,Partenaires!$B$11:$H$24,13,FALSE))),0)</f>
        <v>0</v>
      </c>
      <c r="AQ344" s="101">
        <f t="shared" si="145"/>
        <v>0</v>
      </c>
      <c r="AR344" s="101">
        <f t="shared" si="146"/>
        <v>0</v>
      </c>
      <c r="AS344" s="101">
        <f t="shared" si="147"/>
        <v>0</v>
      </c>
      <c r="AT344" s="101">
        <f t="shared" si="148"/>
        <v>0</v>
      </c>
      <c r="AU344" s="101">
        <f t="shared" si="149"/>
        <v>0</v>
      </c>
      <c r="AV344" s="101">
        <f t="shared" si="150"/>
        <v>0</v>
      </c>
      <c r="AW344" s="101">
        <f t="shared" si="151"/>
        <v>0</v>
      </c>
      <c r="AX344" s="101">
        <f t="shared" si="152"/>
        <v>0</v>
      </c>
      <c r="AY344" s="101">
        <f t="shared" si="153"/>
        <v>0</v>
      </c>
      <c r="AZ344" s="101">
        <f t="shared" si="154"/>
        <v>0</v>
      </c>
      <c r="BA344" s="101">
        <f>IF(F344="",0,$BB344*N(HLOOKUP($F344,Partenaires!$B$11:$H$24,5,FALSE)))</f>
        <v>0</v>
      </c>
      <c r="BB344" s="101">
        <f t="shared" si="155"/>
        <v>0</v>
      </c>
    </row>
    <row r="345" spans="1:54" x14ac:dyDescent="0.25">
      <c r="A345" s="25"/>
      <c r="B345" s="25"/>
      <c r="C345" s="25"/>
      <c r="D345" s="43" t="str">
        <f t="shared" si="133"/>
        <v/>
      </c>
      <c r="E345" s="44">
        <f>IFERROR(VLOOKUP(CONCATENATE(A345,B345,C345),'Structure projet '!D:E,2,FALSE),"")</f>
        <v>0</v>
      </c>
      <c r="F345" s="25"/>
      <c r="G345" s="25"/>
      <c r="H345" s="26"/>
      <c r="I345" s="26"/>
      <c r="J345" s="272"/>
      <c r="K345" s="272"/>
      <c r="L345" s="272"/>
      <c r="M345" s="272"/>
      <c r="N345" s="272"/>
      <c r="O345" s="98">
        <f t="shared" si="134"/>
        <v>0</v>
      </c>
      <c r="P345" s="33"/>
      <c r="Q345" s="33"/>
      <c r="R345" s="33"/>
      <c r="S345" s="33"/>
      <c r="T345" s="33"/>
      <c r="U345" s="99">
        <f t="shared" si="135"/>
        <v>0</v>
      </c>
      <c r="V345" s="34"/>
      <c r="W345" s="99">
        <f t="shared" si="136"/>
        <v>0</v>
      </c>
      <c r="X345" s="99">
        <f t="shared" si="137"/>
        <v>0</v>
      </c>
      <c r="Y345" s="33" t="str">
        <f>_xlfn.IFNA(IF(VLOOKUP(CONCATENATE($D345,$F345,$G345,Y$3),'Description des coûts'!$D$8:$M$1048576,5,FALSE)=Y$3,VLOOKUP(CONCATENATE($D345,$F345,$G345,Y$3),'Description des coûts'!$D$8:$M$1048576,9,FALSE),0),"")</f>
        <v/>
      </c>
      <c r="Z345" s="33">
        <f>IFERROR(VLOOKUP(D345,Amortissements!$D$8:$O$1048576,8,FALSE)*VLOOKUP(D345,Amortissements!$D$8:$O$1048576,10,FALSE),0)</f>
        <v>0</v>
      </c>
      <c r="AA345" s="33" t="str">
        <f>_xlfn.IFNA(IF(VLOOKUP(CONCATENATE($D345,$F345,$G345,AA$3),'Description des coûts'!$D$8:$M$1048576,5,FALSE)=AA$3,VLOOKUP(CONCATENATE($D345,$F345,$G345,AA$3),'Description des coûts'!$D$8:$M$1048576,9,FALSE),0),"")</f>
        <v/>
      </c>
      <c r="AB345" s="33" t="str">
        <f>_xlfn.IFNA(IF(VLOOKUP(CONCATENATE($D345,$F345,$G345,AB$3),'Description des coûts'!$D$8:$M$1048576,5,FALSE)=AB$3,VLOOKUP(CONCATENATE($D345,$F345,$G345,AB$3),'Description des coûts'!$D$8:$M$1048576,9,FALSE),0),"")</f>
        <v/>
      </c>
      <c r="AC345" s="33" t="str">
        <f>_xlfn.IFNA(IF(VLOOKUP(CONCATENATE($D345,$F345,$G345,AC$3),'Description des coûts'!$D$8:$M$1048576,5,FALSE)=AC$3,VLOOKUP(CONCATENATE($D345,$F345,$G345,AC$3),'Description des coûts'!$D$8:$M$1048576,9,FALSE),0),"")</f>
        <v/>
      </c>
      <c r="AD345" s="33" t="str">
        <f>_xlfn.IFNA(IF(VLOOKUP(CONCATENATE($D345,$F345,$G345,AD$3),'Description des coûts'!$D$8:$M$1048576,5,FALSE)=AD$3,VLOOKUP(CONCATENATE($D345,$F345,$G345,AD$3),'Description des coûts'!$D$8:$M$1048576,9,FALSE),0),"")</f>
        <v/>
      </c>
      <c r="AE345" s="34"/>
      <c r="AF345" s="99">
        <f t="shared" si="138"/>
        <v>0</v>
      </c>
      <c r="AG345" s="25"/>
      <c r="AH345" s="302"/>
      <c r="AI345" s="100">
        <f>IF(F345="",0,
IF(AG345="RI",N(HLOOKUP($F345,Partenaires!$B$11:$H$24,6,FALSE)),
IF(AG345="DE",N(HLOOKUP($F345,Partenaires!$B$11:$H$24,7,FALSE)),
IF(AG345="IEE",N(HLOOKUP($F345,Partenaires!$B$11:$H$24,8,FALSE)),
IF(AG345="AFR",N(HLOOKUP($F345,Partenaires!$B$11:$H$24,9,FALSE)),
IF(AG345="PME",N(HLOOKUP($F345,Partenaires!$B$11:$H$24,10,FALSE)),
IF(AG345="PE",N(HLOOKUP($F345,Partenaires!$B$11:$H$24,11,FALSE)),0)))))))</f>
        <v>0</v>
      </c>
      <c r="AJ345" s="101">
        <f t="shared" si="139"/>
        <v>0</v>
      </c>
      <c r="AK345" s="101">
        <f t="shared" si="140"/>
        <v>0</v>
      </c>
      <c r="AL345" s="101">
        <f t="shared" si="141"/>
        <v>0</v>
      </c>
      <c r="AM345" s="101">
        <f t="shared" si="142"/>
        <v>0</v>
      </c>
      <c r="AN345" s="101">
        <f t="shared" si="143"/>
        <v>0</v>
      </c>
      <c r="AO345" s="101">
        <f t="shared" si="144"/>
        <v>0</v>
      </c>
      <c r="AP345" s="101">
        <f>IF(AG345="PE",AO345-(AO345*N(HLOOKUP($F345,Partenaires!$B$11:$H$24,12,FALSE))/N(HLOOKUP($F345,Partenaires!$B$11:$H$24,13,FALSE))),0)</f>
        <v>0</v>
      </c>
      <c r="AQ345" s="101">
        <f t="shared" si="145"/>
        <v>0</v>
      </c>
      <c r="AR345" s="101">
        <f t="shared" si="146"/>
        <v>0</v>
      </c>
      <c r="AS345" s="101">
        <f t="shared" si="147"/>
        <v>0</v>
      </c>
      <c r="AT345" s="101">
        <f t="shared" si="148"/>
        <v>0</v>
      </c>
      <c r="AU345" s="101">
        <f t="shared" si="149"/>
        <v>0</v>
      </c>
      <c r="AV345" s="101">
        <f t="shared" si="150"/>
        <v>0</v>
      </c>
      <c r="AW345" s="101">
        <f t="shared" si="151"/>
        <v>0</v>
      </c>
      <c r="AX345" s="101">
        <f t="shared" si="152"/>
        <v>0</v>
      </c>
      <c r="AY345" s="101">
        <f t="shared" si="153"/>
        <v>0</v>
      </c>
      <c r="AZ345" s="101">
        <f t="shared" si="154"/>
        <v>0</v>
      </c>
      <c r="BA345" s="101">
        <f>IF(F345="",0,$BB345*N(HLOOKUP($F345,Partenaires!$B$11:$H$24,5,FALSE)))</f>
        <v>0</v>
      </c>
      <c r="BB345" s="101">
        <f t="shared" si="155"/>
        <v>0</v>
      </c>
    </row>
    <row r="346" spans="1:54" x14ac:dyDescent="0.25">
      <c r="A346" s="25"/>
      <c r="B346" s="25"/>
      <c r="C346" s="25"/>
      <c r="D346" s="43" t="str">
        <f t="shared" si="133"/>
        <v/>
      </c>
      <c r="E346" s="44">
        <f>IFERROR(VLOOKUP(CONCATENATE(A346,B346,C346),'Structure projet '!D:E,2,FALSE),"")</f>
        <v>0</v>
      </c>
      <c r="F346" s="25"/>
      <c r="G346" s="25"/>
      <c r="H346" s="26"/>
      <c r="I346" s="26"/>
      <c r="J346" s="272"/>
      <c r="K346" s="272"/>
      <c r="L346" s="272"/>
      <c r="M346" s="272"/>
      <c r="N346" s="272"/>
      <c r="O346" s="98">
        <f t="shared" si="134"/>
        <v>0</v>
      </c>
      <c r="P346" s="33"/>
      <c r="Q346" s="33"/>
      <c r="R346" s="33"/>
      <c r="S346" s="33"/>
      <c r="T346" s="33"/>
      <c r="U346" s="99">
        <f t="shared" si="135"/>
        <v>0</v>
      </c>
      <c r="V346" s="34"/>
      <c r="W346" s="99">
        <f t="shared" si="136"/>
        <v>0</v>
      </c>
      <c r="X346" s="99">
        <f t="shared" si="137"/>
        <v>0</v>
      </c>
      <c r="Y346" s="33" t="str">
        <f>_xlfn.IFNA(IF(VLOOKUP(CONCATENATE($D346,$F346,$G346,Y$3),'Description des coûts'!$D$8:$M$1048576,5,FALSE)=Y$3,VLOOKUP(CONCATENATE($D346,$F346,$G346,Y$3),'Description des coûts'!$D$8:$M$1048576,9,FALSE),0),"")</f>
        <v/>
      </c>
      <c r="Z346" s="33">
        <f>IFERROR(VLOOKUP(D346,Amortissements!$D$8:$O$1048576,8,FALSE)*VLOOKUP(D346,Amortissements!$D$8:$O$1048576,10,FALSE),0)</f>
        <v>0</v>
      </c>
      <c r="AA346" s="33" t="str">
        <f>_xlfn.IFNA(IF(VLOOKUP(CONCATENATE($D346,$F346,$G346,AA$3),'Description des coûts'!$D$8:$M$1048576,5,FALSE)=AA$3,VLOOKUP(CONCATENATE($D346,$F346,$G346,AA$3),'Description des coûts'!$D$8:$M$1048576,9,FALSE),0),"")</f>
        <v/>
      </c>
      <c r="AB346" s="33" t="str">
        <f>_xlfn.IFNA(IF(VLOOKUP(CONCATENATE($D346,$F346,$G346,AB$3),'Description des coûts'!$D$8:$M$1048576,5,FALSE)=AB$3,VLOOKUP(CONCATENATE($D346,$F346,$G346,AB$3),'Description des coûts'!$D$8:$M$1048576,9,FALSE),0),"")</f>
        <v/>
      </c>
      <c r="AC346" s="33" t="str">
        <f>_xlfn.IFNA(IF(VLOOKUP(CONCATENATE($D346,$F346,$G346,AC$3),'Description des coûts'!$D$8:$M$1048576,5,FALSE)=AC$3,VLOOKUP(CONCATENATE($D346,$F346,$G346,AC$3),'Description des coûts'!$D$8:$M$1048576,9,FALSE),0),"")</f>
        <v/>
      </c>
      <c r="AD346" s="33" t="str">
        <f>_xlfn.IFNA(IF(VLOOKUP(CONCATENATE($D346,$F346,$G346,AD$3),'Description des coûts'!$D$8:$M$1048576,5,FALSE)=AD$3,VLOOKUP(CONCATENATE($D346,$F346,$G346,AD$3),'Description des coûts'!$D$8:$M$1048576,9,FALSE),0),"")</f>
        <v/>
      </c>
      <c r="AE346" s="34"/>
      <c r="AF346" s="99">
        <f t="shared" si="138"/>
        <v>0</v>
      </c>
      <c r="AG346" s="25"/>
      <c r="AH346" s="302"/>
      <c r="AI346" s="100">
        <f>IF(F346="",0,
IF(AG346="RI",N(HLOOKUP($F346,Partenaires!$B$11:$H$24,6,FALSE)),
IF(AG346="DE",N(HLOOKUP($F346,Partenaires!$B$11:$H$24,7,FALSE)),
IF(AG346="IEE",N(HLOOKUP($F346,Partenaires!$B$11:$H$24,8,FALSE)),
IF(AG346="AFR",N(HLOOKUP($F346,Partenaires!$B$11:$H$24,9,FALSE)),
IF(AG346="PME",N(HLOOKUP($F346,Partenaires!$B$11:$H$24,10,FALSE)),
IF(AG346="PE",N(HLOOKUP($F346,Partenaires!$B$11:$H$24,11,FALSE)),0)))))))</f>
        <v>0</v>
      </c>
      <c r="AJ346" s="101">
        <f t="shared" si="139"/>
        <v>0</v>
      </c>
      <c r="AK346" s="101">
        <f t="shared" si="140"/>
        <v>0</v>
      </c>
      <c r="AL346" s="101">
        <f t="shared" si="141"/>
        <v>0</v>
      </c>
      <c r="AM346" s="101">
        <f t="shared" si="142"/>
        <v>0</v>
      </c>
      <c r="AN346" s="101">
        <f t="shared" si="143"/>
        <v>0</v>
      </c>
      <c r="AO346" s="101">
        <f t="shared" si="144"/>
        <v>0</v>
      </c>
      <c r="AP346" s="101">
        <f>IF(AG346="PE",AO346-(AO346*N(HLOOKUP($F346,Partenaires!$B$11:$H$24,12,FALSE))/N(HLOOKUP($F346,Partenaires!$B$11:$H$24,13,FALSE))),0)</f>
        <v>0</v>
      </c>
      <c r="AQ346" s="101">
        <f t="shared" si="145"/>
        <v>0</v>
      </c>
      <c r="AR346" s="101">
        <f t="shared" si="146"/>
        <v>0</v>
      </c>
      <c r="AS346" s="101">
        <f t="shared" si="147"/>
        <v>0</v>
      </c>
      <c r="AT346" s="101">
        <f t="shared" si="148"/>
        <v>0</v>
      </c>
      <c r="AU346" s="101">
        <f t="shared" si="149"/>
        <v>0</v>
      </c>
      <c r="AV346" s="101">
        <f t="shared" si="150"/>
        <v>0</v>
      </c>
      <c r="AW346" s="101">
        <f t="shared" si="151"/>
        <v>0</v>
      </c>
      <c r="AX346" s="101">
        <f t="shared" si="152"/>
        <v>0</v>
      </c>
      <c r="AY346" s="101">
        <f t="shared" si="153"/>
        <v>0</v>
      </c>
      <c r="AZ346" s="101">
        <f t="shared" si="154"/>
        <v>0</v>
      </c>
      <c r="BA346" s="101">
        <f>IF(F346="",0,$BB346*N(HLOOKUP($F346,Partenaires!$B$11:$H$24,5,FALSE)))</f>
        <v>0</v>
      </c>
      <c r="BB346" s="101">
        <f t="shared" si="155"/>
        <v>0</v>
      </c>
    </row>
    <row r="347" spans="1:54" x14ac:dyDescent="0.25">
      <c r="A347" s="25"/>
      <c r="B347" s="25"/>
      <c r="C347" s="25"/>
      <c r="D347" s="43" t="str">
        <f t="shared" si="133"/>
        <v/>
      </c>
      <c r="E347" s="44">
        <f>IFERROR(VLOOKUP(CONCATENATE(A347,B347,C347),'Structure projet '!D:E,2,FALSE),"")</f>
        <v>0</v>
      </c>
      <c r="F347" s="25"/>
      <c r="G347" s="25"/>
      <c r="H347" s="26"/>
      <c r="I347" s="26"/>
      <c r="J347" s="272"/>
      <c r="K347" s="272"/>
      <c r="L347" s="272"/>
      <c r="M347" s="272"/>
      <c r="N347" s="272"/>
      <c r="O347" s="98">
        <f t="shared" si="134"/>
        <v>0</v>
      </c>
      <c r="P347" s="33"/>
      <c r="Q347" s="33"/>
      <c r="R347" s="33"/>
      <c r="S347" s="33"/>
      <c r="T347" s="33"/>
      <c r="U347" s="99">
        <f t="shared" si="135"/>
        <v>0</v>
      </c>
      <c r="V347" s="34"/>
      <c r="W347" s="99">
        <f t="shared" si="136"/>
        <v>0</v>
      </c>
      <c r="X347" s="99">
        <f t="shared" si="137"/>
        <v>0</v>
      </c>
      <c r="Y347" s="33" t="str">
        <f>_xlfn.IFNA(IF(VLOOKUP(CONCATENATE($D347,$F347,$G347,Y$3),'Description des coûts'!$D$8:$M$1048576,5,FALSE)=Y$3,VLOOKUP(CONCATENATE($D347,$F347,$G347,Y$3),'Description des coûts'!$D$8:$M$1048576,9,FALSE),0),"")</f>
        <v/>
      </c>
      <c r="Z347" s="33">
        <f>IFERROR(VLOOKUP(D347,Amortissements!$D$8:$O$1048576,8,FALSE)*VLOOKUP(D347,Amortissements!$D$8:$O$1048576,10,FALSE),0)</f>
        <v>0</v>
      </c>
      <c r="AA347" s="33" t="str">
        <f>_xlfn.IFNA(IF(VLOOKUP(CONCATENATE($D347,$F347,$G347,AA$3),'Description des coûts'!$D$8:$M$1048576,5,FALSE)=AA$3,VLOOKUP(CONCATENATE($D347,$F347,$G347,AA$3),'Description des coûts'!$D$8:$M$1048576,9,FALSE),0),"")</f>
        <v/>
      </c>
      <c r="AB347" s="33" t="str">
        <f>_xlfn.IFNA(IF(VLOOKUP(CONCATENATE($D347,$F347,$G347,AB$3),'Description des coûts'!$D$8:$M$1048576,5,FALSE)=AB$3,VLOOKUP(CONCATENATE($D347,$F347,$G347,AB$3),'Description des coûts'!$D$8:$M$1048576,9,FALSE),0),"")</f>
        <v/>
      </c>
      <c r="AC347" s="33" t="str">
        <f>_xlfn.IFNA(IF(VLOOKUP(CONCATENATE($D347,$F347,$G347,AC$3),'Description des coûts'!$D$8:$M$1048576,5,FALSE)=AC$3,VLOOKUP(CONCATENATE($D347,$F347,$G347,AC$3),'Description des coûts'!$D$8:$M$1048576,9,FALSE),0),"")</f>
        <v/>
      </c>
      <c r="AD347" s="33" t="str">
        <f>_xlfn.IFNA(IF(VLOOKUP(CONCATENATE($D347,$F347,$G347,AD$3),'Description des coûts'!$D$8:$M$1048576,5,FALSE)=AD$3,VLOOKUP(CONCATENATE($D347,$F347,$G347,AD$3),'Description des coûts'!$D$8:$M$1048576,9,FALSE),0),"")</f>
        <v/>
      </c>
      <c r="AE347" s="34"/>
      <c r="AF347" s="99">
        <f t="shared" si="138"/>
        <v>0</v>
      </c>
      <c r="AG347" s="25"/>
      <c r="AH347" s="302"/>
      <c r="AI347" s="100">
        <f>IF(F347="",0,
IF(AG347="RI",N(HLOOKUP($F347,Partenaires!$B$11:$H$24,6,FALSE)),
IF(AG347="DE",N(HLOOKUP($F347,Partenaires!$B$11:$H$24,7,FALSE)),
IF(AG347="IEE",N(HLOOKUP($F347,Partenaires!$B$11:$H$24,8,FALSE)),
IF(AG347="AFR",N(HLOOKUP($F347,Partenaires!$B$11:$H$24,9,FALSE)),
IF(AG347="PME",N(HLOOKUP($F347,Partenaires!$B$11:$H$24,10,FALSE)),
IF(AG347="PE",N(HLOOKUP($F347,Partenaires!$B$11:$H$24,11,FALSE)),0)))))))</f>
        <v>0</v>
      </c>
      <c r="AJ347" s="101">
        <f t="shared" si="139"/>
        <v>0</v>
      </c>
      <c r="AK347" s="101">
        <f t="shared" si="140"/>
        <v>0</v>
      </c>
      <c r="AL347" s="101">
        <f t="shared" si="141"/>
        <v>0</v>
      </c>
      <c r="AM347" s="101">
        <f t="shared" si="142"/>
        <v>0</v>
      </c>
      <c r="AN347" s="101">
        <f t="shared" si="143"/>
        <v>0</v>
      </c>
      <c r="AO347" s="101">
        <f t="shared" si="144"/>
        <v>0</v>
      </c>
      <c r="AP347" s="101">
        <f>IF(AG347="PE",AO347-(AO347*N(HLOOKUP($F347,Partenaires!$B$11:$H$24,12,FALSE))/N(HLOOKUP($F347,Partenaires!$B$11:$H$24,13,FALSE))),0)</f>
        <v>0</v>
      </c>
      <c r="AQ347" s="101">
        <f t="shared" si="145"/>
        <v>0</v>
      </c>
      <c r="AR347" s="101">
        <f t="shared" si="146"/>
        <v>0</v>
      </c>
      <c r="AS347" s="101">
        <f t="shared" si="147"/>
        <v>0</v>
      </c>
      <c r="AT347" s="101">
        <f t="shared" si="148"/>
        <v>0</v>
      </c>
      <c r="AU347" s="101">
        <f t="shared" si="149"/>
        <v>0</v>
      </c>
      <c r="AV347" s="101">
        <f t="shared" si="150"/>
        <v>0</v>
      </c>
      <c r="AW347" s="101">
        <f t="shared" si="151"/>
        <v>0</v>
      </c>
      <c r="AX347" s="101">
        <f t="shared" si="152"/>
        <v>0</v>
      </c>
      <c r="AY347" s="101">
        <f t="shared" si="153"/>
        <v>0</v>
      </c>
      <c r="AZ347" s="101">
        <f t="shared" si="154"/>
        <v>0</v>
      </c>
      <c r="BA347" s="101">
        <f>IF(F347="",0,$BB347*N(HLOOKUP($F347,Partenaires!$B$11:$H$24,5,FALSE)))</f>
        <v>0</v>
      </c>
      <c r="BB347" s="101">
        <f t="shared" si="155"/>
        <v>0</v>
      </c>
    </row>
    <row r="348" spans="1:54" x14ac:dyDescent="0.25">
      <c r="A348" s="25"/>
      <c r="B348" s="25"/>
      <c r="C348" s="25"/>
      <c r="D348" s="43" t="str">
        <f t="shared" si="133"/>
        <v/>
      </c>
      <c r="E348" s="44">
        <f>IFERROR(VLOOKUP(CONCATENATE(A348,B348,C348),'Structure projet '!D:E,2,FALSE),"")</f>
        <v>0</v>
      </c>
      <c r="F348" s="25"/>
      <c r="G348" s="25"/>
      <c r="H348" s="26"/>
      <c r="I348" s="26"/>
      <c r="J348" s="272"/>
      <c r="K348" s="272"/>
      <c r="L348" s="272"/>
      <c r="M348" s="272"/>
      <c r="N348" s="272"/>
      <c r="O348" s="98">
        <f t="shared" si="134"/>
        <v>0</v>
      </c>
      <c r="P348" s="33"/>
      <c r="Q348" s="33"/>
      <c r="R348" s="33"/>
      <c r="S348" s="33"/>
      <c r="T348" s="33"/>
      <c r="U348" s="99">
        <f t="shared" si="135"/>
        <v>0</v>
      </c>
      <c r="V348" s="34"/>
      <c r="W348" s="99">
        <f t="shared" si="136"/>
        <v>0</v>
      </c>
      <c r="X348" s="99">
        <f t="shared" si="137"/>
        <v>0</v>
      </c>
      <c r="Y348" s="33" t="str">
        <f>_xlfn.IFNA(IF(VLOOKUP(CONCATENATE($D348,$F348,$G348,Y$3),'Description des coûts'!$D$8:$M$1048576,5,FALSE)=Y$3,VLOOKUP(CONCATENATE($D348,$F348,$G348,Y$3),'Description des coûts'!$D$8:$M$1048576,9,FALSE),0),"")</f>
        <v/>
      </c>
      <c r="Z348" s="33">
        <f>IFERROR(VLOOKUP(D348,Amortissements!$D$8:$O$1048576,8,FALSE)*VLOOKUP(D348,Amortissements!$D$8:$O$1048576,10,FALSE),0)</f>
        <v>0</v>
      </c>
      <c r="AA348" s="33" t="str">
        <f>_xlfn.IFNA(IF(VLOOKUP(CONCATENATE($D348,$F348,$G348,AA$3),'Description des coûts'!$D$8:$M$1048576,5,FALSE)=AA$3,VLOOKUP(CONCATENATE($D348,$F348,$G348,AA$3),'Description des coûts'!$D$8:$M$1048576,9,FALSE),0),"")</f>
        <v/>
      </c>
      <c r="AB348" s="33" t="str">
        <f>_xlfn.IFNA(IF(VLOOKUP(CONCATENATE($D348,$F348,$G348,AB$3),'Description des coûts'!$D$8:$M$1048576,5,FALSE)=AB$3,VLOOKUP(CONCATENATE($D348,$F348,$G348,AB$3),'Description des coûts'!$D$8:$M$1048576,9,FALSE),0),"")</f>
        <v/>
      </c>
      <c r="AC348" s="33" t="str">
        <f>_xlfn.IFNA(IF(VLOOKUP(CONCATENATE($D348,$F348,$G348,AC$3),'Description des coûts'!$D$8:$M$1048576,5,FALSE)=AC$3,VLOOKUP(CONCATENATE($D348,$F348,$G348,AC$3),'Description des coûts'!$D$8:$M$1048576,9,FALSE),0),"")</f>
        <v/>
      </c>
      <c r="AD348" s="33" t="str">
        <f>_xlfn.IFNA(IF(VLOOKUP(CONCATENATE($D348,$F348,$G348,AD$3),'Description des coûts'!$D$8:$M$1048576,5,FALSE)=AD$3,VLOOKUP(CONCATENATE($D348,$F348,$G348,AD$3),'Description des coûts'!$D$8:$M$1048576,9,FALSE),0),"")</f>
        <v/>
      </c>
      <c r="AE348" s="34"/>
      <c r="AF348" s="99">
        <f t="shared" si="138"/>
        <v>0</v>
      </c>
      <c r="AG348" s="25"/>
      <c r="AH348" s="302"/>
      <c r="AI348" s="100">
        <f>IF(F348="",0,
IF(AG348="RI",N(HLOOKUP($F348,Partenaires!$B$11:$H$24,6,FALSE)),
IF(AG348="DE",N(HLOOKUP($F348,Partenaires!$B$11:$H$24,7,FALSE)),
IF(AG348="IEE",N(HLOOKUP($F348,Partenaires!$B$11:$H$24,8,FALSE)),
IF(AG348="AFR",N(HLOOKUP($F348,Partenaires!$B$11:$H$24,9,FALSE)),
IF(AG348="PME",N(HLOOKUP($F348,Partenaires!$B$11:$H$24,10,FALSE)),
IF(AG348="PE",N(HLOOKUP($F348,Partenaires!$B$11:$H$24,11,FALSE)),0)))))))</f>
        <v>0</v>
      </c>
      <c r="AJ348" s="101">
        <f t="shared" si="139"/>
        <v>0</v>
      </c>
      <c r="AK348" s="101">
        <f t="shared" si="140"/>
        <v>0</v>
      </c>
      <c r="AL348" s="101">
        <f t="shared" si="141"/>
        <v>0</v>
      </c>
      <c r="AM348" s="101">
        <f t="shared" si="142"/>
        <v>0</v>
      </c>
      <c r="AN348" s="101">
        <f t="shared" si="143"/>
        <v>0</v>
      </c>
      <c r="AO348" s="101">
        <f t="shared" si="144"/>
        <v>0</v>
      </c>
      <c r="AP348" s="101">
        <f>IF(AG348="PE",AO348-(AO348*N(HLOOKUP($F348,Partenaires!$B$11:$H$24,12,FALSE))/N(HLOOKUP($F348,Partenaires!$B$11:$H$24,13,FALSE))),0)</f>
        <v>0</v>
      </c>
      <c r="AQ348" s="101">
        <f t="shared" si="145"/>
        <v>0</v>
      </c>
      <c r="AR348" s="101">
        <f t="shared" si="146"/>
        <v>0</v>
      </c>
      <c r="AS348" s="101">
        <f t="shared" si="147"/>
        <v>0</v>
      </c>
      <c r="AT348" s="101">
        <f t="shared" si="148"/>
        <v>0</v>
      </c>
      <c r="AU348" s="101">
        <f t="shared" si="149"/>
        <v>0</v>
      </c>
      <c r="AV348" s="101">
        <f t="shared" si="150"/>
        <v>0</v>
      </c>
      <c r="AW348" s="101">
        <f t="shared" si="151"/>
        <v>0</v>
      </c>
      <c r="AX348" s="101">
        <f t="shared" si="152"/>
        <v>0</v>
      </c>
      <c r="AY348" s="101">
        <f t="shared" si="153"/>
        <v>0</v>
      </c>
      <c r="AZ348" s="101">
        <f t="shared" si="154"/>
        <v>0</v>
      </c>
      <c r="BA348" s="101">
        <f>IF(F348="",0,$BB348*N(HLOOKUP($F348,Partenaires!$B$11:$H$24,5,FALSE)))</f>
        <v>0</v>
      </c>
      <c r="BB348" s="101">
        <f t="shared" si="155"/>
        <v>0</v>
      </c>
    </row>
    <row r="349" spans="1:54" x14ac:dyDescent="0.25">
      <c r="A349" s="25"/>
      <c r="B349" s="25"/>
      <c r="C349" s="25"/>
      <c r="D349" s="43" t="str">
        <f t="shared" si="133"/>
        <v/>
      </c>
      <c r="E349" s="44">
        <f>IFERROR(VLOOKUP(CONCATENATE(A349,B349,C349),'Structure projet '!D:E,2,FALSE),"")</f>
        <v>0</v>
      </c>
      <c r="F349" s="25"/>
      <c r="G349" s="25"/>
      <c r="H349" s="26"/>
      <c r="I349" s="26"/>
      <c r="J349" s="272"/>
      <c r="K349" s="272"/>
      <c r="L349" s="272"/>
      <c r="M349" s="272"/>
      <c r="N349" s="272"/>
      <c r="O349" s="98">
        <f t="shared" si="134"/>
        <v>0</v>
      </c>
      <c r="P349" s="33"/>
      <c r="Q349" s="33"/>
      <c r="R349" s="33"/>
      <c r="S349" s="33"/>
      <c r="T349" s="33"/>
      <c r="U349" s="99">
        <f t="shared" si="135"/>
        <v>0</v>
      </c>
      <c r="V349" s="34"/>
      <c r="W349" s="99">
        <f t="shared" si="136"/>
        <v>0</v>
      </c>
      <c r="X349" s="99">
        <f t="shared" si="137"/>
        <v>0</v>
      </c>
      <c r="Y349" s="33" t="str">
        <f>_xlfn.IFNA(IF(VLOOKUP(CONCATENATE($D349,$F349,$G349,Y$3),'Description des coûts'!$D$8:$M$1048576,5,FALSE)=Y$3,VLOOKUP(CONCATENATE($D349,$F349,$G349,Y$3),'Description des coûts'!$D$8:$M$1048576,9,FALSE),0),"")</f>
        <v/>
      </c>
      <c r="Z349" s="33">
        <f>IFERROR(VLOOKUP(D349,Amortissements!$D$8:$O$1048576,8,FALSE)*VLOOKUP(D349,Amortissements!$D$8:$O$1048576,10,FALSE),0)</f>
        <v>0</v>
      </c>
      <c r="AA349" s="33" t="str">
        <f>_xlfn.IFNA(IF(VLOOKUP(CONCATENATE($D349,$F349,$G349,AA$3),'Description des coûts'!$D$8:$M$1048576,5,FALSE)=AA$3,VLOOKUP(CONCATENATE($D349,$F349,$G349,AA$3),'Description des coûts'!$D$8:$M$1048576,9,FALSE),0),"")</f>
        <v/>
      </c>
      <c r="AB349" s="33" t="str">
        <f>_xlfn.IFNA(IF(VLOOKUP(CONCATENATE($D349,$F349,$G349,AB$3),'Description des coûts'!$D$8:$M$1048576,5,FALSE)=AB$3,VLOOKUP(CONCATENATE($D349,$F349,$G349,AB$3),'Description des coûts'!$D$8:$M$1048576,9,FALSE),0),"")</f>
        <v/>
      </c>
      <c r="AC349" s="33" t="str">
        <f>_xlfn.IFNA(IF(VLOOKUP(CONCATENATE($D349,$F349,$G349,AC$3),'Description des coûts'!$D$8:$M$1048576,5,FALSE)=AC$3,VLOOKUP(CONCATENATE($D349,$F349,$G349,AC$3),'Description des coûts'!$D$8:$M$1048576,9,FALSE),0),"")</f>
        <v/>
      </c>
      <c r="AD349" s="33" t="str">
        <f>_xlfn.IFNA(IF(VLOOKUP(CONCATENATE($D349,$F349,$G349,AD$3),'Description des coûts'!$D$8:$M$1048576,5,FALSE)=AD$3,VLOOKUP(CONCATENATE($D349,$F349,$G349,AD$3),'Description des coûts'!$D$8:$M$1048576,9,FALSE),0),"")</f>
        <v/>
      </c>
      <c r="AE349" s="34"/>
      <c r="AF349" s="99">
        <f t="shared" si="138"/>
        <v>0</v>
      </c>
      <c r="AG349" s="25"/>
      <c r="AH349" s="302"/>
      <c r="AI349" s="100">
        <f>IF(F349="",0,
IF(AG349="RI",N(HLOOKUP($F349,Partenaires!$B$11:$H$24,6,FALSE)),
IF(AG349="DE",N(HLOOKUP($F349,Partenaires!$B$11:$H$24,7,FALSE)),
IF(AG349="IEE",N(HLOOKUP($F349,Partenaires!$B$11:$H$24,8,FALSE)),
IF(AG349="AFR",N(HLOOKUP($F349,Partenaires!$B$11:$H$24,9,FALSE)),
IF(AG349="PME",N(HLOOKUP($F349,Partenaires!$B$11:$H$24,10,FALSE)),
IF(AG349="PE",N(HLOOKUP($F349,Partenaires!$B$11:$H$24,11,FALSE)),0)))))))</f>
        <v>0</v>
      </c>
      <c r="AJ349" s="101">
        <f t="shared" si="139"/>
        <v>0</v>
      </c>
      <c r="AK349" s="101">
        <f t="shared" si="140"/>
        <v>0</v>
      </c>
      <c r="AL349" s="101">
        <f t="shared" si="141"/>
        <v>0</v>
      </c>
      <c r="AM349" s="101">
        <f t="shared" si="142"/>
        <v>0</v>
      </c>
      <c r="AN349" s="101">
        <f t="shared" si="143"/>
        <v>0</v>
      </c>
      <c r="AO349" s="101">
        <f t="shared" si="144"/>
        <v>0</v>
      </c>
      <c r="AP349" s="101">
        <f>IF(AG349="PE",AO349-(AO349*N(HLOOKUP($F349,Partenaires!$B$11:$H$24,12,FALSE))/N(HLOOKUP($F349,Partenaires!$B$11:$H$24,13,FALSE))),0)</f>
        <v>0</v>
      </c>
      <c r="AQ349" s="101">
        <f t="shared" si="145"/>
        <v>0</v>
      </c>
      <c r="AR349" s="101">
        <f t="shared" si="146"/>
        <v>0</v>
      </c>
      <c r="AS349" s="101">
        <f t="shared" si="147"/>
        <v>0</v>
      </c>
      <c r="AT349" s="101">
        <f t="shared" si="148"/>
        <v>0</v>
      </c>
      <c r="AU349" s="101">
        <f t="shared" si="149"/>
        <v>0</v>
      </c>
      <c r="AV349" s="101">
        <f t="shared" si="150"/>
        <v>0</v>
      </c>
      <c r="AW349" s="101">
        <f t="shared" si="151"/>
        <v>0</v>
      </c>
      <c r="AX349" s="101">
        <f t="shared" si="152"/>
        <v>0</v>
      </c>
      <c r="AY349" s="101">
        <f t="shared" si="153"/>
        <v>0</v>
      </c>
      <c r="AZ349" s="101">
        <f t="shared" si="154"/>
        <v>0</v>
      </c>
      <c r="BA349" s="101">
        <f>IF(F349="",0,$BB349*N(HLOOKUP($F349,Partenaires!$B$11:$H$24,5,FALSE)))</f>
        <v>0</v>
      </c>
      <c r="BB349" s="101">
        <f t="shared" si="155"/>
        <v>0</v>
      </c>
    </row>
    <row r="350" spans="1:54" x14ac:dyDescent="0.25">
      <c r="A350" s="25"/>
      <c r="B350" s="25"/>
      <c r="C350" s="25"/>
      <c r="D350" s="43" t="str">
        <f t="shared" si="133"/>
        <v/>
      </c>
      <c r="E350" s="44">
        <f>IFERROR(VLOOKUP(CONCATENATE(A350,B350,C350),'Structure projet '!D:E,2,FALSE),"")</f>
        <v>0</v>
      </c>
      <c r="F350" s="25"/>
      <c r="G350" s="25"/>
      <c r="H350" s="26"/>
      <c r="I350" s="26"/>
      <c r="J350" s="272"/>
      <c r="K350" s="272"/>
      <c r="L350" s="272"/>
      <c r="M350" s="272"/>
      <c r="N350" s="272"/>
      <c r="O350" s="98">
        <f t="shared" si="134"/>
        <v>0</v>
      </c>
      <c r="P350" s="33"/>
      <c r="Q350" s="33"/>
      <c r="R350" s="33"/>
      <c r="S350" s="33"/>
      <c r="T350" s="33"/>
      <c r="U350" s="99">
        <f t="shared" si="135"/>
        <v>0</v>
      </c>
      <c r="V350" s="34"/>
      <c r="W350" s="99">
        <f t="shared" si="136"/>
        <v>0</v>
      </c>
      <c r="X350" s="99">
        <f t="shared" si="137"/>
        <v>0</v>
      </c>
      <c r="Y350" s="33" t="str">
        <f>_xlfn.IFNA(IF(VLOOKUP(CONCATENATE($D350,$F350,$G350,Y$3),'Description des coûts'!$D$8:$M$1048576,5,FALSE)=Y$3,VLOOKUP(CONCATENATE($D350,$F350,$G350,Y$3),'Description des coûts'!$D$8:$M$1048576,9,FALSE),0),"")</f>
        <v/>
      </c>
      <c r="Z350" s="33">
        <f>IFERROR(VLOOKUP(D350,Amortissements!$D$8:$O$1048576,8,FALSE)*VLOOKUP(D350,Amortissements!$D$8:$O$1048576,10,FALSE),0)</f>
        <v>0</v>
      </c>
      <c r="AA350" s="33" t="str">
        <f>_xlfn.IFNA(IF(VLOOKUP(CONCATENATE($D350,$F350,$G350,AA$3),'Description des coûts'!$D$8:$M$1048576,5,FALSE)=AA$3,VLOOKUP(CONCATENATE($D350,$F350,$G350,AA$3),'Description des coûts'!$D$8:$M$1048576,9,FALSE),0),"")</f>
        <v/>
      </c>
      <c r="AB350" s="33" t="str">
        <f>_xlfn.IFNA(IF(VLOOKUP(CONCATENATE($D350,$F350,$G350,AB$3),'Description des coûts'!$D$8:$M$1048576,5,FALSE)=AB$3,VLOOKUP(CONCATENATE($D350,$F350,$G350,AB$3),'Description des coûts'!$D$8:$M$1048576,9,FALSE),0),"")</f>
        <v/>
      </c>
      <c r="AC350" s="33" t="str">
        <f>_xlfn.IFNA(IF(VLOOKUP(CONCATENATE($D350,$F350,$G350,AC$3),'Description des coûts'!$D$8:$M$1048576,5,FALSE)=AC$3,VLOOKUP(CONCATENATE($D350,$F350,$G350,AC$3),'Description des coûts'!$D$8:$M$1048576,9,FALSE),0),"")</f>
        <v/>
      </c>
      <c r="AD350" s="33" t="str">
        <f>_xlfn.IFNA(IF(VLOOKUP(CONCATENATE($D350,$F350,$G350,AD$3),'Description des coûts'!$D$8:$M$1048576,5,FALSE)=AD$3,VLOOKUP(CONCATENATE($D350,$F350,$G350,AD$3),'Description des coûts'!$D$8:$M$1048576,9,FALSE),0),"")</f>
        <v/>
      </c>
      <c r="AE350" s="34"/>
      <c r="AF350" s="99">
        <f t="shared" si="138"/>
        <v>0</v>
      </c>
      <c r="AG350" s="25"/>
      <c r="AH350" s="302"/>
      <c r="AI350" s="100">
        <f>IF(F350="",0,
IF(AG350="RI",N(HLOOKUP($F350,Partenaires!$B$11:$H$24,6,FALSE)),
IF(AG350="DE",N(HLOOKUP($F350,Partenaires!$B$11:$H$24,7,FALSE)),
IF(AG350="IEE",N(HLOOKUP($F350,Partenaires!$B$11:$H$24,8,FALSE)),
IF(AG350="AFR",N(HLOOKUP($F350,Partenaires!$B$11:$H$24,9,FALSE)),
IF(AG350="PME",N(HLOOKUP($F350,Partenaires!$B$11:$H$24,10,FALSE)),
IF(AG350="PE",N(HLOOKUP($F350,Partenaires!$B$11:$H$24,11,FALSE)),0)))))))</f>
        <v>0</v>
      </c>
      <c r="AJ350" s="101">
        <f t="shared" si="139"/>
        <v>0</v>
      </c>
      <c r="AK350" s="101">
        <f t="shared" si="140"/>
        <v>0</v>
      </c>
      <c r="AL350" s="101">
        <f t="shared" si="141"/>
        <v>0</v>
      </c>
      <c r="AM350" s="101">
        <f t="shared" si="142"/>
        <v>0</v>
      </c>
      <c r="AN350" s="101">
        <f t="shared" si="143"/>
        <v>0</v>
      </c>
      <c r="AO350" s="101">
        <f t="shared" si="144"/>
        <v>0</v>
      </c>
      <c r="AP350" s="101">
        <f>IF(AG350="PE",AO350-(AO350*N(HLOOKUP($F350,Partenaires!$B$11:$H$24,12,FALSE))/N(HLOOKUP($F350,Partenaires!$B$11:$H$24,13,FALSE))),0)</f>
        <v>0</v>
      </c>
      <c r="AQ350" s="101">
        <f t="shared" si="145"/>
        <v>0</v>
      </c>
      <c r="AR350" s="101">
        <f t="shared" si="146"/>
        <v>0</v>
      </c>
      <c r="AS350" s="101">
        <f t="shared" si="147"/>
        <v>0</v>
      </c>
      <c r="AT350" s="101">
        <f t="shared" si="148"/>
        <v>0</v>
      </c>
      <c r="AU350" s="101">
        <f t="shared" si="149"/>
        <v>0</v>
      </c>
      <c r="AV350" s="101">
        <f t="shared" si="150"/>
        <v>0</v>
      </c>
      <c r="AW350" s="101">
        <f t="shared" si="151"/>
        <v>0</v>
      </c>
      <c r="AX350" s="101">
        <f t="shared" si="152"/>
        <v>0</v>
      </c>
      <c r="AY350" s="101">
        <f t="shared" si="153"/>
        <v>0</v>
      </c>
      <c r="AZ350" s="101">
        <f t="shared" si="154"/>
        <v>0</v>
      </c>
      <c r="BA350" s="101">
        <f>IF(F350="",0,$BB350*N(HLOOKUP($F350,Partenaires!$B$11:$H$24,5,FALSE)))</f>
        <v>0</v>
      </c>
      <c r="BB350" s="101">
        <f t="shared" si="155"/>
        <v>0</v>
      </c>
    </row>
    <row r="351" spans="1:54" x14ac:dyDescent="0.25">
      <c r="A351" s="25"/>
      <c r="B351" s="25"/>
      <c r="C351" s="25"/>
      <c r="D351" s="43" t="str">
        <f t="shared" si="133"/>
        <v/>
      </c>
      <c r="E351" s="44">
        <f>IFERROR(VLOOKUP(CONCATENATE(A351,B351,C351),'Structure projet '!D:E,2,FALSE),"")</f>
        <v>0</v>
      </c>
      <c r="F351" s="25"/>
      <c r="G351" s="25"/>
      <c r="H351" s="26"/>
      <c r="I351" s="26"/>
      <c r="J351" s="272"/>
      <c r="K351" s="272"/>
      <c r="L351" s="272"/>
      <c r="M351" s="272"/>
      <c r="N351" s="272"/>
      <c r="O351" s="98">
        <f t="shared" si="134"/>
        <v>0</v>
      </c>
      <c r="P351" s="33"/>
      <c r="Q351" s="33"/>
      <c r="R351" s="33"/>
      <c r="S351" s="33"/>
      <c r="T351" s="33"/>
      <c r="U351" s="99">
        <f t="shared" si="135"/>
        <v>0</v>
      </c>
      <c r="V351" s="34"/>
      <c r="W351" s="99">
        <f t="shared" si="136"/>
        <v>0</v>
      </c>
      <c r="X351" s="99">
        <f t="shared" si="137"/>
        <v>0</v>
      </c>
      <c r="Y351" s="33" t="str">
        <f>_xlfn.IFNA(IF(VLOOKUP(CONCATENATE($D351,$F351,$G351,Y$3),'Description des coûts'!$D$8:$M$1048576,5,FALSE)=Y$3,VLOOKUP(CONCATENATE($D351,$F351,$G351,Y$3),'Description des coûts'!$D$8:$M$1048576,9,FALSE),0),"")</f>
        <v/>
      </c>
      <c r="Z351" s="33">
        <f>IFERROR(VLOOKUP(D351,Amortissements!$D$8:$O$1048576,8,FALSE)*VLOOKUP(D351,Amortissements!$D$8:$O$1048576,10,FALSE),0)</f>
        <v>0</v>
      </c>
      <c r="AA351" s="33" t="str">
        <f>_xlfn.IFNA(IF(VLOOKUP(CONCATENATE($D351,$F351,$G351,AA$3),'Description des coûts'!$D$8:$M$1048576,5,FALSE)=AA$3,VLOOKUP(CONCATENATE($D351,$F351,$G351,AA$3),'Description des coûts'!$D$8:$M$1048576,9,FALSE),0),"")</f>
        <v/>
      </c>
      <c r="AB351" s="33" t="str">
        <f>_xlfn.IFNA(IF(VLOOKUP(CONCATENATE($D351,$F351,$G351,AB$3),'Description des coûts'!$D$8:$M$1048576,5,FALSE)=AB$3,VLOOKUP(CONCATENATE($D351,$F351,$G351,AB$3),'Description des coûts'!$D$8:$M$1048576,9,FALSE),0),"")</f>
        <v/>
      </c>
      <c r="AC351" s="33" t="str">
        <f>_xlfn.IFNA(IF(VLOOKUP(CONCATENATE($D351,$F351,$G351,AC$3),'Description des coûts'!$D$8:$M$1048576,5,FALSE)=AC$3,VLOOKUP(CONCATENATE($D351,$F351,$G351,AC$3),'Description des coûts'!$D$8:$M$1048576,9,FALSE),0),"")</f>
        <v/>
      </c>
      <c r="AD351" s="33" t="str">
        <f>_xlfn.IFNA(IF(VLOOKUP(CONCATENATE($D351,$F351,$G351,AD$3),'Description des coûts'!$D$8:$M$1048576,5,FALSE)=AD$3,VLOOKUP(CONCATENATE($D351,$F351,$G351,AD$3),'Description des coûts'!$D$8:$M$1048576,9,FALSE),0),"")</f>
        <v/>
      </c>
      <c r="AE351" s="34"/>
      <c r="AF351" s="99">
        <f t="shared" si="138"/>
        <v>0</v>
      </c>
      <c r="AG351" s="25"/>
      <c r="AH351" s="302"/>
      <c r="AI351" s="100">
        <f>IF(F351="",0,
IF(AG351="RI",N(HLOOKUP($F351,Partenaires!$B$11:$H$24,6,FALSE)),
IF(AG351="DE",N(HLOOKUP($F351,Partenaires!$B$11:$H$24,7,FALSE)),
IF(AG351="IEE",N(HLOOKUP($F351,Partenaires!$B$11:$H$24,8,FALSE)),
IF(AG351="AFR",N(HLOOKUP($F351,Partenaires!$B$11:$H$24,9,FALSE)),
IF(AG351="PME",N(HLOOKUP($F351,Partenaires!$B$11:$H$24,10,FALSE)),
IF(AG351="PE",N(HLOOKUP($F351,Partenaires!$B$11:$H$24,11,FALSE)),0)))))))</f>
        <v>0</v>
      </c>
      <c r="AJ351" s="101">
        <f t="shared" si="139"/>
        <v>0</v>
      </c>
      <c r="AK351" s="101">
        <f t="shared" si="140"/>
        <v>0</v>
      </c>
      <c r="AL351" s="101">
        <f t="shared" si="141"/>
        <v>0</v>
      </c>
      <c r="AM351" s="101">
        <f t="shared" si="142"/>
        <v>0</v>
      </c>
      <c r="AN351" s="101">
        <f t="shared" si="143"/>
        <v>0</v>
      </c>
      <c r="AO351" s="101">
        <f t="shared" si="144"/>
        <v>0</v>
      </c>
      <c r="AP351" s="101">
        <f>IF(AG351="PE",AO351-(AO351*N(HLOOKUP($F351,Partenaires!$B$11:$H$24,12,FALSE))/N(HLOOKUP($F351,Partenaires!$B$11:$H$24,13,FALSE))),0)</f>
        <v>0</v>
      </c>
      <c r="AQ351" s="101">
        <f t="shared" si="145"/>
        <v>0</v>
      </c>
      <c r="AR351" s="101">
        <f t="shared" si="146"/>
        <v>0</v>
      </c>
      <c r="AS351" s="101">
        <f t="shared" si="147"/>
        <v>0</v>
      </c>
      <c r="AT351" s="101">
        <f t="shared" si="148"/>
        <v>0</v>
      </c>
      <c r="AU351" s="101">
        <f t="shared" si="149"/>
        <v>0</v>
      </c>
      <c r="AV351" s="101">
        <f t="shared" si="150"/>
        <v>0</v>
      </c>
      <c r="AW351" s="101">
        <f t="shared" si="151"/>
        <v>0</v>
      </c>
      <c r="AX351" s="101">
        <f t="shared" si="152"/>
        <v>0</v>
      </c>
      <c r="AY351" s="101">
        <f t="shared" si="153"/>
        <v>0</v>
      </c>
      <c r="AZ351" s="101">
        <f t="shared" si="154"/>
        <v>0</v>
      </c>
      <c r="BA351" s="101">
        <f>IF(F351="",0,$BB351*N(HLOOKUP($F351,Partenaires!$B$11:$H$24,5,FALSE)))</f>
        <v>0</v>
      </c>
      <c r="BB351" s="101">
        <f t="shared" si="155"/>
        <v>0</v>
      </c>
    </row>
    <row r="352" spans="1:54" x14ac:dyDescent="0.25">
      <c r="A352" s="25"/>
      <c r="B352" s="25"/>
      <c r="C352" s="25"/>
      <c r="D352" s="43" t="str">
        <f t="shared" si="133"/>
        <v/>
      </c>
      <c r="E352" s="44">
        <f>IFERROR(VLOOKUP(CONCATENATE(A352,B352,C352),'Structure projet '!D:E,2,FALSE),"")</f>
        <v>0</v>
      </c>
      <c r="F352" s="25"/>
      <c r="G352" s="25"/>
      <c r="H352" s="26"/>
      <c r="I352" s="26"/>
      <c r="J352" s="272"/>
      <c r="K352" s="272"/>
      <c r="L352" s="272"/>
      <c r="M352" s="272"/>
      <c r="N352" s="272"/>
      <c r="O352" s="98">
        <f t="shared" si="134"/>
        <v>0</v>
      </c>
      <c r="P352" s="33"/>
      <c r="Q352" s="33"/>
      <c r="R352" s="33"/>
      <c r="S352" s="33"/>
      <c r="T352" s="33"/>
      <c r="U352" s="99">
        <f t="shared" si="135"/>
        <v>0</v>
      </c>
      <c r="V352" s="34"/>
      <c r="W352" s="99">
        <f t="shared" si="136"/>
        <v>0</v>
      </c>
      <c r="X352" s="99">
        <f t="shared" si="137"/>
        <v>0</v>
      </c>
      <c r="Y352" s="33" t="str">
        <f>_xlfn.IFNA(IF(VLOOKUP(CONCATENATE($D352,$F352,$G352,Y$3),'Description des coûts'!$D$8:$M$1048576,5,FALSE)=Y$3,VLOOKUP(CONCATENATE($D352,$F352,$G352,Y$3),'Description des coûts'!$D$8:$M$1048576,9,FALSE),0),"")</f>
        <v/>
      </c>
      <c r="Z352" s="33">
        <f>IFERROR(VLOOKUP(D352,Amortissements!$D$8:$O$1048576,8,FALSE)*VLOOKUP(D352,Amortissements!$D$8:$O$1048576,10,FALSE),0)</f>
        <v>0</v>
      </c>
      <c r="AA352" s="33" t="str">
        <f>_xlfn.IFNA(IF(VLOOKUP(CONCATENATE($D352,$F352,$G352,AA$3),'Description des coûts'!$D$8:$M$1048576,5,FALSE)=AA$3,VLOOKUP(CONCATENATE($D352,$F352,$G352,AA$3),'Description des coûts'!$D$8:$M$1048576,9,FALSE),0),"")</f>
        <v/>
      </c>
      <c r="AB352" s="33" t="str">
        <f>_xlfn.IFNA(IF(VLOOKUP(CONCATENATE($D352,$F352,$G352,AB$3),'Description des coûts'!$D$8:$M$1048576,5,FALSE)=AB$3,VLOOKUP(CONCATENATE($D352,$F352,$G352,AB$3),'Description des coûts'!$D$8:$M$1048576,9,FALSE),0),"")</f>
        <v/>
      </c>
      <c r="AC352" s="33" t="str">
        <f>_xlfn.IFNA(IF(VLOOKUP(CONCATENATE($D352,$F352,$G352,AC$3),'Description des coûts'!$D$8:$M$1048576,5,FALSE)=AC$3,VLOOKUP(CONCATENATE($D352,$F352,$G352,AC$3),'Description des coûts'!$D$8:$M$1048576,9,FALSE),0),"")</f>
        <v/>
      </c>
      <c r="AD352" s="33" t="str">
        <f>_xlfn.IFNA(IF(VLOOKUP(CONCATENATE($D352,$F352,$G352,AD$3),'Description des coûts'!$D$8:$M$1048576,5,FALSE)=AD$3,VLOOKUP(CONCATENATE($D352,$F352,$G352,AD$3),'Description des coûts'!$D$8:$M$1048576,9,FALSE),0),"")</f>
        <v/>
      </c>
      <c r="AE352" s="34"/>
      <c r="AF352" s="99">
        <f t="shared" si="138"/>
        <v>0</v>
      </c>
      <c r="AG352" s="25"/>
      <c r="AH352" s="302"/>
      <c r="AI352" s="100">
        <f>IF(F352="",0,
IF(AG352="RI",N(HLOOKUP($F352,Partenaires!$B$11:$H$24,6,FALSE)),
IF(AG352="DE",N(HLOOKUP($F352,Partenaires!$B$11:$H$24,7,FALSE)),
IF(AG352="IEE",N(HLOOKUP($F352,Partenaires!$B$11:$H$24,8,FALSE)),
IF(AG352="AFR",N(HLOOKUP($F352,Partenaires!$B$11:$H$24,9,FALSE)),
IF(AG352="PME",N(HLOOKUP($F352,Partenaires!$B$11:$H$24,10,FALSE)),
IF(AG352="PE",N(HLOOKUP($F352,Partenaires!$B$11:$H$24,11,FALSE)),0)))))))</f>
        <v>0</v>
      </c>
      <c r="AJ352" s="101">
        <f t="shared" si="139"/>
        <v>0</v>
      </c>
      <c r="AK352" s="101">
        <f t="shared" si="140"/>
        <v>0</v>
      </c>
      <c r="AL352" s="101">
        <f t="shared" si="141"/>
        <v>0</v>
      </c>
      <c r="AM352" s="101">
        <f t="shared" si="142"/>
        <v>0</v>
      </c>
      <c r="AN352" s="101">
        <f t="shared" si="143"/>
        <v>0</v>
      </c>
      <c r="AO352" s="101">
        <f t="shared" si="144"/>
        <v>0</v>
      </c>
      <c r="AP352" s="101">
        <f>IF(AG352="PE",AO352-(AO352*N(HLOOKUP($F352,Partenaires!$B$11:$H$24,12,FALSE))/N(HLOOKUP($F352,Partenaires!$B$11:$H$24,13,FALSE))),0)</f>
        <v>0</v>
      </c>
      <c r="AQ352" s="101">
        <f t="shared" si="145"/>
        <v>0</v>
      </c>
      <c r="AR352" s="101">
        <f t="shared" si="146"/>
        <v>0</v>
      </c>
      <c r="AS352" s="101">
        <f t="shared" si="147"/>
        <v>0</v>
      </c>
      <c r="AT352" s="101">
        <f t="shared" si="148"/>
        <v>0</v>
      </c>
      <c r="AU352" s="101">
        <f t="shared" si="149"/>
        <v>0</v>
      </c>
      <c r="AV352" s="101">
        <f t="shared" si="150"/>
        <v>0</v>
      </c>
      <c r="AW352" s="101">
        <f t="shared" si="151"/>
        <v>0</v>
      </c>
      <c r="AX352" s="101">
        <f t="shared" si="152"/>
        <v>0</v>
      </c>
      <c r="AY352" s="101">
        <f t="shared" si="153"/>
        <v>0</v>
      </c>
      <c r="AZ352" s="101">
        <f t="shared" si="154"/>
        <v>0</v>
      </c>
      <c r="BA352" s="101">
        <f>IF(F352="",0,$BB352*N(HLOOKUP($F352,Partenaires!$B$11:$H$24,5,FALSE)))</f>
        <v>0</v>
      </c>
      <c r="BB352" s="101">
        <f t="shared" si="155"/>
        <v>0</v>
      </c>
    </row>
    <row r="353" spans="1:54" x14ac:dyDescent="0.25">
      <c r="A353" s="25"/>
      <c r="B353" s="25"/>
      <c r="C353" s="25"/>
      <c r="D353" s="43" t="str">
        <f t="shared" si="133"/>
        <v/>
      </c>
      <c r="E353" s="44">
        <f>IFERROR(VLOOKUP(CONCATENATE(A353,B353,C353),'Structure projet '!D:E,2,FALSE),"")</f>
        <v>0</v>
      </c>
      <c r="F353" s="25"/>
      <c r="G353" s="25"/>
      <c r="H353" s="26"/>
      <c r="I353" s="26"/>
      <c r="J353" s="272"/>
      <c r="K353" s="272"/>
      <c r="L353" s="272"/>
      <c r="M353" s="272"/>
      <c r="N353" s="272"/>
      <c r="O353" s="98">
        <f t="shared" si="134"/>
        <v>0</v>
      </c>
      <c r="P353" s="33"/>
      <c r="Q353" s="33"/>
      <c r="R353" s="33"/>
      <c r="S353" s="33"/>
      <c r="T353" s="33"/>
      <c r="U353" s="99">
        <f t="shared" si="135"/>
        <v>0</v>
      </c>
      <c r="V353" s="34"/>
      <c r="W353" s="99">
        <f t="shared" si="136"/>
        <v>0</v>
      </c>
      <c r="X353" s="99">
        <f t="shared" si="137"/>
        <v>0</v>
      </c>
      <c r="Y353" s="33" t="str">
        <f>_xlfn.IFNA(IF(VLOOKUP(CONCATENATE($D353,$F353,$G353,Y$3),'Description des coûts'!$D$8:$M$1048576,5,FALSE)=Y$3,VLOOKUP(CONCATENATE($D353,$F353,$G353,Y$3),'Description des coûts'!$D$8:$M$1048576,9,FALSE),0),"")</f>
        <v/>
      </c>
      <c r="Z353" s="33">
        <f>IFERROR(VLOOKUP(D353,Amortissements!$D$8:$O$1048576,8,FALSE)*VLOOKUP(D353,Amortissements!$D$8:$O$1048576,10,FALSE),0)</f>
        <v>0</v>
      </c>
      <c r="AA353" s="33" t="str">
        <f>_xlfn.IFNA(IF(VLOOKUP(CONCATENATE($D353,$F353,$G353,AA$3),'Description des coûts'!$D$8:$M$1048576,5,FALSE)=AA$3,VLOOKUP(CONCATENATE($D353,$F353,$G353,AA$3),'Description des coûts'!$D$8:$M$1048576,9,FALSE),0),"")</f>
        <v/>
      </c>
      <c r="AB353" s="33" t="str">
        <f>_xlfn.IFNA(IF(VLOOKUP(CONCATENATE($D353,$F353,$G353,AB$3),'Description des coûts'!$D$8:$M$1048576,5,FALSE)=AB$3,VLOOKUP(CONCATENATE($D353,$F353,$G353,AB$3),'Description des coûts'!$D$8:$M$1048576,9,FALSE),0),"")</f>
        <v/>
      </c>
      <c r="AC353" s="33" t="str">
        <f>_xlfn.IFNA(IF(VLOOKUP(CONCATENATE($D353,$F353,$G353,AC$3),'Description des coûts'!$D$8:$M$1048576,5,FALSE)=AC$3,VLOOKUP(CONCATENATE($D353,$F353,$G353,AC$3),'Description des coûts'!$D$8:$M$1048576,9,FALSE),0),"")</f>
        <v/>
      </c>
      <c r="AD353" s="33" t="str">
        <f>_xlfn.IFNA(IF(VLOOKUP(CONCATENATE($D353,$F353,$G353,AD$3),'Description des coûts'!$D$8:$M$1048576,5,FALSE)=AD$3,VLOOKUP(CONCATENATE($D353,$F353,$G353,AD$3),'Description des coûts'!$D$8:$M$1048576,9,FALSE),0),"")</f>
        <v/>
      </c>
      <c r="AE353" s="34"/>
      <c r="AF353" s="99">
        <f t="shared" si="138"/>
        <v>0</v>
      </c>
      <c r="AG353" s="25"/>
      <c r="AH353" s="302"/>
      <c r="AI353" s="100">
        <f>IF(F353="",0,
IF(AG353="RI",N(HLOOKUP($F353,Partenaires!$B$11:$H$24,6,FALSE)),
IF(AG353="DE",N(HLOOKUP($F353,Partenaires!$B$11:$H$24,7,FALSE)),
IF(AG353="IEE",N(HLOOKUP($F353,Partenaires!$B$11:$H$24,8,FALSE)),
IF(AG353="AFR",N(HLOOKUP($F353,Partenaires!$B$11:$H$24,9,FALSE)),
IF(AG353="PME",N(HLOOKUP($F353,Partenaires!$B$11:$H$24,10,FALSE)),
IF(AG353="PE",N(HLOOKUP($F353,Partenaires!$B$11:$H$24,11,FALSE)),0)))))))</f>
        <v>0</v>
      </c>
      <c r="AJ353" s="101">
        <f t="shared" si="139"/>
        <v>0</v>
      </c>
      <c r="AK353" s="101">
        <f t="shared" si="140"/>
        <v>0</v>
      </c>
      <c r="AL353" s="101">
        <f t="shared" si="141"/>
        <v>0</v>
      </c>
      <c r="AM353" s="101">
        <f t="shared" si="142"/>
        <v>0</v>
      </c>
      <c r="AN353" s="101">
        <f t="shared" si="143"/>
        <v>0</v>
      </c>
      <c r="AO353" s="101">
        <f t="shared" si="144"/>
        <v>0</v>
      </c>
      <c r="AP353" s="101">
        <f>IF(AG353="PE",AO353-(AO353*N(HLOOKUP($F353,Partenaires!$B$11:$H$24,12,FALSE))/N(HLOOKUP($F353,Partenaires!$B$11:$H$24,13,FALSE))),0)</f>
        <v>0</v>
      </c>
      <c r="AQ353" s="101">
        <f t="shared" si="145"/>
        <v>0</v>
      </c>
      <c r="AR353" s="101">
        <f t="shared" si="146"/>
        <v>0</v>
      </c>
      <c r="AS353" s="101">
        <f t="shared" si="147"/>
        <v>0</v>
      </c>
      <c r="AT353" s="101">
        <f t="shared" si="148"/>
        <v>0</v>
      </c>
      <c r="AU353" s="101">
        <f t="shared" si="149"/>
        <v>0</v>
      </c>
      <c r="AV353" s="101">
        <f t="shared" si="150"/>
        <v>0</v>
      </c>
      <c r="AW353" s="101">
        <f t="shared" si="151"/>
        <v>0</v>
      </c>
      <c r="AX353" s="101">
        <f t="shared" si="152"/>
        <v>0</v>
      </c>
      <c r="AY353" s="101">
        <f t="shared" si="153"/>
        <v>0</v>
      </c>
      <c r="AZ353" s="101">
        <f t="shared" si="154"/>
        <v>0</v>
      </c>
      <c r="BA353" s="101">
        <f>IF(F353="",0,$BB353*N(HLOOKUP($F353,Partenaires!$B$11:$H$24,5,FALSE)))</f>
        <v>0</v>
      </c>
      <c r="BB353" s="101">
        <f t="shared" si="155"/>
        <v>0</v>
      </c>
    </row>
    <row r="354" spans="1:54" x14ac:dyDescent="0.25">
      <c r="A354" s="25"/>
      <c r="B354" s="25"/>
      <c r="C354" s="25"/>
      <c r="D354" s="43" t="str">
        <f t="shared" si="133"/>
        <v/>
      </c>
      <c r="E354" s="44">
        <f>IFERROR(VLOOKUP(CONCATENATE(A354,B354,C354),'Structure projet '!D:E,2,FALSE),"")</f>
        <v>0</v>
      </c>
      <c r="F354" s="25"/>
      <c r="G354" s="25"/>
      <c r="H354" s="26"/>
      <c r="I354" s="26"/>
      <c r="J354" s="272"/>
      <c r="K354" s="272"/>
      <c r="L354" s="272"/>
      <c r="M354" s="272"/>
      <c r="N354" s="272"/>
      <c r="O354" s="98">
        <f t="shared" si="134"/>
        <v>0</v>
      </c>
      <c r="P354" s="33"/>
      <c r="Q354" s="33"/>
      <c r="R354" s="33"/>
      <c r="S354" s="33"/>
      <c r="T354" s="33"/>
      <c r="U354" s="99">
        <f t="shared" si="135"/>
        <v>0</v>
      </c>
      <c r="V354" s="34"/>
      <c r="W354" s="99">
        <f t="shared" si="136"/>
        <v>0</v>
      </c>
      <c r="X354" s="99">
        <f t="shared" si="137"/>
        <v>0</v>
      </c>
      <c r="Y354" s="33" t="str">
        <f>_xlfn.IFNA(IF(VLOOKUP(CONCATENATE($D354,$F354,$G354,Y$3),'Description des coûts'!$D$8:$M$1048576,5,FALSE)=Y$3,VLOOKUP(CONCATENATE($D354,$F354,$G354,Y$3),'Description des coûts'!$D$8:$M$1048576,9,FALSE),0),"")</f>
        <v/>
      </c>
      <c r="Z354" s="33">
        <f>IFERROR(VLOOKUP(D354,Amortissements!$D$8:$O$1048576,8,FALSE)*VLOOKUP(D354,Amortissements!$D$8:$O$1048576,10,FALSE),0)</f>
        <v>0</v>
      </c>
      <c r="AA354" s="33" t="str">
        <f>_xlfn.IFNA(IF(VLOOKUP(CONCATENATE($D354,$F354,$G354,AA$3),'Description des coûts'!$D$8:$M$1048576,5,FALSE)=AA$3,VLOOKUP(CONCATENATE($D354,$F354,$G354,AA$3),'Description des coûts'!$D$8:$M$1048576,9,FALSE),0),"")</f>
        <v/>
      </c>
      <c r="AB354" s="33" t="str">
        <f>_xlfn.IFNA(IF(VLOOKUP(CONCATENATE($D354,$F354,$G354,AB$3),'Description des coûts'!$D$8:$M$1048576,5,FALSE)=AB$3,VLOOKUP(CONCATENATE($D354,$F354,$G354,AB$3),'Description des coûts'!$D$8:$M$1048576,9,FALSE),0),"")</f>
        <v/>
      </c>
      <c r="AC354" s="33" t="str">
        <f>_xlfn.IFNA(IF(VLOOKUP(CONCATENATE($D354,$F354,$G354,AC$3),'Description des coûts'!$D$8:$M$1048576,5,FALSE)=AC$3,VLOOKUP(CONCATENATE($D354,$F354,$G354,AC$3),'Description des coûts'!$D$8:$M$1048576,9,FALSE),0),"")</f>
        <v/>
      </c>
      <c r="AD354" s="33" t="str">
        <f>_xlfn.IFNA(IF(VLOOKUP(CONCATENATE($D354,$F354,$G354,AD$3),'Description des coûts'!$D$8:$M$1048576,5,FALSE)=AD$3,VLOOKUP(CONCATENATE($D354,$F354,$G354,AD$3),'Description des coûts'!$D$8:$M$1048576,9,FALSE),0),"")</f>
        <v/>
      </c>
      <c r="AE354" s="34"/>
      <c r="AF354" s="99">
        <f t="shared" si="138"/>
        <v>0</v>
      </c>
      <c r="AG354" s="25"/>
      <c r="AH354" s="302"/>
      <c r="AI354" s="100">
        <f>IF(F354="",0,
IF(AG354="RI",N(HLOOKUP($F354,Partenaires!$B$11:$H$24,6,FALSE)),
IF(AG354="DE",N(HLOOKUP($F354,Partenaires!$B$11:$H$24,7,FALSE)),
IF(AG354="IEE",N(HLOOKUP($F354,Partenaires!$B$11:$H$24,8,FALSE)),
IF(AG354="AFR",N(HLOOKUP($F354,Partenaires!$B$11:$H$24,9,FALSE)),
IF(AG354="PME",N(HLOOKUP($F354,Partenaires!$B$11:$H$24,10,FALSE)),
IF(AG354="PE",N(HLOOKUP($F354,Partenaires!$B$11:$H$24,11,FALSE)),0)))))))</f>
        <v>0</v>
      </c>
      <c r="AJ354" s="101">
        <f t="shared" si="139"/>
        <v>0</v>
      </c>
      <c r="AK354" s="101">
        <f t="shared" si="140"/>
        <v>0</v>
      </c>
      <c r="AL354" s="101">
        <f t="shared" si="141"/>
        <v>0</v>
      </c>
      <c r="AM354" s="101">
        <f t="shared" si="142"/>
        <v>0</v>
      </c>
      <c r="AN354" s="101">
        <f t="shared" si="143"/>
        <v>0</v>
      </c>
      <c r="AO354" s="101">
        <f t="shared" si="144"/>
        <v>0</v>
      </c>
      <c r="AP354" s="101">
        <f>IF(AG354="PE",AO354-(AO354*N(HLOOKUP($F354,Partenaires!$B$11:$H$24,12,FALSE))/N(HLOOKUP($F354,Partenaires!$B$11:$H$24,13,FALSE))),0)</f>
        <v>0</v>
      </c>
      <c r="AQ354" s="101">
        <f t="shared" si="145"/>
        <v>0</v>
      </c>
      <c r="AR354" s="101">
        <f t="shared" si="146"/>
        <v>0</v>
      </c>
      <c r="AS354" s="101">
        <f t="shared" si="147"/>
        <v>0</v>
      </c>
      <c r="AT354" s="101">
        <f t="shared" si="148"/>
        <v>0</v>
      </c>
      <c r="AU354" s="101">
        <f t="shared" si="149"/>
        <v>0</v>
      </c>
      <c r="AV354" s="101">
        <f t="shared" si="150"/>
        <v>0</v>
      </c>
      <c r="AW354" s="101">
        <f t="shared" si="151"/>
        <v>0</v>
      </c>
      <c r="AX354" s="101">
        <f t="shared" si="152"/>
        <v>0</v>
      </c>
      <c r="AY354" s="101">
        <f t="shared" si="153"/>
        <v>0</v>
      </c>
      <c r="AZ354" s="101">
        <f t="shared" si="154"/>
        <v>0</v>
      </c>
      <c r="BA354" s="101">
        <f>IF(F354="",0,$BB354*N(HLOOKUP($F354,Partenaires!$B$11:$H$24,5,FALSE)))</f>
        <v>0</v>
      </c>
      <c r="BB354" s="101">
        <f t="shared" si="155"/>
        <v>0</v>
      </c>
    </row>
    <row r="355" spans="1:54" x14ac:dyDescent="0.25">
      <c r="A355" s="25"/>
      <c r="B355" s="25"/>
      <c r="C355" s="25"/>
      <c r="D355" s="43" t="str">
        <f t="shared" si="133"/>
        <v/>
      </c>
      <c r="E355" s="44">
        <f>IFERROR(VLOOKUP(CONCATENATE(A355,B355,C355),'Structure projet '!D:E,2,FALSE),"")</f>
        <v>0</v>
      </c>
      <c r="F355" s="25"/>
      <c r="G355" s="25"/>
      <c r="H355" s="26"/>
      <c r="I355" s="26"/>
      <c r="J355" s="272"/>
      <c r="K355" s="272"/>
      <c r="L355" s="272"/>
      <c r="M355" s="272"/>
      <c r="N355" s="272"/>
      <c r="O355" s="98">
        <f t="shared" si="134"/>
        <v>0</v>
      </c>
      <c r="P355" s="33"/>
      <c r="Q355" s="33"/>
      <c r="R355" s="33"/>
      <c r="S355" s="33"/>
      <c r="T355" s="33"/>
      <c r="U355" s="99">
        <f t="shared" si="135"/>
        <v>0</v>
      </c>
      <c r="V355" s="34"/>
      <c r="W355" s="99">
        <f t="shared" si="136"/>
        <v>0</v>
      </c>
      <c r="X355" s="99">
        <f t="shared" si="137"/>
        <v>0</v>
      </c>
      <c r="Y355" s="33" t="str">
        <f>_xlfn.IFNA(IF(VLOOKUP(CONCATENATE($D355,$F355,$G355,Y$3),'Description des coûts'!$D$8:$M$1048576,5,FALSE)=Y$3,VLOOKUP(CONCATENATE($D355,$F355,$G355,Y$3),'Description des coûts'!$D$8:$M$1048576,9,FALSE),0),"")</f>
        <v/>
      </c>
      <c r="Z355" s="33">
        <f>IFERROR(VLOOKUP(D355,Amortissements!$D$8:$O$1048576,8,FALSE)*VLOOKUP(D355,Amortissements!$D$8:$O$1048576,10,FALSE),0)</f>
        <v>0</v>
      </c>
      <c r="AA355" s="33" t="str">
        <f>_xlfn.IFNA(IF(VLOOKUP(CONCATENATE($D355,$F355,$G355,AA$3),'Description des coûts'!$D$8:$M$1048576,5,FALSE)=AA$3,VLOOKUP(CONCATENATE($D355,$F355,$G355,AA$3),'Description des coûts'!$D$8:$M$1048576,9,FALSE),0),"")</f>
        <v/>
      </c>
      <c r="AB355" s="33" t="str">
        <f>_xlfn.IFNA(IF(VLOOKUP(CONCATENATE($D355,$F355,$G355,AB$3),'Description des coûts'!$D$8:$M$1048576,5,FALSE)=AB$3,VLOOKUP(CONCATENATE($D355,$F355,$G355,AB$3),'Description des coûts'!$D$8:$M$1048576,9,FALSE),0),"")</f>
        <v/>
      </c>
      <c r="AC355" s="33" t="str">
        <f>_xlfn.IFNA(IF(VLOOKUP(CONCATENATE($D355,$F355,$G355,AC$3),'Description des coûts'!$D$8:$M$1048576,5,FALSE)=AC$3,VLOOKUP(CONCATENATE($D355,$F355,$G355,AC$3),'Description des coûts'!$D$8:$M$1048576,9,FALSE),0),"")</f>
        <v/>
      </c>
      <c r="AD355" s="33" t="str">
        <f>_xlfn.IFNA(IF(VLOOKUP(CONCATENATE($D355,$F355,$G355,AD$3),'Description des coûts'!$D$8:$M$1048576,5,FALSE)=AD$3,VLOOKUP(CONCATENATE($D355,$F355,$G355,AD$3),'Description des coûts'!$D$8:$M$1048576,9,FALSE),0),"")</f>
        <v/>
      </c>
      <c r="AE355" s="34"/>
      <c r="AF355" s="99">
        <f t="shared" si="138"/>
        <v>0</v>
      </c>
      <c r="AG355" s="25"/>
      <c r="AH355" s="302"/>
      <c r="AI355" s="100">
        <f>IF(F355="",0,
IF(AG355="RI",N(HLOOKUP($F355,Partenaires!$B$11:$H$24,6,FALSE)),
IF(AG355="DE",N(HLOOKUP($F355,Partenaires!$B$11:$H$24,7,FALSE)),
IF(AG355="IEE",N(HLOOKUP($F355,Partenaires!$B$11:$H$24,8,FALSE)),
IF(AG355="AFR",N(HLOOKUP($F355,Partenaires!$B$11:$H$24,9,FALSE)),
IF(AG355="PME",N(HLOOKUP($F355,Partenaires!$B$11:$H$24,10,FALSE)),
IF(AG355="PE",N(HLOOKUP($F355,Partenaires!$B$11:$H$24,11,FALSE)),0)))))))</f>
        <v>0</v>
      </c>
      <c r="AJ355" s="101">
        <f t="shared" si="139"/>
        <v>0</v>
      </c>
      <c r="AK355" s="101">
        <f t="shared" si="140"/>
        <v>0</v>
      </c>
      <c r="AL355" s="101">
        <f t="shared" si="141"/>
        <v>0</v>
      </c>
      <c r="AM355" s="101">
        <f t="shared" si="142"/>
        <v>0</v>
      </c>
      <c r="AN355" s="101">
        <f t="shared" si="143"/>
        <v>0</v>
      </c>
      <c r="AO355" s="101">
        <f t="shared" si="144"/>
        <v>0</v>
      </c>
      <c r="AP355" s="101">
        <f>IF(AG355="PE",AO355-(AO355*N(HLOOKUP($F355,Partenaires!$B$11:$H$24,12,FALSE))/N(HLOOKUP($F355,Partenaires!$B$11:$H$24,13,FALSE))),0)</f>
        <v>0</v>
      </c>
      <c r="AQ355" s="101">
        <f t="shared" si="145"/>
        <v>0</v>
      </c>
      <c r="AR355" s="101">
        <f t="shared" si="146"/>
        <v>0</v>
      </c>
      <c r="AS355" s="101">
        <f t="shared" si="147"/>
        <v>0</v>
      </c>
      <c r="AT355" s="101">
        <f t="shared" si="148"/>
        <v>0</v>
      </c>
      <c r="AU355" s="101">
        <f t="shared" si="149"/>
        <v>0</v>
      </c>
      <c r="AV355" s="101">
        <f t="shared" si="150"/>
        <v>0</v>
      </c>
      <c r="AW355" s="101">
        <f t="shared" si="151"/>
        <v>0</v>
      </c>
      <c r="AX355" s="101">
        <f t="shared" si="152"/>
        <v>0</v>
      </c>
      <c r="AY355" s="101">
        <f t="shared" si="153"/>
        <v>0</v>
      </c>
      <c r="AZ355" s="101">
        <f t="shared" si="154"/>
        <v>0</v>
      </c>
      <c r="BA355" s="101">
        <f>IF(F355="",0,$BB355*N(HLOOKUP($F355,Partenaires!$B$11:$H$24,5,FALSE)))</f>
        <v>0</v>
      </c>
      <c r="BB355" s="101">
        <f t="shared" si="155"/>
        <v>0</v>
      </c>
    </row>
    <row r="356" spans="1:54" x14ac:dyDescent="0.25">
      <c r="A356" s="25"/>
      <c r="B356" s="25"/>
      <c r="C356" s="25"/>
      <c r="D356" s="43" t="str">
        <f t="shared" si="133"/>
        <v/>
      </c>
      <c r="E356" s="44">
        <f>IFERROR(VLOOKUP(CONCATENATE(A356,B356,C356),'Structure projet '!D:E,2,FALSE),"")</f>
        <v>0</v>
      </c>
      <c r="F356" s="25"/>
      <c r="G356" s="25"/>
      <c r="H356" s="26"/>
      <c r="I356" s="26"/>
      <c r="J356" s="272"/>
      <c r="K356" s="272"/>
      <c r="L356" s="272"/>
      <c r="M356" s="272"/>
      <c r="N356" s="272"/>
      <c r="O356" s="98">
        <f t="shared" si="134"/>
        <v>0</v>
      </c>
      <c r="P356" s="33"/>
      <c r="Q356" s="33"/>
      <c r="R356" s="33"/>
      <c r="S356" s="33"/>
      <c r="T356" s="33"/>
      <c r="U356" s="99">
        <f t="shared" si="135"/>
        <v>0</v>
      </c>
      <c r="V356" s="34"/>
      <c r="W356" s="99">
        <f t="shared" si="136"/>
        <v>0</v>
      </c>
      <c r="X356" s="99">
        <f t="shared" si="137"/>
        <v>0</v>
      </c>
      <c r="Y356" s="33" t="str">
        <f>_xlfn.IFNA(IF(VLOOKUP(CONCATENATE($D356,$F356,$G356,Y$3),'Description des coûts'!$D$8:$M$1048576,5,FALSE)=Y$3,VLOOKUP(CONCATENATE($D356,$F356,$G356,Y$3),'Description des coûts'!$D$8:$M$1048576,9,FALSE),0),"")</f>
        <v/>
      </c>
      <c r="Z356" s="33">
        <f>IFERROR(VLOOKUP(D356,Amortissements!$D$8:$O$1048576,8,FALSE)*VLOOKUP(D356,Amortissements!$D$8:$O$1048576,10,FALSE),0)</f>
        <v>0</v>
      </c>
      <c r="AA356" s="33" t="str">
        <f>_xlfn.IFNA(IF(VLOOKUP(CONCATENATE($D356,$F356,$G356,AA$3),'Description des coûts'!$D$8:$M$1048576,5,FALSE)=AA$3,VLOOKUP(CONCATENATE($D356,$F356,$G356,AA$3),'Description des coûts'!$D$8:$M$1048576,9,FALSE),0),"")</f>
        <v/>
      </c>
      <c r="AB356" s="33" t="str">
        <f>_xlfn.IFNA(IF(VLOOKUP(CONCATENATE($D356,$F356,$G356,AB$3),'Description des coûts'!$D$8:$M$1048576,5,FALSE)=AB$3,VLOOKUP(CONCATENATE($D356,$F356,$G356,AB$3),'Description des coûts'!$D$8:$M$1048576,9,FALSE),0),"")</f>
        <v/>
      </c>
      <c r="AC356" s="33" t="str">
        <f>_xlfn.IFNA(IF(VLOOKUP(CONCATENATE($D356,$F356,$G356,AC$3),'Description des coûts'!$D$8:$M$1048576,5,FALSE)=AC$3,VLOOKUP(CONCATENATE($D356,$F356,$G356,AC$3),'Description des coûts'!$D$8:$M$1048576,9,FALSE),0),"")</f>
        <v/>
      </c>
      <c r="AD356" s="33" t="str">
        <f>_xlfn.IFNA(IF(VLOOKUP(CONCATENATE($D356,$F356,$G356,AD$3),'Description des coûts'!$D$8:$M$1048576,5,FALSE)=AD$3,VLOOKUP(CONCATENATE($D356,$F356,$G356,AD$3),'Description des coûts'!$D$8:$M$1048576,9,FALSE),0),"")</f>
        <v/>
      </c>
      <c r="AE356" s="34"/>
      <c r="AF356" s="99">
        <f t="shared" si="138"/>
        <v>0</v>
      </c>
      <c r="AG356" s="25"/>
      <c r="AH356" s="302"/>
      <c r="AI356" s="100">
        <f>IF(F356="",0,
IF(AG356="RI",N(HLOOKUP($F356,Partenaires!$B$11:$H$24,6,FALSE)),
IF(AG356="DE",N(HLOOKUP($F356,Partenaires!$B$11:$H$24,7,FALSE)),
IF(AG356="IEE",N(HLOOKUP($F356,Partenaires!$B$11:$H$24,8,FALSE)),
IF(AG356="AFR",N(HLOOKUP($F356,Partenaires!$B$11:$H$24,9,FALSE)),
IF(AG356="PME",N(HLOOKUP($F356,Partenaires!$B$11:$H$24,10,FALSE)),
IF(AG356="PE",N(HLOOKUP($F356,Partenaires!$B$11:$H$24,11,FALSE)),0)))))))</f>
        <v>0</v>
      </c>
      <c r="AJ356" s="101">
        <f t="shared" si="139"/>
        <v>0</v>
      </c>
      <c r="AK356" s="101">
        <f t="shared" si="140"/>
        <v>0</v>
      </c>
      <c r="AL356" s="101">
        <f t="shared" si="141"/>
        <v>0</v>
      </c>
      <c r="AM356" s="101">
        <f t="shared" si="142"/>
        <v>0</v>
      </c>
      <c r="AN356" s="101">
        <f t="shared" si="143"/>
        <v>0</v>
      </c>
      <c r="AO356" s="101">
        <f t="shared" si="144"/>
        <v>0</v>
      </c>
      <c r="AP356" s="101">
        <f>IF(AG356="PE",AO356-(AO356*N(HLOOKUP($F356,Partenaires!$B$11:$H$24,12,FALSE))/N(HLOOKUP($F356,Partenaires!$B$11:$H$24,13,FALSE))),0)</f>
        <v>0</v>
      </c>
      <c r="AQ356" s="101">
        <f t="shared" si="145"/>
        <v>0</v>
      </c>
      <c r="AR356" s="101">
        <f t="shared" si="146"/>
        <v>0</v>
      </c>
      <c r="AS356" s="101">
        <f t="shared" si="147"/>
        <v>0</v>
      </c>
      <c r="AT356" s="101">
        <f t="shared" si="148"/>
        <v>0</v>
      </c>
      <c r="AU356" s="101">
        <f t="shared" si="149"/>
        <v>0</v>
      </c>
      <c r="AV356" s="101">
        <f t="shared" si="150"/>
        <v>0</v>
      </c>
      <c r="AW356" s="101">
        <f t="shared" si="151"/>
        <v>0</v>
      </c>
      <c r="AX356" s="101">
        <f t="shared" si="152"/>
        <v>0</v>
      </c>
      <c r="AY356" s="101">
        <f t="shared" si="153"/>
        <v>0</v>
      </c>
      <c r="AZ356" s="101">
        <f t="shared" si="154"/>
        <v>0</v>
      </c>
      <c r="BA356" s="101">
        <f>IF(F356="",0,$BB356*N(HLOOKUP($F356,Partenaires!$B$11:$H$24,5,FALSE)))</f>
        <v>0</v>
      </c>
      <c r="BB356" s="101">
        <f t="shared" si="155"/>
        <v>0</v>
      </c>
    </row>
  </sheetData>
  <sheetProtection formatCells="0" formatColumns="0" formatRows="0" insertColumns="0" insertRows="0" insertHyperlinks="0" deleteColumns="0" deleteRows="0" sort="0" autoFilter="0" pivotTables="0"/>
  <autoFilter ref="A10:BB149" xr:uid="{00000000-0009-0000-0000-000006000000}"/>
  <mergeCells count="2">
    <mergeCell ref="A2:F2"/>
    <mergeCell ref="AG9:AH9"/>
  </mergeCells>
  <conditionalFormatting sqref="A1:B1">
    <cfRule type="containsBlanks" dxfId="67" priority="7">
      <formula>LEN(TRIM(A1))=0</formula>
    </cfRule>
  </conditionalFormatting>
  <conditionalFormatting sqref="A11:B356">
    <cfRule type="containsBlanks" dxfId="66" priority="35">
      <formula>LEN(TRIM(A11))=0</formula>
    </cfRule>
  </conditionalFormatting>
  <conditionalFormatting sqref="F1:G1">
    <cfRule type="containsBlanks" dxfId="65" priority="5">
      <formula>LEN(TRIM(F1))=0</formula>
    </cfRule>
  </conditionalFormatting>
  <conditionalFormatting sqref="F11:G356">
    <cfRule type="containsBlanks" dxfId="64" priority="31">
      <formula>LEN(TRIM(F11))=0</formula>
    </cfRule>
  </conditionalFormatting>
  <conditionalFormatting sqref="J1:N1">
    <cfRule type="containsBlanks" dxfId="63" priority="4">
      <formula>LEN(TRIM(J1))=0</formula>
    </cfRule>
  </conditionalFormatting>
  <conditionalFormatting sqref="J11:N356">
    <cfRule type="containsBlanks" dxfId="62" priority="20">
      <formula>LEN(TRIM(J11))=0</formula>
    </cfRule>
  </conditionalFormatting>
  <conditionalFormatting sqref="P1:T1">
    <cfRule type="containsBlanks" dxfId="61" priority="6">
      <formula>LEN(TRIM(P1))=0</formula>
    </cfRule>
  </conditionalFormatting>
  <conditionalFormatting sqref="P11:T356">
    <cfRule type="containsBlanks" dxfId="60" priority="33">
      <formula>LEN(TRIM(P11))=0</formula>
    </cfRule>
  </conditionalFormatting>
  <conditionalFormatting sqref="Y1:AD1 Y3:AD5 Y10:AD356">
    <cfRule type="containsBlanks" dxfId="59" priority="41">
      <formula>LEN(TRIM(Y1))=0</formula>
    </cfRule>
  </conditionalFormatting>
  <conditionalFormatting sqref="AG1:AH1">
    <cfRule type="containsBlanks" dxfId="58" priority="1">
      <formula>LEN(TRIM(AG1))=0</formula>
    </cfRule>
  </conditionalFormatting>
  <conditionalFormatting sqref="AG11:AH356">
    <cfRule type="containsBlanks" dxfId="57" priority="8">
      <formula>LEN(TRIM(AG11))=0</formula>
    </cfRule>
  </conditionalFormatting>
  <dataValidations count="9">
    <dataValidation allowBlank="1" showInputMessage="1" showErrorMessage="1" prompt="Pour les cas pertinents, reprendre le montant d'amortissement semestriel unitaire depuis l'onglet &quot;Amortissements&quot;" sqref="Z11:Z356 Z1" xr:uid="{00000000-0002-0000-0600-000000000000}"/>
    <dataValidation type="list" allowBlank="1" showInputMessage="1" showErrorMessage="1" sqref="C11:C356 C1" xr:uid="{00000000-0002-0000-0600-000001000000}">
      <formula1>",,1,2,3,4,5,6,7,8,9,10,11,12,13,14,15"</formula1>
    </dataValidation>
    <dataValidation type="list" allowBlank="1" showInputMessage="1" showErrorMessage="1" sqref="B11:B356 B1" xr:uid="{00000000-0002-0000-0600-000002000000}">
      <formula1>"1,2,3,4,5,6,7,8,9,10,11,12,13,14,15"</formula1>
    </dataValidation>
    <dataValidation type="list" allowBlank="1" showInputMessage="1" showErrorMessage="1" sqref="A11:A356 A1" xr:uid="{00000000-0002-0000-0600-000003000000}">
      <formula1>"LOT 0,LOT 1,LOT 2,LOT 3,LOT 4,LOT 5,LOT 6,LOT 7,LOT 8,LOT 9,LOT 10,LOT 11,LOT 12,LOT 13,LOT 14,LOT 14,LOT 15"</formula1>
    </dataValidation>
    <dataValidation type="list" allowBlank="1" showInputMessage="1" showErrorMessage="1" sqref="I11:I356 I1" xr:uid="{00000000-0002-0000-0600-000004000000}">
      <formula1>"EC01,EC02,EC03,EC04,EC05,EC06,EC07,EC08,EC09"</formula1>
    </dataValidation>
    <dataValidation allowBlank="1" showInputMessage="1" showErrorMessage="1" prompt="A expliquer dans onglet &quot;Description des coûts&quot;" sqref="AA11:AD356 Y11:Y356 AA1:AD1 Y1" xr:uid="{00000000-0002-0000-0600-000006000000}"/>
    <dataValidation type="list" allowBlank="1" showInputMessage="1" showErrorMessage="1" prompt="Scinder les lignes par semestre _x000a__x000a_ex : pour un projet de 24 mois = 4 semestres : _x000a_=&gt; décrire un qui durerait 24 mois sur 4 lignes : sem1, sem2, sem3, sem4" sqref="G11:G356 G1" xr:uid="{00000000-0002-0000-0600-000007000000}">
      <formula1>"SEM01,SEM02,SEM03,SEM04,SEM05,SEM06,SEM07,SEM08,SEM09,SEM10,SEM11,SEM12,SEM13,SEM14,SEM15,SEM16"</formula1>
    </dataValidation>
    <dataValidation type="list" allowBlank="1" showInputMessage="1" showErrorMessage="1" sqref="AH11:AH356 AH1" xr:uid="{2C291EFC-CA5A-4553-8977-E40A5CBD3ECC}">
      <formula1>"0,1"</formula1>
    </dataValidation>
    <dataValidation type="list" allowBlank="1" showInputMessage="1" showErrorMessage="1" sqref="AG11:AG356 AG1" xr:uid="{D526FB4C-2407-44E8-9563-3CAE36A815D4}">
      <formula1>"RI,DE,IEE,PE,AFR,PME,HP"</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8000000}">
          <x14:formula1>
            <xm:f>Partenaires!$B$11:$H$11</xm:f>
          </x14:formula1>
          <xm:sqref>F11:F356 F1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rgb="FF00B050"/>
  </sheetPr>
  <dimension ref="A1:P129"/>
  <sheetViews>
    <sheetView zoomScale="90" zoomScaleNormal="90" workbookViewId="0">
      <selection activeCell="D10" sqref="D10"/>
    </sheetView>
  </sheetViews>
  <sheetFormatPr baseColWidth="10" defaultColWidth="11.42578125" defaultRowHeight="14.25" x14ac:dyDescent="0.2"/>
  <cols>
    <col min="1" max="1" width="4.42578125" style="85" customWidth="1"/>
    <col min="2" max="2" width="21" style="85" bestFit="1" customWidth="1"/>
    <col min="3" max="3" width="30.7109375" style="84" bestFit="1" customWidth="1"/>
    <col min="4" max="4" width="27.140625" style="84" bestFit="1" customWidth="1"/>
    <col min="5" max="5" width="23" style="84" bestFit="1" customWidth="1"/>
    <col min="6" max="6" width="33" style="84" bestFit="1" customWidth="1"/>
    <col min="7" max="7" width="29.140625" style="85" bestFit="1" customWidth="1"/>
    <col min="8" max="8" width="16.28515625" style="85" bestFit="1" customWidth="1"/>
    <col min="9" max="9" width="13.140625" style="85" bestFit="1" customWidth="1"/>
    <col min="10" max="10" width="12.5703125" style="85" bestFit="1" customWidth="1"/>
    <col min="11" max="15" width="21.140625" style="84" customWidth="1"/>
    <col min="16" max="16" width="21.42578125" style="84" customWidth="1"/>
    <col min="17" max="16384" width="11.42578125" style="85"/>
  </cols>
  <sheetData>
    <row r="1" spans="2:6" ht="26.25" x14ac:dyDescent="0.4">
      <c r="B1" s="83" t="s">
        <v>194</v>
      </c>
    </row>
    <row r="4" spans="2:6" x14ac:dyDescent="0.2">
      <c r="B4" s="86" t="s">
        <v>195</v>
      </c>
      <c r="C4" s="87"/>
      <c r="D4" s="87"/>
      <c r="E4" s="87"/>
    </row>
    <row r="5" spans="2:6" ht="15" x14ac:dyDescent="0.25">
      <c r="B5" s="383"/>
      <c r="C5" s="393" t="s">
        <v>196</v>
      </c>
      <c r="D5" s="394"/>
      <c r="E5"/>
      <c r="F5"/>
    </row>
    <row r="6" spans="2:6" ht="15" x14ac:dyDescent="0.25">
      <c r="B6" s="324" t="s">
        <v>197</v>
      </c>
      <c r="C6" s="409" t="s">
        <v>198</v>
      </c>
      <c r="D6" s="325" t="s">
        <v>199</v>
      </c>
      <c r="E6"/>
      <c r="F6"/>
    </row>
    <row r="7" spans="2:6" ht="15" x14ac:dyDescent="0.25">
      <c r="B7" s="396" t="s">
        <v>200</v>
      </c>
      <c r="C7" s="395">
        <v>0</v>
      </c>
      <c r="D7" s="394">
        <v>0</v>
      </c>
      <c r="E7"/>
      <c r="F7"/>
    </row>
    <row r="8" spans="2:6" ht="15" x14ac:dyDescent="0.25">
      <c r="B8" s="330" t="s">
        <v>423</v>
      </c>
      <c r="C8" s="327"/>
      <c r="D8" s="328"/>
      <c r="E8"/>
      <c r="F8"/>
    </row>
    <row r="9" spans="2:6" ht="15" x14ac:dyDescent="0.25">
      <c r="B9" s="386" t="s">
        <v>201</v>
      </c>
      <c r="C9" s="327">
        <v>0</v>
      </c>
      <c r="D9" s="328">
        <v>0</v>
      </c>
      <c r="E9"/>
      <c r="F9"/>
    </row>
    <row r="10" spans="2:6" ht="15" x14ac:dyDescent="0.25">
      <c r="B10" s="326" t="s">
        <v>202</v>
      </c>
      <c r="C10" s="327">
        <v>0</v>
      </c>
      <c r="D10" s="328">
        <v>0</v>
      </c>
      <c r="E10"/>
      <c r="F10"/>
    </row>
    <row r="11" spans="2:6" ht="15" x14ac:dyDescent="0.25">
      <c r="B11" s="326" t="s">
        <v>203</v>
      </c>
      <c r="C11" s="327">
        <v>0</v>
      </c>
      <c r="D11" s="328">
        <v>0</v>
      </c>
      <c r="E11"/>
      <c r="F11"/>
    </row>
    <row r="12" spans="2:6" ht="15" x14ac:dyDescent="0.25">
      <c r="B12" s="326" t="s">
        <v>204</v>
      </c>
      <c r="C12" s="327">
        <v>0</v>
      </c>
      <c r="D12" s="328">
        <v>0</v>
      </c>
      <c r="E12"/>
      <c r="F12"/>
    </row>
    <row r="13" spans="2:6" ht="15" x14ac:dyDescent="0.25">
      <c r="B13" s="329" t="s">
        <v>205</v>
      </c>
      <c r="C13" s="327">
        <v>0</v>
      </c>
      <c r="D13" s="328">
        <v>0</v>
      </c>
      <c r="E13"/>
      <c r="F13"/>
    </row>
    <row r="14" spans="2:6" ht="15" x14ac:dyDescent="0.25">
      <c r="B14" s="330" t="s">
        <v>206</v>
      </c>
      <c r="C14" s="327">
        <v>0</v>
      </c>
      <c r="D14" s="328">
        <v>0</v>
      </c>
      <c r="E14"/>
      <c r="F14"/>
    </row>
    <row r="15" spans="2:6" ht="15" x14ac:dyDescent="0.25">
      <c r="B15" s="396" t="s">
        <v>207</v>
      </c>
      <c r="C15" s="331">
        <v>0</v>
      </c>
      <c r="D15" s="332">
        <v>0</v>
      </c>
      <c r="E15"/>
      <c r="F15"/>
    </row>
    <row r="16" spans="2:6" ht="15" x14ac:dyDescent="0.25">
      <c r="B16"/>
      <c r="C16"/>
      <c r="D16"/>
      <c r="E16"/>
      <c r="F16"/>
    </row>
    <row r="17" spans="2:7" ht="15" x14ac:dyDescent="0.25">
      <c r="B17" s="264"/>
      <c r="C17" s="373"/>
      <c r="D17" s="373"/>
      <c r="E17"/>
      <c r="F17"/>
    </row>
    <row r="18" spans="2:7" ht="15" x14ac:dyDescent="0.25">
      <c r="B18"/>
      <c r="C18"/>
      <c r="D18"/>
    </row>
    <row r="19" spans="2:7" ht="28.5" x14ac:dyDescent="0.2">
      <c r="B19" s="387" t="s">
        <v>208</v>
      </c>
      <c r="C19" s="402" t="s">
        <v>209</v>
      </c>
      <c r="D19" s="403" t="s">
        <v>210</v>
      </c>
      <c r="E19" s="403" t="s">
        <v>211</v>
      </c>
      <c r="F19" s="403" t="s">
        <v>212</v>
      </c>
      <c r="G19" s="404" t="s">
        <v>213</v>
      </c>
    </row>
    <row r="20" spans="2:7" x14ac:dyDescent="0.2">
      <c r="B20" s="319" t="s">
        <v>198</v>
      </c>
      <c r="C20" s="388">
        <v>0</v>
      </c>
      <c r="D20" s="389">
        <v>0</v>
      </c>
      <c r="E20" s="389">
        <v>0</v>
      </c>
      <c r="F20" s="389">
        <v>0</v>
      </c>
      <c r="G20" s="390">
        <v>0</v>
      </c>
    </row>
    <row r="21" spans="2:7" x14ac:dyDescent="0.2">
      <c r="B21" s="391" t="s">
        <v>199</v>
      </c>
      <c r="C21" s="320">
        <v>0</v>
      </c>
      <c r="D21" s="321">
        <v>0</v>
      </c>
      <c r="E21" s="321">
        <v>0</v>
      </c>
      <c r="F21" s="321">
        <v>0</v>
      </c>
      <c r="G21" s="322">
        <v>0</v>
      </c>
    </row>
    <row r="22" spans="2:7" ht="15" x14ac:dyDescent="0.25">
      <c r="B22"/>
      <c r="C22"/>
      <c r="D22"/>
      <c r="E22"/>
      <c r="F22"/>
      <c r="G22"/>
    </row>
    <row r="23" spans="2:7" ht="15" x14ac:dyDescent="0.25">
      <c r="B23"/>
      <c r="C23"/>
      <c r="D23"/>
      <c r="E23"/>
      <c r="F23"/>
      <c r="G23"/>
    </row>
    <row r="30" spans="2:7" ht="25.5" x14ac:dyDescent="0.2">
      <c r="B30" s="374" t="s">
        <v>214</v>
      </c>
      <c r="C30" s="374" t="s">
        <v>215</v>
      </c>
      <c r="D30" s="374" t="s">
        <v>216</v>
      </c>
      <c r="E30" s="375" t="s">
        <v>217</v>
      </c>
    </row>
    <row r="31" spans="2:7" x14ac:dyDescent="0.2">
      <c r="B31" s="376" t="e">
        <f>GETPIVOTDATA("Montant de subventions",$B$19)/GETPIVOTDATA("Montant d'aide totale",$B$19)</f>
        <v>#DIV/0!</v>
      </c>
      <c r="C31" s="376" t="e">
        <f>GETPIVOTDATA("Montant d'avance remboursable",$B$19)/GETPIVOTDATA("Montant d'aide totale",$B$19)</f>
        <v>#DIV/0!</v>
      </c>
      <c r="D31" s="376" t="e">
        <f>GETPIVOTDATA("Montant d'aide totale",$B$19)/GETPIVOTDATA("Assiette retenue des coûts éligibles",$B$19)</f>
        <v>#DIV/0!</v>
      </c>
      <c r="E31" s="377" t="e">
        <f>(GETPIVOTDATA("Coûts totaux",$B$19)-GETPIVOTDATA("Montant d'aide totale",$B$19))/GETPIVOTDATA("Montant d'aide totale",$B$19)</f>
        <v>#DIV/0!</v>
      </c>
    </row>
    <row r="36" spans="1:13" ht="15" x14ac:dyDescent="0.25">
      <c r="B36" s="397" t="s">
        <v>207</v>
      </c>
      <c r="C36" s="398" t="s">
        <v>196</v>
      </c>
      <c r="D36" s="399"/>
      <c r="E36"/>
      <c r="F36" s="85"/>
    </row>
    <row r="37" spans="1:13" ht="15" x14ac:dyDescent="0.25">
      <c r="B37" s="333" t="s">
        <v>208</v>
      </c>
      <c r="C37" s="400" t="s">
        <v>198</v>
      </c>
      <c r="D37" s="400" t="s">
        <v>199</v>
      </c>
      <c r="E37"/>
    </row>
    <row r="38" spans="1:13" ht="15" x14ac:dyDescent="0.25">
      <c r="B38" s="330" t="s">
        <v>198</v>
      </c>
      <c r="C38" s="395">
        <v>0</v>
      </c>
      <c r="D38" s="394">
        <v>0</v>
      </c>
      <c r="E38"/>
    </row>
    <row r="39" spans="1:13" ht="15" x14ac:dyDescent="0.25">
      <c r="B39" s="396" t="s">
        <v>199</v>
      </c>
      <c r="C39" s="331">
        <v>0</v>
      </c>
      <c r="D39" s="332">
        <v>0</v>
      </c>
      <c r="E39"/>
      <c r="F39" s="85"/>
    </row>
    <row r="40" spans="1:13" ht="15" x14ac:dyDescent="0.25">
      <c r="B40"/>
      <c r="C40"/>
      <c r="D40"/>
      <c r="E40"/>
      <c r="F40" s="85"/>
      <c r="K40" s="85"/>
      <c r="L40" s="85"/>
      <c r="M40" s="85"/>
    </row>
    <row r="41" spans="1:13" ht="15" x14ac:dyDescent="0.25">
      <c r="B41"/>
      <c r="C41"/>
      <c r="D41"/>
      <c r="E41"/>
      <c r="F41" s="85"/>
      <c r="K41" s="85"/>
      <c r="L41" s="85"/>
      <c r="M41" s="85"/>
    </row>
    <row r="42" spans="1:13" ht="15" x14ac:dyDescent="0.25">
      <c r="B42"/>
      <c r="C42"/>
      <c r="D42"/>
      <c r="E42"/>
      <c r="F42" s="85"/>
      <c r="K42" s="85"/>
      <c r="L42" s="85"/>
      <c r="M42" s="85"/>
    </row>
    <row r="43" spans="1:13" ht="15" x14ac:dyDescent="0.25">
      <c r="B43"/>
      <c r="C43"/>
      <c r="D43"/>
      <c r="E43"/>
      <c r="F43" s="85"/>
      <c r="K43" s="85"/>
      <c r="L43" s="85"/>
      <c r="M43" s="85"/>
    </row>
    <row r="44" spans="1:13" x14ac:dyDescent="0.2">
      <c r="K44" s="85"/>
      <c r="L44" s="85"/>
      <c r="M44" s="85"/>
    </row>
    <row r="45" spans="1:13" x14ac:dyDescent="0.2">
      <c r="A45" s="84"/>
      <c r="B45" s="84"/>
      <c r="K45" s="85"/>
      <c r="L45" s="85"/>
      <c r="M45" s="85"/>
    </row>
    <row r="46" spans="1:13" ht="15" x14ac:dyDescent="0.25">
      <c r="B46" s="383"/>
      <c r="C46" s="384" t="s">
        <v>196</v>
      </c>
      <c r="D46" s="385"/>
      <c r="E46"/>
      <c r="F46"/>
    </row>
    <row r="47" spans="1:13" ht="15" x14ac:dyDescent="0.25">
      <c r="B47" s="333" t="s">
        <v>197</v>
      </c>
      <c r="C47" s="405" t="s">
        <v>198</v>
      </c>
      <c r="D47" s="334" t="s">
        <v>218</v>
      </c>
      <c r="E47"/>
      <c r="F47"/>
    </row>
    <row r="48" spans="1:13" ht="15" x14ac:dyDescent="0.25">
      <c r="B48" s="386" t="s">
        <v>219</v>
      </c>
      <c r="C48" s="406">
        <v>0</v>
      </c>
      <c r="D48" s="406">
        <v>0</v>
      </c>
      <c r="E48"/>
      <c r="F48"/>
    </row>
    <row r="49" spans="2:9" ht="15" x14ac:dyDescent="0.25">
      <c r="B49" s="326" t="s">
        <v>220</v>
      </c>
      <c r="C49" s="407">
        <v>0</v>
      </c>
      <c r="D49" s="407">
        <v>0</v>
      </c>
      <c r="E49"/>
      <c r="F49"/>
    </row>
    <row r="50" spans="2:9" ht="15" x14ac:dyDescent="0.25">
      <c r="B50" s="326" t="s">
        <v>221</v>
      </c>
      <c r="C50" s="407">
        <v>0</v>
      </c>
      <c r="D50" s="407">
        <v>0</v>
      </c>
      <c r="E50"/>
      <c r="F50"/>
    </row>
    <row r="51" spans="2:9" ht="15" x14ac:dyDescent="0.25">
      <c r="B51" s="326" t="s">
        <v>222</v>
      </c>
      <c r="C51" s="407">
        <v>0</v>
      </c>
      <c r="D51" s="407">
        <v>0</v>
      </c>
      <c r="E51"/>
      <c r="F51"/>
    </row>
    <row r="52" spans="2:9" ht="15" x14ac:dyDescent="0.25">
      <c r="B52" s="326" t="s">
        <v>223</v>
      </c>
      <c r="C52" s="407">
        <v>0</v>
      </c>
      <c r="D52" s="407">
        <v>0</v>
      </c>
      <c r="E52"/>
      <c r="F52"/>
    </row>
    <row r="53" spans="2:9" ht="15" x14ac:dyDescent="0.25">
      <c r="B53" s="326" t="s">
        <v>224</v>
      </c>
      <c r="C53" s="407">
        <v>0</v>
      </c>
      <c r="D53" s="407">
        <v>0</v>
      </c>
      <c r="E53"/>
      <c r="F53"/>
    </row>
    <row r="54" spans="2:9" ht="15" x14ac:dyDescent="0.25">
      <c r="B54" s="326" t="s">
        <v>225</v>
      </c>
      <c r="C54" s="407">
        <v>0</v>
      </c>
      <c r="D54" s="407">
        <v>0</v>
      </c>
      <c r="E54"/>
      <c r="F54"/>
    </row>
    <row r="55" spans="2:9" ht="15" x14ac:dyDescent="0.25">
      <c r="B55" s="326" t="s">
        <v>226</v>
      </c>
      <c r="C55" s="407">
        <v>0</v>
      </c>
      <c r="D55" s="407">
        <v>0</v>
      </c>
      <c r="E55"/>
      <c r="F55"/>
    </row>
    <row r="56" spans="2:9" ht="15" x14ac:dyDescent="0.25">
      <c r="B56" s="326" t="s">
        <v>227</v>
      </c>
      <c r="C56" s="407">
        <v>0</v>
      </c>
      <c r="D56" s="407">
        <v>0</v>
      </c>
      <c r="E56"/>
      <c r="F56"/>
    </row>
    <row r="57" spans="2:9" ht="15" x14ac:dyDescent="0.25">
      <c r="B57" s="326" t="s">
        <v>228</v>
      </c>
      <c r="C57" s="407">
        <v>0</v>
      </c>
      <c r="D57" s="407">
        <v>0</v>
      </c>
      <c r="E57"/>
      <c r="F57"/>
    </row>
    <row r="58" spans="2:9" x14ac:dyDescent="0.2">
      <c r="B58" s="326" t="s">
        <v>229</v>
      </c>
      <c r="C58" s="407">
        <v>0</v>
      </c>
      <c r="D58" s="407">
        <v>0</v>
      </c>
    </row>
    <row r="59" spans="2:9" x14ac:dyDescent="0.2">
      <c r="B59" s="326" t="s">
        <v>230</v>
      </c>
      <c r="C59" s="407">
        <v>0</v>
      </c>
      <c r="D59" s="407">
        <v>0</v>
      </c>
    </row>
    <row r="60" spans="2:9" x14ac:dyDescent="0.2">
      <c r="B60" s="329" t="s">
        <v>231</v>
      </c>
      <c r="C60" s="408">
        <v>0</v>
      </c>
      <c r="D60" s="408">
        <v>0</v>
      </c>
    </row>
    <row r="61" spans="2:9" x14ac:dyDescent="0.2">
      <c r="B61" s="264"/>
      <c r="C61" s="265"/>
      <c r="D61" s="265"/>
    </row>
    <row r="62" spans="2:9" ht="15" x14ac:dyDescent="0.25">
      <c r="B62" s="88" t="s">
        <v>123</v>
      </c>
      <c r="C62" s="40" t="s">
        <v>232</v>
      </c>
    </row>
    <row r="64" spans="2:9" ht="15" x14ac:dyDescent="0.25">
      <c r="B64" s="88" t="s">
        <v>208</v>
      </c>
      <c r="C64" s="40" t="s">
        <v>207</v>
      </c>
      <c r="D64" s="40"/>
      <c r="I64" s="89"/>
    </row>
    <row r="65" spans="2:9" ht="15" x14ac:dyDescent="0.25">
      <c r="B65" s="90" t="s">
        <v>198</v>
      </c>
      <c r="C65" s="40">
        <v>0</v>
      </c>
      <c r="D65" s="40"/>
      <c r="I65" s="89"/>
    </row>
    <row r="66" spans="2:9" ht="15" x14ac:dyDescent="0.25">
      <c r="B66" s="90" t="s">
        <v>199</v>
      </c>
      <c r="C66" s="40">
        <v>0</v>
      </c>
      <c r="D66" s="40"/>
      <c r="I66" s="89"/>
    </row>
    <row r="67" spans="2:9" ht="15" x14ac:dyDescent="0.25">
      <c r="B67"/>
      <c r="C67"/>
      <c r="D67" s="40"/>
      <c r="I67" s="89"/>
    </row>
    <row r="68" spans="2:9" ht="15" x14ac:dyDescent="0.25">
      <c r="B68"/>
      <c r="C68"/>
      <c r="D68" s="40"/>
      <c r="E68" s="85"/>
      <c r="F68" s="85"/>
      <c r="I68" s="89"/>
    </row>
    <row r="69" spans="2:9" ht="15" x14ac:dyDescent="0.25">
      <c r="B69"/>
      <c r="C69"/>
      <c r="D69" s="40"/>
      <c r="E69" s="85"/>
      <c r="F69" s="85"/>
      <c r="I69" s="89"/>
    </row>
    <row r="70" spans="2:9" ht="15" x14ac:dyDescent="0.25">
      <c r="B70"/>
      <c r="C70"/>
      <c r="D70" s="40"/>
      <c r="E70" s="85"/>
      <c r="F70" s="85"/>
      <c r="I70" s="89"/>
    </row>
    <row r="71" spans="2:9" ht="15" x14ac:dyDescent="0.25">
      <c r="B71"/>
      <c r="C71"/>
      <c r="D71" s="40"/>
      <c r="E71" s="85"/>
      <c r="F71" s="85"/>
      <c r="I71" s="89"/>
    </row>
    <row r="72" spans="2:9" ht="15" x14ac:dyDescent="0.25">
      <c r="B72"/>
      <c r="C72"/>
      <c r="D72" s="40"/>
      <c r="E72" s="85"/>
      <c r="F72" s="85"/>
      <c r="I72" s="89"/>
    </row>
    <row r="73" spans="2:9" ht="15" x14ac:dyDescent="0.25">
      <c r="B73" s="40"/>
      <c r="C73" s="40"/>
      <c r="D73" s="40"/>
      <c r="E73" s="85"/>
      <c r="F73" s="85"/>
      <c r="I73" s="89"/>
    </row>
    <row r="74" spans="2:9" ht="15" x14ac:dyDescent="0.25">
      <c r="B74" s="40"/>
      <c r="C74" s="40"/>
      <c r="D74" s="40"/>
      <c r="G74" s="84"/>
      <c r="I74" s="89"/>
    </row>
    <row r="75" spans="2:9" ht="15" x14ac:dyDescent="0.25">
      <c r="B75" s="40"/>
      <c r="C75" s="40"/>
      <c r="D75" s="40"/>
      <c r="G75" s="84"/>
      <c r="I75" s="89"/>
    </row>
    <row r="76" spans="2:9" ht="15" x14ac:dyDescent="0.25">
      <c r="B76" s="40"/>
      <c r="C76" s="40"/>
      <c r="D76" s="40"/>
      <c r="G76" s="84"/>
      <c r="I76" s="89"/>
    </row>
    <row r="77" spans="2:9" ht="15" x14ac:dyDescent="0.25">
      <c r="B77" s="40"/>
      <c r="C77" s="40"/>
      <c r="D77" s="40"/>
      <c r="G77" s="84"/>
      <c r="I77" s="89"/>
    </row>
    <row r="78" spans="2:9" ht="15" x14ac:dyDescent="0.25">
      <c r="B78" s="40"/>
      <c r="C78" s="40"/>
      <c r="D78" s="40"/>
      <c r="G78" s="84"/>
      <c r="I78" s="89"/>
    </row>
    <row r="79" spans="2:9" ht="15" x14ac:dyDescent="0.25">
      <c r="B79" s="40"/>
      <c r="C79" s="40"/>
      <c r="D79" s="40"/>
      <c r="G79" s="84"/>
    </row>
    <row r="80" spans="2:9" ht="15" x14ac:dyDescent="0.25">
      <c r="B80" s="40"/>
      <c r="C80" s="40"/>
      <c r="D80" s="40"/>
      <c r="G80" s="84"/>
    </row>
    <row r="81" spans="2:16" ht="15" x14ac:dyDescent="0.25">
      <c r="B81" s="40"/>
      <c r="C81" s="40"/>
      <c r="D81" s="40"/>
    </row>
    <row r="82" spans="2:16" ht="15" x14ac:dyDescent="0.25">
      <c r="B82" s="88" t="s">
        <v>123</v>
      </c>
      <c r="C82" s="40" t="s">
        <v>232</v>
      </c>
      <c r="D82" s="40"/>
    </row>
    <row r="84" spans="2:16" ht="15" x14ac:dyDescent="0.25">
      <c r="B84" s="88" t="s">
        <v>208</v>
      </c>
      <c r="C84" s="40" t="s">
        <v>233</v>
      </c>
      <c r="D84" s="40" t="s">
        <v>201</v>
      </c>
      <c r="E84" s="40" t="s">
        <v>202</v>
      </c>
      <c r="F84" s="40" t="s">
        <v>203</v>
      </c>
      <c r="G84" s="40" t="s">
        <v>205</v>
      </c>
      <c r="H84" s="40" t="s">
        <v>204</v>
      </c>
      <c r="I84" s="40" t="s">
        <v>206</v>
      </c>
      <c r="J84"/>
      <c r="K84" s="85"/>
      <c r="L84" s="85"/>
      <c r="M84" s="85"/>
      <c r="N84" s="85"/>
      <c r="O84" s="85"/>
      <c r="P84" s="85"/>
    </row>
    <row r="85" spans="2:16" ht="15" x14ac:dyDescent="0.25">
      <c r="B85" s="90" t="s">
        <v>198</v>
      </c>
      <c r="C85" s="40">
        <v>0</v>
      </c>
      <c r="D85" s="40">
        <v>0</v>
      </c>
      <c r="E85" s="40">
        <v>0</v>
      </c>
      <c r="F85" s="40">
        <v>0</v>
      </c>
      <c r="G85" s="40">
        <v>0</v>
      </c>
      <c r="H85" s="40">
        <v>0</v>
      </c>
      <c r="I85" s="40">
        <v>0</v>
      </c>
      <c r="J85"/>
      <c r="K85" s="85"/>
      <c r="L85" s="85"/>
      <c r="M85" s="85"/>
      <c r="N85" s="85"/>
      <c r="O85" s="85"/>
      <c r="P85" s="85"/>
    </row>
    <row r="86" spans="2:16" ht="15" x14ac:dyDescent="0.25">
      <c r="B86" s="90" t="s">
        <v>199</v>
      </c>
      <c r="C86" s="40">
        <v>0</v>
      </c>
      <c r="D86" s="40">
        <v>0</v>
      </c>
      <c r="E86" s="40">
        <v>0</v>
      </c>
      <c r="F86" s="40">
        <v>0</v>
      </c>
      <c r="G86" s="40">
        <v>0</v>
      </c>
      <c r="H86" s="40">
        <v>0</v>
      </c>
      <c r="I86" s="40">
        <v>0</v>
      </c>
      <c r="J86"/>
      <c r="K86" s="85"/>
      <c r="L86" s="85"/>
      <c r="M86" s="85"/>
      <c r="N86" s="85"/>
      <c r="O86" s="85"/>
      <c r="P86" s="85"/>
    </row>
    <row r="87" spans="2:16" ht="15" x14ac:dyDescent="0.25">
      <c r="B87"/>
      <c r="C87"/>
      <c r="D87"/>
      <c r="E87"/>
      <c r="F87"/>
      <c r="G87"/>
      <c r="H87"/>
      <c r="I87"/>
      <c r="J87"/>
      <c r="K87" s="85"/>
      <c r="L87" s="85"/>
      <c r="M87" s="85"/>
      <c r="N87" s="85"/>
      <c r="O87" s="85"/>
      <c r="P87" s="85"/>
    </row>
    <row r="88" spans="2:16" ht="15" x14ac:dyDescent="0.25">
      <c r="B88"/>
      <c r="C88"/>
      <c r="D88"/>
      <c r="E88"/>
      <c r="F88"/>
      <c r="G88"/>
      <c r="H88"/>
      <c r="I88"/>
      <c r="J88"/>
      <c r="K88" s="85"/>
      <c r="L88" s="85"/>
      <c r="M88" s="85"/>
      <c r="N88" s="85"/>
      <c r="O88" s="85"/>
      <c r="P88" s="85"/>
    </row>
    <row r="89" spans="2:16" ht="15" x14ac:dyDescent="0.25">
      <c r="B89"/>
      <c r="C89"/>
      <c r="D89"/>
      <c r="E89"/>
      <c r="F89"/>
      <c r="G89"/>
      <c r="H89"/>
      <c r="I89"/>
      <c r="J89"/>
      <c r="K89" s="85"/>
      <c r="L89" s="85"/>
      <c r="M89" s="85"/>
      <c r="N89" s="85"/>
      <c r="O89" s="85"/>
      <c r="P89" s="85"/>
    </row>
    <row r="90" spans="2:16" ht="15" x14ac:dyDescent="0.25">
      <c r="B90"/>
      <c r="C90"/>
      <c r="D90"/>
      <c r="E90"/>
      <c r="F90"/>
      <c r="G90"/>
      <c r="H90"/>
      <c r="I90"/>
      <c r="J90"/>
      <c r="K90" s="85"/>
      <c r="L90" s="85"/>
      <c r="M90" s="85"/>
      <c r="N90" s="85"/>
      <c r="O90" s="85"/>
      <c r="P90" s="85"/>
    </row>
    <row r="91" spans="2:16" ht="15" x14ac:dyDescent="0.25">
      <c r="B91"/>
      <c r="C91"/>
      <c r="D91"/>
      <c r="E91"/>
      <c r="F91"/>
      <c r="G91"/>
      <c r="H91"/>
      <c r="I91"/>
      <c r="J91"/>
      <c r="K91" s="85"/>
      <c r="L91" s="85"/>
      <c r="M91" s="85"/>
      <c r="N91" s="85"/>
      <c r="O91" s="85"/>
      <c r="P91" s="85"/>
    </row>
    <row r="92" spans="2:16" ht="15" x14ac:dyDescent="0.25">
      <c r="B92"/>
      <c r="C92"/>
      <c r="D92"/>
      <c r="E92"/>
      <c r="F92"/>
      <c r="G92"/>
      <c r="H92"/>
      <c r="I92"/>
      <c r="J92"/>
    </row>
    <row r="93" spans="2:16" ht="15" x14ac:dyDescent="0.25">
      <c r="B93"/>
      <c r="C93"/>
      <c r="D93"/>
      <c r="E93"/>
      <c r="F93"/>
      <c r="G93"/>
      <c r="H93"/>
      <c r="I93"/>
      <c r="J93"/>
    </row>
    <row r="94" spans="2:16" ht="15" x14ac:dyDescent="0.25">
      <c r="B94"/>
      <c r="C94"/>
      <c r="D94"/>
      <c r="E94"/>
      <c r="F94"/>
      <c r="G94"/>
      <c r="H94"/>
      <c r="I94"/>
      <c r="J94"/>
    </row>
    <row r="95" spans="2:16" ht="15" x14ac:dyDescent="0.25">
      <c r="B95"/>
      <c r="C95"/>
      <c r="D95"/>
      <c r="E95"/>
      <c r="F95"/>
      <c r="G95"/>
      <c r="H95"/>
      <c r="I95"/>
      <c r="J95"/>
    </row>
    <row r="96" spans="2:16" ht="15" x14ac:dyDescent="0.25">
      <c r="B96"/>
      <c r="C96"/>
      <c r="D96"/>
      <c r="E96"/>
      <c r="F96"/>
      <c r="G96"/>
      <c r="H96"/>
      <c r="I96"/>
      <c r="J96"/>
    </row>
    <row r="97" spans="2:4" ht="15" x14ac:dyDescent="0.25">
      <c r="B97" s="40"/>
      <c r="C97" s="40"/>
      <c r="D97" s="40"/>
    </row>
    <row r="98" spans="2:4" ht="15" x14ac:dyDescent="0.25">
      <c r="B98" s="40"/>
      <c r="C98" s="40"/>
      <c r="D98" s="40"/>
    </row>
    <row r="99" spans="2:4" ht="15" x14ac:dyDescent="0.25">
      <c r="B99" s="40"/>
      <c r="C99" s="40"/>
      <c r="D99" s="40"/>
    </row>
    <row r="100" spans="2:4" ht="15" x14ac:dyDescent="0.25">
      <c r="B100" s="40"/>
      <c r="C100" s="40"/>
      <c r="D100" s="40"/>
    </row>
    <row r="101" spans="2:4" ht="15" x14ac:dyDescent="0.25">
      <c r="B101" s="40"/>
      <c r="C101" s="40"/>
      <c r="D101" s="40"/>
    </row>
    <row r="115" spans="2:7" ht="15" x14ac:dyDescent="0.25">
      <c r="B115" s="410" t="s">
        <v>123</v>
      </c>
      <c r="C115" s="391" t="s">
        <v>232</v>
      </c>
      <c r="D115" s="40"/>
      <c r="G115" s="84"/>
    </row>
    <row r="116" spans="2:7" ht="15" x14ac:dyDescent="0.25">
      <c r="B116" s="40"/>
      <c r="C116" s="40"/>
      <c r="D116" s="40"/>
      <c r="G116" s="84"/>
    </row>
    <row r="117" spans="2:7" ht="15" x14ac:dyDescent="0.25">
      <c r="B117" s="387" t="s">
        <v>208</v>
      </c>
      <c r="C117" s="390" t="s">
        <v>213</v>
      </c>
      <c r="D117" s="40"/>
      <c r="E117" s="40"/>
      <c r="F117" s="40"/>
      <c r="G117" s="84"/>
    </row>
    <row r="118" spans="2:7" ht="15" x14ac:dyDescent="0.25">
      <c r="B118" s="319" t="s">
        <v>198</v>
      </c>
      <c r="C118" s="392">
        <v>0</v>
      </c>
      <c r="D118" s="40"/>
      <c r="E118" s="40"/>
      <c r="F118" s="40"/>
      <c r="G118" s="84"/>
    </row>
    <row r="119" spans="2:7" ht="15" x14ac:dyDescent="0.25">
      <c r="B119" s="391" t="s">
        <v>199</v>
      </c>
      <c r="C119" s="323">
        <v>0</v>
      </c>
      <c r="D119" s="40"/>
      <c r="E119" s="40"/>
      <c r="F119" s="40"/>
      <c r="G119" s="84"/>
    </row>
    <row r="120" spans="2:7" ht="15" x14ac:dyDescent="0.25">
      <c r="B120"/>
      <c r="C120"/>
      <c r="D120" s="40"/>
      <c r="E120" s="40"/>
      <c r="F120" s="40"/>
      <c r="G120" s="84"/>
    </row>
    <row r="121" spans="2:7" ht="15" x14ac:dyDescent="0.25">
      <c r="B121"/>
      <c r="C121"/>
      <c r="D121" s="40"/>
      <c r="E121" s="40"/>
      <c r="F121" s="40"/>
    </row>
    <row r="122" spans="2:7" ht="15" x14ac:dyDescent="0.25">
      <c r="B122"/>
      <c r="C122"/>
      <c r="D122" s="91"/>
      <c r="E122" s="91"/>
      <c r="F122" s="91"/>
    </row>
    <row r="123" spans="2:7" ht="15" x14ac:dyDescent="0.25">
      <c r="B123"/>
      <c r="C123"/>
      <c r="D123" s="91"/>
      <c r="E123" s="91"/>
      <c r="F123" s="91"/>
    </row>
    <row r="124" spans="2:7" ht="15" x14ac:dyDescent="0.25">
      <c r="B124"/>
      <c r="C124"/>
      <c r="D124" s="91"/>
      <c r="E124" s="91"/>
      <c r="F124" s="91"/>
    </row>
    <row r="125" spans="2:7" ht="15" x14ac:dyDescent="0.25">
      <c r="B125"/>
      <c r="C125"/>
      <c r="D125" s="91"/>
      <c r="E125" s="91"/>
      <c r="F125" s="91"/>
    </row>
    <row r="126" spans="2:7" ht="15" x14ac:dyDescent="0.25">
      <c r="B126"/>
      <c r="C126"/>
      <c r="D126" s="91"/>
      <c r="E126" s="91"/>
      <c r="F126" s="91"/>
    </row>
    <row r="127" spans="2:7" ht="15" x14ac:dyDescent="0.25">
      <c r="B127"/>
      <c r="C127"/>
      <c r="D127" s="91"/>
      <c r="E127" s="91"/>
      <c r="F127" s="91"/>
    </row>
    <row r="128" spans="2:7" ht="15" x14ac:dyDescent="0.25">
      <c r="B128"/>
      <c r="C128"/>
      <c r="D128" s="91"/>
      <c r="E128" s="91"/>
      <c r="F128" s="91"/>
    </row>
    <row r="129" spans="2:6" ht="15" x14ac:dyDescent="0.25">
      <c r="B129"/>
      <c r="C129"/>
      <c r="D129" s="91"/>
      <c r="E129" s="91"/>
      <c r="F129" s="91"/>
    </row>
  </sheetData>
  <pageMargins left="0.7" right="0.7" top="0.75" bottom="0.75" header="0.3" footer="0.3"/>
  <pageSetup paperSize="9" orientation="portrait"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F8B3-5F9E-4B0B-A8F4-5DE77CD53DB4}">
  <sheetPr>
    <tabColor rgb="FF00B050"/>
  </sheetPr>
  <dimension ref="B1:E65"/>
  <sheetViews>
    <sheetView zoomScale="85" zoomScaleNormal="85" workbookViewId="0"/>
  </sheetViews>
  <sheetFormatPr baseColWidth="10" defaultColWidth="11.42578125" defaultRowHeight="15" x14ac:dyDescent="0.25"/>
  <cols>
    <col min="1" max="1" width="4.28515625" customWidth="1"/>
    <col min="2" max="2" width="72" bestFit="1" customWidth="1"/>
    <col min="3" max="3" width="23.85546875" bestFit="1" customWidth="1"/>
    <col min="4" max="4" width="12.5703125" bestFit="1" customWidth="1"/>
    <col min="5" max="5" width="11.7109375" bestFit="1" customWidth="1"/>
    <col min="6" max="6" width="12.5703125" bestFit="1" customWidth="1"/>
  </cols>
  <sheetData>
    <row r="1" spans="2:5" ht="20.25" x14ac:dyDescent="0.3">
      <c r="B1" s="148" t="s">
        <v>234</v>
      </c>
    </row>
    <row r="2" spans="2:5" x14ac:dyDescent="0.25">
      <c r="E2" s="138"/>
    </row>
    <row r="3" spans="2:5" x14ac:dyDescent="0.25">
      <c r="C3" s="135" t="s">
        <v>196</v>
      </c>
    </row>
    <row r="4" spans="2:5" x14ac:dyDescent="0.25">
      <c r="B4" s="135" t="s">
        <v>208</v>
      </c>
      <c r="C4" t="s">
        <v>198</v>
      </c>
      <c r="D4" t="s">
        <v>199</v>
      </c>
    </row>
    <row r="5" spans="2:5" x14ac:dyDescent="0.25">
      <c r="B5" s="136" t="s">
        <v>198</v>
      </c>
      <c r="C5" s="162"/>
      <c r="D5" s="162"/>
    </row>
    <row r="6" spans="2:5" x14ac:dyDescent="0.25">
      <c r="B6" s="266" t="s">
        <v>235</v>
      </c>
      <c r="C6" s="267">
        <v>0</v>
      </c>
      <c r="D6" s="267">
        <v>0</v>
      </c>
    </row>
    <row r="7" spans="2:5" x14ac:dyDescent="0.25">
      <c r="B7" s="266" t="s">
        <v>425</v>
      </c>
      <c r="C7" s="162"/>
      <c r="D7" s="162"/>
    </row>
    <row r="8" spans="2:5" x14ac:dyDescent="0.25">
      <c r="B8" s="266" t="s">
        <v>422</v>
      </c>
      <c r="C8" s="162">
        <v>0</v>
      </c>
      <c r="D8" s="162">
        <v>0</v>
      </c>
    </row>
    <row r="9" spans="2:5" x14ac:dyDescent="0.25">
      <c r="B9" s="266" t="s">
        <v>236</v>
      </c>
      <c r="C9" s="267">
        <v>0</v>
      </c>
      <c r="D9" s="267">
        <v>0</v>
      </c>
    </row>
    <row r="10" spans="2:5" x14ac:dyDescent="0.25">
      <c r="B10" s="266" t="s">
        <v>237</v>
      </c>
      <c r="C10" s="267">
        <v>0</v>
      </c>
      <c r="D10" s="267">
        <v>0</v>
      </c>
    </row>
    <row r="11" spans="2:5" x14ac:dyDescent="0.25">
      <c r="B11" s="266" t="s">
        <v>238</v>
      </c>
      <c r="C11" s="267">
        <v>0</v>
      </c>
      <c r="D11" s="267">
        <v>0</v>
      </c>
    </row>
    <row r="12" spans="2:5" x14ac:dyDescent="0.25">
      <c r="B12" s="266" t="s">
        <v>239</v>
      </c>
      <c r="C12" s="267">
        <v>0</v>
      </c>
      <c r="D12" s="267">
        <v>0</v>
      </c>
    </row>
    <row r="13" spans="2:5" x14ac:dyDescent="0.25">
      <c r="B13" s="266" t="s">
        <v>240</v>
      </c>
      <c r="C13" s="267">
        <v>0</v>
      </c>
      <c r="D13" s="267">
        <v>0</v>
      </c>
    </row>
    <row r="14" spans="2:5" x14ac:dyDescent="0.25">
      <c r="B14" s="266" t="s">
        <v>241</v>
      </c>
      <c r="C14" s="267">
        <v>0</v>
      </c>
      <c r="D14" s="267">
        <v>0</v>
      </c>
    </row>
    <row r="15" spans="2:5" x14ac:dyDescent="0.25">
      <c r="B15" s="266" t="s">
        <v>242</v>
      </c>
      <c r="C15" s="162">
        <v>0</v>
      </c>
      <c r="D15" s="162">
        <v>0</v>
      </c>
    </row>
    <row r="16" spans="2:5" x14ac:dyDescent="0.25">
      <c r="B16" s="266" t="s">
        <v>243</v>
      </c>
      <c r="C16" s="162">
        <v>0</v>
      </c>
      <c r="D16" s="162">
        <v>0</v>
      </c>
    </row>
    <row r="17" spans="2:4" x14ac:dyDescent="0.25">
      <c r="B17" s="266" t="s">
        <v>246</v>
      </c>
      <c r="C17" s="162">
        <v>0</v>
      </c>
      <c r="D17" s="162">
        <v>0</v>
      </c>
    </row>
    <row r="18" spans="2:4" x14ac:dyDescent="0.25">
      <c r="B18" s="266" t="s">
        <v>247</v>
      </c>
      <c r="C18" s="162">
        <v>0</v>
      </c>
      <c r="D18" s="162">
        <v>0</v>
      </c>
    </row>
    <row r="19" spans="2:4" x14ac:dyDescent="0.25">
      <c r="B19" s="266" t="s">
        <v>248</v>
      </c>
      <c r="C19" s="162">
        <v>0</v>
      </c>
      <c r="D19" s="162">
        <v>0</v>
      </c>
    </row>
    <row r="20" spans="2:4" x14ac:dyDescent="0.25">
      <c r="B20" s="266" t="s">
        <v>249</v>
      </c>
      <c r="C20" s="162">
        <v>0</v>
      </c>
      <c r="D20" s="162">
        <v>0</v>
      </c>
    </row>
    <row r="21" spans="2:4" x14ac:dyDescent="0.25">
      <c r="B21" s="266" t="s">
        <v>250</v>
      </c>
      <c r="C21" s="162">
        <v>0</v>
      </c>
      <c r="D21" s="162">
        <v>0</v>
      </c>
    </row>
    <row r="22" spans="2:4" x14ac:dyDescent="0.25">
      <c r="B22" s="266" t="s">
        <v>251</v>
      </c>
      <c r="C22" s="162">
        <v>0</v>
      </c>
      <c r="D22" s="162">
        <v>0</v>
      </c>
    </row>
    <row r="23" spans="2:4" x14ac:dyDescent="0.25">
      <c r="B23" s="266" t="s">
        <v>252</v>
      </c>
      <c r="C23" s="162">
        <v>0</v>
      </c>
      <c r="D23" s="162">
        <v>0</v>
      </c>
    </row>
    <row r="24" spans="2:4" x14ac:dyDescent="0.25">
      <c r="B24" s="266" t="s">
        <v>253</v>
      </c>
      <c r="C24" s="162">
        <v>0</v>
      </c>
      <c r="D24" s="162">
        <v>0</v>
      </c>
    </row>
    <row r="25" spans="2:4" x14ac:dyDescent="0.25">
      <c r="B25" s="266" t="s">
        <v>254</v>
      </c>
      <c r="C25" s="162">
        <v>0</v>
      </c>
      <c r="D25" s="162">
        <v>0</v>
      </c>
    </row>
    <row r="26" spans="2:4" x14ac:dyDescent="0.25">
      <c r="B26" s="266" t="s">
        <v>255</v>
      </c>
      <c r="C26" s="162">
        <v>0</v>
      </c>
      <c r="D26" s="162">
        <v>0</v>
      </c>
    </row>
    <row r="27" spans="2:4" x14ac:dyDescent="0.25">
      <c r="B27" s="266" t="s">
        <v>256</v>
      </c>
      <c r="C27" s="162">
        <v>0</v>
      </c>
      <c r="D27" s="162">
        <v>0</v>
      </c>
    </row>
    <row r="28" spans="2:4" x14ac:dyDescent="0.25">
      <c r="B28" s="266" t="s">
        <v>257</v>
      </c>
      <c r="C28" s="162">
        <v>0</v>
      </c>
      <c r="D28" s="162">
        <v>0</v>
      </c>
    </row>
    <row r="29" spans="2:4" x14ac:dyDescent="0.25">
      <c r="B29" s="266" t="s">
        <v>245</v>
      </c>
      <c r="C29" s="162">
        <v>0</v>
      </c>
      <c r="D29" s="162">
        <v>0</v>
      </c>
    </row>
    <row r="30" spans="2:4" x14ac:dyDescent="0.25">
      <c r="B30" s="266" t="s">
        <v>435</v>
      </c>
      <c r="C30" s="162">
        <v>0</v>
      </c>
      <c r="D30" s="162">
        <v>0</v>
      </c>
    </row>
    <row r="31" spans="2:4" x14ac:dyDescent="0.25">
      <c r="B31" s="266" t="s">
        <v>437</v>
      </c>
      <c r="C31" s="162">
        <v>0</v>
      </c>
      <c r="D31" s="162">
        <v>0</v>
      </c>
    </row>
    <row r="32" spans="2:4" x14ac:dyDescent="0.25">
      <c r="B32" s="266" t="s">
        <v>244</v>
      </c>
      <c r="C32" s="162">
        <v>0</v>
      </c>
      <c r="D32" s="162">
        <v>0</v>
      </c>
    </row>
    <row r="33" spans="2:4" x14ac:dyDescent="0.25">
      <c r="B33" s="266" t="s">
        <v>258</v>
      </c>
      <c r="C33" s="162">
        <v>0</v>
      </c>
      <c r="D33" s="162">
        <v>0</v>
      </c>
    </row>
    <row r="34" spans="2:4" x14ac:dyDescent="0.25">
      <c r="B34" s="266" t="s">
        <v>259</v>
      </c>
      <c r="C34" s="162">
        <v>0</v>
      </c>
      <c r="D34" s="162">
        <v>0</v>
      </c>
    </row>
    <row r="35" spans="2:4" x14ac:dyDescent="0.25">
      <c r="B35" s="266" t="s">
        <v>260</v>
      </c>
      <c r="C35" s="162">
        <v>0</v>
      </c>
      <c r="D35" s="162">
        <v>0</v>
      </c>
    </row>
    <row r="36" spans="2:4" x14ac:dyDescent="0.25">
      <c r="B36" s="136" t="s">
        <v>261</v>
      </c>
      <c r="C36" s="267">
        <v>0</v>
      </c>
      <c r="D36" s="267">
        <v>0</v>
      </c>
    </row>
    <row r="37" spans="2:4" x14ac:dyDescent="0.25">
      <c r="B37" s="136" t="s">
        <v>426</v>
      </c>
      <c r="C37" s="162"/>
      <c r="D37" s="162"/>
    </row>
    <row r="38" spans="2:4" x14ac:dyDescent="0.25">
      <c r="B38" s="136" t="s">
        <v>424</v>
      </c>
      <c r="C38" s="162">
        <v>0</v>
      </c>
      <c r="D38" s="162">
        <v>0</v>
      </c>
    </row>
    <row r="39" spans="2:4" x14ac:dyDescent="0.25">
      <c r="B39" s="136" t="s">
        <v>262</v>
      </c>
      <c r="C39" s="267">
        <v>0</v>
      </c>
      <c r="D39" s="267">
        <v>0</v>
      </c>
    </row>
    <row r="40" spans="2:4" x14ac:dyDescent="0.25">
      <c r="B40" s="136" t="s">
        <v>263</v>
      </c>
      <c r="C40" s="267">
        <v>0</v>
      </c>
      <c r="D40" s="267">
        <v>0</v>
      </c>
    </row>
    <row r="41" spans="2:4" x14ac:dyDescent="0.25">
      <c r="B41" s="136" t="s">
        <v>264</v>
      </c>
      <c r="C41" s="267">
        <v>0</v>
      </c>
      <c r="D41" s="267">
        <v>0</v>
      </c>
    </row>
    <row r="42" spans="2:4" x14ac:dyDescent="0.25">
      <c r="B42" s="136" t="s">
        <v>265</v>
      </c>
      <c r="C42" s="267">
        <v>0</v>
      </c>
      <c r="D42" s="267">
        <v>0</v>
      </c>
    </row>
    <row r="43" spans="2:4" x14ac:dyDescent="0.25">
      <c r="B43" s="136" t="s">
        <v>266</v>
      </c>
      <c r="C43" s="267">
        <v>0</v>
      </c>
      <c r="D43" s="267">
        <v>0</v>
      </c>
    </row>
    <row r="44" spans="2:4" x14ac:dyDescent="0.25">
      <c r="B44" s="136" t="s">
        <v>267</v>
      </c>
      <c r="C44" s="267">
        <v>0</v>
      </c>
      <c r="D44" s="267">
        <v>0</v>
      </c>
    </row>
    <row r="45" spans="2:4" x14ac:dyDescent="0.25">
      <c r="B45" s="136" t="s">
        <v>268</v>
      </c>
      <c r="C45" s="162">
        <v>0</v>
      </c>
      <c r="D45" s="162">
        <v>0</v>
      </c>
    </row>
    <row r="46" spans="2:4" x14ac:dyDescent="0.25">
      <c r="B46" s="136" t="s">
        <v>269</v>
      </c>
      <c r="C46" s="162">
        <v>0</v>
      </c>
      <c r="D46" s="162">
        <v>0</v>
      </c>
    </row>
    <row r="47" spans="2:4" x14ac:dyDescent="0.25">
      <c r="B47" s="136" t="s">
        <v>272</v>
      </c>
      <c r="C47" s="162">
        <v>0</v>
      </c>
      <c r="D47" s="162">
        <v>0</v>
      </c>
    </row>
    <row r="48" spans="2:4" x14ac:dyDescent="0.25">
      <c r="B48" s="136" t="s">
        <v>273</v>
      </c>
      <c r="C48" s="162">
        <v>0</v>
      </c>
      <c r="D48" s="162">
        <v>0</v>
      </c>
    </row>
    <row r="49" spans="2:4" x14ac:dyDescent="0.25">
      <c r="B49" s="136" t="s">
        <v>274</v>
      </c>
      <c r="C49" s="162">
        <v>0</v>
      </c>
      <c r="D49" s="162">
        <v>0</v>
      </c>
    </row>
    <row r="50" spans="2:4" x14ac:dyDescent="0.25">
      <c r="B50" s="136" t="s">
        <v>275</v>
      </c>
      <c r="C50" s="162">
        <v>0</v>
      </c>
      <c r="D50" s="162">
        <v>0</v>
      </c>
    </row>
    <row r="51" spans="2:4" x14ac:dyDescent="0.25">
      <c r="B51" s="136" t="s">
        <v>276</v>
      </c>
      <c r="C51" s="162">
        <v>0</v>
      </c>
      <c r="D51" s="162">
        <v>0</v>
      </c>
    </row>
    <row r="52" spans="2:4" x14ac:dyDescent="0.25">
      <c r="B52" s="136" t="s">
        <v>277</v>
      </c>
      <c r="C52" s="162">
        <v>0</v>
      </c>
      <c r="D52" s="162">
        <v>0</v>
      </c>
    </row>
    <row r="53" spans="2:4" x14ac:dyDescent="0.25">
      <c r="B53" s="136" t="s">
        <v>278</v>
      </c>
      <c r="C53" s="162">
        <v>0</v>
      </c>
      <c r="D53" s="162">
        <v>0</v>
      </c>
    </row>
    <row r="54" spans="2:4" x14ac:dyDescent="0.25">
      <c r="B54" s="136" t="s">
        <v>279</v>
      </c>
      <c r="C54" s="162">
        <v>0</v>
      </c>
      <c r="D54" s="162">
        <v>0</v>
      </c>
    </row>
    <row r="55" spans="2:4" x14ac:dyDescent="0.25">
      <c r="B55" s="136" t="s">
        <v>280</v>
      </c>
      <c r="C55" s="162">
        <v>0</v>
      </c>
      <c r="D55" s="162">
        <v>0</v>
      </c>
    </row>
    <row r="56" spans="2:4" x14ac:dyDescent="0.25">
      <c r="B56" s="136" t="s">
        <v>281</v>
      </c>
      <c r="C56" s="162">
        <v>0</v>
      </c>
      <c r="D56" s="162">
        <v>0</v>
      </c>
    </row>
    <row r="57" spans="2:4" x14ac:dyDescent="0.25">
      <c r="B57" s="136" t="s">
        <v>282</v>
      </c>
      <c r="C57" s="162">
        <v>0</v>
      </c>
      <c r="D57" s="162">
        <v>0</v>
      </c>
    </row>
    <row r="58" spans="2:4" x14ac:dyDescent="0.25">
      <c r="B58" s="136" t="s">
        <v>283</v>
      </c>
      <c r="C58" s="162">
        <v>0</v>
      </c>
      <c r="D58" s="162">
        <v>0</v>
      </c>
    </row>
    <row r="59" spans="2:4" x14ac:dyDescent="0.25">
      <c r="B59" s="136" t="s">
        <v>271</v>
      </c>
      <c r="C59" s="162">
        <v>0</v>
      </c>
      <c r="D59" s="162">
        <v>0</v>
      </c>
    </row>
    <row r="60" spans="2:4" x14ac:dyDescent="0.25">
      <c r="B60" s="136" t="s">
        <v>436</v>
      </c>
      <c r="C60" s="162">
        <v>0</v>
      </c>
      <c r="D60" s="162">
        <v>0</v>
      </c>
    </row>
    <row r="61" spans="2:4" x14ac:dyDescent="0.25">
      <c r="B61" s="136" t="s">
        <v>438</v>
      </c>
      <c r="C61" s="162">
        <v>0</v>
      </c>
      <c r="D61" s="162">
        <v>0</v>
      </c>
    </row>
    <row r="62" spans="2:4" x14ac:dyDescent="0.25">
      <c r="B62" s="136" t="s">
        <v>270</v>
      </c>
      <c r="C62" s="162">
        <v>0</v>
      </c>
      <c r="D62" s="162">
        <v>0</v>
      </c>
    </row>
    <row r="63" spans="2:4" x14ac:dyDescent="0.25">
      <c r="B63" s="136" t="s">
        <v>284</v>
      </c>
      <c r="C63" s="162">
        <v>0</v>
      </c>
      <c r="D63" s="162">
        <v>0</v>
      </c>
    </row>
    <row r="64" spans="2:4" x14ac:dyDescent="0.25">
      <c r="B64" s="136" t="s">
        <v>285</v>
      </c>
      <c r="C64" s="162">
        <v>0</v>
      </c>
      <c r="D64" s="162">
        <v>0</v>
      </c>
    </row>
    <row r="65" spans="2:4" x14ac:dyDescent="0.25">
      <c r="B65" s="136" t="s">
        <v>286</v>
      </c>
      <c r="C65" s="162">
        <v>0</v>
      </c>
      <c r="D65" s="162">
        <v>0</v>
      </c>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C085-CC21-42AF-ACA7-02FCFFC6D9D7}">
  <sheetPr>
    <tabColor rgb="FF00B050"/>
  </sheetPr>
  <dimension ref="B1:E31"/>
  <sheetViews>
    <sheetView tabSelected="1" zoomScale="85" zoomScaleNormal="85" workbookViewId="0"/>
  </sheetViews>
  <sheetFormatPr baseColWidth="10" defaultColWidth="11.42578125" defaultRowHeight="15" x14ac:dyDescent="0.25"/>
  <cols>
    <col min="1" max="1" width="4.28515625" customWidth="1"/>
    <col min="2" max="2" width="72" bestFit="1" customWidth="1"/>
    <col min="3" max="3" width="23.85546875" bestFit="1" customWidth="1"/>
    <col min="4" max="4" width="12.5703125" bestFit="1" customWidth="1"/>
    <col min="5" max="5" width="11.140625" bestFit="1" customWidth="1"/>
    <col min="6" max="6" width="12.5703125" bestFit="1" customWidth="1"/>
  </cols>
  <sheetData>
    <row r="1" spans="2:5" ht="20.25" x14ac:dyDescent="0.3">
      <c r="B1" s="148" t="s">
        <v>234</v>
      </c>
    </row>
    <row r="2" spans="2:5" ht="20.25" x14ac:dyDescent="0.3">
      <c r="B2" s="148"/>
    </row>
    <row r="3" spans="2:5" x14ac:dyDescent="0.25">
      <c r="B3" s="135" t="s">
        <v>123</v>
      </c>
      <c r="C3" t="s">
        <v>232</v>
      </c>
    </row>
    <row r="4" spans="2:5" x14ac:dyDescent="0.25">
      <c r="E4" s="138"/>
    </row>
    <row r="5" spans="2:5" x14ac:dyDescent="0.25">
      <c r="C5" s="135" t="s">
        <v>196</v>
      </c>
    </row>
    <row r="6" spans="2:5" x14ac:dyDescent="0.25">
      <c r="B6" s="135" t="s">
        <v>208</v>
      </c>
      <c r="C6" t="s">
        <v>198</v>
      </c>
      <c r="D6" t="s">
        <v>199</v>
      </c>
    </row>
    <row r="7" spans="2:5" x14ac:dyDescent="0.25">
      <c r="B7" s="136" t="s">
        <v>198</v>
      </c>
      <c r="C7" s="162"/>
      <c r="D7" s="162"/>
    </row>
    <row r="8" spans="2:5" x14ac:dyDescent="0.25">
      <c r="B8" s="266" t="s">
        <v>427</v>
      </c>
      <c r="C8" s="162">
        <v>0</v>
      </c>
      <c r="D8" s="162">
        <v>0</v>
      </c>
    </row>
    <row r="9" spans="2:5" x14ac:dyDescent="0.25">
      <c r="B9" s="266" t="s">
        <v>429</v>
      </c>
      <c r="C9" s="162"/>
      <c r="D9" s="162"/>
    </row>
    <row r="10" spans="2:5" x14ac:dyDescent="0.25">
      <c r="B10" s="266" t="s">
        <v>236</v>
      </c>
      <c r="C10" s="267">
        <v>0</v>
      </c>
      <c r="D10" s="267">
        <v>0</v>
      </c>
    </row>
    <row r="11" spans="2:5" x14ac:dyDescent="0.25">
      <c r="B11" s="266" t="s">
        <v>237</v>
      </c>
      <c r="C11" s="267">
        <v>0</v>
      </c>
      <c r="D11" s="267">
        <v>0</v>
      </c>
    </row>
    <row r="12" spans="2:5" x14ac:dyDescent="0.25">
      <c r="B12" s="266" t="s">
        <v>238</v>
      </c>
      <c r="C12" s="267">
        <v>0</v>
      </c>
      <c r="D12" s="267">
        <v>0</v>
      </c>
    </row>
    <row r="13" spans="2:5" x14ac:dyDescent="0.25">
      <c r="B13" s="266" t="s">
        <v>239</v>
      </c>
      <c r="C13" s="267">
        <v>0</v>
      </c>
      <c r="D13" s="267">
        <v>0</v>
      </c>
    </row>
    <row r="14" spans="2:5" x14ac:dyDescent="0.25">
      <c r="B14" s="266" t="s">
        <v>240</v>
      </c>
      <c r="C14" s="267">
        <v>0</v>
      </c>
      <c r="D14" s="267">
        <v>0</v>
      </c>
    </row>
    <row r="15" spans="2:5" x14ac:dyDescent="0.25">
      <c r="B15" s="266" t="s">
        <v>241</v>
      </c>
      <c r="C15" s="267">
        <v>0</v>
      </c>
      <c r="D15" s="267">
        <v>0</v>
      </c>
    </row>
    <row r="16" spans="2:5" x14ac:dyDescent="0.25">
      <c r="B16" s="266" t="s">
        <v>242</v>
      </c>
      <c r="C16" s="162">
        <v>0</v>
      </c>
      <c r="D16" s="162">
        <v>0</v>
      </c>
    </row>
    <row r="17" spans="2:4" x14ac:dyDescent="0.25">
      <c r="B17" s="266" t="s">
        <v>243</v>
      </c>
      <c r="C17" s="267">
        <v>0</v>
      </c>
      <c r="D17" s="267">
        <v>0</v>
      </c>
    </row>
    <row r="18" spans="2:4" x14ac:dyDescent="0.25">
      <c r="B18" s="266" t="s">
        <v>244</v>
      </c>
      <c r="C18" s="162">
        <v>0</v>
      </c>
      <c r="D18" s="162">
        <v>0</v>
      </c>
    </row>
    <row r="19" spans="2:4" x14ac:dyDescent="0.25">
      <c r="B19" s="266" t="s">
        <v>437</v>
      </c>
      <c r="C19" s="162">
        <v>0</v>
      </c>
      <c r="D19" s="162">
        <v>0</v>
      </c>
    </row>
    <row r="20" spans="2:4" x14ac:dyDescent="0.25">
      <c r="B20" s="136" t="s">
        <v>428</v>
      </c>
      <c r="C20" s="162">
        <v>0</v>
      </c>
      <c r="D20" s="162">
        <v>0</v>
      </c>
    </row>
    <row r="21" spans="2:4" x14ac:dyDescent="0.25">
      <c r="B21" s="136" t="s">
        <v>430</v>
      </c>
      <c r="C21" s="162"/>
      <c r="D21" s="162"/>
    </row>
    <row r="22" spans="2:4" x14ac:dyDescent="0.25">
      <c r="B22" s="136" t="s">
        <v>262</v>
      </c>
      <c r="C22" s="267">
        <v>0</v>
      </c>
      <c r="D22" s="267">
        <v>0</v>
      </c>
    </row>
    <row r="23" spans="2:4" x14ac:dyDescent="0.25">
      <c r="B23" s="136" t="s">
        <v>263</v>
      </c>
      <c r="C23" s="267">
        <v>0</v>
      </c>
      <c r="D23" s="267">
        <v>0</v>
      </c>
    </row>
    <row r="24" spans="2:4" x14ac:dyDescent="0.25">
      <c r="B24" s="136" t="s">
        <v>264</v>
      </c>
      <c r="C24" s="267">
        <v>0</v>
      </c>
      <c r="D24" s="267">
        <v>0</v>
      </c>
    </row>
    <row r="25" spans="2:4" x14ac:dyDescent="0.25">
      <c r="B25" s="136" t="s">
        <v>265</v>
      </c>
      <c r="C25" s="267">
        <v>0</v>
      </c>
      <c r="D25" s="267">
        <v>0</v>
      </c>
    </row>
    <row r="26" spans="2:4" x14ac:dyDescent="0.25">
      <c r="B26" s="136" t="s">
        <v>266</v>
      </c>
      <c r="C26" s="267">
        <v>0</v>
      </c>
      <c r="D26" s="267">
        <v>0</v>
      </c>
    </row>
    <row r="27" spans="2:4" x14ac:dyDescent="0.25">
      <c r="B27" s="136" t="s">
        <v>267</v>
      </c>
      <c r="C27" s="267">
        <v>0</v>
      </c>
      <c r="D27" s="267">
        <v>0</v>
      </c>
    </row>
    <row r="28" spans="2:4" x14ac:dyDescent="0.25">
      <c r="B28" s="136" t="s">
        <v>268</v>
      </c>
      <c r="C28" s="162">
        <v>0</v>
      </c>
      <c r="D28" s="162">
        <v>0</v>
      </c>
    </row>
    <row r="29" spans="2:4" x14ac:dyDescent="0.25">
      <c r="B29" s="136" t="s">
        <v>269</v>
      </c>
      <c r="C29" s="267">
        <v>0</v>
      </c>
      <c r="D29" s="267">
        <v>0</v>
      </c>
    </row>
    <row r="30" spans="2:4" x14ac:dyDescent="0.25">
      <c r="B30" s="136" t="s">
        <v>270</v>
      </c>
      <c r="C30" s="162">
        <v>0</v>
      </c>
      <c r="D30" s="162">
        <v>0</v>
      </c>
    </row>
    <row r="31" spans="2:4" x14ac:dyDescent="0.25">
      <c r="B31" s="136" t="s">
        <v>438</v>
      </c>
      <c r="C31" s="162">
        <v>0</v>
      </c>
      <c r="D31" s="162">
        <v>0</v>
      </c>
    </row>
  </sheetData>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615A-819B-4FD7-ABC1-5B82EE6878BF}">
  <sheetPr>
    <tabColor rgb="FF00B050"/>
  </sheetPr>
  <dimension ref="A1:H111"/>
  <sheetViews>
    <sheetView zoomScaleNormal="100" workbookViewId="0"/>
  </sheetViews>
  <sheetFormatPr baseColWidth="10" defaultColWidth="0" defaultRowHeight="15" x14ac:dyDescent="0.25"/>
  <cols>
    <col min="1" max="1" width="3" style="134" customWidth="1"/>
    <col min="2" max="2" width="49.28515625" customWidth="1"/>
    <col min="3" max="3" width="56" customWidth="1"/>
    <col min="4" max="4" width="32.42578125" customWidth="1"/>
    <col min="5" max="5" width="20" customWidth="1"/>
    <col min="6" max="6" width="21.7109375" customWidth="1"/>
    <col min="7" max="7" width="22.85546875" customWidth="1"/>
    <col min="8" max="8" width="4.42578125" customWidth="1"/>
    <col min="9" max="16384" width="11.42578125" hidden="1"/>
  </cols>
  <sheetData>
    <row r="1" spans="2:8" ht="15.75" x14ac:dyDescent="0.25">
      <c r="B1" s="105"/>
      <c r="C1" s="105"/>
      <c r="D1" s="105"/>
      <c r="E1" s="105"/>
      <c r="F1" s="105"/>
      <c r="G1" s="105"/>
      <c r="H1" s="105"/>
    </row>
    <row r="2" spans="2:8" ht="18.75" x14ac:dyDescent="0.25">
      <c r="B2" s="450" t="s">
        <v>287</v>
      </c>
      <c r="C2" s="450"/>
      <c r="D2" s="222" t="s">
        <v>347</v>
      </c>
      <c r="E2" s="108"/>
      <c r="F2" s="108"/>
      <c r="G2" s="134"/>
      <c r="H2" s="134"/>
    </row>
    <row r="3" spans="2:8" ht="15.75" x14ac:dyDescent="0.25">
      <c r="B3" s="106" t="s">
        <v>288</v>
      </c>
      <c r="C3" s="107">
        <f>Partenaires!B4</f>
        <v>0</v>
      </c>
      <c r="D3" s="105"/>
      <c r="E3" s="105"/>
      <c r="F3" s="105"/>
      <c r="G3" s="134"/>
      <c r="H3" s="134"/>
    </row>
    <row r="4" spans="2:8" ht="15.75" x14ac:dyDescent="0.25">
      <c r="B4" s="106" t="s">
        <v>289</v>
      </c>
      <c r="C4" s="107"/>
      <c r="D4" s="105"/>
      <c r="E4" s="105"/>
      <c r="F4" s="105"/>
      <c r="G4" s="134"/>
      <c r="H4" s="134"/>
    </row>
    <row r="5" spans="2:8" ht="15.75" x14ac:dyDescent="0.25">
      <c r="B5" s="106" t="s">
        <v>290</v>
      </c>
      <c r="C5" s="208"/>
      <c r="D5" s="105"/>
      <c r="E5" s="105"/>
      <c r="F5" s="105"/>
      <c r="G5" s="134"/>
      <c r="H5" s="134"/>
    </row>
    <row r="6" spans="2:8" ht="15.75" x14ac:dyDescent="0.25">
      <c r="B6" s="106" t="s">
        <v>291</v>
      </c>
      <c r="C6" s="208"/>
      <c r="D6" s="105"/>
      <c r="E6" s="105"/>
      <c r="F6" s="105"/>
      <c r="G6" s="134"/>
      <c r="H6" s="134"/>
    </row>
    <row r="7" spans="2:8" ht="15.75" x14ac:dyDescent="0.25">
      <c r="B7" s="106" t="s">
        <v>292</v>
      </c>
      <c r="C7" s="208"/>
      <c r="D7" s="105"/>
      <c r="E7" s="105"/>
      <c r="F7" s="105"/>
      <c r="G7" s="134"/>
      <c r="H7" s="134"/>
    </row>
    <row r="8" spans="2:8" ht="15.75" x14ac:dyDescent="0.25">
      <c r="B8" s="106" t="s">
        <v>293</v>
      </c>
      <c r="C8" s="209"/>
      <c r="D8" s="105"/>
      <c r="E8" s="105"/>
      <c r="F8" s="105"/>
      <c r="G8" s="134"/>
      <c r="H8" s="134"/>
    </row>
    <row r="9" spans="2:8" ht="15.75" x14ac:dyDescent="0.25">
      <c r="B9" s="111" t="s">
        <v>294</v>
      </c>
      <c r="C9" s="209"/>
      <c r="D9" s="105"/>
      <c r="E9" s="105"/>
      <c r="F9" s="105"/>
      <c r="G9" s="134"/>
      <c r="H9" s="134"/>
    </row>
    <row r="10" spans="2:8" ht="15.75" x14ac:dyDescent="0.25">
      <c r="B10" s="102"/>
      <c r="C10" s="103"/>
      <c r="D10" s="104"/>
      <c r="E10" s="105"/>
      <c r="F10" s="104"/>
      <c r="G10" s="134"/>
      <c r="H10" s="134"/>
    </row>
    <row r="11" spans="2:8" x14ac:dyDescent="0.25">
      <c r="B11" s="106" t="s">
        <v>295</v>
      </c>
      <c r="C11" s="210" t="s">
        <v>296</v>
      </c>
      <c r="D11" s="109"/>
      <c r="E11" s="109"/>
      <c r="F11" s="109"/>
      <c r="G11" s="134"/>
      <c r="H11" s="134"/>
    </row>
    <row r="12" spans="2:8" x14ac:dyDescent="0.25">
      <c r="B12" s="106" t="s">
        <v>297</v>
      </c>
      <c r="C12" s="219"/>
      <c r="D12" s="110" t="s">
        <v>298</v>
      </c>
      <c r="E12" s="110"/>
      <c r="F12" s="110"/>
      <c r="G12" s="134"/>
      <c r="H12" s="134"/>
    </row>
    <row r="13" spans="2:8" x14ac:dyDescent="0.25">
      <c r="B13" s="106" t="s">
        <v>299</v>
      </c>
      <c r="C13" s="113">
        <f>Partenaires!B5</f>
        <v>0</v>
      </c>
      <c r="D13" s="110"/>
      <c r="E13" s="110"/>
      <c r="F13" s="114"/>
      <c r="G13" s="134"/>
      <c r="H13" s="134"/>
    </row>
    <row r="14" spans="2:8" x14ac:dyDescent="0.25">
      <c r="B14" s="106" t="s">
        <v>300</v>
      </c>
      <c r="C14" s="219"/>
      <c r="D14" s="131" t="s">
        <v>301</v>
      </c>
      <c r="E14" s="108"/>
      <c r="F14" s="108"/>
      <c r="G14" s="134"/>
      <c r="H14" s="134"/>
    </row>
    <row r="15" spans="2:8" x14ac:dyDescent="0.25">
      <c r="B15" s="106" t="s">
        <v>302</v>
      </c>
      <c r="C15" s="219"/>
      <c r="D15" s="108"/>
      <c r="E15" s="108"/>
      <c r="F15" s="108"/>
      <c r="G15" s="134"/>
      <c r="H15" s="134"/>
    </row>
    <row r="16" spans="2:8" x14ac:dyDescent="0.25">
      <c r="B16" s="106" t="s">
        <v>303</v>
      </c>
      <c r="C16" s="219"/>
      <c r="D16" s="115"/>
      <c r="E16" s="116"/>
      <c r="F16" s="108"/>
      <c r="G16" s="134"/>
      <c r="H16" s="134"/>
    </row>
    <row r="17" spans="2:8" x14ac:dyDescent="0.25">
      <c r="B17" s="106" t="s">
        <v>304</v>
      </c>
      <c r="C17" s="211"/>
      <c r="D17" s="117"/>
      <c r="E17" s="117"/>
      <c r="F17" s="117"/>
      <c r="G17" s="134"/>
      <c r="H17" s="134"/>
    </row>
    <row r="18" spans="2:8" x14ac:dyDescent="0.25">
      <c r="B18" s="106" t="s">
        <v>305</v>
      </c>
      <c r="C18" s="133">
        <v>6</v>
      </c>
      <c r="D18" s="118"/>
      <c r="E18" s="118"/>
      <c r="F18" s="118"/>
      <c r="G18" s="134"/>
      <c r="H18" s="134"/>
    </row>
    <row r="19" spans="2:8" x14ac:dyDescent="0.25">
      <c r="B19" s="106" t="s">
        <v>306</v>
      </c>
      <c r="C19" s="161"/>
      <c r="D19" s="456"/>
      <c r="E19" s="457"/>
      <c r="F19" s="458"/>
      <c r="G19" s="134"/>
      <c r="H19" s="134"/>
    </row>
    <row r="20" spans="2:8" ht="32.25" customHeight="1" x14ac:dyDescent="0.25">
      <c r="B20" s="106" t="s">
        <v>307</v>
      </c>
      <c r="C20" s="207">
        <f>C13+6+(C12-C19)/30</f>
        <v>6</v>
      </c>
      <c r="D20" s="459" t="s">
        <v>308</v>
      </c>
      <c r="E20" s="460"/>
      <c r="F20" s="461"/>
      <c r="G20" s="134"/>
      <c r="H20" s="134"/>
    </row>
    <row r="21" spans="2:8" x14ac:dyDescent="0.25">
      <c r="B21" s="119"/>
      <c r="C21" s="120"/>
      <c r="D21" s="120"/>
      <c r="E21" s="120"/>
      <c r="F21" s="120"/>
      <c r="G21" s="134"/>
      <c r="H21" s="134"/>
    </row>
    <row r="22" spans="2:8" ht="25.5" x14ac:dyDescent="0.25">
      <c r="B22" s="121" t="s">
        <v>309</v>
      </c>
      <c r="C22" s="122" t="s">
        <v>310</v>
      </c>
      <c r="D22" s="122" t="s">
        <v>311</v>
      </c>
      <c r="E22" s="122" t="s">
        <v>312</v>
      </c>
      <c r="F22" s="122" t="s">
        <v>313</v>
      </c>
      <c r="G22" s="122" t="s">
        <v>314</v>
      </c>
      <c r="H22" s="134"/>
    </row>
    <row r="23" spans="2:8" x14ac:dyDescent="0.25">
      <c r="B23" s="159" t="str">
        <f>IF(Partenaires!B11=0,"",Partenaires!B11)</f>
        <v/>
      </c>
      <c r="C23" s="212" t="s">
        <v>296</v>
      </c>
      <c r="D23" s="212" t="s">
        <v>296</v>
      </c>
      <c r="E23" s="212" t="s">
        <v>296</v>
      </c>
      <c r="F23" s="210" t="s">
        <v>296</v>
      </c>
      <c r="G23" s="213" t="s">
        <v>315</v>
      </c>
      <c r="H23" s="134"/>
    </row>
    <row r="24" spans="2:8" x14ac:dyDescent="0.25">
      <c r="B24" s="159" t="str">
        <f>IF(Partenaires!C11=0,"",Partenaires!C11)</f>
        <v/>
      </c>
      <c r="C24" s="212" t="s">
        <v>296</v>
      </c>
      <c r="D24" s="212" t="s">
        <v>296</v>
      </c>
      <c r="E24" s="212" t="s">
        <v>296</v>
      </c>
      <c r="F24" s="210" t="s">
        <v>296</v>
      </c>
      <c r="G24" s="213" t="s">
        <v>315</v>
      </c>
      <c r="H24" s="134"/>
    </row>
    <row r="25" spans="2:8" x14ac:dyDescent="0.25">
      <c r="B25" s="159" t="str">
        <f>IF(Partenaires!D11=0,"",Partenaires!D11)</f>
        <v/>
      </c>
      <c r="C25" s="212" t="s">
        <v>296</v>
      </c>
      <c r="D25" s="212" t="s">
        <v>296</v>
      </c>
      <c r="E25" s="212" t="s">
        <v>296</v>
      </c>
      <c r="F25" s="210" t="s">
        <v>296</v>
      </c>
      <c r="G25" s="213" t="s">
        <v>315</v>
      </c>
      <c r="H25" s="134"/>
    </row>
    <row r="26" spans="2:8" x14ac:dyDescent="0.25">
      <c r="B26" s="159" t="str">
        <f>IF(Partenaires!E11=0,"",Partenaires!E11)</f>
        <v/>
      </c>
      <c r="C26" s="212" t="s">
        <v>296</v>
      </c>
      <c r="D26" s="212" t="s">
        <v>296</v>
      </c>
      <c r="E26" s="212" t="s">
        <v>296</v>
      </c>
      <c r="F26" s="210" t="s">
        <v>296</v>
      </c>
      <c r="G26" s="213" t="s">
        <v>315</v>
      </c>
      <c r="H26" s="134"/>
    </row>
    <row r="27" spans="2:8" x14ac:dyDescent="0.25">
      <c r="B27" s="159" t="str">
        <f>IF(Partenaires!F11=0,"",Partenaires!F11)</f>
        <v/>
      </c>
      <c r="C27" s="212" t="s">
        <v>296</v>
      </c>
      <c r="D27" s="212" t="s">
        <v>296</v>
      </c>
      <c r="E27" s="212" t="s">
        <v>296</v>
      </c>
      <c r="F27" s="210" t="s">
        <v>296</v>
      </c>
      <c r="G27" s="213" t="s">
        <v>315</v>
      </c>
      <c r="H27" s="134"/>
    </row>
    <row r="28" spans="2:8" x14ac:dyDescent="0.25">
      <c r="B28" s="159" t="str">
        <f>IF(Partenaires!G11=0,"",Partenaires!G11)</f>
        <v/>
      </c>
      <c r="C28" s="212" t="s">
        <v>296</v>
      </c>
      <c r="D28" s="212" t="s">
        <v>296</v>
      </c>
      <c r="E28" s="212" t="s">
        <v>296</v>
      </c>
      <c r="F28" s="210" t="s">
        <v>296</v>
      </c>
      <c r="G28" s="213" t="s">
        <v>315</v>
      </c>
      <c r="H28" s="134"/>
    </row>
    <row r="29" spans="2:8" x14ac:dyDescent="0.25">
      <c r="B29" s="159" t="str">
        <f>IF(Partenaires!H11=0,"",Partenaires!H11)</f>
        <v/>
      </c>
      <c r="C29" s="212" t="s">
        <v>296</v>
      </c>
      <c r="D29" s="212" t="s">
        <v>296</v>
      </c>
      <c r="E29" s="212" t="s">
        <v>296</v>
      </c>
      <c r="F29" s="210" t="s">
        <v>296</v>
      </c>
      <c r="G29" s="213" t="s">
        <v>315</v>
      </c>
      <c r="H29" s="134"/>
    </row>
    <row r="30" spans="2:8" x14ac:dyDescent="0.25">
      <c r="B30" s="120"/>
      <c r="C30" s="120"/>
      <c r="D30" s="120"/>
      <c r="E30" s="120"/>
      <c r="F30" s="120"/>
      <c r="G30" s="134"/>
      <c r="H30" s="134"/>
    </row>
    <row r="31" spans="2:8" x14ac:dyDescent="0.25">
      <c r="B31" s="480" t="s">
        <v>316</v>
      </c>
      <c r="C31" s="159" t="s">
        <v>440</v>
      </c>
      <c r="D31" s="213" t="s">
        <v>315</v>
      </c>
      <c r="E31" s="109"/>
      <c r="F31" s="109"/>
      <c r="G31" s="134"/>
      <c r="H31" s="134"/>
    </row>
    <row r="32" spans="2:8" x14ac:dyDescent="0.25">
      <c r="B32" s="481"/>
      <c r="C32" s="159" t="s">
        <v>441</v>
      </c>
      <c r="D32" s="213" t="s">
        <v>315</v>
      </c>
      <c r="E32" s="109"/>
      <c r="F32" s="109"/>
      <c r="G32" s="134"/>
      <c r="H32" s="134"/>
    </row>
    <row r="33" spans="2:8" x14ac:dyDescent="0.25">
      <c r="B33" s="269"/>
      <c r="C33" s="269"/>
      <c r="D33" s="269"/>
      <c r="E33" s="109"/>
      <c r="F33" s="109"/>
      <c r="G33" s="134"/>
      <c r="H33" s="134"/>
    </row>
    <row r="34" spans="2:8" x14ac:dyDescent="0.25">
      <c r="B34" s="462" t="s">
        <v>317</v>
      </c>
      <c r="C34" s="270" t="s">
        <v>318</v>
      </c>
      <c r="D34" s="271"/>
      <c r="E34" s="268"/>
      <c r="F34" s="109"/>
      <c r="G34" s="134"/>
      <c r="H34" s="134"/>
    </row>
    <row r="35" spans="2:8" x14ac:dyDescent="0.25">
      <c r="B35" s="462"/>
      <c r="C35" s="270" t="s">
        <v>319</v>
      </c>
      <c r="D35" s="271"/>
      <c r="E35" s="268"/>
      <c r="F35" s="109"/>
      <c r="G35" s="134"/>
      <c r="H35" s="134"/>
    </row>
    <row r="36" spans="2:8" ht="25.5" x14ac:dyDescent="0.25">
      <c r="B36" s="462"/>
      <c r="C36" s="270" t="s">
        <v>320</v>
      </c>
      <c r="D36" s="271"/>
      <c r="E36" s="268"/>
      <c r="F36" s="109"/>
      <c r="G36" s="134"/>
      <c r="H36" s="134"/>
    </row>
    <row r="37" spans="2:8" x14ac:dyDescent="0.25">
      <c r="B37" s="119"/>
      <c r="C37" s="120"/>
      <c r="D37" s="120"/>
      <c r="E37" s="120"/>
      <c r="F37" s="120"/>
      <c r="G37" s="134"/>
      <c r="H37" s="134"/>
    </row>
    <row r="38" spans="2:8" ht="26.25" customHeight="1" x14ac:dyDescent="0.25">
      <c r="B38" s="123" t="s">
        <v>321</v>
      </c>
      <c r="C38" s="213" t="s">
        <v>315</v>
      </c>
      <c r="D38" s="109"/>
      <c r="E38" s="109"/>
      <c r="F38" s="109"/>
      <c r="G38" s="134"/>
      <c r="H38" s="134"/>
    </row>
    <row r="39" spans="2:8" ht="54" customHeight="1" x14ac:dyDescent="0.25">
      <c r="B39" s="113" t="s">
        <v>322</v>
      </c>
      <c r="C39" s="211"/>
      <c r="D39" s="120"/>
      <c r="E39" s="120"/>
      <c r="F39" s="120"/>
      <c r="G39" s="134"/>
      <c r="H39" s="134"/>
    </row>
    <row r="40" spans="2:8" ht="30" customHeight="1" x14ac:dyDescent="0.25">
      <c r="B40" s="123" t="s">
        <v>323</v>
      </c>
      <c r="C40" s="213" t="s">
        <v>315</v>
      </c>
      <c r="D40" s="124"/>
      <c r="E40" s="124"/>
      <c r="F40" s="125"/>
      <c r="G40" s="134"/>
      <c r="H40" s="134"/>
    </row>
    <row r="41" spans="2:8" ht="54" customHeight="1" x14ac:dyDescent="0.25">
      <c r="B41" s="113" t="s">
        <v>322</v>
      </c>
      <c r="C41" s="211"/>
      <c r="D41" s="126"/>
      <c r="E41" s="126"/>
      <c r="F41" s="127"/>
      <c r="G41" s="134"/>
      <c r="H41" s="134"/>
    </row>
    <row r="42" spans="2:8" x14ac:dyDescent="0.25">
      <c r="B42" s="119"/>
      <c r="C42" s="120"/>
      <c r="D42" s="120"/>
      <c r="E42" s="120"/>
      <c r="F42" s="120"/>
      <c r="G42" s="134"/>
      <c r="H42" s="134"/>
    </row>
    <row r="43" spans="2:8" ht="18.75" x14ac:dyDescent="0.25">
      <c r="B43" s="450" t="s">
        <v>324</v>
      </c>
      <c r="C43" s="450"/>
      <c r="D43" s="450"/>
      <c r="E43" s="450"/>
      <c r="F43" s="450"/>
      <c r="G43" s="450"/>
      <c r="H43" s="134"/>
    </row>
    <row r="44" spans="2:8" x14ac:dyDescent="0.25">
      <c r="B44" s="122" t="s">
        <v>325</v>
      </c>
      <c r="C44" s="122" t="s">
        <v>326</v>
      </c>
      <c r="D44" s="122" t="s">
        <v>327</v>
      </c>
      <c r="E44" s="453" t="s">
        <v>328</v>
      </c>
      <c r="F44" s="454"/>
      <c r="G44" s="455"/>
      <c r="H44" s="134"/>
    </row>
    <row r="45" spans="2:8" x14ac:dyDescent="0.25">
      <c r="B45" s="159" t="str">
        <f>IF(Partenaires!B11=0,"",Partenaires!B11)</f>
        <v/>
      </c>
      <c r="C45" s="137"/>
      <c r="D45" s="210"/>
      <c r="E45" s="447"/>
      <c r="F45" s="448"/>
      <c r="G45" s="449"/>
      <c r="H45" s="134"/>
    </row>
    <row r="46" spans="2:8" x14ac:dyDescent="0.25">
      <c r="B46" s="159" t="str">
        <f>IF(Partenaires!C11=0,"",Partenaires!C11)</f>
        <v/>
      </c>
      <c r="C46" s="137"/>
      <c r="D46" s="210"/>
      <c r="E46" s="447"/>
      <c r="F46" s="448"/>
      <c r="G46" s="449"/>
      <c r="H46" s="134"/>
    </row>
    <row r="47" spans="2:8" x14ac:dyDescent="0.25">
      <c r="B47" s="159" t="str">
        <f>IF(Partenaires!D11=0,"",Partenaires!D11)</f>
        <v/>
      </c>
      <c r="C47" s="137"/>
      <c r="D47" s="210"/>
      <c r="E47" s="447"/>
      <c r="F47" s="448"/>
      <c r="G47" s="449"/>
      <c r="H47" s="134"/>
    </row>
    <row r="48" spans="2:8" x14ac:dyDescent="0.25">
      <c r="B48" s="159" t="str">
        <f>IF(Partenaires!E11=0,"",Partenaires!E11)</f>
        <v/>
      </c>
      <c r="C48" s="137"/>
      <c r="D48" s="210"/>
      <c r="E48" s="447"/>
      <c r="F48" s="448"/>
      <c r="G48" s="449"/>
      <c r="H48" s="134"/>
    </row>
    <row r="49" spans="2:8" x14ac:dyDescent="0.25">
      <c r="B49" s="159" t="str">
        <f>IF(Partenaires!F11=0,"",Partenaires!F11)</f>
        <v/>
      </c>
      <c r="C49" s="137"/>
      <c r="D49" s="210"/>
      <c r="E49" s="214"/>
      <c r="F49" s="215"/>
      <c r="G49" s="216"/>
      <c r="H49" s="134"/>
    </row>
    <row r="50" spans="2:8" x14ac:dyDescent="0.25">
      <c r="B50" s="159" t="str">
        <f>IF(Partenaires!G11=0,"",Partenaires!G11)</f>
        <v/>
      </c>
      <c r="C50" s="137"/>
      <c r="D50" s="210"/>
      <c r="E50" s="447"/>
      <c r="F50" s="448"/>
      <c r="G50" s="449"/>
      <c r="H50" s="134"/>
    </row>
    <row r="51" spans="2:8" x14ac:dyDescent="0.25">
      <c r="B51" s="159" t="str">
        <f>IF(Partenaires!H11=0,"",Partenaires!H11)</f>
        <v/>
      </c>
      <c r="C51" s="137"/>
      <c r="D51" s="210"/>
      <c r="E51" s="447"/>
      <c r="F51" s="448"/>
      <c r="G51" s="449"/>
      <c r="H51" s="134"/>
    </row>
    <row r="52" spans="2:8" x14ac:dyDescent="0.25">
      <c r="B52" s="119"/>
      <c r="C52" s="120"/>
      <c r="D52" s="120"/>
      <c r="E52" s="120"/>
      <c r="F52" s="120"/>
      <c r="G52" s="134"/>
      <c r="H52" s="134"/>
    </row>
    <row r="53" spans="2:8" ht="18.75" x14ac:dyDescent="0.25">
      <c r="B53" s="450" t="s">
        <v>329</v>
      </c>
      <c r="C53" s="450"/>
      <c r="D53" s="110"/>
      <c r="E53" s="110"/>
      <c r="F53" s="110"/>
      <c r="G53" s="134"/>
      <c r="H53" s="134"/>
    </row>
    <row r="54" spans="2:8" ht="15" customHeight="1" x14ac:dyDescent="0.25">
      <c r="B54" s="112" t="s">
        <v>330</v>
      </c>
      <c r="C54" s="217">
        <v>0</v>
      </c>
      <c r="D54" s="451" t="s">
        <v>331</v>
      </c>
      <c r="E54" s="451"/>
      <c r="F54" s="109"/>
      <c r="G54" s="134"/>
      <c r="H54" s="134"/>
    </row>
    <row r="55" spans="2:8" x14ac:dyDescent="0.25">
      <c r="B55" s="112" t="s">
        <v>332</v>
      </c>
      <c r="C55" s="217">
        <v>0</v>
      </c>
      <c r="D55" s="452"/>
      <c r="E55" s="452"/>
      <c r="F55" s="109"/>
      <c r="G55" s="134"/>
      <c r="H55" s="134"/>
    </row>
    <row r="56" spans="2:8" x14ac:dyDescent="0.25">
      <c r="B56" s="112" t="s">
        <v>333</v>
      </c>
      <c r="C56" s="217">
        <v>0</v>
      </c>
      <c r="D56" s="452"/>
      <c r="E56" s="452"/>
      <c r="F56" s="109"/>
      <c r="G56" s="134"/>
      <c r="H56" s="134"/>
    </row>
    <row r="57" spans="2:8" ht="15.75" customHeight="1" x14ac:dyDescent="0.25">
      <c r="B57" s="112" t="s">
        <v>334</v>
      </c>
      <c r="C57" s="217">
        <v>0</v>
      </c>
      <c r="D57" s="452"/>
      <c r="E57" s="452"/>
      <c r="F57" s="109"/>
      <c r="G57" s="134"/>
      <c r="H57" s="134"/>
    </row>
    <row r="58" spans="2:8" ht="15.75" customHeight="1" x14ac:dyDescent="0.25">
      <c r="B58" s="112" t="s">
        <v>335</v>
      </c>
      <c r="C58" s="217">
        <v>0</v>
      </c>
      <c r="D58" s="452"/>
      <c r="E58" s="452"/>
      <c r="F58" s="109"/>
      <c r="G58" s="134"/>
      <c r="H58" s="134"/>
    </row>
    <row r="59" spans="2:8" ht="25.5" x14ac:dyDescent="0.25">
      <c r="B59" s="128" t="s">
        <v>336</v>
      </c>
      <c r="C59" s="217">
        <v>0</v>
      </c>
      <c r="D59" s="452"/>
      <c r="E59" s="452"/>
      <c r="F59" s="134"/>
      <c r="G59" s="134"/>
      <c r="H59" s="134"/>
    </row>
    <row r="60" spans="2:8" x14ac:dyDescent="0.25">
      <c r="B60" s="134"/>
      <c r="C60" s="134"/>
      <c r="D60" s="134"/>
      <c r="E60" s="134"/>
      <c r="F60" s="134"/>
      <c r="G60" s="134"/>
      <c r="H60" s="134"/>
    </row>
    <row r="61" spans="2:8" x14ac:dyDescent="0.25">
      <c r="B61" s="134"/>
      <c r="C61" s="134"/>
      <c r="D61" s="134"/>
      <c r="E61" s="134"/>
      <c r="F61" s="134"/>
      <c r="G61" s="134"/>
      <c r="H61" s="134"/>
    </row>
    <row r="62" spans="2:8" ht="18.75" x14ac:dyDescent="0.25">
      <c r="B62" s="450" t="s">
        <v>337</v>
      </c>
      <c r="C62" s="450"/>
      <c r="D62" s="134"/>
      <c r="E62" s="134"/>
      <c r="F62" s="134"/>
      <c r="G62" s="134"/>
      <c r="H62" s="134"/>
    </row>
    <row r="63" spans="2:8" ht="15.75" thickBot="1" x14ac:dyDescent="0.3">
      <c r="B63" s="158"/>
      <c r="C63" s="134"/>
      <c r="D63" s="486" t="s">
        <v>338</v>
      </c>
      <c r="E63" s="485" t="s">
        <v>442</v>
      </c>
      <c r="F63" s="485" t="s">
        <v>443</v>
      </c>
      <c r="G63" s="160" t="s">
        <v>339</v>
      </c>
      <c r="H63" s="134"/>
    </row>
    <row r="64" spans="2:8" x14ac:dyDescent="0.25">
      <c r="B64" s="444" t="str">
        <f>IF(Partenaires!B11=0,"",Partenaires!B11)</f>
        <v/>
      </c>
      <c r="C64" s="149" t="s">
        <v>340</v>
      </c>
      <c r="D64" s="218">
        <f>SUMIFS(BdD!$BB$11:$BB$2000,BdD!$F$11:$F$2000,B64)</f>
        <v>0</v>
      </c>
      <c r="E64" s="482">
        <f>IFERROR(D64/SUMIFS(BdD!$AS$11:$AS$2000,BdD!$F$11:$F$2000,B64),0)</f>
        <v>0</v>
      </c>
      <c r="F64" s="482">
        <f>IFERROR(D64/$D$69,0)</f>
        <v>0</v>
      </c>
      <c r="G64" s="150"/>
      <c r="H64" s="134"/>
    </row>
    <row r="65" spans="2:8" ht="15.75" thickBot="1" x14ac:dyDescent="0.3">
      <c r="B65" s="445"/>
      <c r="C65" s="154" t="s">
        <v>341</v>
      </c>
      <c r="D65" s="378">
        <v>0</v>
      </c>
      <c r="E65" s="483">
        <f>IFERROR(D65/SUMIFS(BdD!$AS$11:$AS$2000,BdD!$F$11:$F$2000,B64),0)</f>
        <v>0</v>
      </c>
      <c r="F65" s="483">
        <f t="shared" ref="F65:F69" si="0">IFERROR(D65/$D$69,0)</f>
        <v>0</v>
      </c>
      <c r="G65" s="155"/>
      <c r="H65" s="134"/>
    </row>
    <row r="66" spans="2:8" ht="15.75" thickBot="1" x14ac:dyDescent="0.3">
      <c r="B66" s="445"/>
      <c r="C66" s="156" t="s">
        <v>342</v>
      </c>
      <c r="D66" s="220">
        <f>D64+D65</f>
        <v>0</v>
      </c>
      <c r="E66" s="484">
        <f>IFERROR(D66/SUMIFS(BdD!$AS$11:$AS$2000,BdD!$F$11:$F$2000,B64),0)</f>
        <v>0</v>
      </c>
      <c r="F66" s="484">
        <f t="shared" si="0"/>
        <v>0</v>
      </c>
      <c r="G66" s="153"/>
      <c r="H66" s="134"/>
    </row>
    <row r="67" spans="2:8" x14ac:dyDescent="0.25">
      <c r="B67" s="445"/>
      <c r="C67" s="149" t="s">
        <v>343</v>
      </c>
      <c r="D67" s="378">
        <v>0</v>
      </c>
      <c r="E67" s="483">
        <f>IFERROR(D67/SUMIFS(BdD!$AS$11:$AS$2000,BdD!$F$11:$F$2000,B64),0)</f>
        <v>0</v>
      </c>
      <c r="F67" s="483">
        <f t="shared" si="0"/>
        <v>0</v>
      </c>
      <c r="G67" s="150"/>
      <c r="H67" s="134"/>
    </row>
    <row r="68" spans="2:8" ht="15.75" thickBot="1" x14ac:dyDescent="0.3">
      <c r="B68" s="445"/>
      <c r="C68" s="151" t="s">
        <v>344</v>
      </c>
      <c r="D68" s="379">
        <f>D69-D67-D66</f>
        <v>0</v>
      </c>
      <c r="E68" s="483">
        <f>IFERROR(D68/SUMIFS(BdD!$AS$11:$AS$2000,BdD!$F$11:$F$2000,B64),0)</f>
        <v>0</v>
      </c>
      <c r="F68" s="483">
        <f t="shared" si="0"/>
        <v>0</v>
      </c>
      <c r="G68" s="152"/>
      <c r="H68" s="134"/>
    </row>
    <row r="69" spans="2:8" ht="15.75" thickBot="1" x14ac:dyDescent="0.3">
      <c r="B69" s="446"/>
      <c r="C69" s="156" t="s">
        <v>345</v>
      </c>
      <c r="D69" s="220">
        <f>SUMIFS(BdD!$AF$11:$AF$2000,BdD!$F$11:$F$2000,B64)</f>
        <v>0</v>
      </c>
      <c r="E69" s="484">
        <f>IFERROR(D69/SUMIFS(BdD!$AS$11:$AS$2000,BdD!$F$11:$F$2000,B64),0)</f>
        <v>0</v>
      </c>
      <c r="F69" s="484">
        <f t="shared" si="0"/>
        <v>0</v>
      </c>
      <c r="G69" s="153"/>
      <c r="H69" s="134"/>
    </row>
    <row r="70" spans="2:8" ht="15.75" thickBot="1" x14ac:dyDescent="0.3">
      <c r="B70" s="134"/>
      <c r="C70" s="134"/>
      <c r="D70" s="134"/>
      <c r="F70" s="134"/>
      <c r="G70" s="134"/>
      <c r="H70" s="134"/>
    </row>
    <row r="71" spans="2:8" x14ac:dyDescent="0.25">
      <c r="B71" s="444" t="str">
        <f>IF(Partenaires!C11=0,"",Partenaires!C11)</f>
        <v/>
      </c>
      <c r="C71" s="149" t="s">
        <v>340</v>
      </c>
      <c r="D71" s="218">
        <f>SUMIFS(BdD!$BB$11:$BB$2000,BdD!$F$11:$F$2000,B71)</f>
        <v>0</v>
      </c>
      <c r="E71" s="482">
        <f>IFERROR(D71/SUMIFS(BdD!$AS$11:$AS$2000,BdD!$F$11:$F$2000,B71),0)</f>
        <v>0</v>
      </c>
      <c r="F71" s="482">
        <f>IFERROR(D71/$D$69,0)</f>
        <v>0</v>
      </c>
      <c r="G71" s="150"/>
      <c r="H71" s="134"/>
    </row>
    <row r="72" spans="2:8" ht="15.75" thickBot="1" x14ac:dyDescent="0.3">
      <c r="B72" s="445"/>
      <c r="C72" s="154" t="s">
        <v>341</v>
      </c>
      <c r="D72" s="378">
        <v>0</v>
      </c>
      <c r="E72" s="483">
        <f>IFERROR(D72/SUMIFS(BdD!$AS$11:$AS$2000,BdD!$F$11:$F$2000,B71),0)</f>
        <v>0</v>
      </c>
      <c r="F72" s="483">
        <f t="shared" ref="F72:F76" si="1">IFERROR(D72/$D$69,0)</f>
        <v>0</v>
      </c>
      <c r="G72" s="155"/>
      <c r="H72" s="134"/>
    </row>
    <row r="73" spans="2:8" ht="15.75" thickBot="1" x14ac:dyDescent="0.3">
      <c r="B73" s="445"/>
      <c r="C73" s="156" t="s">
        <v>342</v>
      </c>
      <c r="D73" s="220">
        <f>D71+D72</f>
        <v>0</v>
      </c>
      <c r="E73" s="484">
        <f>IFERROR(D73/SUMIFS(BdD!$AS$11:$AS$2000,BdD!$F$11:$F$2000,B71),0)</f>
        <v>0</v>
      </c>
      <c r="F73" s="484">
        <f t="shared" si="1"/>
        <v>0</v>
      </c>
      <c r="G73" s="153"/>
      <c r="H73" s="134"/>
    </row>
    <row r="74" spans="2:8" x14ac:dyDescent="0.25">
      <c r="B74" s="445"/>
      <c r="C74" s="149" t="s">
        <v>343</v>
      </c>
      <c r="D74" s="378">
        <v>0</v>
      </c>
      <c r="E74" s="483">
        <f>IFERROR(D74/SUMIFS(BdD!$AS$11:$AS$2000,BdD!$F$11:$F$2000,B71),0)</f>
        <v>0</v>
      </c>
      <c r="F74" s="483">
        <f t="shared" si="1"/>
        <v>0</v>
      </c>
      <c r="G74" s="150"/>
      <c r="H74" s="134"/>
    </row>
    <row r="75" spans="2:8" ht="15.75" thickBot="1" x14ac:dyDescent="0.3">
      <c r="B75" s="445"/>
      <c r="C75" s="151" t="s">
        <v>344</v>
      </c>
      <c r="D75" s="379">
        <f>D76-D74-D73</f>
        <v>0</v>
      </c>
      <c r="E75" s="483">
        <f>IFERROR(D75/SUMIFS(BdD!$AS$11:$AS$2000,BdD!$F$11:$F$2000,B71),0)</f>
        <v>0</v>
      </c>
      <c r="F75" s="483">
        <f t="shared" si="1"/>
        <v>0</v>
      </c>
      <c r="G75" s="152"/>
    </row>
    <row r="76" spans="2:8" ht="15.75" thickBot="1" x14ac:dyDescent="0.3">
      <c r="B76" s="446"/>
      <c r="C76" s="156" t="s">
        <v>345</v>
      </c>
      <c r="D76" s="220">
        <f>SUMIFS(BdD!$AF$11:$AF$2000,BdD!$F$11:$F$2000,B71)</f>
        <v>0</v>
      </c>
      <c r="E76" s="484">
        <f>IFERROR(D76/SUMIFS(BdD!$AS$11:$AS$2000,BdD!$F$11:$F$2000,B71),0)</f>
        <v>0</v>
      </c>
      <c r="F76" s="484">
        <f t="shared" si="1"/>
        <v>0</v>
      </c>
      <c r="G76" s="153"/>
    </row>
    <row r="77" spans="2:8" ht="15.75" thickBot="1" x14ac:dyDescent="0.3">
      <c r="D77" s="134"/>
    </row>
    <row r="78" spans="2:8" x14ac:dyDescent="0.25">
      <c r="B78" s="444" t="str">
        <f>IF(Partenaires!D11=0,"",Partenaires!D11)</f>
        <v/>
      </c>
      <c r="C78" s="149" t="s">
        <v>340</v>
      </c>
      <c r="D78" s="218">
        <f>SUMIFS(BdD!$BB$11:$BB$2000,BdD!$F$11:$F$2000,B78)</f>
        <v>0</v>
      </c>
      <c r="E78" s="482">
        <f>IFERROR(D78/SUMIFS(BdD!$AS$11:$AS$2000,BdD!$F$11:$F$2000,B78),0)</f>
        <v>0</v>
      </c>
      <c r="F78" s="482">
        <f>IFERROR(D78/$D$69,0)</f>
        <v>0</v>
      </c>
      <c r="G78" s="150"/>
    </row>
    <row r="79" spans="2:8" ht="15.75" thickBot="1" x14ac:dyDescent="0.3">
      <c r="B79" s="445"/>
      <c r="C79" s="154" t="s">
        <v>341</v>
      </c>
      <c r="D79" s="378">
        <v>0</v>
      </c>
      <c r="E79" s="483">
        <f>IFERROR(D79/SUMIFS(BdD!$AS$11:$AS$2000,BdD!$F$11:$F$2000,B78),0)</f>
        <v>0</v>
      </c>
      <c r="F79" s="483">
        <f t="shared" ref="F79:F83" si="2">IFERROR(D79/$D$69,0)</f>
        <v>0</v>
      </c>
      <c r="G79" s="155"/>
    </row>
    <row r="80" spans="2:8" ht="15.75" thickBot="1" x14ac:dyDescent="0.3">
      <c r="B80" s="445"/>
      <c r="C80" s="156" t="s">
        <v>342</v>
      </c>
      <c r="D80" s="220">
        <f>D78+D79</f>
        <v>0</v>
      </c>
      <c r="E80" s="484">
        <f>IFERROR(D80/SUMIFS(BdD!$AS$11:$AS$2000,BdD!$F$11:$F$2000,B78),0)</f>
        <v>0</v>
      </c>
      <c r="F80" s="484">
        <f t="shared" si="2"/>
        <v>0</v>
      </c>
      <c r="G80" s="153"/>
    </row>
    <row r="81" spans="2:7" x14ac:dyDescent="0.25">
      <c r="B81" s="445"/>
      <c r="C81" s="149" t="s">
        <v>343</v>
      </c>
      <c r="D81" s="378">
        <v>0</v>
      </c>
      <c r="E81" s="483">
        <f>IFERROR(D81/SUMIFS(BdD!$AS$11:$AS$2000,BdD!$F$11:$F$2000,B78),0)</f>
        <v>0</v>
      </c>
      <c r="F81" s="483">
        <f t="shared" si="2"/>
        <v>0</v>
      </c>
      <c r="G81" s="150"/>
    </row>
    <row r="82" spans="2:7" ht="15.75" thickBot="1" x14ac:dyDescent="0.3">
      <c r="B82" s="445"/>
      <c r="C82" s="151" t="s">
        <v>344</v>
      </c>
      <c r="D82" s="379">
        <f>D83-D81-D80</f>
        <v>0</v>
      </c>
      <c r="E82" s="483">
        <f>IFERROR(D82/SUMIFS(BdD!$AS$11:$AS$2000,BdD!$F$11:$F$2000,B78),0)</f>
        <v>0</v>
      </c>
      <c r="F82" s="483">
        <f t="shared" si="2"/>
        <v>0</v>
      </c>
      <c r="G82" s="152"/>
    </row>
    <row r="83" spans="2:7" ht="15.75" thickBot="1" x14ac:dyDescent="0.3">
      <c r="B83" s="446"/>
      <c r="C83" s="156" t="s">
        <v>345</v>
      </c>
      <c r="D83" s="220">
        <f>SUMIFS(BdD!$AF$11:$AF$2000,BdD!$F$11:$F$2000,B78)</f>
        <v>0</v>
      </c>
      <c r="E83" s="484">
        <f>IFERROR(D83/SUMIFS(BdD!$AS$11:$AS$2000,BdD!$F$11:$F$2000,B78),0)</f>
        <v>0</v>
      </c>
      <c r="F83" s="484">
        <f t="shared" si="2"/>
        <v>0</v>
      </c>
      <c r="G83" s="153"/>
    </row>
    <row r="84" spans="2:7" ht="15.75" thickBot="1" x14ac:dyDescent="0.3">
      <c r="D84" s="134"/>
    </row>
    <row r="85" spans="2:7" x14ac:dyDescent="0.25">
      <c r="B85" s="444" t="str">
        <f>IF(Partenaires!E11=0,"",Partenaires!E11)</f>
        <v/>
      </c>
      <c r="C85" s="149" t="s">
        <v>340</v>
      </c>
      <c r="D85" s="218">
        <f>SUMIFS(BdD!$BB$11:$BB$2000,BdD!$F$11:$F$2000,B85)</f>
        <v>0</v>
      </c>
      <c r="E85" s="482">
        <f>IFERROR(D85/SUMIFS(BdD!$AS$11:$AS$2000,BdD!$F$11:$F$2000,B85),0)</f>
        <v>0</v>
      </c>
      <c r="F85" s="482">
        <f>IFERROR(D85/$D$69,0)</f>
        <v>0</v>
      </c>
      <c r="G85" s="150"/>
    </row>
    <row r="86" spans="2:7" ht="15.75" thickBot="1" x14ac:dyDescent="0.3">
      <c r="B86" s="445"/>
      <c r="C86" s="154" t="s">
        <v>341</v>
      </c>
      <c r="D86" s="378">
        <v>0</v>
      </c>
      <c r="E86" s="483">
        <f>IFERROR(D86/SUMIFS(BdD!$AS$11:$AS$2000,BdD!$F$11:$F$2000,B85),0)</f>
        <v>0</v>
      </c>
      <c r="F86" s="483">
        <f t="shared" ref="F86:F90" si="3">IFERROR(D86/$D$69,0)</f>
        <v>0</v>
      </c>
      <c r="G86" s="155"/>
    </row>
    <row r="87" spans="2:7" ht="15.75" thickBot="1" x14ac:dyDescent="0.3">
      <c r="B87" s="445"/>
      <c r="C87" s="156" t="s">
        <v>342</v>
      </c>
      <c r="D87" s="220">
        <f>D85+D86</f>
        <v>0</v>
      </c>
      <c r="E87" s="484">
        <f>IFERROR(D87/SUMIFS(BdD!$AS$11:$AS$2000,BdD!$F$11:$F$2000,B85),0)</f>
        <v>0</v>
      </c>
      <c r="F87" s="484">
        <f t="shared" si="3"/>
        <v>0</v>
      </c>
      <c r="G87" s="153"/>
    </row>
    <row r="88" spans="2:7" x14ac:dyDescent="0.25">
      <c r="B88" s="445"/>
      <c r="C88" s="149" t="s">
        <v>343</v>
      </c>
      <c r="D88" s="378">
        <v>0</v>
      </c>
      <c r="E88" s="483">
        <f>IFERROR(D88/SUMIFS(BdD!$AS$11:$AS$2000,BdD!$F$11:$F$2000,B85),0)</f>
        <v>0</v>
      </c>
      <c r="F88" s="483">
        <f t="shared" si="3"/>
        <v>0</v>
      </c>
      <c r="G88" s="150"/>
    </row>
    <row r="89" spans="2:7" ht="15.75" thickBot="1" x14ac:dyDescent="0.3">
      <c r="B89" s="445"/>
      <c r="C89" s="151" t="s">
        <v>344</v>
      </c>
      <c r="D89" s="379">
        <f>D90-D88-D87</f>
        <v>0</v>
      </c>
      <c r="E89" s="483">
        <f>IFERROR(D89/SUMIFS(BdD!$AS$11:$AS$2000,BdD!$F$11:$F$2000,B85),0)</f>
        <v>0</v>
      </c>
      <c r="F89" s="483">
        <f t="shared" si="3"/>
        <v>0</v>
      </c>
      <c r="G89" s="152"/>
    </row>
    <row r="90" spans="2:7" ht="15.75" thickBot="1" x14ac:dyDescent="0.3">
      <c r="B90" s="446"/>
      <c r="C90" s="156" t="s">
        <v>345</v>
      </c>
      <c r="D90" s="220">
        <f>SUMIFS(BdD!$AF$11:$AF$2000,BdD!$F$11:$F$2000,B85)</f>
        <v>0</v>
      </c>
      <c r="E90" s="484">
        <f>IFERROR(D90/SUMIFS(BdD!$AS$11:$AS$2000,BdD!$F$11:$F$2000,B85),0)</f>
        <v>0</v>
      </c>
      <c r="F90" s="484">
        <f t="shared" si="3"/>
        <v>0</v>
      </c>
      <c r="G90" s="153"/>
    </row>
    <row r="91" spans="2:7" ht="15.75" thickBot="1" x14ac:dyDescent="0.3">
      <c r="D91" s="134"/>
    </row>
    <row r="92" spans="2:7" x14ac:dyDescent="0.25">
      <c r="B92" s="444" t="str">
        <f>IF(Partenaires!F11=0,"",Partenaires!F11)</f>
        <v/>
      </c>
      <c r="C92" s="149" t="s">
        <v>340</v>
      </c>
      <c r="D92" s="218">
        <f>SUMIFS(BdD!$BB$11:$BB$2000,BdD!$F$11:$F$2000,B92)</f>
        <v>0</v>
      </c>
      <c r="E92" s="482">
        <f>IFERROR(D92/SUMIFS(BdD!$AS$11:$AS$2000,BdD!$F$11:$F$2000,B92),0)</f>
        <v>0</v>
      </c>
      <c r="F92" s="482">
        <f>IFERROR(D92/$D$69,0)</f>
        <v>0</v>
      </c>
      <c r="G92" s="150"/>
    </row>
    <row r="93" spans="2:7" ht="15.75" thickBot="1" x14ac:dyDescent="0.3">
      <c r="B93" s="445"/>
      <c r="C93" s="154" t="s">
        <v>341</v>
      </c>
      <c r="D93" s="378">
        <v>0</v>
      </c>
      <c r="E93" s="483">
        <f>IFERROR(D93/SUMIFS(BdD!$AS$11:$AS$2000,BdD!$F$11:$F$2000,B92),0)</f>
        <v>0</v>
      </c>
      <c r="F93" s="483">
        <f t="shared" ref="F93:F97" si="4">IFERROR(D93/$D$69,0)</f>
        <v>0</v>
      </c>
      <c r="G93" s="155"/>
    </row>
    <row r="94" spans="2:7" ht="15.75" thickBot="1" x14ac:dyDescent="0.3">
      <c r="B94" s="445"/>
      <c r="C94" s="156" t="s">
        <v>342</v>
      </c>
      <c r="D94" s="220">
        <f>D92+D93</f>
        <v>0</v>
      </c>
      <c r="E94" s="484">
        <f>IFERROR(D94/SUMIFS(BdD!$AS$11:$AS$2000,BdD!$F$11:$F$2000,B92),0)</f>
        <v>0</v>
      </c>
      <c r="F94" s="484">
        <f t="shared" si="4"/>
        <v>0</v>
      </c>
      <c r="G94" s="153"/>
    </row>
    <row r="95" spans="2:7" x14ac:dyDescent="0.25">
      <c r="B95" s="445"/>
      <c r="C95" s="149" t="s">
        <v>343</v>
      </c>
      <c r="D95" s="378">
        <v>0</v>
      </c>
      <c r="E95" s="483">
        <f>IFERROR(D95/SUMIFS(BdD!$AS$11:$AS$2000,BdD!$F$11:$F$2000,B92),0)</f>
        <v>0</v>
      </c>
      <c r="F95" s="483">
        <f t="shared" si="4"/>
        <v>0</v>
      </c>
      <c r="G95" s="150"/>
    </row>
    <row r="96" spans="2:7" ht="15.75" thickBot="1" x14ac:dyDescent="0.3">
      <c r="B96" s="445"/>
      <c r="C96" s="151" t="s">
        <v>344</v>
      </c>
      <c r="D96" s="379">
        <f>D97-D95-D94</f>
        <v>0</v>
      </c>
      <c r="E96" s="483">
        <f>IFERROR(D96/SUMIFS(BdD!$AS$11:$AS$2000,BdD!$F$11:$F$2000,B92),0)</f>
        <v>0</v>
      </c>
      <c r="F96" s="483">
        <f t="shared" si="4"/>
        <v>0</v>
      </c>
      <c r="G96" s="152"/>
    </row>
    <row r="97" spans="2:7" ht="15.75" thickBot="1" x14ac:dyDescent="0.3">
      <c r="B97" s="446"/>
      <c r="C97" s="156" t="s">
        <v>345</v>
      </c>
      <c r="D97" s="220">
        <f>SUMIFS(BdD!$AF$11:$AF$2000,BdD!$F$11:$F$2000,B92)</f>
        <v>0</v>
      </c>
      <c r="E97" s="484">
        <f>IFERROR(D97/SUMIFS(BdD!$AS$11:$AS$2000,BdD!$F$11:$F$2000,B92),0)</f>
        <v>0</v>
      </c>
      <c r="F97" s="484">
        <f t="shared" si="4"/>
        <v>0</v>
      </c>
      <c r="G97" s="153"/>
    </row>
    <row r="98" spans="2:7" ht="15.75" thickBot="1" x14ac:dyDescent="0.3">
      <c r="D98" s="134"/>
    </row>
    <row r="99" spans="2:7" x14ac:dyDescent="0.25">
      <c r="B99" s="444" t="str">
        <f>IF(Partenaires!G11=0,"",Partenaires!G11)</f>
        <v/>
      </c>
      <c r="C99" s="149" t="s">
        <v>340</v>
      </c>
      <c r="D99" s="218">
        <f>SUMIFS(BdD!$BB$11:$BB$2000,BdD!$F$11:$F$2000,B99)</f>
        <v>0</v>
      </c>
      <c r="E99" s="482">
        <f>IFERROR(D99/SUMIFS(BdD!$AS$11:$AS$2000,BdD!$F$11:$F$2000,B99),0)</f>
        <v>0</v>
      </c>
      <c r="F99" s="482">
        <f>IFERROR(D99/$D$69,0)</f>
        <v>0</v>
      </c>
      <c r="G99" s="150"/>
    </row>
    <row r="100" spans="2:7" ht="15.75" thickBot="1" x14ac:dyDescent="0.3">
      <c r="B100" s="445"/>
      <c r="C100" s="154" t="s">
        <v>341</v>
      </c>
      <c r="D100" s="378">
        <v>0</v>
      </c>
      <c r="E100" s="483">
        <f>IFERROR(D100/SUMIFS(BdD!$AS$11:$AS$2000,BdD!$F$11:$F$2000,B99),0)</f>
        <v>0</v>
      </c>
      <c r="F100" s="483">
        <f t="shared" ref="F100:F104" si="5">IFERROR(D100/$D$69,0)</f>
        <v>0</v>
      </c>
      <c r="G100" s="155"/>
    </row>
    <row r="101" spans="2:7" ht="15.75" thickBot="1" x14ac:dyDescent="0.3">
      <c r="B101" s="445"/>
      <c r="C101" s="156" t="s">
        <v>342</v>
      </c>
      <c r="D101" s="220">
        <f>D99+D100</f>
        <v>0</v>
      </c>
      <c r="E101" s="484">
        <f>IFERROR(D101/SUMIFS(BdD!$AS$11:$AS$2000,BdD!$F$11:$F$2000,B99),0)</f>
        <v>0</v>
      </c>
      <c r="F101" s="484">
        <f t="shared" si="5"/>
        <v>0</v>
      </c>
      <c r="G101" s="153"/>
    </row>
    <row r="102" spans="2:7" x14ac:dyDescent="0.25">
      <c r="B102" s="445"/>
      <c r="C102" s="149" t="s">
        <v>343</v>
      </c>
      <c r="D102" s="378">
        <v>0</v>
      </c>
      <c r="E102" s="483">
        <f>IFERROR(D102/SUMIFS(BdD!$AS$11:$AS$2000,BdD!$F$11:$F$2000,B99),0)</f>
        <v>0</v>
      </c>
      <c r="F102" s="483">
        <f t="shared" si="5"/>
        <v>0</v>
      </c>
      <c r="G102" s="150"/>
    </row>
    <row r="103" spans="2:7" ht="15.75" thickBot="1" x14ac:dyDescent="0.3">
      <c r="B103" s="445"/>
      <c r="C103" s="151" t="s">
        <v>344</v>
      </c>
      <c r="D103" s="379">
        <f>D104-D102-D101</f>
        <v>0</v>
      </c>
      <c r="E103" s="483">
        <f>IFERROR(D103/SUMIFS(BdD!$AS$11:$AS$2000,BdD!$F$11:$F$2000,B99),0)</f>
        <v>0</v>
      </c>
      <c r="F103" s="483">
        <f t="shared" si="5"/>
        <v>0</v>
      </c>
      <c r="G103" s="152"/>
    </row>
    <row r="104" spans="2:7" ht="15.75" thickBot="1" x14ac:dyDescent="0.3">
      <c r="B104" s="446"/>
      <c r="C104" s="156" t="s">
        <v>345</v>
      </c>
      <c r="D104" s="220">
        <f>SUMIFS(BdD!$AF$11:$AF$2000,BdD!$F$11:$F$2000,B99)</f>
        <v>0</v>
      </c>
      <c r="E104" s="484">
        <f>IFERROR(D104/SUMIFS(BdD!$AS$11:$AS$2000,BdD!$F$11:$F$2000,B99),0)</f>
        <v>0</v>
      </c>
      <c r="F104" s="484">
        <f t="shared" si="5"/>
        <v>0</v>
      </c>
      <c r="G104" s="153"/>
    </row>
    <row r="105" spans="2:7" ht="15.75" thickBot="1" x14ac:dyDescent="0.3">
      <c r="D105" s="134"/>
    </row>
    <row r="106" spans="2:7" x14ac:dyDescent="0.25">
      <c r="B106" s="444" t="str">
        <f>IF(Partenaires!H11=0,"",Partenaires!H11)</f>
        <v/>
      </c>
      <c r="C106" s="149" t="s">
        <v>340</v>
      </c>
      <c r="D106" s="218">
        <f>SUMIFS(BdD!$BB$11:$BB$2000,BdD!$F$11:$F$2000,B106)</f>
        <v>0</v>
      </c>
      <c r="E106" s="482">
        <f>IFERROR(D106/SUMIFS(BdD!$AS$11:$AS$2000,BdD!$F$11:$F$2000,B106),0)</f>
        <v>0</v>
      </c>
      <c r="F106" s="482">
        <f>IFERROR(D106/$D$69,0)</f>
        <v>0</v>
      </c>
      <c r="G106" s="150"/>
    </row>
    <row r="107" spans="2:7" ht="15.75" thickBot="1" x14ac:dyDescent="0.3">
      <c r="B107" s="445"/>
      <c r="C107" s="154" t="s">
        <v>341</v>
      </c>
      <c r="D107" s="378">
        <v>0</v>
      </c>
      <c r="E107" s="483">
        <f>IFERROR(D107/SUMIFS(BdD!$AS$11:$AS$2000,BdD!$F$11:$F$2000,B106),0)</f>
        <v>0</v>
      </c>
      <c r="F107" s="483">
        <f t="shared" ref="F107:F111" si="6">IFERROR(D107/$D$69,0)</f>
        <v>0</v>
      </c>
      <c r="G107" s="155"/>
    </row>
    <row r="108" spans="2:7" ht="15.75" thickBot="1" x14ac:dyDescent="0.3">
      <c r="B108" s="445"/>
      <c r="C108" s="156" t="s">
        <v>342</v>
      </c>
      <c r="D108" s="220">
        <f>D106+D107</f>
        <v>0</v>
      </c>
      <c r="E108" s="484">
        <f>IFERROR(D108/SUMIFS(BdD!$AS$11:$AS$2000,BdD!$F$11:$F$2000,B106),0)</f>
        <v>0</v>
      </c>
      <c r="F108" s="484">
        <f t="shared" si="6"/>
        <v>0</v>
      </c>
      <c r="G108" s="153"/>
    </row>
    <row r="109" spans="2:7" x14ac:dyDescent="0.25">
      <c r="B109" s="445"/>
      <c r="C109" s="149" t="s">
        <v>343</v>
      </c>
      <c r="D109" s="378">
        <v>0</v>
      </c>
      <c r="E109" s="483">
        <f>IFERROR(D109/SUMIFS(BdD!$AS$11:$AS$2000,BdD!$F$11:$F$2000,B106),0)</f>
        <v>0</v>
      </c>
      <c r="F109" s="483">
        <f t="shared" si="6"/>
        <v>0</v>
      </c>
      <c r="G109" s="150"/>
    </row>
    <row r="110" spans="2:7" ht="15.75" thickBot="1" x14ac:dyDescent="0.3">
      <c r="B110" s="445"/>
      <c r="C110" s="151" t="s">
        <v>344</v>
      </c>
      <c r="D110" s="379">
        <f>D111-D109-D108</f>
        <v>0</v>
      </c>
      <c r="E110" s="483">
        <f>IFERROR(D110/SUMIFS(BdD!$AS$11:$AS$2000,BdD!$F$11:$F$2000,B106),0)</f>
        <v>0</v>
      </c>
      <c r="F110" s="483">
        <f t="shared" si="6"/>
        <v>0</v>
      </c>
      <c r="G110" s="152"/>
    </row>
    <row r="111" spans="2:7" ht="15.75" thickBot="1" x14ac:dyDescent="0.3">
      <c r="B111" s="446"/>
      <c r="C111" s="156" t="s">
        <v>345</v>
      </c>
      <c r="D111" s="220">
        <f>SUMIFS(BdD!$AF$11:$AF$2000,BdD!$F$11:$F$2000,B106)</f>
        <v>0</v>
      </c>
      <c r="E111" s="484">
        <f>IFERROR(D111/SUMIFS(BdD!$AS$11:$AS$2000,BdD!$F$11:$F$2000,B106),0)</f>
        <v>0</v>
      </c>
      <c r="F111" s="484">
        <f t="shared" si="6"/>
        <v>0</v>
      </c>
      <c r="G111" s="153"/>
    </row>
  </sheetData>
  <mergeCells count="23">
    <mergeCell ref="B43:G43"/>
    <mergeCell ref="E44:G44"/>
    <mergeCell ref="E45:G45"/>
    <mergeCell ref="E46:G46"/>
    <mergeCell ref="B2:C2"/>
    <mergeCell ref="D19:F19"/>
    <mergeCell ref="D20:F20"/>
    <mergeCell ref="B34:B36"/>
    <mergeCell ref="B31:B32"/>
    <mergeCell ref="E47:G47"/>
    <mergeCell ref="E48:G48"/>
    <mergeCell ref="E50:G50"/>
    <mergeCell ref="E51:G51"/>
    <mergeCell ref="B64:B69"/>
    <mergeCell ref="B62:C62"/>
    <mergeCell ref="D54:E59"/>
    <mergeCell ref="B53:C53"/>
    <mergeCell ref="B99:B104"/>
    <mergeCell ref="B106:B111"/>
    <mergeCell ref="B71:B76"/>
    <mergeCell ref="B78:B83"/>
    <mergeCell ref="B85:B90"/>
    <mergeCell ref="B92:B97"/>
  </mergeCells>
  <dataValidations count="10">
    <dataValidation type="list" allowBlank="1" showErrorMessage="1" sqref="C11" xr:uid="{9027E223-04F1-46B1-9D50-9C0F35B32728}">
      <formula1>"Energie , Economie circulaire / Déchets , Urbanisme / Bâtiment , Mobilité / Transport , Changement climatique , Qualité de l'air , Sols / Agriculture / Forêt , Autres,-"</formula1>
    </dataValidation>
    <dataValidation type="list" allowBlank="1" showInputMessage="1" showErrorMessage="1" sqref="C38 C40 D31:D32" xr:uid="{3D23300C-D4F0-42AC-A647-602D0FE678BA}">
      <formula1>"OUI , NON"</formula1>
    </dataValidation>
    <dataValidation type="list" allowBlank="1" showInputMessage="1" showErrorMessage="1" sqref="C5" xr:uid="{B02B1735-FC6B-4A13-9AF6-F519B1651FAC}">
      <formula1>"1 , 2 , 3 , 4 , 5 , 6 , 7 , 8 , 9 , 10"</formula1>
    </dataValidation>
    <dataValidation type="list" allowBlank="1" showInputMessage="1" showErrorMessage="1" sqref="F23:F29" xr:uid="{F090731D-8470-4647-97D7-4A52AAC03DD5}">
      <formula1>"20% coûts éligibles ,-"</formula1>
    </dataValidation>
    <dataValidation type="list" allowBlank="1" showInputMessage="1" showErrorMessage="1" sqref="D23:D29" xr:uid="{F9C1EDBC-7C88-4169-B684-D41BB4802109}">
      <formula1>"Concurrentiel , Non concurrentiel ,-"</formula1>
    </dataValidation>
    <dataValidation type="list" allowBlank="1" showInputMessage="1" showErrorMessage="1" sqref="C54:C59" xr:uid="{1B71E0DA-1BD4-4FF2-ACE2-D13895E05AA9}">
      <formula1>"1,0"</formula1>
    </dataValidation>
    <dataValidation type="list" allowBlank="1" showInputMessage="1" showErrorMessage="1" sqref="D45:D51" xr:uid="{69DED8AF-86E8-4EC9-972E-0A721F609649}">
      <formula1>"Responsable légal , Délégataire signataire , Responsable Administratif , Responsable Technique , Responsable Communication"</formula1>
    </dataValidation>
    <dataValidation type="list" allowBlank="1" showInputMessage="1" showErrorMessage="1" sqref="G23:G29" xr:uid="{6306A920-408A-4A0D-8F2B-8AA37E7C7C6F}">
      <formula1>"A,B,C,NON"</formula1>
    </dataValidation>
    <dataValidation type="list" allowBlank="1" showInputMessage="1" showErrorMessage="1" sqref="E23:E29" xr:uid="{A73E715F-E237-4E33-87E3-F4CA4313D9D9}">
      <formula1>"RDI SA.111723, PE SA.111726, AFR SA.111668, PME SA. 111728, Mix RDI-PE, Mix AFR-PE"</formula1>
    </dataValidation>
    <dataValidation type="list" allowBlank="1" showInputMessage="1" showErrorMessage="1" sqref="C23:C29" xr:uid="{2F80C483-46A3-47B1-BF8C-5925454CAAFC}">
      <formula1>"GE,ME,PE,EPIC,ER 100%,CL 50%,-"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4" id="{DECE6F14-82A2-4E61-A932-1B8BAF77AB11}">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5" id="{5B335B30-E27F-4A78-8B22-F94CB0752ACF}">
            <x14:iconSet showValue="0" custom="1">
              <x14:cfvo type="percent">
                <xm:f>0</xm:f>
              </x14:cfvo>
              <x14:cfvo type="num" gte="0">
                <xm:f>0</xm:f>
              </x14:cfvo>
              <x14:cfvo type="num">
                <xm:f>1</xm:f>
              </x14:cfvo>
              <x14:cfIcon iconSet="3Symbols" iconId="0"/>
              <x14:cfIcon iconSet="3TrafficLights1" iconId="1"/>
              <x14:cfIcon iconSet="3Symbols2" iconId="2"/>
            </x14:iconSet>
          </x14:cfRule>
          <x14:cfRule type="iconSet" priority="7" id="{030C8EBB-3886-4C4A-B9D5-3253AB41DBA1}">
            <x14:iconSet showValue="0" custom="1">
              <x14:cfvo type="percent">
                <xm:f>0</xm:f>
              </x14:cfvo>
              <x14:cfvo type="num" gte="0">
                <xm:f>0</xm:f>
              </x14:cfvo>
              <x14:cfvo type="num">
                <xm:f>1</xm:f>
              </x14:cfvo>
              <x14:cfIcon iconSet="3Symbols" iconId="0"/>
              <x14:cfIcon iconSet="3TrafficLights1" iconId="1"/>
              <x14:cfIcon iconSet="3Symbols2" iconId="2"/>
            </x14:iconSet>
          </x14:cfRule>
          <xm:sqref>C54:C59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8AD1C1-EDE6-496E-AC71-0EA8DFE65A4F}">
          <x14:formula1>
            <xm:f>Partenaires!$B$11:$K$11</xm:f>
          </x14:formula1>
          <xm:sqref>C4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F6A7-204E-47B2-BDCA-EAB93E527EA2}">
  <sheetPr>
    <tabColor rgb="FF00B050"/>
  </sheetPr>
  <dimension ref="A1:P282"/>
  <sheetViews>
    <sheetView showGridLines="0" zoomScale="110" zoomScaleNormal="110" workbookViewId="0"/>
  </sheetViews>
  <sheetFormatPr baseColWidth="10" defaultColWidth="11.42578125" defaultRowHeight="15" x14ac:dyDescent="0.25"/>
  <cols>
    <col min="1" max="1" width="13.42578125" customWidth="1"/>
    <col min="2" max="2" width="22.42578125" bestFit="1" customWidth="1"/>
    <col min="3" max="3" width="11.85546875" customWidth="1"/>
    <col min="4" max="4" width="22.42578125" bestFit="1" customWidth="1"/>
    <col min="5" max="5" width="21.85546875" bestFit="1" customWidth="1"/>
    <col min="6" max="6" width="15.85546875" bestFit="1" customWidth="1"/>
    <col min="7" max="7" width="14.7109375" customWidth="1"/>
    <col min="8" max="8" width="12.42578125" customWidth="1"/>
    <col min="9" max="9" width="22.42578125" customWidth="1"/>
    <col min="10" max="10" width="11.42578125" customWidth="1"/>
    <col min="11" max="11" width="9.85546875" customWidth="1"/>
    <col min="12" max="12" width="14.85546875" customWidth="1"/>
    <col min="13" max="17" width="8.85546875" bestFit="1" customWidth="1"/>
    <col min="18" max="18" width="7.5703125" bestFit="1" customWidth="1"/>
    <col min="19" max="21" width="8.85546875" bestFit="1" customWidth="1"/>
    <col min="22" max="23" width="7.5703125" bestFit="1" customWidth="1"/>
    <col min="24" max="24" width="7.85546875" bestFit="1" customWidth="1"/>
    <col min="25" max="25" width="7.5703125" bestFit="1" customWidth="1"/>
    <col min="26" max="27" width="8.85546875" bestFit="1" customWidth="1"/>
    <col min="28" max="28" width="7.85546875" bestFit="1" customWidth="1"/>
    <col min="29" max="31" width="8.85546875" bestFit="1" customWidth="1"/>
    <col min="32" max="32" width="7.85546875" bestFit="1" customWidth="1"/>
    <col min="33" max="33" width="8.85546875" bestFit="1" customWidth="1"/>
    <col min="34" max="37" width="9.85546875" bestFit="1" customWidth="1"/>
    <col min="38" max="38" width="8.85546875" bestFit="1" customWidth="1"/>
    <col min="39" max="40" width="9.85546875" bestFit="1" customWidth="1"/>
    <col min="41" max="41" width="13.42578125" bestFit="1" customWidth="1"/>
  </cols>
  <sheetData>
    <row r="1" spans="1:13" ht="21" x14ac:dyDescent="0.25">
      <c r="A1" s="162"/>
      <c r="B1" s="466" t="s">
        <v>346</v>
      </c>
      <c r="C1" s="466"/>
      <c r="D1" s="466"/>
      <c r="E1" s="466"/>
      <c r="F1" s="222" t="s">
        <v>347</v>
      </c>
    </row>
    <row r="3" spans="1:13" x14ac:dyDescent="0.25">
      <c r="B3" s="180" t="s">
        <v>348</v>
      </c>
      <c r="C3" s="142">
        <f>Partenaires!B5</f>
        <v>0</v>
      </c>
      <c r="D3" s="181"/>
      <c r="E3" s="182"/>
      <c r="F3" s="182"/>
      <c r="G3" s="181"/>
      <c r="H3" s="181"/>
      <c r="I3" s="181"/>
      <c r="J3" s="181"/>
      <c r="K3" s="181"/>
      <c r="L3" s="181"/>
    </row>
    <row r="4" spans="1:13" ht="30" x14ac:dyDescent="0.25">
      <c r="B4" s="180" t="s">
        <v>417</v>
      </c>
      <c r="C4" s="221">
        <v>5</v>
      </c>
      <c r="D4" s="183"/>
      <c r="E4" s="183"/>
      <c r="F4" s="183"/>
      <c r="G4" s="181"/>
      <c r="H4" s="181"/>
      <c r="I4" s="181"/>
      <c r="J4" s="181"/>
      <c r="K4" s="181"/>
      <c r="L4" s="188"/>
    </row>
    <row r="5" spans="1:13" x14ac:dyDescent="0.25">
      <c r="B5" s="180" t="s">
        <v>349</v>
      </c>
      <c r="C5" s="184" t="s">
        <v>350</v>
      </c>
      <c r="D5" s="186" t="s">
        <v>351</v>
      </c>
      <c r="E5" s="193" t="s">
        <v>352</v>
      </c>
      <c r="F5" s="184" t="s">
        <v>353</v>
      </c>
      <c r="G5" s="184" t="s">
        <v>354</v>
      </c>
      <c r="H5" s="184" t="s">
        <v>355</v>
      </c>
      <c r="I5" s="184" t="s">
        <v>356</v>
      </c>
      <c r="J5" s="184" t="s">
        <v>357</v>
      </c>
      <c r="K5" s="186" t="s">
        <v>358</v>
      </c>
      <c r="L5" s="184" t="s">
        <v>359</v>
      </c>
    </row>
    <row r="6" spans="1:13" x14ac:dyDescent="0.25">
      <c r="B6" s="180" t="s">
        <v>360</v>
      </c>
      <c r="C6" s="184" t="s">
        <v>350</v>
      </c>
      <c r="D6" s="222">
        <v>12</v>
      </c>
      <c r="E6" s="222">
        <v>24</v>
      </c>
      <c r="F6" s="222">
        <v>36</v>
      </c>
      <c r="G6" s="222">
        <v>42</v>
      </c>
      <c r="H6" s="222">
        <v>45</v>
      </c>
      <c r="I6" s="222"/>
      <c r="J6" s="222"/>
      <c r="K6" s="223"/>
      <c r="L6" s="222">
        <v>48</v>
      </c>
    </row>
    <row r="7" spans="1:13" x14ac:dyDescent="0.25">
      <c r="B7" s="180" t="s">
        <v>361</v>
      </c>
      <c r="C7" s="185">
        <f>'INFOS GENERALES'!C12</f>
        <v>0</v>
      </c>
      <c r="D7" s="132">
        <f>IF(D6="","",EDATE($C$7,D6))</f>
        <v>366</v>
      </c>
      <c r="E7" s="132">
        <f t="shared" ref="E7:L7" si="0">IF(E6="","",EDATE($C$7,E6))</f>
        <v>731</v>
      </c>
      <c r="F7" s="132">
        <f t="shared" si="0"/>
        <v>1096</v>
      </c>
      <c r="G7" s="132">
        <f t="shared" si="0"/>
        <v>1277</v>
      </c>
      <c r="H7" s="132">
        <f t="shared" si="0"/>
        <v>1369</v>
      </c>
      <c r="I7" s="132" t="str">
        <f t="shared" si="0"/>
        <v/>
      </c>
      <c r="J7" s="132" t="str">
        <f t="shared" si="0"/>
        <v/>
      </c>
      <c r="K7" s="187" t="str">
        <f t="shared" si="0"/>
        <v/>
      </c>
      <c r="L7" s="187">
        <f t="shared" si="0"/>
        <v>1461</v>
      </c>
    </row>
    <row r="8" spans="1:13" x14ac:dyDescent="0.25">
      <c r="B8" s="180" t="s">
        <v>362</v>
      </c>
      <c r="C8" s="185" t="s">
        <v>363</v>
      </c>
      <c r="D8" s="187" t="str">
        <f>IF(D6="","",IF(D6&lt;6,"SEM01",IF(D6&lt;12,"SEM02",IF(D6&lt;18,"SEM03",IF(D6&lt;24,"SEM04",IF(D6&lt;30,"SEM05",IF(D6&lt;36,"SEM06",IF(D6&lt;42,"SEM07",IF(D6&lt;48,"SEM08",IF(D6&lt;54,"SEM09",IF(D6&lt;60,"SEM10",IF(D6&lt;66,"SEM11",IF(D6&lt;72,"SEM12",IF(D6&lt;78,"SEM12",IF(D6&lt;78,"SEM13",IF(D6&lt;84,"SEM14",IF(D6&lt;90,"SEM15","HORS CHAMPS")))))))))))))))))</f>
        <v>SEM03</v>
      </c>
      <c r="E8" s="192" t="str">
        <f t="shared" ref="E8:L8" si="1">IF(E6="","",IF(E6&lt;6,"SEM01",IF(E6&lt;12,"SEM02",IF(E6&lt;18,"SEM03",IF(E6&lt;24,"SEM04",IF(E6&lt;30,"SEM05",IF(E6&lt;36,"SEM06",IF(E6&lt;42,"SEM07",IF(E6&lt;48,"SEM08",IF(E6&lt;54,"SEM09",IF(E6&lt;60,"SEM10",IF(E6&lt;66,"SEM11",IF(E6&lt;72,"SEM12",IF(E6&lt;78,"SEM12",IF(E6&lt;78,"SEM13",IF(E6&lt;84,"SEM14",IF(E6&lt;90,"SEM15","HORS CHAMPS")))))))))))))))))</f>
        <v>SEM05</v>
      </c>
      <c r="F8" s="132" t="str">
        <f t="shared" si="1"/>
        <v>SEM07</v>
      </c>
      <c r="G8" s="132" t="str">
        <f t="shared" si="1"/>
        <v>SEM08</v>
      </c>
      <c r="H8" s="132" t="str">
        <f t="shared" si="1"/>
        <v>SEM08</v>
      </c>
      <c r="I8" s="132" t="str">
        <f t="shared" si="1"/>
        <v/>
      </c>
      <c r="J8" s="132" t="str">
        <f t="shared" si="1"/>
        <v/>
      </c>
      <c r="K8" s="187" t="str">
        <f t="shared" si="1"/>
        <v/>
      </c>
      <c r="L8" s="132" t="str">
        <f t="shared" si="1"/>
        <v>SEM09</v>
      </c>
    </row>
    <row r="9" spans="1:13" x14ac:dyDescent="0.25">
      <c r="B9" s="173"/>
      <c r="C9" s="173"/>
      <c r="D9" s="173"/>
      <c r="E9" s="173"/>
      <c r="F9" s="173"/>
      <c r="G9" s="173"/>
      <c r="H9" s="173"/>
      <c r="I9" s="173"/>
      <c r="J9" s="173"/>
      <c r="K9" s="173"/>
      <c r="L9" s="189"/>
      <c r="M9" s="181"/>
    </row>
    <row r="10" spans="1:13" ht="21" x14ac:dyDescent="0.25">
      <c r="B10" s="466" t="s">
        <v>364</v>
      </c>
      <c r="C10" s="466"/>
      <c r="D10" s="466"/>
      <c r="E10" s="466"/>
      <c r="F10" s="173"/>
      <c r="G10" s="173"/>
      <c r="H10" s="173"/>
      <c r="I10" s="173"/>
      <c r="J10" s="173"/>
      <c r="K10" s="173"/>
      <c r="L10" s="173"/>
    </row>
    <row r="11" spans="1:13" x14ac:dyDescent="0.25">
      <c r="C11" s="173"/>
      <c r="D11" s="173"/>
      <c r="E11" s="173"/>
      <c r="F11" s="173"/>
      <c r="G11" s="173"/>
      <c r="H11" s="173"/>
      <c r="I11" s="173"/>
      <c r="J11" s="173"/>
      <c r="K11" s="173"/>
      <c r="L11" s="173"/>
    </row>
    <row r="12" spans="1:13" x14ac:dyDescent="0.25">
      <c r="B12" s="180" t="str">
        <f>$B$5</f>
        <v>Etapes-clés</v>
      </c>
      <c r="C12" s="184" t="s">
        <v>350</v>
      </c>
      <c r="D12" s="184" t="str">
        <f>$D$5</f>
        <v>EC 1</v>
      </c>
      <c r="E12" s="184" t="str">
        <f>$E$5</f>
        <v>EC 2</v>
      </c>
      <c r="F12" s="184" t="str">
        <f>$F$5</f>
        <v>EC 3</v>
      </c>
      <c r="G12" s="184" t="str">
        <f>$G$5</f>
        <v>EC 4</v>
      </c>
      <c r="H12" s="184" t="str">
        <f>$H$5</f>
        <v>EC 5</v>
      </c>
      <c r="I12" s="184" t="str">
        <f>$I$5</f>
        <v>EC 6</v>
      </c>
      <c r="J12" s="184" t="str">
        <f>$J$5</f>
        <v>EC 7</v>
      </c>
      <c r="K12" s="184" t="str">
        <f>$K$5</f>
        <v>EC 8</v>
      </c>
      <c r="L12" s="184" t="str">
        <f>$L$5</f>
        <v>EC Solde</v>
      </c>
    </row>
    <row r="13" spans="1:13" x14ac:dyDescent="0.25">
      <c r="B13" s="190" t="str">
        <f>$B$6</f>
        <v>EC à T0 + … mois</v>
      </c>
      <c r="C13" s="239" t="str">
        <f>IF($C$6&gt;=0,$C$6,"")</f>
        <v>T0</v>
      </c>
      <c r="D13" s="240">
        <f>IF($D$6&gt;0,$D$6,"")</f>
        <v>12</v>
      </c>
      <c r="E13" s="240">
        <f>IF($E$6&gt;0,$E$6,"")</f>
        <v>24</v>
      </c>
      <c r="F13" s="240">
        <f>IF($F$6&gt;0,$F$6,"")</f>
        <v>36</v>
      </c>
      <c r="G13" s="240">
        <f>IF($G$6&gt;0,$G$6,"")</f>
        <v>42</v>
      </c>
      <c r="H13" s="240">
        <f>IF($H$6&gt;0,$H$6,"")</f>
        <v>45</v>
      </c>
      <c r="I13" s="240" t="str">
        <f>IF($I$6&gt;0,$I$6,"")</f>
        <v/>
      </c>
      <c r="J13" s="240" t="str">
        <f>IF($J$6&gt;0,$J$6,"")</f>
        <v/>
      </c>
      <c r="K13" s="240" t="str">
        <f>IF($K$6&gt;0,$K$6,"")</f>
        <v/>
      </c>
      <c r="L13" s="240">
        <f>IF($L$6&gt;0,$L$6,"")</f>
        <v>48</v>
      </c>
    </row>
    <row r="14" spans="1:13" x14ac:dyDescent="0.25">
      <c r="B14" s="190" t="s">
        <v>365</v>
      </c>
      <c r="C14" s="246">
        <f>IFERROR(YEAR(C15),0)</f>
        <v>1900</v>
      </c>
      <c r="D14" s="246">
        <f t="shared" ref="D14:L14" si="2">IFERROR(YEAR(D15),0)</f>
        <v>1900</v>
      </c>
      <c r="E14" s="246">
        <f t="shared" si="2"/>
        <v>1901</v>
      </c>
      <c r="F14" s="246">
        <f t="shared" si="2"/>
        <v>1902</v>
      </c>
      <c r="G14" s="246">
        <f t="shared" si="2"/>
        <v>1903</v>
      </c>
      <c r="H14" s="246">
        <f t="shared" si="2"/>
        <v>1903</v>
      </c>
      <c r="I14" s="246">
        <f t="shared" si="2"/>
        <v>0</v>
      </c>
      <c r="J14" s="246">
        <f t="shared" si="2"/>
        <v>0</v>
      </c>
      <c r="K14" s="246">
        <f t="shared" si="2"/>
        <v>0</v>
      </c>
      <c r="L14" s="246">
        <f t="shared" si="2"/>
        <v>1903</v>
      </c>
    </row>
    <row r="15" spans="1:13" ht="15.75" thickBot="1" x14ac:dyDescent="0.3">
      <c r="B15" s="190" t="str">
        <f>$B$7</f>
        <v>Date de l'étape clé</v>
      </c>
      <c r="C15" s="241">
        <f>$C$7</f>
        <v>0</v>
      </c>
      <c r="D15" s="242">
        <f>$D$7</f>
        <v>366</v>
      </c>
      <c r="E15" s="242">
        <f>$E$7</f>
        <v>731</v>
      </c>
      <c r="F15" s="242">
        <f>$F$7</f>
        <v>1096</v>
      </c>
      <c r="G15" s="242">
        <f>$G$7</f>
        <v>1277</v>
      </c>
      <c r="H15" s="242">
        <f>$H$7</f>
        <v>1369</v>
      </c>
      <c r="I15" s="242" t="str">
        <f>$I$7</f>
        <v/>
      </c>
      <c r="J15" s="242" t="str">
        <f>$J$7</f>
        <v/>
      </c>
      <c r="K15" s="242" t="str">
        <f>$K$7</f>
        <v/>
      </c>
      <c r="L15" s="242">
        <f>$L$7</f>
        <v>1461</v>
      </c>
    </row>
    <row r="16" spans="1:13" hidden="1" x14ac:dyDescent="0.25">
      <c r="B16" s="273"/>
      <c r="C16" s="274">
        <v>3</v>
      </c>
      <c r="D16" s="275">
        <v>4</v>
      </c>
      <c r="E16" s="275">
        <v>5</v>
      </c>
      <c r="F16" s="275">
        <v>6</v>
      </c>
      <c r="G16" s="275">
        <v>7</v>
      </c>
      <c r="H16" s="275">
        <v>8</v>
      </c>
      <c r="I16" s="275">
        <v>9</v>
      </c>
      <c r="J16" s="275">
        <v>10</v>
      </c>
      <c r="K16" s="275">
        <v>11</v>
      </c>
      <c r="L16" s="275">
        <v>12</v>
      </c>
    </row>
    <row r="17" spans="1:14" x14ac:dyDescent="0.25">
      <c r="A17" s="467" t="str">
        <f>C81</f>
        <v>(vide)</v>
      </c>
      <c r="B17" s="306" t="s">
        <v>366</v>
      </c>
      <c r="C17" s="307">
        <f t="shared" ref="C17:L17" si="3">C106*$C$101</f>
        <v>0</v>
      </c>
      <c r="D17" s="307">
        <f t="shared" si="3"/>
        <v>0</v>
      </c>
      <c r="E17" s="307">
        <f t="shared" si="3"/>
        <v>0</v>
      </c>
      <c r="F17" s="307">
        <f t="shared" si="3"/>
        <v>0</v>
      </c>
      <c r="G17" s="307">
        <f t="shared" si="3"/>
        <v>0</v>
      </c>
      <c r="H17" s="307">
        <f t="shared" si="3"/>
        <v>0</v>
      </c>
      <c r="I17" s="307">
        <f t="shared" si="3"/>
        <v>0</v>
      </c>
      <c r="J17" s="307">
        <f t="shared" si="3"/>
        <v>0</v>
      </c>
      <c r="K17" s="307">
        <f t="shared" si="3"/>
        <v>0</v>
      </c>
      <c r="L17" s="308">
        <f t="shared" si="3"/>
        <v>0</v>
      </c>
      <c r="N17" s="243"/>
    </row>
    <row r="18" spans="1:14" x14ac:dyDescent="0.25">
      <c r="A18" s="468"/>
      <c r="B18" s="197" t="s">
        <v>367</v>
      </c>
      <c r="C18" s="224">
        <f>C106</f>
        <v>0.15</v>
      </c>
      <c r="D18" s="224">
        <f t="shared" ref="D18:L18" si="4">D106</f>
        <v>0</v>
      </c>
      <c r="E18" s="224">
        <f t="shared" si="4"/>
        <v>0</v>
      </c>
      <c r="F18" s="224">
        <f t="shared" si="4"/>
        <v>0</v>
      </c>
      <c r="G18" s="224">
        <f t="shared" si="4"/>
        <v>0</v>
      </c>
      <c r="H18" s="224">
        <f t="shared" si="4"/>
        <v>0</v>
      </c>
      <c r="I18" s="224">
        <f t="shared" si="4"/>
        <v>0</v>
      </c>
      <c r="J18" s="224">
        <f t="shared" si="4"/>
        <v>0</v>
      </c>
      <c r="K18" s="224">
        <f t="shared" si="4"/>
        <v>0</v>
      </c>
      <c r="L18" s="309">
        <f t="shared" si="4"/>
        <v>0.2</v>
      </c>
    </row>
    <row r="19" spans="1:14" x14ac:dyDescent="0.25">
      <c r="A19" s="468"/>
      <c r="B19" s="277" t="s">
        <v>368</v>
      </c>
      <c r="C19" s="278">
        <f>C107</f>
        <v>0.15</v>
      </c>
      <c r="D19" s="278">
        <f t="shared" ref="D19:L19" si="5">D107</f>
        <v>0.15</v>
      </c>
      <c r="E19" s="278">
        <f t="shared" si="5"/>
        <v>0.15</v>
      </c>
      <c r="F19" s="278">
        <f t="shared" si="5"/>
        <v>0.15</v>
      </c>
      <c r="G19" s="278">
        <f t="shared" si="5"/>
        <v>0.15</v>
      </c>
      <c r="H19" s="278">
        <f t="shared" si="5"/>
        <v>0.15</v>
      </c>
      <c r="I19" s="278" t="str">
        <f t="shared" si="5"/>
        <v/>
      </c>
      <c r="J19" s="278" t="str">
        <f t="shared" si="5"/>
        <v/>
      </c>
      <c r="K19" s="278" t="str">
        <f t="shared" si="5"/>
        <v/>
      </c>
      <c r="L19" s="310">
        <f t="shared" si="5"/>
        <v>0.35</v>
      </c>
    </row>
    <row r="20" spans="1:14" x14ac:dyDescent="0.25">
      <c r="A20" s="468"/>
      <c r="B20" s="276" t="s">
        <v>369</v>
      </c>
      <c r="C20" s="487">
        <f>C22-C21</f>
        <v>0</v>
      </c>
      <c r="D20" s="487">
        <f t="shared" ref="D20:L20" si="6">D22-D21</f>
        <v>0</v>
      </c>
      <c r="E20" s="487">
        <f t="shared" si="6"/>
        <v>0</v>
      </c>
      <c r="F20" s="487">
        <f t="shared" si="6"/>
        <v>0</v>
      </c>
      <c r="G20" s="487">
        <f t="shared" si="6"/>
        <v>0</v>
      </c>
      <c r="H20" s="487">
        <f t="shared" si="6"/>
        <v>0</v>
      </c>
      <c r="I20" s="487">
        <f t="shared" si="6"/>
        <v>0</v>
      </c>
      <c r="J20" s="487">
        <f t="shared" si="6"/>
        <v>0</v>
      </c>
      <c r="K20" s="487">
        <f t="shared" si="6"/>
        <v>0</v>
      </c>
      <c r="L20" s="488">
        <f t="shared" si="6"/>
        <v>0</v>
      </c>
    </row>
    <row r="21" spans="1:14" x14ac:dyDescent="0.25">
      <c r="A21" s="468"/>
      <c r="B21" s="197" t="s">
        <v>370</v>
      </c>
      <c r="C21" s="489">
        <f>IFERROR(HLOOKUP($A$17,Partenaires!$B$11:$H$15,5,FALSE)*C22,0)</f>
        <v>0</v>
      </c>
      <c r="D21" s="489">
        <f>IFERROR(HLOOKUP($A$17,Partenaires!$B$11:$H$15,5,FALSE)*D22,0)</f>
        <v>0</v>
      </c>
      <c r="E21" s="489">
        <f>IFERROR(HLOOKUP($A$17,Partenaires!$B$11:$H$15,5,FALSE)*E22,0)</f>
        <v>0</v>
      </c>
      <c r="F21" s="489">
        <f>IFERROR(HLOOKUP($A$17,Partenaires!$B$11:$H$15,5,FALSE)*F22,0)</f>
        <v>0</v>
      </c>
      <c r="G21" s="489">
        <f>IFERROR(HLOOKUP($A$17,Partenaires!$B$11:$H$15,5,FALSE)*G22,0)</f>
        <v>0</v>
      </c>
      <c r="H21" s="489">
        <f>IFERROR(HLOOKUP($A$17,Partenaires!$B$11:$H$15,5,FALSE)*H22,0)</f>
        <v>0</v>
      </c>
      <c r="I21" s="489">
        <f>IFERROR(HLOOKUP($A$17,Partenaires!$B$11:$H$15,5,FALSE)*I22,0)</f>
        <v>0</v>
      </c>
      <c r="J21" s="489">
        <f>IFERROR(HLOOKUP($A$17,Partenaires!$B$11:$H$15,5,FALSE)*J22,0)</f>
        <v>0</v>
      </c>
      <c r="K21" s="489">
        <f>IFERROR(HLOOKUP($A$17,Partenaires!$B$11:$H$15,5,FALSE)*K22,0)</f>
        <v>0</v>
      </c>
      <c r="L21" s="490">
        <f>IFERROR(HLOOKUP($A$17,Partenaires!$B$11:$H$15,5,FALSE)*L22,0)</f>
        <v>0</v>
      </c>
    </row>
    <row r="22" spans="1:14" x14ac:dyDescent="0.25">
      <c r="A22" s="468"/>
      <c r="B22" s="277" t="s">
        <v>371</v>
      </c>
      <c r="C22" s="303">
        <f>C17</f>
        <v>0</v>
      </c>
      <c r="D22" s="303">
        <f t="shared" ref="D22:L22" si="7">D17</f>
        <v>0</v>
      </c>
      <c r="E22" s="303">
        <f t="shared" si="7"/>
        <v>0</v>
      </c>
      <c r="F22" s="303">
        <f t="shared" si="7"/>
        <v>0</v>
      </c>
      <c r="G22" s="303">
        <f t="shared" si="7"/>
        <v>0</v>
      </c>
      <c r="H22" s="303">
        <f t="shared" si="7"/>
        <v>0</v>
      </c>
      <c r="I22" s="303">
        <f t="shared" si="7"/>
        <v>0</v>
      </c>
      <c r="J22" s="303">
        <f t="shared" si="7"/>
        <v>0</v>
      </c>
      <c r="K22" s="303">
        <f t="shared" si="7"/>
        <v>0</v>
      </c>
      <c r="L22" s="312">
        <f t="shared" si="7"/>
        <v>0</v>
      </c>
    </row>
    <row r="23" spans="1:14" x14ac:dyDescent="0.25">
      <c r="A23" s="468"/>
      <c r="B23" s="276" t="s">
        <v>372</v>
      </c>
      <c r="C23" s="487">
        <f>C25-C24</f>
        <v>0</v>
      </c>
      <c r="D23" s="487">
        <f t="shared" ref="D23:L23" si="8">D25-D24</f>
        <v>0</v>
      </c>
      <c r="E23" s="487">
        <f t="shared" si="8"/>
        <v>0</v>
      </c>
      <c r="F23" s="487">
        <f t="shared" si="8"/>
        <v>0</v>
      </c>
      <c r="G23" s="487">
        <f t="shared" si="8"/>
        <v>0</v>
      </c>
      <c r="H23" s="487">
        <f t="shared" si="8"/>
        <v>0</v>
      </c>
      <c r="I23" s="487">
        <f t="shared" si="8"/>
        <v>0</v>
      </c>
      <c r="J23" s="487">
        <f t="shared" si="8"/>
        <v>0</v>
      </c>
      <c r="K23" s="487">
        <f t="shared" si="8"/>
        <v>0</v>
      </c>
      <c r="L23" s="488">
        <f t="shared" si="8"/>
        <v>0</v>
      </c>
    </row>
    <row r="24" spans="1:14" x14ac:dyDescent="0.25">
      <c r="A24" s="468"/>
      <c r="B24" s="197" t="s">
        <v>373</v>
      </c>
      <c r="C24" s="489">
        <f>SUM($C$21:C21)</f>
        <v>0</v>
      </c>
      <c r="D24" s="489">
        <f>SUM($C$21:D21)</f>
        <v>0</v>
      </c>
      <c r="E24" s="489">
        <f>SUM($C$21:E21)</f>
        <v>0</v>
      </c>
      <c r="F24" s="489">
        <f>SUM($C$21:F21)</f>
        <v>0</v>
      </c>
      <c r="G24" s="489">
        <f>SUM($C$21:G21)</f>
        <v>0</v>
      </c>
      <c r="H24" s="489">
        <f>SUM($C$21:H21)</f>
        <v>0</v>
      </c>
      <c r="I24" s="489">
        <f>SUM($C$21:I21)</f>
        <v>0</v>
      </c>
      <c r="J24" s="489">
        <f>SUM($C$21:J21)</f>
        <v>0</v>
      </c>
      <c r="K24" s="489">
        <f>SUM($C$21:K21)</f>
        <v>0</v>
      </c>
      <c r="L24" s="490">
        <f>SUM($C$21:L21)</f>
        <v>0</v>
      </c>
    </row>
    <row r="25" spans="1:14" ht="15.75" thickBot="1" x14ac:dyDescent="0.3">
      <c r="A25" s="469"/>
      <c r="B25" s="313" t="s">
        <v>374</v>
      </c>
      <c r="C25" s="314">
        <f>SUM($C$22:C22)</f>
        <v>0</v>
      </c>
      <c r="D25" s="314">
        <f>SUM($C$22:D22)</f>
        <v>0</v>
      </c>
      <c r="E25" s="314">
        <f>SUM($C$22:E22)</f>
        <v>0</v>
      </c>
      <c r="F25" s="314">
        <f>SUM($C$22:F22)</f>
        <v>0</v>
      </c>
      <c r="G25" s="314">
        <f>SUM($C$22:G22)</f>
        <v>0</v>
      </c>
      <c r="H25" s="314">
        <f>SUM($C$22:H22)</f>
        <v>0</v>
      </c>
      <c r="I25" s="314">
        <f>SUM($C$22:I22)</f>
        <v>0</v>
      </c>
      <c r="J25" s="314">
        <f>SUM($C$22:J22)</f>
        <v>0</v>
      </c>
      <c r="K25" s="314">
        <f>SUM($C$22:K22)</f>
        <v>0</v>
      </c>
      <c r="L25" s="315">
        <f>SUM($C$22:L22)</f>
        <v>0</v>
      </c>
    </row>
    <row r="26" spans="1:14" x14ac:dyDescent="0.25">
      <c r="A26" s="467" t="str">
        <f>C110</f>
        <v>(vide)</v>
      </c>
      <c r="B26" s="306" t="s">
        <v>366</v>
      </c>
      <c r="C26" s="307">
        <f t="shared" ref="C26:L26" si="9">C135*$C$130</f>
        <v>0</v>
      </c>
      <c r="D26" s="307">
        <f t="shared" si="9"/>
        <v>0</v>
      </c>
      <c r="E26" s="307">
        <f t="shared" si="9"/>
        <v>0</v>
      </c>
      <c r="F26" s="307">
        <f t="shared" si="9"/>
        <v>0</v>
      </c>
      <c r="G26" s="307">
        <f t="shared" si="9"/>
        <v>0</v>
      </c>
      <c r="H26" s="307">
        <f t="shared" si="9"/>
        <v>0</v>
      </c>
      <c r="I26" s="307">
        <f t="shared" si="9"/>
        <v>0</v>
      </c>
      <c r="J26" s="307">
        <f t="shared" si="9"/>
        <v>0</v>
      </c>
      <c r="K26" s="307">
        <f t="shared" si="9"/>
        <v>0</v>
      </c>
      <c r="L26" s="308">
        <f t="shared" si="9"/>
        <v>0</v>
      </c>
      <c r="N26" s="162"/>
    </row>
    <row r="27" spans="1:14" x14ac:dyDescent="0.25">
      <c r="A27" s="468"/>
      <c r="B27" s="197" t="s">
        <v>367</v>
      </c>
      <c r="C27" s="224">
        <f t="shared" ref="C27:L27" si="10">C135</f>
        <v>0.15</v>
      </c>
      <c r="D27" s="224">
        <f t="shared" si="10"/>
        <v>0</v>
      </c>
      <c r="E27" s="224">
        <f t="shared" si="10"/>
        <v>0</v>
      </c>
      <c r="F27" s="224">
        <f t="shared" si="10"/>
        <v>0</v>
      </c>
      <c r="G27" s="224">
        <f t="shared" si="10"/>
        <v>0</v>
      </c>
      <c r="H27" s="224">
        <f t="shared" si="10"/>
        <v>0</v>
      </c>
      <c r="I27" s="224">
        <f t="shared" si="10"/>
        <v>0</v>
      </c>
      <c r="J27" s="224">
        <f t="shared" si="10"/>
        <v>0</v>
      </c>
      <c r="K27" s="224">
        <f t="shared" si="10"/>
        <v>0</v>
      </c>
      <c r="L27" s="309">
        <f t="shared" si="10"/>
        <v>0.2</v>
      </c>
    </row>
    <row r="28" spans="1:14" x14ac:dyDescent="0.25">
      <c r="A28" s="468"/>
      <c r="B28" s="277" t="s">
        <v>368</v>
      </c>
      <c r="C28" s="278">
        <f>C136</f>
        <v>0.15</v>
      </c>
      <c r="D28" s="278">
        <f t="shared" ref="D28:L28" si="11">D136</f>
        <v>0.15</v>
      </c>
      <c r="E28" s="278">
        <f t="shared" si="11"/>
        <v>0.15</v>
      </c>
      <c r="F28" s="278">
        <f t="shared" si="11"/>
        <v>0.15</v>
      </c>
      <c r="G28" s="278">
        <f t="shared" si="11"/>
        <v>0.15</v>
      </c>
      <c r="H28" s="278">
        <f t="shared" si="11"/>
        <v>0.15</v>
      </c>
      <c r="I28" s="278" t="str">
        <f t="shared" si="11"/>
        <v/>
      </c>
      <c r="J28" s="278" t="str">
        <f t="shared" si="11"/>
        <v/>
      </c>
      <c r="K28" s="278" t="str">
        <f t="shared" si="11"/>
        <v/>
      </c>
      <c r="L28" s="310">
        <f t="shared" si="11"/>
        <v>0.35</v>
      </c>
    </row>
    <row r="29" spans="1:14" x14ac:dyDescent="0.25">
      <c r="A29" s="468"/>
      <c r="B29" s="276" t="s">
        <v>369</v>
      </c>
      <c r="C29" s="487">
        <f>C31-C30</f>
        <v>0</v>
      </c>
      <c r="D29" s="487">
        <f t="shared" ref="D29:L29" si="12">D31-D30</f>
        <v>0</v>
      </c>
      <c r="E29" s="487">
        <f t="shared" si="12"/>
        <v>0</v>
      </c>
      <c r="F29" s="487">
        <f t="shared" si="12"/>
        <v>0</v>
      </c>
      <c r="G29" s="487">
        <f t="shared" si="12"/>
        <v>0</v>
      </c>
      <c r="H29" s="487">
        <f t="shared" si="12"/>
        <v>0</v>
      </c>
      <c r="I29" s="487">
        <f t="shared" si="12"/>
        <v>0</v>
      </c>
      <c r="J29" s="487">
        <f t="shared" si="12"/>
        <v>0</v>
      </c>
      <c r="K29" s="487">
        <f t="shared" si="12"/>
        <v>0</v>
      </c>
      <c r="L29" s="488">
        <f t="shared" si="12"/>
        <v>0</v>
      </c>
    </row>
    <row r="30" spans="1:14" x14ac:dyDescent="0.25">
      <c r="A30" s="468"/>
      <c r="B30" s="197" t="s">
        <v>370</v>
      </c>
      <c r="C30" s="489">
        <f>IFERROR(HLOOKUP($A$26,Partenaires!$B$11:$H$15,5,FALSE)*C31,0)</f>
        <v>0</v>
      </c>
      <c r="D30" s="489">
        <f>IFERROR(HLOOKUP($A$26,Partenaires!$B$11:$H$15,5,FALSE)*D31,0)</f>
        <v>0</v>
      </c>
      <c r="E30" s="489">
        <f>IFERROR(HLOOKUP($A$26,Partenaires!$B$11:$H$15,5,FALSE)*E31,0)</f>
        <v>0</v>
      </c>
      <c r="F30" s="489">
        <f>IFERROR(HLOOKUP($A$26,Partenaires!$B$11:$H$15,5,FALSE)*F31,0)</f>
        <v>0</v>
      </c>
      <c r="G30" s="489">
        <f>IFERROR(HLOOKUP($A$26,Partenaires!$B$11:$H$15,5,FALSE)*G31,0)</f>
        <v>0</v>
      </c>
      <c r="H30" s="489">
        <f>IFERROR(HLOOKUP($A$26,Partenaires!$B$11:$H$15,5,FALSE)*H31,0)</f>
        <v>0</v>
      </c>
      <c r="I30" s="489">
        <f>IFERROR(HLOOKUP($A$26,Partenaires!$B$11:$H$15,5,FALSE)*I31,0)</f>
        <v>0</v>
      </c>
      <c r="J30" s="489">
        <f>IFERROR(HLOOKUP($A$26,Partenaires!$B$11:$H$15,5,FALSE)*J31,0)</f>
        <v>0</v>
      </c>
      <c r="K30" s="489">
        <f>IFERROR(HLOOKUP($A$26,Partenaires!$B$11:$H$15,5,FALSE)*K31,0)</f>
        <v>0</v>
      </c>
      <c r="L30" s="490">
        <f>IFERROR(HLOOKUP($A$26,Partenaires!$B$11:$H$15,5,FALSE)*L31,0)</f>
        <v>0</v>
      </c>
    </row>
    <row r="31" spans="1:14" x14ac:dyDescent="0.25">
      <c r="A31" s="468"/>
      <c r="B31" s="277" t="s">
        <v>371</v>
      </c>
      <c r="C31" s="305">
        <f>C26</f>
        <v>0</v>
      </c>
      <c r="D31" s="305">
        <f t="shared" ref="D31:L31" si="13">D26</f>
        <v>0</v>
      </c>
      <c r="E31" s="305">
        <f t="shared" si="13"/>
        <v>0</v>
      </c>
      <c r="F31" s="305">
        <f t="shared" si="13"/>
        <v>0</v>
      </c>
      <c r="G31" s="305">
        <f t="shared" si="13"/>
        <v>0</v>
      </c>
      <c r="H31" s="305">
        <f t="shared" si="13"/>
        <v>0</v>
      </c>
      <c r="I31" s="305">
        <f t="shared" si="13"/>
        <v>0</v>
      </c>
      <c r="J31" s="305">
        <f t="shared" si="13"/>
        <v>0</v>
      </c>
      <c r="K31" s="305">
        <f t="shared" si="13"/>
        <v>0</v>
      </c>
      <c r="L31" s="316">
        <f t="shared" si="13"/>
        <v>0</v>
      </c>
    </row>
    <row r="32" spans="1:14" x14ac:dyDescent="0.25">
      <c r="A32" s="468"/>
      <c r="B32" s="276" t="s">
        <v>372</v>
      </c>
      <c r="C32" s="487">
        <f>C34-C33</f>
        <v>0</v>
      </c>
      <c r="D32" s="487">
        <f t="shared" ref="D32" si="14">D34-D33</f>
        <v>0</v>
      </c>
      <c r="E32" s="487">
        <f t="shared" ref="E32" si="15">E34-E33</f>
        <v>0</v>
      </c>
      <c r="F32" s="487">
        <f t="shared" ref="F32" si="16">F34-F33</f>
        <v>0</v>
      </c>
      <c r="G32" s="487">
        <f t="shared" ref="G32" si="17">G34-G33</f>
        <v>0</v>
      </c>
      <c r="H32" s="487">
        <f t="shared" ref="H32" si="18">H34-H33</f>
        <v>0</v>
      </c>
      <c r="I32" s="487">
        <f t="shared" ref="I32" si="19">I34-I33</f>
        <v>0</v>
      </c>
      <c r="J32" s="487">
        <f t="shared" ref="J32" si="20">J34-J33</f>
        <v>0</v>
      </c>
      <c r="K32" s="487">
        <f t="shared" ref="K32" si="21">K34-K33</f>
        <v>0</v>
      </c>
      <c r="L32" s="488">
        <f t="shared" ref="L32" si="22">L34-L33</f>
        <v>0</v>
      </c>
    </row>
    <row r="33" spans="1:12" x14ac:dyDescent="0.25">
      <c r="A33" s="468"/>
      <c r="B33" s="197" t="s">
        <v>373</v>
      </c>
      <c r="C33" s="489">
        <f>SUM($C$30:C30)</f>
        <v>0</v>
      </c>
      <c r="D33" s="489">
        <f>SUM($C$30:D30)</f>
        <v>0</v>
      </c>
      <c r="E33" s="489">
        <f>SUM($C$30:E30)</f>
        <v>0</v>
      </c>
      <c r="F33" s="489">
        <f>SUM($C$30:F30)</f>
        <v>0</v>
      </c>
      <c r="G33" s="489">
        <f>SUM($C$30:G30)</f>
        <v>0</v>
      </c>
      <c r="H33" s="489">
        <f>SUM($C$30:H30)</f>
        <v>0</v>
      </c>
      <c r="I33" s="489">
        <f>SUM($C$30:I30)</f>
        <v>0</v>
      </c>
      <c r="J33" s="489">
        <f>SUM($C$30:J30)</f>
        <v>0</v>
      </c>
      <c r="K33" s="489">
        <f>SUM($C$30:K30)</f>
        <v>0</v>
      </c>
      <c r="L33" s="490">
        <f>SUM($C$30:L30)</f>
        <v>0</v>
      </c>
    </row>
    <row r="34" spans="1:12" ht="15.75" thickBot="1" x14ac:dyDescent="0.3">
      <c r="A34" s="469"/>
      <c r="B34" s="313" t="s">
        <v>374</v>
      </c>
      <c r="C34" s="314">
        <f>SUM($C$31:C31)</f>
        <v>0</v>
      </c>
      <c r="D34" s="314">
        <f>SUM($C$31:D31)</f>
        <v>0</v>
      </c>
      <c r="E34" s="314">
        <f>SUM($C$31:E31)</f>
        <v>0</v>
      </c>
      <c r="F34" s="314">
        <f>SUM($C$31:F31)</f>
        <v>0</v>
      </c>
      <c r="G34" s="314">
        <f>SUM($C$31:G31)</f>
        <v>0</v>
      </c>
      <c r="H34" s="314">
        <f>SUM($C$31:H31)</f>
        <v>0</v>
      </c>
      <c r="I34" s="314">
        <f>SUM($C$31:I31)</f>
        <v>0</v>
      </c>
      <c r="J34" s="314">
        <f>SUM($C$31:J31)</f>
        <v>0</v>
      </c>
      <c r="K34" s="314">
        <f>SUM($C$31:K31)</f>
        <v>0</v>
      </c>
      <c r="L34" s="315">
        <f>SUM($C$31:L31)</f>
        <v>0</v>
      </c>
    </row>
    <row r="35" spans="1:12" x14ac:dyDescent="0.25">
      <c r="A35" s="467" t="str">
        <f>C139</f>
        <v>(vide)</v>
      </c>
      <c r="B35" s="306" t="s">
        <v>366</v>
      </c>
      <c r="C35" s="307">
        <f t="shared" ref="C35:L35" si="23">C36*$C$159</f>
        <v>0</v>
      </c>
      <c r="D35" s="307">
        <f t="shared" si="23"/>
        <v>0</v>
      </c>
      <c r="E35" s="307">
        <f t="shared" si="23"/>
        <v>0</v>
      </c>
      <c r="F35" s="307">
        <f t="shared" si="23"/>
        <v>0</v>
      </c>
      <c r="G35" s="307">
        <f t="shared" si="23"/>
        <v>0</v>
      </c>
      <c r="H35" s="307">
        <f t="shared" si="23"/>
        <v>0</v>
      </c>
      <c r="I35" s="307">
        <f t="shared" si="23"/>
        <v>0</v>
      </c>
      <c r="J35" s="307">
        <f t="shared" si="23"/>
        <v>0</v>
      </c>
      <c r="K35" s="307">
        <f t="shared" si="23"/>
        <v>0</v>
      </c>
      <c r="L35" s="308">
        <f t="shared" si="23"/>
        <v>0</v>
      </c>
    </row>
    <row r="36" spans="1:12" x14ac:dyDescent="0.25">
      <c r="A36" s="468"/>
      <c r="B36" s="197" t="s">
        <v>367</v>
      </c>
      <c r="C36" s="224">
        <f>C164</f>
        <v>0.15</v>
      </c>
      <c r="D36" s="224">
        <f t="shared" ref="D36:L36" si="24">D164</f>
        <v>0</v>
      </c>
      <c r="E36" s="224">
        <f t="shared" si="24"/>
        <v>0</v>
      </c>
      <c r="F36" s="224">
        <f t="shared" si="24"/>
        <v>0</v>
      </c>
      <c r="G36" s="224">
        <f t="shared" si="24"/>
        <v>0</v>
      </c>
      <c r="H36" s="224">
        <f t="shared" si="24"/>
        <v>0</v>
      </c>
      <c r="I36" s="224">
        <f t="shared" si="24"/>
        <v>0</v>
      </c>
      <c r="J36" s="224">
        <f t="shared" si="24"/>
        <v>0</v>
      </c>
      <c r="K36" s="224">
        <f t="shared" si="24"/>
        <v>0</v>
      </c>
      <c r="L36" s="309">
        <f t="shared" si="24"/>
        <v>0.2</v>
      </c>
    </row>
    <row r="37" spans="1:12" x14ac:dyDescent="0.25">
      <c r="A37" s="468"/>
      <c r="B37" s="277" t="s">
        <v>368</v>
      </c>
      <c r="C37" s="278">
        <f>C165</f>
        <v>0.15</v>
      </c>
      <c r="D37" s="278">
        <f t="shared" ref="D37:L37" si="25">D165</f>
        <v>0.15</v>
      </c>
      <c r="E37" s="278">
        <f t="shared" si="25"/>
        <v>0.15</v>
      </c>
      <c r="F37" s="278">
        <f t="shared" si="25"/>
        <v>0.15</v>
      </c>
      <c r="G37" s="278">
        <f t="shared" si="25"/>
        <v>0.15</v>
      </c>
      <c r="H37" s="278">
        <f t="shared" si="25"/>
        <v>0.15</v>
      </c>
      <c r="I37" s="278" t="str">
        <f t="shared" si="25"/>
        <v/>
      </c>
      <c r="J37" s="278" t="str">
        <f t="shared" si="25"/>
        <v/>
      </c>
      <c r="K37" s="278" t="str">
        <f t="shared" si="25"/>
        <v/>
      </c>
      <c r="L37" s="310">
        <f t="shared" si="25"/>
        <v>0.35</v>
      </c>
    </row>
    <row r="38" spans="1:12" x14ac:dyDescent="0.25">
      <c r="A38" s="468"/>
      <c r="B38" s="276" t="s">
        <v>369</v>
      </c>
      <c r="C38" s="487">
        <f>C40-C39</f>
        <v>0</v>
      </c>
      <c r="D38" s="487">
        <f t="shared" ref="D38" si="26">D40-D39</f>
        <v>0</v>
      </c>
      <c r="E38" s="487">
        <f t="shared" ref="E38" si="27">E40-E39</f>
        <v>0</v>
      </c>
      <c r="F38" s="487">
        <f t="shared" ref="F38" si="28">F40-F39</f>
        <v>0</v>
      </c>
      <c r="G38" s="487">
        <f t="shared" ref="G38" si="29">G40-G39</f>
        <v>0</v>
      </c>
      <c r="H38" s="487">
        <f t="shared" ref="H38" si="30">H40-H39</f>
        <v>0</v>
      </c>
      <c r="I38" s="487">
        <f t="shared" ref="I38" si="31">I40-I39</f>
        <v>0</v>
      </c>
      <c r="J38" s="487">
        <f t="shared" ref="J38" si="32">J40-J39</f>
        <v>0</v>
      </c>
      <c r="K38" s="487">
        <f t="shared" ref="K38" si="33">K40-K39</f>
        <v>0</v>
      </c>
      <c r="L38" s="488">
        <f t="shared" ref="L38" si="34">L40-L39</f>
        <v>0</v>
      </c>
    </row>
    <row r="39" spans="1:12" x14ac:dyDescent="0.25">
      <c r="A39" s="468"/>
      <c r="B39" s="197" t="s">
        <v>370</v>
      </c>
      <c r="C39" s="489">
        <f>IFERROR(HLOOKUP($A$35,Partenaires!$B$11:$H$15,5,FALSE)*C40,0)</f>
        <v>0</v>
      </c>
      <c r="D39" s="489">
        <f>IFERROR(HLOOKUP($A$35,Partenaires!$B$11:$H$15,5,FALSE)*D40,0)</f>
        <v>0</v>
      </c>
      <c r="E39" s="489">
        <f>IFERROR(HLOOKUP($A$35,Partenaires!$B$11:$H$15,5,FALSE)*E40,0)</f>
        <v>0</v>
      </c>
      <c r="F39" s="489">
        <f>IFERROR(HLOOKUP($A$35,Partenaires!$B$11:$H$15,5,FALSE)*F40,0)</f>
        <v>0</v>
      </c>
      <c r="G39" s="489">
        <f>IFERROR(HLOOKUP($A$35,Partenaires!$B$11:$H$15,5,FALSE)*G40,0)</f>
        <v>0</v>
      </c>
      <c r="H39" s="489">
        <f>IFERROR(HLOOKUP($A$35,Partenaires!$B$11:$H$15,5,FALSE)*H40,0)</f>
        <v>0</v>
      </c>
      <c r="I39" s="489">
        <f>IFERROR(HLOOKUP($A$35,Partenaires!$B$11:$H$15,5,FALSE)*I40,0)</f>
        <v>0</v>
      </c>
      <c r="J39" s="489">
        <f>IFERROR(HLOOKUP($A$35,Partenaires!$B$11:$H$15,5,FALSE)*J40,0)</f>
        <v>0</v>
      </c>
      <c r="K39" s="489">
        <f>IFERROR(HLOOKUP($A$35,Partenaires!$B$11:$H$15,5,FALSE)*K40,0)</f>
        <v>0</v>
      </c>
      <c r="L39" s="490">
        <f>IFERROR(HLOOKUP($A$35,Partenaires!$B$11:$H$15,5,FALSE)*L40,0)</f>
        <v>0</v>
      </c>
    </row>
    <row r="40" spans="1:12" x14ac:dyDescent="0.25">
      <c r="A40" s="468"/>
      <c r="B40" s="277" t="s">
        <v>371</v>
      </c>
      <c r="C40" s="305">
        <f>C35</f>
        <v>0</v>
      </c>
      <c r="D40" s="305">
        <f t="shared" ref="D40:L40" si="35">D35</f>
        <v>0</v>
      </c>
      <c r="E40" s="305">
        <f t="shared" si="35"/>
        <v>0</v>
      </c>
      <c r="F40" s="305">
        <f t="shared" si="35"/>
        <v>0</v>
      </c>
      <c r="G40" s="305">
        <f t="shared" si="35"/>
        <v>0</v>
      </c>
      <c r="H40" s="305">
        <f t="shared" si="35"/>
        <v>0</v>
      </c>
      <c r="I40" s="305">
        <f t="shared" si="35"/>
        <v>0</v>
      </c>
      <c r="J40" s="305">
        <f t="shared" si="35"/>
        <v>0</v>
      </c>
      <c r="K40" s="305">
        <f t="shared" si="35"/>
        <v>0</v>
      </c>
      <c r="L40" s="316">
        <f t="shared" si="35"/>
        <v>0</v>
      </c>
    </row>
    <row r="41" spans="1:12" x14ac:dyDescent="0.25">
      <c r="A41" s="468"/>
      <c r="B41" s="276" t="s">
        <v>372</v>
      </c>
      <c r="C41" s="304">
        <f>C43-C42</f>
        <v>0</v>
      </c>
      <c r="D41" s="304">
        <f t="shared" ref="D41" si="36">D43-D42</f>
        <v>0</v>
      </c>
      <c r="E41" s="304">
        <f t="shared" ref="E41" si="37">E43-E42</f>
        <v>0</v>
      </c>
      <c r="F41" s="304">
        <f t="shared" ref="F41" si="38">F43-F42</f>
        <v>0</v>
      </c>
      <c r="G41" s="304">
        <f t="shared" ref="G41" si="39">G43-G42</f>
        <v>0</v>
      </c>
      <c r="H41" s="304">
        <f t="shared" ref="H41" si="40">H43-H42</f>
        <v>0</v>
      </c>
      <c r="I41" s="304">
        <f t="shared" ref="I41" si="41">I43-I42</f>
        <v>0</v>
      </c>
      <c r="J41" s="304">
        <f t="shared" ref="J41" si="42">J43-J42</f>
        <v>0</v>
      </c>
      <c r="K41" s="304">
        <f t="shared" ref="K41" si="43">K43-K42</f>
        <v>0</v>
      </c>
      <c r="L41" s="311">
        <f t="shared" ref="L41" si="44">L43-L42</f>
        <v>0</v>
      </c>
    </row>
    <row r="42" spans="1:12" x14ac:dyDescent="0.25">
      <c r="A42" s="468"/>
      <c r="B42" s="197" t="s">
        <v>373</v>
      </c>
      <c r="C42" s="489">
        <f>SUM($C$39:C39)</f>
        <v>0</v>
      </c>
      <c r="D42" s="489">
        <f>SUM($C$39:D39)</f>
        <v>0</v>
      </c>
      <c r="E42" s="489">
        <f>SUM($C$39:E39)</f>
        <v>0</v>
      </c>
      <c r="F42" s="489">
        <f>SUM($C$39:F39)</f>
        <v>0</v>
      </c>
      <c r="G42" s="489">
        <f>SUM($C$39:G39)</f>
        <v>0</v>
      </c>
      <c r="H42" s="489">
        <f>SUM($C$39:H39)</f>
        <v>0</v>
      </c>
      <c r="I42" s="489">
        <f>SUM($C$39:I39)</f>
        <v>0</v>
      </c>
      <c r="J42" s="489">
        <f>SUM($C$39:J39)</f>
        <v>0</v>
      </c>
      <c r="K42" s="489">
        <f>SUM($C$39:K39)</f>
        <v>0</v>
      </c>
      <c r="L42" s="490">
        <f>SUM($C$39:L39)</f>
        <v>0</v>
      </c>
    </row>
    <row r="43" spans="1:12" ht="15.75" thickBot="1" x14ac:dyDescent="0.3">
      <c r="A43" s="469"/>
      <c r="B43" s="313" t="s">
        <v>374</v>
      </c>
      <c r="C43" s="314">
        <f>SUM($C$40:C40)</f>
        <v>0</v>
      </c>
      <c r="D43" s="314">
        <f>SUM($C$40:D40)</f>
        <v>0</v>
      </c>
      <c r="E43" s="314">
        <f>SUM($C$40:E40)</f>
        <v>0</v>
      </c>
      <c r="F43" s="314">
        <f>SUM($C$40:F40)</f>
        <v>0</v>
      </c>
      <c r="G43" s="314">
        <f>SUM($C$40:G40)</f>
        <v>0</v>
      </c>
      <c r="H43" s="314">
        <f>SUM($C$40:H40)</f>
        <v>0</v>
      </c>
      <c r="I43" s="314">
        <f>SUM($C$40:I40)</f>
        <v>0</v>
      </c>
      <c r="J43" s="314">
        <f>SUM($C$40:J40)</f>
        <v>0</v>
      </c>
      <c r="K43" s="314">
        <f>SUM($C$40:K40)</f>
        <v>0</v>
      </c>
      <c r="L43" s="315">
        <f>SUM($C$40:L40)</f>
        <v>0</v>
      </c>
    </row>
    <row r="44" spans="1:12" x14ac:dyDescent="0.25">
      <c r="A44" s="467" t="str">
        <f>C168</f>
        <v>(vide)</v>
      </c>
      <c r="B44" s="306" t="s">
        <v>366</v>
      </c>
      <c r="C44" s="307">
        <f t="shared" ref="C44:L44" si="45">C45*$C$188</f>
        <v>0</v>
      </c>
      <c r="D44" s="307">
        <f t="shared" si="45"/>
        <v>0</v>
      </c>
      <c r="E44" s="307">
        <f t="shared" si="45"/>
        <v>0</v>
      </c>
      <c r="F44" s="307">
        <f t="shared" si="45"/>
        <v>0</v>
      </c>
      <c r="G44" s="307">
        <f t="shared" si="45"/>
        <v>0</v>
      </c>
      <c r="H44" s="307">
        <f t="shared" si="45"/>
        <v>0</v>
      </c>
      <c r="I44" s="307">
        <f t="shared" si="45"/>
        <v>0</v>
      </c>
      <c r="J44" s="307">
        <f t="shared" si="45"/>
        <v>0</v>
      </c>
      <c r="K44" s="307">
        <f t="shared" si="45"/>
        <v>0</v>
      </c>
      <c r="L44" s="308">
        <f t="shared" si="45"/>
        <v>0</v>
      </c>
    </row>
    <row r="45" spans="1:12" x14ac:dyDescent="0.25">
      <c r="A45" s="468"/>
      <c r="B45" s="197" t="s">
        <v>367</v>
      </c>
      <c r="C45" s="224">
        <f>C193</f>
        <v>0.15</v>
      </c>
      <c r="D45" s="224">
        <f t="shared" ref="D45:L45" si="46">D193</f>
        <v>0</v>
      </c>
      <c r="E45" s="224">
        <f t="shared" si="46"/>
        <v>0</v>
      </c>
      <c r="F45" s="224">
        <f t="shared" si="46"/>
        <v>0</v>
      </c>
      <c r="G45" s="224">
        <f t="shared" si="46"/>
        <v>0</v>
      </c>
      <c r="H45" s="224">
        <f t="shared" si="46"/>
        <v>0</v>
      </c>
      <c r="I45" s="224">
        <f t="shared" si="46"/>
        <v>0</v>
      </c>
      <c r="J45" s="224">
        <f t="shared" si="46"/>
        <v>0</v>
      </c>
      <c r="K45" s="224">
        <f t="shared" si="46"/>
        <v>0</v>
      </c>
      <c r="L45" s="309">
        <f t="shared" si="46"/>
        <v>0.2</v>
      </c>
    </row>
    <row r="46" spans="1:12" x14ac:dyDescent="0.25">
      <c r="A46" s="468"/>
      <c r="B46" s="277" t="s">
        <v>368</v>
      </c>
      <c r="C46" s="278">
        <f>C194</f>
        <v>0.15</v>
      </c>
      <c r="D46" s="278">
        <f t="shared" ref="D46:L46" si="47">D194</f>
        <v>0.15</v>
      </c>
      <c r="E46" s="278">
        <f t="shared" si="47"/>
        <v>0.15</v>
      </c>
      <c r="F46" s="278">
        <f t="shared" si="47"/>
        <v>0.15</v>
      </c>
      <c r="G46" s="278">
        <f t="shared" si="47"/>
        <v>0.15</v>
      </c>
      <c r="H46" s="278">
        <f t="shared" si="47"/>
        <v>0.15</v>
      </c>
      <c r="I46" s="278" t="str">
        <f t="shared" si="47"/>
        <v/>
      </c>
      <c r="J46" s="278" t="str">
        <f t="shared" si="47"/>
        <v/>
      </c>
      <c r="K46" s="278" t="str">
        <f t="shared" si="47"/>
        <v/>
      </c>
      <c r="L46" s="310">
        <f t="shared" si="47"/>
        <v>0.35</v>
      </c>
    </row>
    <row r="47" spans="1:12" x14ac:dyDescent="0.25">
      <c r="A47" s="468"/>
      <c r="B47" s="276" t="s">
        <v>369</v>
      </c>
      <c r="C47" s="487">
        <f>C49-C48</f>
        <v>0</v>
      </c>
      <c r="D47" s="487">
        <f t="shared" ref="D47" si="48">D49-D48</f>
        <v>0</v>
      </c>
      <c r="E47" s="487">
        <f t="shared" ref="E47" si="49">E49-E48</f>
        <v>0</v>
      </c>
      <c r="F47" s="487">
        <f t="shared" ref="F47" si="50">F49-F48</f>
        <v>0</v>
      </c>
      <c r="G47" s="487">
        <f t="shared" ref="G47" si="51">G49-G48</f>
        <v>0</v>
      </c>
      <c r="H47" s="487">
        <f t="shared" ref="H47" si="52">H49-H48</f>
        <v>0</v>
      </c>
      <c r="I47" s="487">
        <f t="shared" ref="I47" si="53">I49-I48</f>
        <v>0</v>
      </c>
      <c r="J47" s="487">
        <f t="shared" ref="J47" si="54">J49-J48</f>
        <v>0</v>
      </c>
      <c r="K47" s="487">
        <f t="shared" ref="K47" si="55">K49-K48</f>
        <v>0</v>
      </c>
      <c r="L47" s="488">
        <f t="shared" ref="L47" si="56">L49-L48</f>
        <v>0</v>
      </c>
    </row>
    <row r="48" spans="1:12" x14ac:dyDescent="0.25">
      <c r="A48" s="468"/>
      <c r="B48" s="197" t="s">
        <v>370</v>
      </c>
      <c r="C48" s="489">
        <f>IFERROR(HLOOKUP($A$44,Partenaires!$B$11:$H$15,5,FALSE)*C49,0)</f>
        <v>0</v>
      </c>
      <c r="D48" s="489">
        <f>IFERROR(HLOOKUP($A$44,Partenaires!$B$11:$H$15,5,FALSE)*D49,0)</f>
        <v>0</v>
      </c>
      <c r="E48" s="489">
        <f>IFERROR(HLOOKUP($A$44,Partenaires!$B$11:$H$15,5,FALSE)*E49,0)</f>
        <v>0</v>
      </c>
      <c r="F48" s="489">
        <f>IFERROR(HLOOKUP($A$44,Partenaires!$B$11:$H$15,5,FALSE)*F49,0)</f>
        <v>0</v>
      </c>
      <c r="G48" s="489">
        <f>IFERROR(HLOOKUP($A$44,Partenaires!$B$11:$H$15,5,FALSE)*G49,0)</f>
        <v>0</v>
      </c>
      <c r="H48" s="489">
        <f>IFERROR(HLOOKUP($A$44,Partenaires!$B$11:$H$15,5,FALSE)*H49,0)</f>
        <v>0</v>
      </c>
      <c r="I48" s="489">
        <f>IFERROR(HLOOKUP($A$44,Partenaires!$B$11:$H$15,5,FALSE)*I49,0)</f>
        <v>0</v>
      </c>
      <c r="J48" s="489">
        <f>IFERROR(HLOOKUP($A$44,Partenaires!$B$11:$H$15,5,FALSE)*J49,0)</f>
        <v>0</v>
      </c>
      <c r="K48" s="489">
        <f>IFERROR(HLOOKUP($A$44,Partenaires!$B$11:$H$15,5,FALSE)*K49,0)</f>
        <v>0</v>
      </c>
      <c r="L48" s="490">
        <f>IFERROR(HLOOKUP($A$44,Partenaires!$B$11:$H$15,5,FALSE)*L49,0)</f>
        <v>0</v>
      </c>
    </row>
    <row r="49" spans="1:16" x14ac:dyDescent="0.25">
      <c r="A49" s="468"/>
      <c r="B49" s="277" t="s">
        <v>371</v>
      </c>
      <c r="C49" s="305">
        <f>C44</f>
        <v>0</v>
      </c>
      <c r="D49" s="305">
        <f t="shared" ref="D49:L49" si="57">D44</f>
        <v>0</v>
      </c>
      <c r="E49" s="305">
        <f t="shared" si="57"/>
        <v>0</v>
      </c>
      <c r="F49" s="305">
        <f t="shared" si="57"/>
        <v>0</v>
      </c>
      <c r="G49" s="305">
        <f t="shared" si="57"/>
        <v>0</v>
      </c>
      <c r="H49" s="305">
        <f t="shared" si="57"/>
        <v>0</v>
      </c>
      <c r="I49" s="305">
        <f t="shared" si="57"/>
        <v>0</v>
      </c>
      <c r="J49" s="305">
        <f t="shared" si="57"/>
        <v>0</v>
      </c>
      <c r="K49" s="305">
        <f t="shared" si="57"/>
        <v>0</v>
      </c>
      <c r="L49" s="316">
        <f t="shared" si="57"/>
        <v>0</v>
      </c>
    </row>
    <row r="50" spans="1:16" x14ac:dyDescent="0.25">
      <c r="A50" s="468"/>
      <c r="B50" s="276" t="s">
        <v>372</v>
      </c>
      <c r="C50" s="304">
        <f>C52-C51</f>
        <v>0</v>
      </c>
      <c r="D50" s="304">
        <f t="shared" ref="D50" si="58">D52-D51</f>
        <v>0</v>
      </c>
      <c r="E50" s="304">
        <f t="shared" ref="E50" si="59">E52-E51</f>
        <v>0</v>
      </c>
      <c r="F50" s="304">
        <f t="shared" ref="F50" si="60">F52-F51</f>
        <v>0</v>
      </c>
      <c r="G50" s="304">
        <f t="shared" ref="G50" si="61">G52-G51</f>
        <v>0</v>
      </c>
      <c r="H50" s="304">
        <f t="shared" ref="H50" si="62">H52-H51</f>
        <v>0</v>
      </c>
      <c r="I50" s="304">
        <f t="shared" ref="I50" si="63">I52-I51</f>
        <v>0</v>
      </c>
      <c r="J50" s="304">
        <f t="shared" ref="J50" si="64">J52-J51</f>
        <v>0</v>
      </c>
      <c r="K50" s="304">
        <f t="shared" ref="K50" si="65">K52-K51</f>
        <v>0</v>
      </c>
      <c r="L50" s="311">
        <f>L52-L51</f>
        <v>0</v>
      </c>
    </row>
    <row r="51" spans="1:16" x14ac:dyDescent="0.25">
      <c r="A51" s="468"/>
      <c r="B51" s="197" t="s">
        <v>373</v>
      </c>
      <c r="C51" s="489">
        <f>SUM($C$48:C48)</f>
        <v>0</v>
      </c>
      <c r="D51" s="489">
        <f>SUM($C$48:D48)</f>
        <v>0</v>
      </c>
      <c r="E51" s="489">
        <f>SUM($C$48:E48)</f>
        <v>0</v>
      </c>
      <c r="F51" s="489">
        <f>SUM($C$48:F48)</f>
        <v>0</v>
      </c>
      <c r="G51" s="489">
        <f>SUM($C$48:G48)</f>
        <v>0</v>
      </c>
      <c r="H51" s="489">
        <f>SUM($C$48:H48)</f>
        <v>0</v>
      </c>
      <c r="I51" s="489">
        <f>SUM($C$48:I48)</f>
        <v>0</v>
      </c>
      <c r="J51" s="489">
        <f>SUM($C$48:J48)</f>
        <v>0</v>
      </c>
      <c r="K51" s="489">
        <f>SUM($C$48:K48)</f>
        <v>0</v>
      </c>
      <c r="L51" s="490">
        <f>SUM($C$48:L48)</f>
        <v>0</v>
      </c>
    </row>
    <row r="52" spans="1:16" ht="15.75" thickBot="1" x14ac:dyDescent="0.3">
      <c r="A52" s="469"/>
      <c r="B52" s="313" t="s">
        <v>374</v>
      </c>
      <c r="C52" s="314">
        <f>SUM($C$49:C49)</f>
        <v>0</v>
      </c>
      <c r="D52" s="314">
        <f>SUM($C$49:D49)</f>
        <v>0</v>
      </c>
      <c r="E52" s="314">
        <f>SUM($C$49:E49)</f>
        <v>0</v>
      </c>
      <c r="F52" s="314">
        <f>SUM($C$49:F49)</f>
        <v>0</v>
      </c>
      <c r="G52" s="314">
        <f>SUM($C$49:G49)</f>
        <v>0</v>
      </c>
      <c r="H52" s="314">
        <f>SUM($C$49:H49)</f>
        <v>0</v>
      </c>
      <c r="I52" s="314">
        <f>SUM($C$49:I49)</f>
        <v>0</v>
      </c>
      <c r="J52" s="314">
        <f>SUM($C$49:J49)</f>
        <v>0</v>
      </c>
      <c r="K52" s="314">
        <f>SUM($C$49:K49)</f>
        <v>0</v>
      </c>
      <c r="L52" s="315">
        <f>SUM($C$49:L49)</f>
        <v>0</v>
      </c>
    </row>
    <row r="53" spans="1:16" x14ac:dyDescent="0.25">
      <c r="A53" s="467" t="str">
        <f>C197</f>
        <v>(vide)</v>
      </c>
      <c r="B53" s="306" t="s">
        <v>366</v>
      </c>
      <c r="C53" s="307">
        <f>C54*$C$217</f>
        <v>0</v>
      </c>
      <c r="D53" s="307">
        <f t="shared" ref="D53:L53" si="66">D54*$C$217</f>
        <v>0</v>
      </c>
      <c r="E53" s="307">
        <f t="shared" si="66"/>
        <v>0</v>
      </c>
      <c r="F53" s="307">
        <f t="shared" si="66"/>
        <v>0</v>
      </c>
      <c r="G53" s="307">
        <f t="shared" si="66"/>
        <v>0</v>
      </c>
      <c r="H53" s="307">
        <f t="shared" si="66"/>
        <v>0</v>
      </c>
      <c r="I53" s="307">
        <f t="shared" si="66"/>
        <v>0</v>
      </c>
      <c r="J53" s="307">
        <f t="shared" si="66"/>
        <v>0</v>
      </c>
      <c r="K53" s="307">
        <f t="shared" si="66"/>
        <v>0</v>
      </c>
      <c r="L53" s="308">
        <f t="shared" si="66"/>
        <v>0</v>
      </c>
      <c r="N53" s="244"/>
      <c r="P53" s="236"/>
    </row>
    <row r="54" spans="1:16" x14ac:dyDescent="0.25">
      <c r="A54" s="468"/>
      <c r="B54" s="197" t="s">
        <v>367</v>
      </c>
      <c r="C54" s="224">
        <f>C222</f>
        <v>0.15</v>
      </c>
      <c r="D54" s="224">
        <f t="shared" ref="D54:L54" si="67">D222</f>
        <v>0</v>
      </c>
      <c r="E54" s="224">
        <f t="shared" si="67"/>
        <v>0</v>
      </c>
      <c r="F54" s="224">
        <f t="shared" si="67"/>
        <v>0</v>
      </c>
      <c r="G54" s="224">
        <f t="shared" si="67"/>
        <v>0</v>
      </c>
      <c r="H54" s="224">
        <f t="shared" si="67"/>
        <v>0</v>
      </c>
      <c r="I54" s="224">
        <f t="shared" si="67"/>
        <v>0</v>
      </c>
      <c r="J54" s="224">
        <f t="shared" si="67"/>
        <v>0</v>
      </c>
      <c r="K54" s="224">
        <f t="shared" si="67"/>
        <v>0</v>
      </c>
      <c r="L54" s="309">
        <f t="shared" si="67"/>
        <v>0.2</v>
      </c>
    </row>
    <row r="55" spans="1:16" x14ac:dyDescent="0.25">
      <c r="A55" s="468"/>
      <c r="B55" s="277" t="s">
        <v>368</v>
      </c>
      <c r="C55" s="278">
        <f>C223</f>
        <v>0.15</v>
      </c>
      <c r="D55" s="278">
        <f t="shared" ref="D55:L55" si="68">D223</f>
        <v>0.15</v>
      </c>
      <c r="E55" s="278">
        <f t="shared" si="68"/>
        <v>0.15</v>
      </c>
      <c r="F55" s="278">
        <f t="shared" si="68"/>
        <v>0.15</v>
      </c>
      <c r="G55" s="278">
        <f t="shared" si="68"/>
        <v>0.15</v>
      </c>
      <c r="H55" s="278">
        <f t="shared" si="68"/>
        <v>0.15</v>
      </c>
      <c r="I55" s="278" t="str">
        <f t="shared" si="68"/>
        <v/>
      </c>
      <c r="J55" s="278" t="str">
        <f t="shared" si="68"/>
        <v/>
      </c>
      <c r="K55" s="278" t="str">
        <f t="shared" si="68"/>
        <v/>
      </c>
      <c r="L55" s="310">
        <f t="shared" si="68"/>
        <v>0.35</v>
      </c>
    </row>
    <row r="56" spans="1:16" x14ac:dyDescent="0.25">
      <c r="A56" s="468"/>
      <c r="B56" s="276" t="s">
        <v>369</v>
      </c>
      <c r="C56" s="304">
        <f>C58-C57</f>
        <v>0</v>
      </c>
      <c r="D56" s="304">
        <f t="shared" ref="D56" si="69">D58-D57</f>
        <v>0</v>
      </c>
      <c r="E56" s="304">
        <f t="shared" ref="E56" si="70">E58-E57</f>
        <v>0</v>
      </c>
      <c r="F56" s="304">
        <f t="shared" ref="F56" si="71">F58-F57</f>
        <v>0</v>
      </c>
      <c r="G56" s="304">
        <f t="shared" ref="G56" si="72">G58-G57</f>
        <v>0</v>
      </c>
      <c r="H56" s="304">
        <f t="shared" ref="H56" si="73">H58-H57</f>
        <v>0</v>
      </c>
      <c r="I56" s="304">
        <f t="shared" ref="I56" si="74">I58-I57</f>
        <v>0</v>
      </c>
      <c r="J56" s="304">
        <f t="shared" ref="J56" si="75">J58-J57</f>
        <v>0</v>
      </c>
      <c r="K56" s="304">
        <f t="shared" ref="K56" si="76">K58-K57</f>
        <v>0</v>
      </c>
      <c r="L56" s="311">
        <f t="shared" ref="L56" si="77">L58-L57</f>
        <v>0</v>
      </c>
    </row>
    <row r="57" spans="1:16" x14ac:dyDescent="0.25">
      <c r="A57" s="468"/>
      <c r="B57" s="197" t="s">
        <v>370</v>
      </c>
      <c r="C57" s="489">
        <f>IFERROR(HLOOKUP($A$53,Partenaires!$B$11:$H$15,5,FALSE)*C58,0)</f>
        <v>0</v>
      </c>
      <c r="D57" s="489">
        <f>IFERROR(HLOOKUP($A$53,Partenaires!$B$11:$H$15,5,FALSE)*D58,0)</f>
        <v>0</v>
      </c>
      <c r="E57" s="489">
        <f>IFERROR(HLOOKUP($A$53,Partenaires!$B$11:$H$15,5,FALSE)*E58,0)</f>
        <v>0</v>
      </c>
      <c r="F57" s="489">
        <f>IFERROR(HLOOKUP($A$53,Partenaires!$B$11:$H$15,5,FALSE)*F58,0)</f>
        <v>0</v>
      </c>
      <c r="G57" s="489">
        <f>IFERROR(HLOOKUP($A$53,Partenaires!$B$11:$H$15,5,FALSE)*G58,0)</f>
        <v>0</v>
      </c>
      <c r="H57" s="489">
        <f>IFERROR(HLOOKUP($A$53,Partenaires!$B$11:$H$15,5,FALSE)*H58,0)</f>
        <v>0</v>
      </c>
      <c r="I57" s="489">
        <f>IFERROR(HLOOKUP($A$53,Partenaires!$B$11:$H$15,5,FALSE)*I58,0)</f>
        <v>0</v>
      </c>
      <c r="J57" s="489">
        <f>IFERROR(HLOOKUP($A$53,Partenaires!$B$11:$H$15,5,FALSE)*J58,0)</f>
        <v>0</v>
      </c>
      <c r="K57" s="489">
        <f>IFERROR(HLOOKUP($A$53,Partenaires!$B$11:$H$15,5,FALSE)*K58,0)</f>
        <v>0</v>
      </c>
      <c r="L57" s="490">
        <f>IFERROR(HLOOKUP($A$53,Partenaires!$B$11:$H$15,5,FALSE)*L58,0)</f>
        <v>0</v>
      </c>
    </row>
    <row r="58" spans="1:16" x14ac:dyDescent="0.25">
      <c r="A58" s="468"/>
      <c r="B58" s="277" t="s">
        <v>371</v>
      </c>
      <c r="C58" s="491">
        <f>C53</f>
        <v>0</v>
      </c>
      <c r="D58" s="491">
        <f t="shared" ref="D58:L58" si="78">D53</f>
        <v>0</v>
      </c>
      <c r="E58" s="491">
        <f t="shared" si="78"/>
        <v>0</v>
      </c>
      <c r="F58" s="491">
        <f t="shared" si="78"/>
        <v>0</v>
      </c>
      <c r="G58" s="491">
        <f t="shared" si="78"/>
        <v>0</v>
      </c>
      <c r="H58" s="491">
        <f t="shared" si="78"/>
        <v>0</v>
      </c>
      <c r="I58" s="491">
        <f t="shared" si="78"/>
        <v>0</v>
      </c>
      <c r="J58" s="491">
        <f t="shared" si="78"/>
        <v>0</v>
      </c>
      <c r="K58" s="491">
        <f t="shared" si="78"/>
        <v>0</v>
      </c>
      <c r="L58" s="492">
        <f t="shared" si="78"/>
        <v>0</v>
      </c>
    </row>
    <row r="59" spans="1:16" x14ac:dyDescent="0.25">
      <c r="A59" s="468"/>
      <c r="B59" s="276" t="s">
        <v>372</v>
      </c>
      <c r="C59" s="304">
        <f>C61-C60</f>
        <v>0</v>
      </c>
      <c r="D59" s="304">
        <f t="shared" ref="D59" si="79">D61-D60</f>
        <v>0</v>
      </c>
      <c r="E59" s="304">
        <f t="shared" ref="E59" si="80">E61-E60</f>
        <v>0</v>
      </c>
      <c r="F59" s="304">
        <f t="shared" ref="F59" si="81">F61-F60</f>
        <v>0</v>
      </c>
      <c r="G59" s="304">
        <f t="shared" ref="G59" si="82">G61-G60</f>
        <v>0</v>
      </c>
      <c r="H59" s="304">
        <f t="shared" ref="H59" si="83">H61-H60</f>
        <v>0</v>
      </c>
      <c r="I59" s="304">
        <f t="shared" ref="I59" si="84">I61-I60</f>
        <v>0</v>
      </c>
      <c r="J59" s="304">
        <f t="shared" ref="J59" si="85">J61-J60</f>
        <v>0</v>
      </c>
      <c r="K59" s="304">
        <f t="shared" ref="K59" si="86">K61-K60</f>
        <v>0</v>
      </c>
      <c r="L59" s="311">
        <f>L61-L60</f>
        <v>0</v>
      </c>
    </row>
    <row r="60" spans="1:16" x14ac:dyDescent="0.25">
      <c r="A60" s="468"/>
      <c r="B60" s="197" t="s">
        <v>373</v>
      </c>
      <c r="C60" s="489">
        <f>SUM($C$57:C57)</f>
        <v>0</v>
      </c>
      <c r="D60" s="489">
        <f>SUM($C$57:D57)</f>
        <v>0</v>
      </c>
      <c r="E60" s="489">
        <f>SUM($C$57:E57)</f>
        <v>0</v>
      </c>
      <c r="F60" s="489">
        <f>SUM($C$57:F57)</f>
        <v>0</v>
      </c>
      <c r="G60" s="489">
        <f>SUM($C$57:G57)</f>
        <v>0</v>
      </c>
      <c r="H60" s="489">
        <f>SUM($C$57:H57)</f>
        <v>0</v>
      </c>
      <c r="I60" s="489">
        <f>SUM($C$57:I57)</f>
        <v>0</v>
      </c>
      <c r="J60" s="489">
        <f>SUM($C$57:J57)</f>
        <v>0</v>
      </c>
      <c r="K60" s="489">
        <f>SUM($C$57:K57)</f>
        <v>0</v>
      </c>
      <c r="L60" s="490">
        <f>SUM($C$57:L57)</f>
        <v>0</v>
      </c>
    </row>
    <row r="61" spans="1:16" ht="15.75" thickBot="1" x14ac:dyDescent="0.3">
      <c r="A61" s="469"/>
      <c r="B61" s="313" t="s">
        <v>374</v>
      </c>
      <c r="C61" s="314">
        <f>SUM($C$58:C58)</f>
        <v>0</v>
      </c>
      <c r="D61" s="314">
        <f>SUM($C$58:D58)</f>
        <v>0</v>
      </c>
      <c r="E61" s="314">
        <f>SUM($C$58:E58)</f>
        <v>0</v>
      </c>
      <c r="F61" s="314">
        <f>SUM($C$58:F58)</f>
        <v>0</v>
      </c>
      <c r="G61" s="314">
        <f>SUM($C$58:G58)</f>
        <v>0</v>
      </c>
      <c r="H61" s="314">
        <f>SUM($C$58:H58)</f>
        <v>0</v>
      </c>
      <c r="I61" s="314">
        <f>SUM($C$58:I58)</f>
        <v>0</v>
      </c>
      <c r="J61" s="314">
        <f>SUM($C$58:J58)</f>
        <v>0</v>
      </c>
      <c r="K61" s="314">
        <f>SUM($C$58:K58)</f>
        <v>0</v>
      </c>
      <c r="L61" s="315">
        <f>SUM($C$58:L58)</f>
        <v>0</v>
      </c>
    </row>
    <row r="62" spans="1:16" x14ac:dyDescent="0.25">
      <c r="A62" s="467" t="str">
        <f>C226</f>
        <v>(vide)</v>
      </c>
      <c r="B62" s="306" t="s">
        <v>366</v>
      </c>
      <c r="C62" s="307">
        <f>C63*$C$246</f>
        <v>0</v>
      </c>
      <c r="D62" s="307">
        <f t="shared" ref="D62:L62" si="87">D63*$C$246</f>
        <v>0</v>
      </c>
      <c r="E62" s="307">
        <f t="shared" si="87"/>
        <v>0</v>
      </c>
      <c r="F62" s="307">
        <f t="shared" si="87"/>
        <v>0</v>
      </c>
      <c r="G62" s="307">
        <f t="shared" si="87"/>
        <v>0</v>
      </c>
      <c r="H62" s="307">
        <f t="shared" si="87"/>
        <v>0</v>
      </c>
      <c r="I62" s="307">
        <f t="shared" si="87"/>
        <v>0</v>
      </c>
      <c r="J62" s="307">
        <f t="shared" si="87"/>
        <v>0</v>
      </c>
      <c r="K62" s="307">
        <f t="shared" si="87"/>
        <v>0</v>
      </c>
      <c r="L62" s="308">
        <f t="shared" si="87"/>
        <v>0</v>
      </c>
    </row>
    <row r="63" spans="1:16" x14ac:dyDescent="0.25">
      <c r="A63" s="468"/>
      <c r="B63" s="197" t="s">
        <v>367</v>
      </c>
      <c r="C63" s="224">
        <f>C251</f>
        <v>0.15</v>
      </c>
      <c r="D63" s="224">
        <f t="shared" ref="D63:L63" si="88">D251</f>
        <v>0</v>
      </c>
      <c r="E63" s="224">
        <f t="shared" si="88"/>
        <v>0</v>
      </c>
      <c r="F63" s="224">
        <f t="shared" si="88"/>
        <v>0</v>
      </c>
      <c r="G63" s="224">
        <f t="shared" si="88"/>
        <v>0</v>
      </c>
      <c r="H63" s="224">
        <f t="shared" si="88"/>
        <v>0</v>
      </c>
      <c r="I63" s="224">
        <f t="shared" si="88"/>
        <v>0</v>
      </c>
      <c r="J63" s="224">
        <f t="shared" si="88"/>
        <v>0</v>
      </c>
      <c r="K63" s="224">
        <f t="shared" si="88"/>
        <v>0</v>
      </c>
      <c r="L63" s="309">
        <f t="shared" si="88"/>
        <v>0.2</v>
      </c>
    </row>
    <row r="64" spans="1:16" x14ac:dyDescent="0.25">
      <c r="A64" s="468"/>
      <c r="B64" s="277" t="s">
        <v>368</v>
      </c>
      <c r="C64" s="278">
        <f>C252</f>
        <v>0.15</v>
      </c>
      <c r="D64" s="278">
        <f t="shared" ref="D64:L64" si="89">D252</f>
        <v>0.15</v>
      </c>
      <c r="E64" s="278">
        <f t="shared" si="89"/>
        <v>0.15</v>
      </c>
      <c r="F64" s="278">
        <f t="shared" si="89"/>
        <v>0.15</v>
      </c>
      <c r="G64" s="278">
        <f t="shared" si="89"/>
        <v>0.15</v>
      </c>
      <c r="H64" s="278">
        <f t="shared" si="89"/>
        <v>0.15</v>
      </c>
      <c r="I64" s="278" t="str">
        <f t="shared" si="89"/>
        <v/>
      </c>
      <c r="J64" s="278" t="str">
        <f t="shared" si="89"/>
        <v/>
      </c>
      <c r="K64" s="278" t="str">
        <f t="shared" si="89"/>
        <v/>
      </c>
      <c r="L64" s="310">
        <f t="shared" si="89"/>
        <v>0.35</v>
      </c>
    </row>
    <row r="65" spans="1:12" x14ac:dyDescent="0.25">
      <c r="A65" s="468"/>
      <c r="B65" s="276" t="s">
        <v>369</v>
      </c>
      <c r="C65" s="304">
        <f>C67-C66</f>
        <v>0</v>
      </c>
      <c r="D65" s="304">
        <f t="shared" ref="D65" si="90">D67-D66</f>
        <v>0</v>
      </c>
      <c r="E65" s="304">
        <f t="shared" ref="E65" si="91">E67-E66</f>
        <v>0</v>
      </c>
      <c r="F65" s="304">
        <f t="shared" ref="F65" si="92">F67-F66</f>
        <v>0</v>
      </c>
      <c r="G65" s="304">
        <f t="shared" ref="G65" si="93">G67-G66</f>
        <v>0</v>
      </c>
      <c r="H65" s="304">
        <f t="shared" ref="H65" si="94">H67-H66</f>
        <v>0</v>
      </c>
      <c r="I65" s="304">
        <f t="shared" ref="I65" si="95">I67-I66</f>
        <v>0</v>
      </c>
      <c r="J65" s="304">
        <f t="shared" ref="J65" si="96">J67-J66</f>
        <v>0</v>
      </c>
      <c r="K65" s="304">
        <f t="shared" ref="K65" si="97">K67-K66</f>
        <v>0</v>
      </c>
      <c r="L65" s="311">
        <f t="shared" ref="L65" si="98">L67-L66</f>
        <v>0</v>
      </c>
    </row>
    <row r="66" spans="1:12" x14ac:dyDescent="0.25">
      <c r="A66" s="468"/>
      <c r="B66" s="197" t="s">
        <v>370</v>
      </c>
      <c r="C66" s="489">
        <f>IFERROR(HLOOKUP($A$62,Partenaires!$B$11:$H$15,5,FALSE)*C67,0)</f>
        <v>0</v>
      </c>
      <c r="D66" s="489">
        <f>IFERROR(HLOOKUP($A$62,Partenaires!$B$11:$H$15,5,FALSE)*D67,0)</f>
        <v>0</v>
      </c>
      <c r="E66" s="489">
        <f>IFERROR(HLOOKUP($A$62,Partenaires!$B$11:$H$15,5,FALSE)*E67,0)</f>
        <v>0</v>
      </c>
      <c r="F66" s="489">
        <f>IFERROR(HLOOKUP($A$62,Partenaires!$B$11:$H$15,5,FALSE)*F67,0)</f>
        <v>0</v>
      </c>
      <c r="G66" s="489">
        <f>IFERROR(HLOOKUP($A$62,Partenaires!$B$11:$H$15,5,FALSE)*G67,0)</f>
        <v>0</v>
      </c>
      <c r="H66" s="489">
        <f>IFERROR(HLOOKUP($A$62,Partenaires!$B$11:$H$15,5,FALSE)*H67,0)</f>
        <v>0</v>
      </c>
      <c r="I66" s="489">
        <f>IFERROR(HLOOKUP($A$62,Partenaires!$B$11:$H$15,5,FALSE)*I67,0)</f>
        <v>0</v>
      </c>
      <c r="J66" s="489">
        <f>IFERROR(HLOOKUP($A$62,Partenaires!$B$11:$H$15,5,FALSE)*J67,0)</f>
        <v>0</v>
      </c>
      <c r="K66" s="489">
        <f>IFERROR(HLOOKUP($A$62,Partenaires!$B$11:$H$15,5,FALSE)*K67,0)</f>
        <v>0</v>
      </c>
      <c r="L66" s="490">
        <f>IFERROR(HLOOKUP($A$62,Partenaires!$B$11:$H$15,5,FALSE)*L67,0)</f>
        <v>0</v>
      </c>
    </row>
    <row r="67" spans="1:12" x14ac:dyDescent="0.25">
      <c r="A67" s="468"/>
      <c r="B67" s="277" t="s">
        <v>371</v>
      </c>
      <c r="C67" s="491">
        <f>C62</f>
        <v>0</v>
      </c>
      <c r="D67" s="491">
        <f t="shared" ref="D67:L67" si="99">D62</f>
        <v>0</v>
      </c>
      <c r="E67" s="491">
        <f t="shared" si="99"/>
        <v>0</v>
      </c>
      <c r="F67" s="491">
        <f t="shared" si="99"/>
        <v>0</v>
      </c>
      <c r="G67" s="491">
        <f t="shared" si="99"/>
        <v>0</v>
      </c>
      <c r="H67" s="491">
        <f t="shared" si="99"/>
        <v>0</v>
      </c>
      <c r="I67" s="491">
        <f t="shared" si="99"/>
        <v>0</v>
      </c>
      <c r="J67" s="491">
        <f t="shared" si="99"/>
        <v>0</v>
      </c>
      <c r="K67" s="491">
        <f t="shared" si="99"/>
        <v>0</v>
      </c>
      <c r="L67" s="492">
        <f t="shared" si="99"/>
        <v>0</v>
      </c>
    </row>
    <row r="68" spans="1:12" x14ac:dyDescent="0.25">
      <c r="A68" s="468"/>
      <c r="B68" s="276" t="s">
        <v>372</v>
      </c>
      <c r="C68" s="304">
        <f>C70-C69</f>
        <v>0</v>
      </c>
      <c r="D68" s="304">
        <f t="shared" ref="D68" si="100">D70-D69</f>
        <v>0</v>
      </c>
      <c r="E68" s="304">
        <f t="shared" ref="E68" si="101">E70-E69</f>
        <v>0</v>
      </c>
      <c r="F68" s="304">
        <f t="shared" ref="F68" si="102">F70-F69</f>
        <v>0</v>
      </c>
      <c r="G68" s="304">
        <f t="shared" ref="G68" si="103">G70-G69</f>
        <v>0</v>
      </c>
      <c r="H68" s="304">
        <f t="shared" ref="H68" si="104">H70-H69</f>
        <v>0</v>
      </c>
      <c r="I68" s="304">
        <f t="shared" ref="I68" si="105">I70-I69</f>
        <v>0</v>
      </c>
      <c r="J68" s="304">
        <f t="shared" ref="J68" si="106">J70-J69</f>
        <v>0</v>
      </c>
      <c r="K68" s="304">
        <f t="shared" ref="K68" si="107">K70-K69</f>
        <v>0</v>
      </c>
      <c r="L68" s="311">
        <f>L70-L69</f>
        <v>0</v>
      </c>
    </row>
    <row r="69" spans="1:12" x14ac:dyDescent="0.25">
      <c r="A69" s="468"/>
      <c r="B69" s="197" t="s">
        <v>373</v>
      </c>
      <c r="C69" s="489">
        <f>SUM($C$66:C66)</f>
        <v>0</v>
      </c>
      <c r="D69" s="489">
        <f>SUM($C$66:D66)</f>
        <v>0</v>
      </c>
      <c r="E69" s="489">
        <f>SUM($C$66:E66)</f>
        <v>0</v>
      </c>
      <c r="F69" s="489">
        <f>SUM($C$66:F66)</f>
        <v>0</v>
      </c>
      <c r="G69" s="489">
        <f>SUM($C$66:G66)</f>
        <v>0</v>
      </c>
      <c r="H69" s="489">
        <f>SUM($C$66:H66)</f>
        <v>0</v>
      </c>
      <c r="I69" s="489">
        <f>SUM($C$66:I66)</f>
        <v>0</v>
      </c>
      <c r="J69" s="489">
        <f>SUM($C$66:J66)</f>
        <v>0</v>
      </c>
      <c r="K69" s="489">
        <f>SUM($C$66:K66)</f>
        <v>0</v>
      </c>
      <c r="L69" s="490">
        <f>SUM($C$66:L66)</f>
        <v>0</v>
      </c>
    </row>
    <row r="70" spans="1:12" ht="15.75" thickBot="1" x14ac:dyDescent="0.3">
      <c r="A70" s="469"/>
      <c r="B70" s="313" t="s">
        <v>374</v>
      </c>
      <c r="C70" s="314">
        <f>SUM($C$67:C67)</f>
        <v>0</v>
      </c>
      <c r="D70" s="314">
        <f>SUM($C$67:D67)</f>
        <v>0</v>
      </c>
      <c r="E70" s="314">
        <f>SUM($C$67:E67)</f>
        <v>0</v>
      </c>
      <c r="F70" s="314">
        <f>SUM($C$67:F67)</f>
        <v>0</v>
      </c>
      <c r="G70" s="314">
        <f>SUM($C$67:G67)</f>
        <v>0</v>
      </c>
      <c r="H70" s="314">
        <f>SUM($C$67:H67)</f>
        <v>0</v>
      </c>
      <c r="I70" s="314">
        <f>SUM($C$67:I67)</f>
        <v>0</v>
      </c>
      <c r="J70" s="314">
        <f>SUM($C$67:J67)</f>
        <v>0</v>
      </c>
      <c r="K70" s="314">
        <f>SUM($C$67:K67)</f>
        <v>0</v>
      </c>
      <c r="L70" s="315">
        <f>SUM($C$67:L67)</f>
        <v>0</v>
      </c>
    </row>
    <row r="71" spans="1:12" x14ac:dyDescent="0.25">
      <c r="A71" s="467" t="str">
        <f>C255</f>
        <v>(vide)</v>
      </c>
      <c r="B71" s="306" t="s">
        <v>366</v>
      </c>
      <c r="C71" s="307">
        <f>C72*$C$275</f>
        <v>0</v>
      </c>
      <c r="D71" s="307">
        <f t="shared" ref="D71:L71" si="108">D72*$C$275</f>
        <v>0</v>
      </c>
      <c r="E71" s="307">
        <f t="shared" si="108"/>
        <v>0</v>
      </c>
      <c r="F71" s="307">
        <f t="shared" si="108"/>
        <v>0</v>
      </c>
      <c r="G71" s="307">
        <f t="shared" si="108"/>
        <v>0</v>
      </c>
      <c r="H71" s="307">
        <f t="shared" si="108"/>
        <v>0</v>
      </c>
      <c r="I71" s="307">
        <f t="shared" si="108"/>
        <v>0</v>
      </c>
      <c r="J71" s="307">
        <f t="shared" si="108"/>
        <v>0</v>
      </c>
      <c r="K71" s="307">
        <f t="shared" si="108"/>
        <v>0</v>
      </c>
      <c r="L71" s="308">
        <f t="shared" si="108"/>
        <v>0</v>
      </c>
    </row>
    <row r="72" spans="1:12" x14ac:dyDescent="0.25">
      <c r="A72" s="468"/>
      <c r="B72" s="197" t="s">
        <v>367</v>
      </c>
      <c r="C72" s="224">
        <f>C280</f>
        <v>0.15</v>
      </c>
      <c r="D72" s="224">
        <f t="shared" ref="D72:L72" si="109">D280</f>
        <v>0</v>
      </c>
      <c r="E72" s="224">
        <f t="shared" si="109"/>
        <v>0</v>
      </c>
      <c r="F72" s="224">
        <f t="shared" si="109"/>
        <v>0</v>
      </c>
      <c r="G72" s="224">
        <f t="shared" si="109"/>
        <v>0</v>
      </c>
      <c r="H72" s="224">
        <f t="shared" si="109"/>
        <v>0</v>
      </c>
      <c r="I72" s="224">
        <f t="shared" si="109"/>
        <v>0</v>
      </c>
      <c r="J72" s="224">
        <f t="shared" si="109"/>
        <v>0</v>
      </c>
      <c r="K72" s="224">
        <f t="shared" si="109"/>
        <v>0</v>
      </c>
      <c r="L72" s="309">
        <f t="shared" si="109"/>
        <v>0.2</v>
      </c>
    </row>
    <row r="73" spans="1:12" x14ac:dyDescent="0.25">
      <c r="A73" s="468"/>
      <c r="B73" s="277" t="s">
        <v>368</v>
      </c>
      <c r="C73" s="279">
        <f>C281</f>
        <v>0.15</v>
      </c>
      <c r="D73" s="279">
        <f t="shared" ref="D73:L73" si="110">D281</f>
        <v>0.15</v>
      </c>
      <c r="E73" s="279">
        <f t="shared" si="110"/>
        <v>0.15</v>
      </c>
      <c r="F73" s="279">
        <f t="shared" si="110"/>
        <v>0.15</v>
      </c>
      <c r="G73" s="279">
        <f t="shared" si="110"/>
        <v>0.15</v>
      </c>
      <c r="H73" s="279">
        <f t="shared" si="110"/>
        <v>0.15</v>
      </c>
      <c r="I73" s="279" t="str">
        <f t="shared" si="110"/>
        <v/>
      </c>
      <c r="J73" s="279" t="str">
        <f t="shared" si="110"/>
        <v/>
      </c>
      <c r="K73" s="279" t="str">
        <f t="shared" si="110"/>
        <v/>
      </c>
      <c r="L73" s="317">
        <f t="shared" si="110"/>
        <v>0.35</v>
      </c>
    </row>
    <row r="74" spans="1:12" x14ac:dyDescent="0.25">
      <c r="A74" s="468"/>
      <c r="B74" s="276" t="s">
        <v>369</v>
      </c>
      <c r="C74" s="304">
        <f>C76-C75</f>
        <v>0</v>
      </c>
      <c r="D74" s="304">
        <f t="shared" ref="D74" si="111">D76-D75</f>
        <v>0</v>
      </c>
      <c r="E74" s="304">
        <f t="shared" ref="E74" si="112">E76-E75</f>
        <v>0</v>
      </c>
      <c r="F74" s="304">
        <f t="shared" ref="F74" si="113">F76-F75</f>
        <v>0</v>
      </c>
      <c r="G74" s="304">
        <f t="shared" ref="G74" si="114">G76-G75</f>
        <v>0</v>
      </c>
      <c r="H74" s="304">
        <f t="shared" ref="H74" si="115">H76-H75</f>
        <v>0</v>
      </c>
      <c r="I74" s="304">
        <f t="shared" ref="I74" si="116">I76-I75</f>
        <v>0</v>
      </c>
      <c r="J74" s="304">
        <f t="shared" ref="J74" si="117">J76-J75</f>
        <v>0</v>
      </c>
      <c r="K74" s="304">
        <f t="shared" ref="K74" si="118">K76-K75</f>
        <v>0</v>
      </c>
      <c r="L74" s="311">
        <f t="shared" ref="L74" si="119">L76-L75</f>
        <v>0</v>
      </c>
    </row>
    <row r="75" spans="1:12" x14ac:dyDescent="0.25">
      <c r="A75" s="468"/>
      <c r="B75" s="197" t="s">
        <v>370</v>
      </c>
      <c r="C75" s="489">
        <f>IFERROR(HLOOKUP($A$71,Partenaires!$B$11:$H$15,5,FALSE)*C76,0)</f>
        <v>0</v>
      </c>
      <c r="D75" s="489">
        <f>IFERROR(HLOOKUP($A$71,Partenaires!$B$11:$H$15,5,FALSE)*D76,0)</f>
        <v>0</v>
      </c>
      <c r="E75" s="489">
        <f>IFERROR(HLOOKUP($A$71,Partenaires!$B$11:$H$15,5,FALSE)*E76,0)</f>
        <v>0</v>
      </c>
      <c r="F75" s="489">
        <f>IFERROR(HLOOKUP($A$71,Partenaires!$B$11:$H$15,5,FALSE)*F76,0)</f>
        <v>0</v>
      </c>
      <c r="G75" s="489">
        <f>IFERROR(HLOOKUP($A$71,Partenaires!$B$11:$H$15,5,FALSE)*G76,0)</f>
        <v>0</v>
      </c>
      <c r="H75" s="489">
        <f>IFERROR(HLOOKUP($A$71,Partenaires!$B$11:$H$15,5,FALSE)*H76,0)</f>
        <v>0</v>
      </c>
      <c r="I75" s="489">
        <f>IFERROR(HLOOKUP($A$71,Partenaires!$B$11:$H$15,5,FALSE)*I76,0)</f>
        <v>0</v>
      </c>
      <c r="J75" s="489">
        <f>IFERROR(HLOOKUP($A$71,Partenaires!$B$11:$H$15,5,FALSE)*J76,0)</f>
        <v>0</v>
      </c>
      <c r="K75" s="489">
        <f>IFERROR(HLOOKUP($A$71,Partenaires!$B$11:$H$15,5,FALSE)*K76,0)</f>
        <v>0</v>
      </c>
      <c r="L75" s="490">
        <f>IFERROR(HLOOKUP($A$71,Partenaires!$B$11:$H$15,5,FALSE)*L76,0)</f>
        <v>0</v>
      </c>
    </row>
    <row r="76" spans="1:12" x14ac:dyDescent="0.25">
      <c r="A76" s="468"/>
      <c r="B76" s="277" t="s">
        <v>371</v>
      </c>
      <c r="C76" s="491">
        <f>C71</f>
        <v>0</v>
      </c>
      <c r="D76" s="491">
        <f t="shared" ref="D76:L76" si="120">D71</f>
        <v>0</v>
      </c>
      <c r="E76" s="491">
        <f t="shared" si="120"/>
        <v>0</v>
      </c>
      <c r="F76" s="491">
        <f t="shared" si="120"/>
        <v>0</v>
      </c>
      <c r="G76" s="491">
        <f t="shared" si="120"/>
        <v>0</v>
      </c>
      <c r="H76" s="491">
        <f t="shared" si="120"/>
        <v>0</v>
      </c>
      <c r="I76" s="491">
        <f t="shared" si="120"/>
        <v>0</v>
      </c>
      <c r="J76" s="491">
        <f t="shared" si="120"/>
        <v>0</v>
      </c>
      <c r="K76" s="491">
        <f t="shared" si="120"/>
        <v>0</v>
      </c>
      <c r="L76" s="492">
        <f t="shared" si="120"/>
        <v>0</v>
      </c>
    </row>
    <row r="77" spans="1:12" x14ac:dyDescent="0.25">
      <c r="A77" s="468"/>
      <c r="B77" s="276" t="s">
        <v>372</v>
      </c>
      <c r="C77" s="304">
        <f>C79-C78</f>
        <v>0</v>
      </c>
      <c r="D77" s="304">
        <f t="shared" ref="D77" si="121">D79-D78</f>
        <v>0</v>
      </c>
      <c r="E77" s="304">
        <f t="shared" ref="E77" si="122">E79-E78</f>
        <v>0</v>
      </c>
      <c r="F77" s="304">
        <f t="shared" ref="F77" si="123">F79-F78</f>
        <v>0</v>
      </c>
      <c r="G77" s="304">
        <f t="shared" ref="G77" si="124">G79-G78</f>
        <v>0</v>
      </c>
      <c r="H77" s="304">
        <f t="shared" ref="H77" si="125">H79-H78</f>
        <v>0</v>
      </c>
      <c r="I77" s="304">
        <f t="shared" ref="I77" si="126">I79-I78</f>
        <v>0</v>
      </c>
      <c r="J77" s="304">
        <f t="shared" ref="J77" si="127">J79-J78</f>
        <v>0</v>
      </c>
      <c r="K77" s="304">
        <f t="shared" ref="K77" si="128">K79-K78</f>
        <v>0</v>
      </c>
      <c r="L77" s="311">
        <f>L79-L78</f>
        <v>0</v>
      </c>
    </row>
    <row r="78" spans="1:12" x14ac:dyDescent="0.25">
      <c r="A78" s="468"/>
      <c r="B78" s="197" t="s">
        <v>373</v>
      </c>
      <c r="C78" s="489">
        <f>SUM($C$75:C75)</f>
        <v>0</v>
      </c>
      <c r="D78" s="489">
        <f>SUM($C$75:D75)</f>
        <v>0</v>
      </c>
      <c r="E78" s="489">
        <f>SUM($C$75:E75)</f>
        <v>0</v>
      </c>
      <c r="F78" s="489">
        <f>SUM($C$75:F75)</f>
        <v>0</v>
      </c>
      <c r="G78" s="489">
        <f>SUM($C$75:G75)</f>
        <v>0</v>
      </c>
      <c r="H78" s="489">
        <f>SUM($C$75:H75)</f>
        <v>0</v>
      </c>
      <c r="I78" s="489">
        <f>SUM($C$75:I75)</f>
        <v>0</v>
      </c>
      <c r="J78" s="489">
        <f>SUM($C$75:J75)</f>
        <v>0</v>
      </c>
      <c r="K78" s="489">
        <f>SUM($C$75:K75)</f>
        <v>0</v>
      </c>
      <c r="L78" s="490">
        <f>SUM($C$75:L75)</f>
        <v>0</v>
      </c>
    </row>
    <row r="79" spans="1:12" ht="15.75" thickBot="1" x14ac:dyDescent="0.3">
      <c r="A79" s="469"/>
      <c r="B79" s="313" t="s">
        <v>374</v>
      </c>
      <c r="C79" s="314">
        <f>SUM($C$76:C76)</f>
        <v>0</v>
      </c>
      <c r="D79" s="314">
        <f>SUM($C$76:D76)</f>
        <v>0</v>
      </c>
      <c r="E79" s="314">
        <f>SUM($C$76:E76)</f>
        <v>0</v>
      </c>
      <c r="F79" s="314">
        <f>SUM($C$76:F76)</f>
        <v>0</v>
      </c>
      <c r="G79" s="314">
        <f>SUM($C$76:G76)</f>
        <v>0</v>
      </c>
      <c r="H79" s="314">
        <f>SUM($C$76:H76)</f>
        <v>0</v>
      </c>
      <c r="I79" s="314">
        <f>SUM($C$76:I76)</f>
        <v>0</v>
      </c>
      <c r="J79" s="314">
        <f>SUM($C$76:J76)</f>
        <v>0</v>
      </c>
      <c r="K79" s="314">
        <f>SUM($C$76:K76)</f>
        <v>0</v>
      </c>
      <c r="L79" s="315">
        <f>SUM($C$76:L76)</f>
        <v>0</v>
      </c>
    </row>
    <row r="80" spans="1:12" ht="15.75" thickBot="1" x14ac:dyDescent="0.3">
      <c r="B80" s="163"/>
      <c r="C80" s="164"/>
      <c r="D80" s="165"/>
      <c r="E80" s="165"/>
      <c r="F80" s="165"/>
      <c r="G80" s="166"/>
      <c r="H80" s="166"/>
      <c r="I80" s="166"/>
      <c r="J80" s="166"/>
      <c r="K80" s="166"/>
      <c r="L80" s="165"/>
    </row>
    <row r="81" spans="1:12" ht="14.45" customHeight="1" thickBot="1" x14ac:dyDescent="0.3">
      <c r="A81" s="463" t="str">
        <f>IF(ISBLANK(C81),"",C81)</f>
        <v>(vide)</v>
      </c>
      <c r="B81" s="411" t="s">
        <v>123</v>
      </c>
      <c r="C81" s="412" t="s">
        <v>198</v>
      </c>
      <c r="D81" s="171"/>
      <c r="E81" s="171"/>
      <c r="F81" s="171"/>
      <c r="G81" s="171"/>
      <c r="H81" s="171"/>
      <c r="I81" s="171"/>
      <c r="J81" s="171"/>
      <c r="K81" s="171"/>
      <c r="L81" s="172"/>
    </row>
    <row r="82" spans="1:12" ht="15.75" thickBot="1" x14ac:dyDescent="0.3">
      <c r="A82" s="464"/>
      <c r="B82" s="168"/>
      <c r="L82" s="170"/>
    </row>
    <row r="83" spans="1:12" ht="15.75" thickBot="1" x14ac:dyDescent="0.3">
      <c r="A83" s="464"/>
      <c r="B83" s="412" t="s">
        <v>208</v>
      </c>
      <c r="C83" s="411" t="s">
        <v>375</v>
      </c>
      <c r="D83" s="412" t="s">
        <v>260</v>
      </c>
      <c r="L83" s="170"/>
    </row>
    <row r="84" spans="1:12" ht="15.75" thickBot="1" x14ac:dyDescent="0.3">
      <c r="A84" s="464"/>
      <c r="B84" s="413" t="s">
        <v>198</v>
      </c>
      <c r="C84" s="414"/>
      <c r="D84" s="415">
        <v>0</v>
      </c>
      <c r="L84" s="170"/>
    </row>
    <row r="85" spans="1:12" ht="15.75" thickBot="1" x14ac:dyDescent="0.3">
      <c r="A85" s="464"/>
      <c r="B85" s="413" t="s">
        <v>199</v>
      </c>
      <c r="C85" s="416"/>
      <c r="D85" s="417"/>
      <c r="L85" s="170"/>
    </row>
    <row r="86" spans="1:12" x14ac:dyDescent="0.25">
      <c r="A86" s="464"/>
      <c r="L86" s="170"/>
    </row>
    <row r="87" spans="1:12" x14ac:dyDescent="0.25">
      <c r="A87" s="464"/>
      <c r="L87" s="170"/>
    </row>
    <row r="88" spans="1:12" x14ac:dyDescent="0.25">
      <c r="A88" s="464"/>
      <c r="L88" s="170"/>
    </row>
    <row r="89" spans="1:12" x14ac:dyDescent="0.25">
      <c r="A89" s="464"/>
      <c r="L89" s="170"/>
    </row>
    <row r="90" spans="1:12" x14ac:dyDescent="0.25">
      <c r="A90" s="464"/>
      <c r="E90" s="164"/>
      <c r="F90" s="164"/>
      <c r="G90" s="164"/>
      <c r="H90" s="164"/>
      <c r="I90" s="164"/>
      <c r="J90" s="164"/>
      <c r="K90" s="164"/>
      <c r="L90" s="227"/>
    </row>
    <row r="91" spans="1:12" x14ac:dyDescent="0.25">
      <c r="A91" s="464"/>
      <c r="E91" s="164"/>
      <c r="F91" s="164"/>
      <c r="G91" s="164"/>
      <c r="H91" s="164"/>
      <c r="I91" s="164"/>
      <c r="J91" s="164"/>
      <c r="K91" s="164"/>
      <c r="L91" s="227"/>
    </row>
    <row r="92" spans="1:12" x14ac:dyDescent="0.25">
      <c r="A92" s="464"/>
      <c r="E92" s="164"/>
      <c r="F92" s="164"/>
      <c r="G92" s="164"/>
      <c r="H92" s="164"/>
      <c r="I92" s="164"/>
      <c r="J92" s="164"/>
      <c r="K92" s="164"/>
      <c r="L92" s="227"/>
    </row>
    <row r="93" spans="1:12" ht="15.75" thickBot="1" x14ac:dyDescent="0.3">
      <c r="A93" s="464"/>
      <c r="E93" s="164"/>
      <c r="F93" s="164"/>
      <c r="G93" s="164"/>
      <c r="H93" s="164"/>
      <c r="I93" s="164"/>
      <c r="J93" s="164"/>
      <c r="K93" s="164"/>
      <c r="L93" s="227"/>
    </row>
    <row r="94" spans="1:12" ht="15.75" thickBot="1" x14ac:dyDescent="0.3">
      <c r="A94" s="464"/>
      <c r="E94" s="164"/>
      <c r="F94" s="164"/>
      <c r="G94" s="164"/>
      <c r="H94" s="164"/>
      <c r="I94" s="164"/>
      <c r="J94" s="164"/>
      <c r="K94" s="164"/>
      <c r="L94" s="227"/>
    </row>
    <row r="95" spans="1:12" x14ac:dyDescent="0.25">
      <c r="A95" s="464"/>
      <c r="B95" s="234"/>
      <c r="C95" s="235"/>
      <c r="D95" s="236"/>
      <c r="E95" s="164"/>
      <c r="F95" s="164"/>
      <c r="G95" s="164"/>
      <c r="H95" s="164"/>
      <c r="I95" s="164"/>
      <c r="J95" s="164"/>
      <c r="K95" s="164"/>
      <c r="L95" s="227"/>
    </row>
    <row r="96" spans="1:12" x14ac:dyDescent="0.25">
      <c r="A96" s="464"/>
      <c r="B96" s="234"/>
      <c r="C96" s="235"/>
      <c r="D96" s="236"/>
      <c r="E96" s="164"/>
      <c r="F96" s="164"/>
      <c r="G96" s="164"/>
      <c r="H96" s="164"/>
      <c r="I96" s="164"/>
      <c r="J96" s="164"/>
      <c r="K96" s="164"/>
      <c r="L96" s="227"/>
    </row>
    <row r="97" spans="1:12" x14ac:dyDescent="0.25">
      <c r="A97" s="464"/>
      <c r="B97" s="234"/>
      <c r="C97" s="235"/>
      <c r="D97" s="236"/>
      <c r="E97" s="164"/>
      <c r="F97" s="164"/>
      <c r="G97" s="164"/>
      <c r="H97" s="164"/>
      <c r="I97" s="164"/>
      <c r="J97" s="164"/>
      <c r="K97" s="164"/>
      <c r="L97" s="227"/>
    </row>
    <row r="98" spans="1:12" x14ac:dyDescent="0.25">
      <c r="A98" s="464"/>
      <c r="B98" s="234"/>
      <c r="C98" s="235"/>
      <c r="D98" s="236"/>
      <c r="E98" s="164"/>
      <c r="F98" s="164"/>
      <c r="G98" s="164"/>
      <c r="H98" s="164"/>
      <c r="I98" s="164"/>
      <c r="J98" s="164"/>
      <c r="K98" s="164"/>
      <c r="L98" s="227"/>
    </row>
    <row r="99" spans="1:12" x14ac:dyDescent="0.25">
      <c r="A99" s="464"/>
      <c r="B99" s="234"/>
      <c r="C99" s="235"/>
      <c r="D99" s="236"/>
      <c r="E99" s="164"/>
      <c r="F99" s="164"/>
      <c r="G99" s="164"/>
      <c r="H99" s="164"/>
      <c r="I99" s="164"/>
      <c r="J99" s="164"/>
      <c r="K99" s="164"/>
      <c r="L99" s="227"/>
    </row>
    <row r="100" spans="1:12" x14ac:dyDescent="0.25">
      <c r="A100" s="464"/>
      <c r="E100" s="164"/>
      <c r="F100" s="164"/>
      <c r="G100" s="164"/>
      <c r="H100" s="164"/>
      <c r="I100" s="164"/>
      <c r="J100" s="164"/>
      <c r="K100" s="164"/>
      <c r="L100" s="227"/>
    </row>
    <row r="101" spans="1:12" x14ac:dyDescent="0.25">
      <c r="A101" s="464"/>
      <c r="B101" s="225" t="s">
        <v>376</v>
      </c>
      <c r="C101" s="194">
        <f>SUMIF(BdD!$F$11:$F$100000,C81,BdD!$BB$11:$BB$100000)</f>
        <v>0</v>
      </c>
      <c r="D101" s="165"/>
      <c r="E101" s="165"/>
      <c r="F101" s="165"/>
      <c r="G101" s="166"/>
      <c r="H101" s="166"/>
      <c r="I101" s="166"/>
      <c r="J101" s="166"/>
      <c r="K101" s="166"/>
      <c r="L101" s="167"/>
    </row>
    <row r="102" spans="1:12" x14ac:dyDescent="0.25">
      <c r="A102" s="464"/>
      <c r="B102" s="225" t="str">
        <f>$B$5</f>
        <v>Etapes-clés</v>
      </c>
      <c r="C102" s="184" t="s">
        <v>350</v>
      </c>
      <c r="D102" s="184" t="str">
        <f>$D$5</f>
        <v>EC 1</v>
      </c>
      <c r="E102" s="184" t="str">
        <f>$E$5</f>
        <v>EC 2</v>
      </c>
      <c r="F102" s="184" t="str">
        <f>$F$5</f>
        <v>EC 3</v>
      </c>
      <c r="G102" s="184" t="str">
        <f>$G$5</f>
        <v>EC 4</v>
      </c>
      <c r="H102" s="184" t="str">
        <f>$H$5</f>
        <v>EC 5</v>
      </c>
      <c r="I102" s="184" t="str">
        <f>$I$5</f>
        <v>EC 6</v>
      </c>
      <c r="J102" s="184" t="str">
        <f>$J$5</f>
        <v>EC 7</v>
      </c>
      <c r="K102" s="184" t="str">
        <f>$K$5</f>
        <v>EC 8</v>
      </c>
      <c r="L102" s="199" t="str">
        <f>$L$5</f>
        <v>EC Solde</v>
      </c>
    </row>
    <row r="103" spans="1:12" x14ac:dyDescent="0.25">
      <c r="A103" s="464"/>
      <c r="B103" s="225" t="str">
        <f>$B$6</f>
        <v>EC à T0 + … mois</v>
      </c>
      <c r="C103" s="159" t="str">
        <f>IF($C$6&gt;=0,$C$6,"")</f>
        <v>T0</v>
      </c>
      <c r="D103" s="191">
        <f>IF($D$6&gt;0,$D$6,"")</f>
        <v>12</v>
      </c>
      <c r="E103" s="191">
        <f>IF($E$6&gt;0,$E$6,"")</f>
        <v>24</v>
      </c>
      <c r="F103" s="191">
        <f>IF($F$6&gt;0,$F$6,"")</f>
        <v>36</v>
      </c>
      <c r="G103" s="191">
        <f>IF($G$6&gt;0,$G$6,"")</f>
        <v>42</v>
      </c>
      <c r="H103" s="191">
        <f>IF($H$6&gt;0,$H$6,"")</f>
        <v>45</v>
      </c>
      <c r="I103" s="191" t="str">
        <f>IF($I$6&gt;0,$I$6,"")</f>
        <v/>
      </c>
      <c r="J103" s="191" t="str">
        <f>IF($J$6&gt;0,$J$6,"")</f>
        <v/>
      </c>
      <c r="K103" s="191" t="str">
        <f>IF($K$6&gt;0,$K$6,"")</f>
        <v/>
      </c>
      <c r="L103" s="200">
        <f>IF($L$6&gt;0,$L$6,"")</f>
        <v>48</v>
      </c>
    </row>
    <row r="104" spans="1:12" x14ac:dyDescent="0.25">
      <c r="A104" s="464"/>
      <c r="B104" s="225" t="str">
        <f>$B$7</f>
        <v>Date de l'étape clé</v>
      </c>
      <c r="C104" s="185">
        <f>$C$7</f>
        <v>0</v>
      </c>
      <c r="D104" s="132">
        <f>$D$7</f>
        <v>366</v>
      </c>
      <c r="E104" s="132">
        <f>$E$7</f>
        <v>731</v>
      </c>
      <c r="F104" s="132">
        <f>$F$7</f>
        <v>1096</v>
      </c>
      <c r="G104" s="132">
        <f>$G$7</f>
        <v>1277</v>
      </c>
      <c r="H104" s="132">
        <f>$H$7</f>
        <v>1369</v>
      </c>
      <c r="I104" s="132" t="str">
        <f>$I$7</f>
        <v/>
      </c>
      <c r="J104" s="132" t="str">
        <f>$J$7</f>
        <v/>
      </c>
      <c r="K104" s="132" t="str">
        <f>$K$7</f>
        <v/>
      </c>
      <c r="L104" s="201">
        <f>$L$7</f>
        <v>1461</v>
      </c>
    </row>
    <row r="105" spans="1:12" x14ac:dyDescent="0.25">
      <c r="A105" s="464"/>
      <c r="B105" s="226" t="str">
        <f>$B$8</f>
        <v xml:space="preserve">Equivalent semestre </v>
      </c>
      <c r="C105" s="185" t="str">
        <f>$C$8</f>
        <v>Avance</v>
      </c>
      <c r="D105" s="132" t="str">
        <f>$D$8</f>
        <v>SEM03</v>
      </c>
      <c r="E105" s="132" t="str">
        <f>$E$8</f>
        <v>SEM05</v>
      </c>
      <c r="F105" s="132" t="str">
        <f>$F$8</f>
        <v>SEM07</v>
      </c>
      <c r="G105" s="132" t="str">
        <f>$G$8</f>
        <v>SEM08</v>
      </c>
      <c r="H105" s="132" t="str">
        <f>$H$8</f>
        <v>SEM08</v>
      </c>
      <c r="I105" s="132" t="str">
        <f>$I$8</f>
        <v/>
      </c>
      <c r="J105" s="132" t="str">
        <f>$J$8</f>
        <v/>
      </c>
      <c r="K105" s="132" t="str">
        <f>$K$8</f>
        <v/>
      </c>
      <c r="L105" s="201" t="str">
        <f>$L$8</f>
        <v>SEM09</v>
      </c>
    </row>
    <row r="106" spans="1:12" x14ac:dyDescent="0.25">
      <c r="A106" s="464"/>
      <c r="B106" s="226" t="s">
        <v>377</v>
      </c>
      <c r="C106" s="195">
        <v>0.15</v>
      </c>
      <c r="D106" s="238"/>
      <c r="E106" s="238"/>
      <c r="F106" s="238"/>
      <c r="G106" s="238"/>
      <c r="H106" s="238"/>
      <c r="I106" s="238"/>
      <c r="J106" s="238"/>
      <c r="K106" s="238"/>
      <c r="L106" s="245">
        <v>0.2</v>
      </c>
    </row>
    <row r="107" spans="1:12" ht="30" x14ac:dyDescent="0.25">
      <c r="A107" s="464"/>
      <c r="B107" s="226" t="s">
        <v>378</v>
      </c>
      <c r="C107" s="195">
        <f>C106</f>
        <v>0.15</v>
      </c>
      <c r="D107" s="196">
        <f t="shared" ref="D107:K107" si="129">IF(D104="","",D106+C107)</f>
        <v>0.15</v>
      </c>
      <c r="E107" s="196">
        <f t="shared" si="129"/>
        <v>0.15</v>
      </c>
      <c r="F107" s="196">
        <f t="shared" si="129"/>
        <v>0.15</v>
      </c>
      <c r="G107" s="196">
        <f t="shared" si="129"/>
        <v>0.15</v>
      </c>
      <c r="H107" s="196">
        <f t="shared" si="129"/>
        <v>0.15</v>
      </c>
      <c r="I107" s="196" t="str">
        <f t="shared" si="129"/>
        <v/>
      </c>
      <c r="J107" s="196" t="str">
        <f t="shared" si="129"/>
        <v/>
      </c>
      <c r="K107" s="196" t="str">
        <f t="shared" si="129"/>
        <v/>
      </c>
      <c r="L107" s="202">
        <f>SUM(C106:L106)</f>
        <v>0.35</v>
      </c>
    </row>
    <row r="108" spans="1:12" ht="30.75" thickBot="1" x14ac:dyDescent="0.3">
      <c r="A108" s="465"/>
      <c r="B108" s="228" t="s">
        <v>379</v>
      </c>
      <c r="C108" s="229">
        <v>0</v>
      </c>
      <c r="D108" s="230" t="str">
        <f>IFERROR(IF(D104="","",MROUND(VLOOKUP(D105,$B$84:$C$100,2,FALSE),5%)),"")</f>
        <v/>
      </c>
      <c r="E108" s="230" t="str">
        <f t="shared" ref="E108:L108" si="130">IFERROR(IF(E104="","",MROUND(VLOOKUP(E105,$B$84:$C$100,2,FALSE),5%)),"")</f>
        <v/>
      </c>
      <c r="F108" s="230" t="str">
        <f t="shared" si="130"/>
        <v/>
      </c>
      <c r="G108" s="230" t="str">
        <f t="shared" si="130"/>
        <v/>
      </c>
      <c r="H108" s="230" t="str">
        <f t="shared" si="130"/>
        <v/>
      </c>
      <c r="I108" s="230" t="str">
        <f t="shared" si="130"/>
        <v/>
      </c>
      <c r="J108" s="230" t="str">
        <f t="shared" si="130"/>
        <v/>
      </c>
      <c r="K108" s="230" t="str">
        <f t="shared" si="130"/>
        <v/>
      </c>
      <c r="L108" s="231" t="str">
        <f t="shared" si="130"/>
        <v/>
      </c>
    </row>
    <row r="109" spans="1:12" ht="15.75" thickBot="1" x14ac:dyDescent="0.3">
      <c r="H109" s="169"/>
      <c r="J109" s="162"/>
      <c r="K109" s="169"/>
      <c r="L109" s="164"/>
    </row>
    <row r="110" spans="1:12" ht="14.45" customHeight="1" thickBot="1" x14ac:dyDescent="0.3">
      <c r="A110" s="463" t="str">
        <f>IF(ISBLANK(C110),"",C110)</f>
        <v>(vide)</v>
      </c>
      <c r="B110" s="411" t="s">
        <v>123</v>
      </c>
      <c r="C110" s="412" t="s">
        <v>198</v>
      </c>
      <c r="D110" s="171"/>
      <c r="E110" s="171"/>
      <c r="F110" s="171"/>
      <c r="G110" s="171"/>
      <c r="H110" s="171"/>
      <c r="I110" s="171"/>
      <c r="J110" s="171"/>
      <c r="K110" s="171"/>
      <c r="L110" s="172"/>
    </row>
    <row r="111" spans="1:12" ht="15.75" thickBot="1" x14ac:dyDescent="0.3">
      <c r="A111" s="464"/>
      <c r="B111" s="168"/>
      <c r="L111" s="170"/>
    </row>
    <row r="112" spans="1:12" ht="15.75" thickBot="1" x14ac:dyDescent="0.3">
      <c r="A112" s="464"/>
      <c r="B112" s="412" t="s">
        <v>208</v>
      </c>
      <c r="C112" s="411" t="s">
        <v>375</v>
      </c>
      <c r="D112" s="412" t="s">
        <v>260</v>
      </c>
      <c r="L112" s="170"/>
    </row>
    <row r="113" spans="1:12" ht="15.75" thickBot="1" x14ac:dyDescent="0.3">
      <c r="A113" s="464"/>
      <c r="B113" s="413" t="s">
        <v>198</v>
      </c>
      <c r="C113" s="414"/>
      <c r="D113" s="415">
        <v>0</v>
      </c>
      <c r="L113" s="170"/>
    </row>
    <row r="114" spans="1:12" ht="15.75" thickBot="1" x14ac:dyDescent="0.3">
      <c r="A114" s="464"/>
      <c r="B114" s="413" t="s">
        <v>199</v>
      </c>
      <c r="C114" s="416"/>
      <c r="D114" s="417"/>
      <c r="L114" s="170"/>
    </row>
    <row r="115" spans="1:12" x14ac:dyDescent="0.25">
      <c r="A115" s="464"/>
      <c r="L115" s="170"/>
    </row>
    <row r="116" spans="1:12" x14ac:dyDescent="0.25">
      <c r="A116" s="464"/>
      <c r="L116" s="170"/>
    </row>
    <row r="117" spans="1:12" x14ac:dyDescent="0.25">
      <c r="A117" s="464"/>
      <c r="L117" s="170"/>
    </row>
    <row r="118" spans="1:12" x14ac:dyDescent="0.25">
      <c r="A118" s="464"/>
      <c r="L118" s="170"/>
    </row>
    <row r="119" spans="1:12" x14ac:dyDescent="0.25">
      <c r="A119" s="464"/>
      <c r="E119" s="164"/>
      <c r="F119" s="164"/>
      <c r="G119" s="164"/>
      <c r="H119" s="164"/>
      <c r="I119" s="164"/>
      <c r="J119" s="164"/>
      <c r="K119" s="164"/>
      <c r="L119" s="227"/>
    </row>
    <row r="120" spans="1:12" x14ac:dyDescent="0.25">
      <c r="A120" s="464"/>
      <c r="E120" s="164"/>
      <c r="F120" s="164"/>
      <c r="G120" s="164"/>
      <c r="H120" s="164"/>
      <c r="I120" s="164"/>
      <c r="J120" s="164"/>
      <c r="K120" s="164"/>
      <c r="L120" s="227"/>
    </row>
    <row r="121" spans="1:12" x14ac:dyDescent="0.25">
      <c r="A121" s="464"/>
      <c r="E121" s="164"/>
      <c r="F121" s="164"/>
      <c r="G121" s="164"/>
      <c r="H121" s="164"/>
      <c r="I121" s="164"/>
      <c r="J121" s="164"/>
      <c r="K121" s="164"/>
      <c r="L121" s="227"/>
    </row>
    <row r="122" spans="1:12" ht="15.75" thickBot="1" x14ac:dyDescent="0.3">
      <c r="A122" s="464"/>
      <c r="E122" s="164"/>
      <c r="F122" s="164"/>
      <c r="G122" s="164"/>
      <c r="H122" s="164"/>
      <c r="I122" s="164"/>
      <c r="J122" s="164"/>
      <c r="K122" s="164"/>
      <c r="L122" s="227"/>
    </row>
    <row r="123" spans="1:12" ht="15.75" thickBot="1" x14ac:dyDescent="0.3">
      <c r="A123" s="464"/>
      <c r="E123" s="164"/>
      <c r="F123" s="164"/>
      <c r="G123" s="164"/>
      <c r="H123" s="164"/>
      <c r="I123" s="164"/>
      <c r="J123" s="164"/>
      <c r="K123" s="164"/>
      <c r="L123" s="227"/>
    </row>
    <row r="124" spans="1:12" x14ac:dyDescent="0.25">
      <c r="A124" s="464"/>
      <c r="B124" s="237"/>
      <c r="C124" s="235"/>
      <c r="D124" s="236"/>
      <c r="E124" s="164"/>
      <c r="F124" s="164"/>
      <c r="G124" s="164"/>
      <c r="H124" s="164"/>
      <c r="I124" s="164"/>
      <c r="J124" s="164"/>
      <c r="K124" s="164"/>
      <c r="L124" s="227"/>
    </row>
    <row r="125" spans="1:12" x14ac:dyDescent="0.25">
      <c r="A125" s="464"/>
      <c r="B125" s="237"/>
      <c r="C125" s="235"/>
      <c r="D125" s="236"/>
      <c r="E125" s="164"/>
      <c r="F125" s="164"/>
      <c r="G125" s="164"/>
      <c r="H125" s="164"/>
      <c r="I125" s="164"/>
      <c r="J125" s="164"/>
      <c r="K125" s="164"/>
      <c r="L125" s="227"/>
    </row>
    <row r="126" spans="1:12" x14ac:dyDescent="0.25">
      <c r="A126" s="464"/>
      <c r="B126" s="237"/>
      <c r="C126" s="235"/>
      <c r="D126" s="236"/>
      <c r="E126" s="164"/>
      <c r="F126" s="164"/>
      <c r="G126" s="164"/>
      <c r="H126" s="164"/>
      <c r="I126" s="164"/>
      <c r="J126" s="164"/>
      <c r="K126" s="164"/>
      <c r="L126" s="227"/>
    </row>
    <row r="127" spans="1:12" x14ac:dyDescent="0.25">
      <c r="A127" s="464"/>
      <c r="B127" s="237"/>
      <c r="C127" s="235"/>
      <c r="D127" s="236"/>
      <c r="E127" s="164"/>
      <c r="F127" s="164"/>
      <c r="G127" s="164"/>
      <c r="H127" s="164"/>
      <c r="I127" s="164"/>
      <c r="J127" s="164"/>
      <c r="K127" s="164"/>
      <c r="L127" s="227"/>
    </row>
    <row r="128" spans="1:12" x14ac:dyDescent="0.25">
      <c r="A128" s="464"/>
      <c r="B128" s="237"/>
      <c r="C128" s="235"/>
      <c r="D128" s="236"/>
      <c r="E128" s="164"/>
      <c r="F128" s="164"/>
      <c r="G128" s="164"/>
      <c r="H128" s="164"/>
      <c r="I128" s="164"/>
      <c r="J128" s="164"/>
      <c r="K128" s="164"/>
      <c r="L128" s="227"/>
    </row>
    <row r="129" spans="1:12" x14ac:dyDescent="0.25">
      <c r="A129" s="464"/>
      <c r="B129" s="232"/>
      <c r="C129" s="233"/>
      <c r="D129" s="164"/>
      <c r="E129" s="164"/>
      <c r="F129" s="164"/>
      <c r="G129" s="164"/>
      <c r="H129" s="164"/>
      <c r="I129" s="164"/>
      <c r="J129" s="164"/>
      <c r="K129" s="164"/>
      <c r="L129" s="227"/>
    </row>
    <row r="130" spans="1:12" x14ac:dyDescent="0.25">
      <c r="A130" s="464"/>
      <c r="B130" s="225" t="s">
        <v>376</v>
      </c>
      <c r="C130" s="194">
        <f>SUMIF(BdD!$F$11:$F$100000,C110,BdD!$BB$11:$BB$100000)</f>
        <v>0</v>
      </c>
      <c r="D130" s="165"/>
      <c r="E130" s="165"/>
      <c r="F130" s="165"/>
      <c r="G130" s="166"/>
      <c r="H130" s="166"/>
      <c r="I130" s="166"/>
      <c r="J130" s="166"/>
      <c r="K130" s="166"/>
      <c r="L130" s="167"/>
    </row>
    <row r="131" spans="1:12" x14ac:dyDescent="0.25">
      <c r="A131" s="464"/>
      <c r="B131" s="225" t="str">
        <f>$B$5</f>
        <v>Etapes-clés</v>
      </c>
      <c r="C131" s="184" t="s">
        <v>350</v>
      </c>
      <c r="D131" s="198" t="str">
        <f>$D$5</f>
        <v>EC 1</v>
      </c>
      <c r="E131" s="198" t="str">
        <f>$E$5</f>
        <v>EC 2</v>
      </c>
      <c r="F131" s="198" t="str">
        <f>$F$5</f>
        <v>EC 3</v>
      </c>
      <c r="G131" s="198" t="str">
        <f>$G$5</f>
        <v>EC 4</v>
      </c>
      <c r="H131" s="198" t="str">
        <f>$H$5</f>
        <v>EC 5</v>
      </c>
      <c r="I131" s="198" t="str">
        <f>$I$5</f>
        <v>EC 6</v>
      </c>
      <c r="J131" s="198" t="str">
        <f>$J$5</f>
        <v>EC 7</v>
      </c>
      <c r="K131" s="198" t="str">
        <f>$K$5</f>
        <v>EC 8</v>
      </c>
      <c r="L131" s="203" t="str">
        <f>$L$5</f>
        <v>EC Solde</v>
      </c>
    </row>
    <row r="132" spans="1:12" x14ac:dyDescent="0.25">
      <c r="A132" s="464"/>
      <c r="B132" s="225" t="str">
        <f>$B$6</f>
        <v>EC à T0 + … mois</v>
      </c>
      <c r="C132" s="159" t="str">
        <f>IF($C$6&gt;=0,$C$6,"")</f>
        <v>T0</v>
      </c>
      <c r="D132" s="191">
        <f>IF($D$6&gt;0,$D$6,"")</f>
        <v>12</v>
      </c>
      <c r="E132" s="191">
        <f>IF($E$6&gt;0,$E$6,"")</f>
        <v>24</v>
      </c>
      <c r="F132" s="191">
        <f>IF($F$6&gt;0,$F$6,"")</f>
        <v>36</v>
      </c>
      <c r="G132" s="191">
        <f>IF($G$6&gt;0,$G$6,"")</f>
        <v>42</v>
      </c>
      <c r="H132" s="191">
        <f>IF($H$6&gt;0,$H$6,"")</f>
        <v>45</v>
      </c>
      <c r="I132" s="191" t="str">
        <f>IF($I$6&gt;0,$I$6,"")</f>
        <v/>
      </c>
      <c r="J132" s="191" t="str">
        <f>IF($J$6&gt;0,$J$6,"")</f>
        <v/>
      </c>
      <c r="K132" s="191" t="str">
        <f>IF($K$6&gt;0,$K$6,"")</f>
        <v/>
      </c>
      <c r="L132" s="200">
        <f>IF($L$6&gt;0,$L$6,"")</f>
        <v>48</v>
      </c>
    </row>
    <row r="133" spans="1:12" x14ac:dyDescent="0.25">
      <c r="A133" s="464"/>
      <c r="B133" s="225" t="str">
        <f>$B$7</f>
        <v>Date de l'étape clé</v>
      </c>
      <c r="C133" s="185">
        <f>$C$7</f>
        <v>0</v>
      </c>
      <c r="D133" s="132">
        <f>$D$7</f>
        <v>366</v>
      </c>
      <c r="E133" s="132">
        <f>$E$7</f>
        <v>731</v>
      </c>
      <c r="F133" s="132">
        <f>$F$7</f>
        <v>1096</v>
      </c>
      <c r="G133" s="132">
        <f>$G$7</f>
        <v>1277</v>
      </c>
      <c r="H133" s="132">
        <f>$H$7</f>
        <v>1369</v>
      </c>
      <c r="I133" s="132" t="str">
        <f>$I$7</f>
        <v/>
      </c>
      <c r="J133" s="132" t="str">
        <f>$J$7</f>
        <v/>
      </c>
      <c r="K133" s="132" t="str">
        <f>$K$7</f>
        <v/>
      </c>
      <c r="L133" s="201">
        <f>$L$7</f>
        <v>1461</v>
      </c>
    </row>
    <row r="134" spans="1:12" x14ac:dyDescent="0.25">
      <c r="A134" s="464"/>
      <c r="B134" s="226" t="str">
        <f>$B$8</f>
        <v xml:space="preserve">Equivalent semestre </v>
      </c>
      <c r="C134" s="185" t="str">
        <f>$C$8</f>
        <v>Avance</v>
      </c>
      <c r="D134" s="132" t="str">
        <f>$D$8</f>
        <v>SEM03</v>
      </c>
      <c r="E134" s="132" t="str">
        <f>$E$8</f>
        <v>SEM05</v>
      </c>
      <c r="F134" s="132" t="str">
        <f>$F$8</f>
        <v>SEM07</v>
      </c>
      <c r="G134" s="132" t="str">
        <f>$G$8</f>
        <v>SEM08</v>
      </c>
      <c r="H134" s="132" t="str">
        <f>$H$8</f>
        <v>SEM08</v>
      </c>
      <c r="I134" s="132" t="str">
        <f>$I$8</f>
        <v/>
      </c>
      <c r="J134" s="132" t="str">
        <f>$J$8</f>
        <v/>
      </c>
      <c r="K134" s="132" t="str">
        <f>$K$8</f>
        <v/>
      </c>
      <c r="L134" s="201" t="str">
        <f>$L$8</f>
        <v>SEM09</v>
      </c>
    </row>
    <row r="135" spans="1:12" x14ac:dyDescent="0.25">
      <c r="A135" s="464"/>
      <c r="B135" s="226" t="s">
        <v>377</v>
      </c>
      <c r="C135" s="195">
        <v>0.15</v>
      </c>
      <c r="D135" s="238"/>
      <c r="E135" s="238"/>
      <c r="F135" s="238"/>
      <c r="G135" s="238"/>
      <c r="H135" s="238"/>
      <c r="I135" s="238"/>
      <c r="J135" s="238"/>
      <c r="K135" s="238"/>
      <c r="L135" s="245">
        <v>0.2</v>
      </c>
    </row>
    <row r="136" spans="1:12" ht="30" x14ac:dyDescent="0.25">
      <c r="A136" s="464"/>
      <c r="B136" s="226" t="s">
        <v>378</v>
      </c>
      <c r="C136" s="195">
        <f>C135</f>
        <v>0.15</v>
      </c>
      <c r="D136" s="196">
        <f>IF(D133="","",D135+C136)</f>
        <v>0.15</v>
      </c>
      <c r="E136" s="196">
        <f>IF(E133="","",E135+D136)</f>
        <v>0.15</v>
      </c>
      <c r="F136" s="196">
        <f>IF(F133="","",F135+E136)</f>
        <v>0.15</v>
      </c>
      <c r="G136" s="196">
        <f t="shared" ref="G136" si="131">IF(G133="","",G135+F136)</f>
        <v>0.15</v>
      </c>
      <c r="H136" s="196">
        <f t="shared" ref="H136" si="132">IF(H133="","",H135+G136)</f>
        <v>0.15</v>
      </c>
      <c r="I136" s="196" t="str">
        <f t="shared" ref="I136" si="133">IF(I133="","",I135+H136)</f>
        <v/>
      </c>
      <c r="J136" s="196" t="str">
        <f t="shared" ref="J136" si="134">IF(J133="","",J135+I136)</f>
        <v/>
      </c>
      <c r="K136" s="196" t="str">
        <f t="shared" ref="K136" si="135">IF(K133="","",K135+J136)</f>
        <v/>
      </c>
      <c r="L136" s="202">
        <f>SUM(C135:L135)</f>
        <v>0.35</v>
      </c>
    </row>
    <row r="137" spans="1:12" ht="30.75" thickBot="1" x14ac:dyDescent="0.3">
      <c r="A137" s="465"/>
      <c r="B137" s="228" t="s">
        <v>379</v>
      </c>
      <c r="C137" s="229">
        <v>0</v>
      </c>
      <c r="D137" s="230" t="str">
        <f>IFERROR(IF(D133="","",MROUND(VLOOKUP(D134,$B$113:$C$129,2,FALSE),5%)),"")</f>
        <v/>
      </c>
      <c r="E137" s="230" t="str">
        <f t="shared" ref="E137:L137" si="136">IFERROR(IF(E133="","",MROUND(VLOOKUP(E134,$B$113:$C$129,2,FALSE),5%)),"")</f>
        <v/>
      </c>
      <c r="F137" s="230" t="str">
        <f t="shared" si="136"/>
        <v/>
      </c>
      <c r="G137" s="230" t="str">
        <f t="shared" si="136"/>
        <v/>
      </c>
      <c r="H137" s="230" t="str">
        <f t="shared" si="136"/>
        <v/>
      </c>
      <c r="I137" s="230" t="str">
        <f t="shared" si="136"/>
        <v/>
      </c>
      <c r="J137" s="230" t="str">
        <f t="shared" si="136"/>
        <v/>
      </c>
      <c r="K137" s="230" t="str">
        <f t="shared" si="136"/>
        <v/>
      </c>
      <c r="L137" s="231" t="str">
        <f t="shared" si="136"/>
        <v/>
      </c>
    </row>
    <row r="138" spans="1:12" ht="15.75" thickBot="1" x14ac:dyDescent="0.3"/>
    <row r="139" spans="1:12" ht="15.75" thickBot="1" x14ac:dyDescent="0.3">
      <c r="A139" s="463" t="str">
        <f>IF(ISBLANK(C139),"",C139)</f>
        <v>(vide)</v>
      </c>
      <c r="B139" s="411" t="s">
        <v>123</v>
      </c>
      <c r="C139" s="412" t="s">
        <v>198</v>
      </c>
      <c r="D139" s="171"/>
      <c r="E139" s="171"/>
      <c r="F139" s="171"/>
      <c r="G139" s="171"/>
      <c r="H139" s="171"/>
      <c r="I139" s="171"/>
      <c r="J139" s="171"/>
      <c r="K139" s="171"/>
      <c r="L139" s="172"/>
    </row>
    <row r="140" spans="1:12" ht="15.75" thickBot="1" x14ac:dyDescent="0.3">
      <c r="A140" s="464"/>
      <c r="B140" s="168"/>
      <c r="L140" s="170"/>
    </row>
    <row r="141" spans="1:12" ht="15.75" thickBot="1" x14ac:dyDescent="0.3">
      <c r="A141" s="464"/>
      <c r="B141" s="412" t="s">
        <v>208</v>
      </c>
      <c r="C141" s="411" t="s">
        <v>375</v>
      </c>
      <c r="D141" s="412" t="s">
        <v>260</v>
      </c>
      <c r="L141" s="170"/>
    </row>
    <row r="142" spans="1:12" ht="15.75" thickBot="1" x14ac:dyDescent="0.3">
      <c r="A142" s="464"/>
      <c r="B142" s="413" t="s">
        <v>198</v>
      </c>
      <c r="C142" s="414"/>
      <c r="D142" s="415">
        <v>0</v>
      </c>
      <c r="L142" s="170"/>
    </row>
    <row r="143" spans="1:12" ht="15.75" thickBot="1" x14ac:dyDescent="0.3">
      <c r="A143" s="464"/>
      <c r="B143" s="413" t="s">
        <v>199</v>
      </c>
      <c r="C143" s="416"/>
      <c r="D143" s="417"/>
      <c r="L143" s="170"/>
    </row>
    <row r="144" spans="1:12" x14ac:dyDescent="0.25">
      <c r="A144" s="464"/>
      <c r="L144" s="170"/>
    </row>
    <row r="145" spans="1:12" x14ac:dyDescent="0.25">
      <c r="A145" s="464"/>
      <c r="L145" s="170"/>
    </row>
    <row r="146" spans="1:12" x14ac:dyDescent="0.25">
      <c r="A146" s="464"/>
      <c r="L146" s="170"/>
    </row>
    <row r="147" spans="1:12" x14ac:dyDescent="0.25">
      <c r="A147" s="464"/>
      <c r="L147" s="170"/>
    </row>
    <row r="148" spans="1:12" x14ac:dyDescent="0.25">
      <c r="A148" s="464"/>
      <c r="E148" s="164"/>
      <c r="F148" s="164"/>
      <c r="G148" s="164"/>
      <c r="H148" s="164"/>
      <c r="I148" s="164"/>
      <c r="J148" s="164"/>
      <c r="K148" s="164"/>
      <c r="L148" s="227"/>
    </row>
    <row r="149" spans="1:12" x14ac:dyDescent="0.25">
      <c r="A149" s="464"/>
      <c r="E149" s="164"/>
      <c r="F149" s="164"/>
      <c r="G149" s="164"/>
      <c r="H149" s="164"/>
      <c r="I149" s="164"/>
      <c r="J149" s="164"/>
      <c r="K149" s="164"/>
      <c r="L149" s="227"/>
    </row>
    <row r="150" spans="1:12" x14ac:dyDescent="0.25">
      <c r="A150" s="464"/>
      <c r="E150" s="164"/>
      <c r="F150" s="164"/>
      <c r="G150" s="164"/>
      <c r="H150" s="164"/>
      <c r="I150" s="164"/>
      <c r="J150" s="164"/>
      <c r="K150" s="164"/>
      <c r="L150" s="227"/>
    </row>
    <row r="151" spans="1:12" ht="15.75" thickBot="1" x14ac:dyDescent="0.3">
      <c r="A151" s="464"/>
      <c r="E151" s="164"/>
      <c r="F151" s="164"/>
      <c r="G151" s="164"/>
      <c r="H151" s="164"/>
      <c r="I151" s="164"/>
      <c r="J151" s="164"/>
      <c r="K151" s="164"/>
      <c r="L151" s="227"/>
    </row>
    <row r="152" spans="1:12" ht="15.75" thickBot="1" x14ac:dyDescent="0.3">
      <c r="A152" s="464"/>
      <c r="E152" s="164"/>
      <c r="F152" s="164"/>
      <c r="G152" s="164"/>
      <c r="H152" s="164"/>
      <c r="I152" s="164"/>
      <c r="J152" s="164"/>
      <c r="K152" s="164"/>
      <c r="L152" s="227"/>
    </row>
    <row r="153" spans="1:12" x14ac:dyDescent="0.25">
      <c r="A153" s="464"/>
      <c r="B153" s="234"/>
      <c r="C153" s="235"/>
      <c r="D153" s="236"/>
      <c r="E153" s="164"/>
      <c r="F153" s="164"/>
      <c r="G153" s="164"/>
      <c r="H153" s="164"/>
      <c r="I153" s="164"/>
      <c r="J153" s="164"/>
      <c r="K153" s="164"/>
      <c r="L153" s="227"/>
    </row>
    <row r="154" spans="1:12" x14ac:dyDescent="0.25">
      <c r="A154" s="464"/>
      <c r="B154" s="234"/>
      <c r="C154" s="235"/>
      <c r="D154" s="236"/>
      <c r="E154" s="164"/>
      <c r="F154" s="164"/>
      <c r="G154" s="164"/>
      <c r="H154" s="164"/>
      <c r="I154" s="164"/>
      <c r="J154" s="164"/>
      <c r="K154" s="164"/>
      <c r="L154" s="227"/>
    </row>
    <row r="155" spans="1:12" x14ac:dyDescent="0.25">
      <c r="A155" s="464"/>
      <c r="B155" s="234"/>
      <c r="C155" s="235"/>
      <c r="D155" s="236"/>
      <c r="E155" s="164"/>
      <c r="F155" s="164"/>
      <c r="G155" s="164"/>
      <c r="H155" s="164"/>
      <c r="I155" s="164"/>
      <c r="J155" s="164"/>
      <c r="K155" s="164"/>
      <c r="L155" s="227"/>
    </row>
    <row r="156" spans="1:12" x14ac:dyDescent="0.25">
      <c r="A156" s="464"/>
      <c r="B156" s="234"/>
      <c r="C156" s="235"/>
      <c r="D156" s="236"/>
      <c r="E156" s="164"/>
      <c r="F156" s="164"/>
      <c r="G156" s="164"/>
      <c r="H156" s="164"/>
      <c r="I156" s="164"/>
      <c r="J156" s="164"/>
      <c r="K156" s="164"/>
      <c r="L156" s="227"/>
    </row>
    <row r="157" spans="1:12" x14ac:dyDescent="0.25">
      <c r="A157" s="464"/>
      <c r="B157" s="234"/>
      <c r="C157" s="235"/>
      <c r="D157" s="236"/>
      <c r="E157" s="164"/>
      <c r="F157" s="164"/>
      <c r="G157" s="164"/>
      <c r="H157" s="164"/>
      <c r="I157" s="164"/>
      <c r="J157" s="164"/>
      <c r="K157" s="164"/>
      <c r="L157" s="227"/>
    </row>
    <row r="158" spans="1:12" x14ac:dyDescent="0.25">
      <c r="A158" s="464"/>
      <c r="B158" s="232"/>
      <c r="C158" s="233"/>
      <c r="D158" s="164"/>
      <c r="E158" s="164"/>
      <c r="F158" s="164"/>
      <c r="G158" s="164"/>
      <c r="H158" s="164"/>
      <c r="I158" s="164"/>
      <c r="J158" s="164"/>
      <c r="K158" s="164"/>
      <c r="L158" s="227"/>
    </row>
    <row r="159" spans="1:12" x14ac:dyDescent="0.25">
      <c r="A159" s="464"/>
      <c r="B159" s="225" t="s">
        <v>376</v>
      </c>
      <c r="C159" s="194">
        <f>SUMIF(BdD!$F$11:$F$100000,C139,BdD!$BB$11:$BB$100000)</f>
        <v>0</v>
      </c>
      <c r="D159" s="165"/>
      <c r="E159" s="165"/>
      <c r="F159" s="165"/>
      <c r="G159" s="166"/>
      <c r="H159" s="166"/>
      <c r="I159" s="166"/>
      <c r="J159" s="166"/>
      <c r="K159" s="166"/>
      <c r="L159" s="167"/>
    </row>
    <row r="160" spans="1:12" x14ac:dyDescent="0.25">
      <c r="A160" s="464"/>
      <c r="B160" s="225" t="str">
        <f>$B$5</f>
        <v>Etapes-clés</v>
      </c>
      <c r="C160" s="184" t="s">
        <v>350</v>
      </c>
      <c r="D160" s="198" t="str">
        <f>$D$5</f>
        <v>EC 1</v>
      </c>
      <c r="E160" s="198" t="str">
        <f>$E$5</f>
        <v>EC 2</v>
      </c>
      <c r="F160" s="198" t="str">
        <f>$F$5</f>
        <v>EC 3</v>
      </c>
      <c r="G160" s="198" t="str">
        <f>$G$5</f>
        <v>EC 4</v>
      </c>
      <c r="H160" s="198" t="str">
        <f>$H$5</f>
        <v>EC 5</v>
      </c>
      <c r="I160" s="198" t="str">
        <f>$I$5</f>
        <v>EC 6</v>
      </c>
      <c r="J160" s="198" t="str">
        <f>$J$5</f>
        <v>EC 7</v>
      </c>
      <c r="K160" s="198" t="str">
        <f>$K$5</f>
        <v>EC 8</v>
      </c>
      <c r="L160" s="203" t="str">
        <f>$L$5</f>
        <v>EC Solde</v>
      </c>
    </row>
    <row r="161" spans="1:12" x14ac:dyDescent="0.25">
      <c r="A161" s="464"/>
      <c r="B161" s="225" t="str">
        <f>$B$6</f>
        <v>EC à T0 + … mois</v>
      </c>
      <c r="C161" s="159" t="str">
        <f>IF($C$6&gt;=0,$C$6,"")</f>
        <v>T0</v>
      </c>
      <c r="D161" s="191">
        <f>IF($D$6&gt;0,$D$6,"")</f>
        <v>12</v>
      </c>
      <c r="E161" s="191">
        <f>IF($E$6&gt;0,$E$6,"")</f>
        <v>24</v>
      </c>
      <c r="F161" s="191">
        <f>IF($F$6&gt;0,$F$6,"")</f>
        <v>36</v>
      </c>
      <c r="G161" s="191">
        <f>IF($G$6&gt;0,$G$6,"")</f>
        <v>42</v>
      </c>
      <c r="H161" s="191">
        <f>IF($H$6&gt;0,$H$6,"")</f>
        <v>45</v>
      </c>
      <c r="I161" s="191" t="str">
        <f>IF($I$6&gt;0,$I$6,"")</f>
        <v/>
      </c>
      <c r="J161" s="191" t="str">
        <f>IF($J$6&gt;0,$J$6,"")</f>
        <v/>
      </c>
      <c r="K161" s="191" t="str">
        <f>IF($K$6&gt;0,$K$6,"")</f>
        <v/>
      </c>
      <c r="L161" s="200">
        <f>IF($L$6&gt;0,$L$6,"")</f>
        <v>48</v>
      </c>
    </row>
    <row r="162" spans="1:12" x14ac:dyDescent="0.25">
      <c r="A162" s="464"/>
      <c r="B162" s="225" t="str">
        <f>$B$7</f>
        <v>Date de l'étape clé</v>
      </c>
      <c r="C162" s="185">
        <f>$C$7</f>
        <v>0</v>
      </c>
      <c r="D162" s="132">
        <f>$D$7</f>
        <v>366</v>
      </c>
      <c r="E162" s="132">
        <f>$E$7</f>
        <v>731</v>
      </c>
      <c r="F162" s="132">
        <f>$F$7</f>
        <v>1096</v>
      </c>
      <c r="G162" s="132">
        <f>$G$7</f>
        <v>1277</v>
      </c>
      <c r="H162" s="132">
        <f>$H$7</f>
        <v>1369</v>
      </c>
      <c r="I162" s="132" t="str">
        <f>$I$7</f>
        <v/>
      </c>
      <c r="J162" s="132" t="str">
        <f>$J$7</f>
        <v/>
      </c>
      <c r="K162" s="132" t="str">
        <f>$K$7</f>
        <v/>
      </c>
      <c r="L162" s="201">
        <f>$L$7</f>
        <v>1461</v>
      </c>
    </row>
    <row r="163" spans="1:12" x14ac:dyDescent="0.25">
      <c r="A163" s="464"/>
      <c r="B163" s="226" t="str">
        <f>$B$8</f>
        <v xml:space="preserve">Equivalent semestre </v>
      </c>
      <c r="C163" s="185" t="str">
        <f>$C$8</f>
        <v>Avance</v>
      </c>
      <c r="D163" s="132" t="str">
        <f>$D$8</f>
        <v>SEM03</v>
      </c>
      <c r="E163" s="132" t="str">
        <f>$E$8</f>
        <v>SEM05</v>
      </c>
      <c r="F163" s="132" t="str">
        <f>$F$8</f>
        <v>SEM07</v>
      </c>
      <c r="G163" s="132" t="str">
        <f>$G$8</f>
        <v>SEM08</v>
      </c>
      <c r="H163" s="132" t="str">
        <f>$H$8</f>
        <v>SEM08</v>
      </c>
      <c r="I163" s="132" t="str">
        <f>$I$8</f>
        <v/>
      </c>
      <c r="J163" s="132" t="str">
        <f>$J$8</f>
        <v/>
      </c>
      <c r="K163" s="132" t="str">
        <f>$K$8</f>
        <v/>
      </c>
      <c r="L163" s="201" t="str">
        <f>$L$8</f>
        <v>SEM09</v>
      </c>
    </row>
    <row r="164" spans="1:12" x14ac:dyDescent="0.25">
      <c r="A164" s="464"/>
      <c r="B164" s="226" t="s">
        <v>377</v>
      </c>
      <c r="C164" s="195">
        <v>0.15</v>
      </c>
      <c r="D164" s="238"/>
      <c r="E164" s="238"/>
      <c r="F164" s="238"/>
      <c r="G164" s="238"/>
      <c r="H164" s="238"/>
      <c r="I164" s="238"/>
      <c r="J164" s="238"/>
      <c r="K164" s="238"/>
      <c r="L164" s="245">
        <v>0.2</v>
      </c>
    </row>
    <row r="165" spans="1:12" ht="30" x14ac:dyDescent="0.25">
      <c r="A165" s="464"/>
      <c r="B165" s="226" t="s">
        <v>378</v>
      </c>
      <c r="C165" s="195">
        <f>C164</f>
        <v>0.15</v>
      </c>
      <c r="D165" s="196">
        <f>IF(D162="","",D164+C165)</f>
        <v>0.15</v>
      </c>
      <c r="E165" s="196">
        <f>IF(E162="","",E164+D165)</f>
        <v>0.15</v>
      </c>
      <c r="F165" s="196">
        <f>IF(F162="","",F164+E165)</f>
        <v>0.15</v>
      </c>
      <c r="G165" s="196">
        <f>IF(G162="","",G164+F165)</f>
        <v>0.15</v>
      </c>
      <c r="H165" s="196">
        <f t="shared" ref="H165" si="137">IF(H162="","",H164+G165)</f>
        <v>0.15</v>
      </c>
      <c r="I165" s="196" t="str">
        <f t="shared" ref="I165" si="138">IF(I162="","",I164+H165)</f>
        <v/>
      </c>
      <c r="J165" s="196" t="str">
        <f t="shared" ref="J165" si="139">IF(J162="","",J164+I165)</f>
        <v/>
      </c>
      <c r="K165" s="196" t="str">
        <f t="shared" ref="K165" si="140">IF(K162="","",K164+J165)</f>
        <v/>
      </c>
      <c r="L165" s="202">
        <f>SUM(C164:L164)</f>
        <v>0.35</v>
      </c>
    </row>
    <row r="166" spans="1:12" ht="30.75" thickBot="1" x14ac:dyDescent="0.3">
      <c r="A166" s="465"/>
      <c r="B166" s="228" t="s">
        <v>379</v>
      </c>
      <c r="C166" s="229">
        <v>0</v>
      </c>
      <c r="D166" s="230" t="str">
        <f>IFERROR(IF(D162="","",MROUND(VLOOKUP(D163,$B$142:$C$158,2,FALSE),5%)),"")</f>
        <v/>
      </c>
      <c r="E166" s="230" t="str">
        <f t="shared" ref="E166:L166" si="141">IFERROR(IF(E162="","",MROUND(VLOOKUP(E163,$B$142:$C$158,2,FALSE),5%)),"")</f>
        <v/>
      </c>
      <c r="F166" s="230" t="str">
        <f t="shared" si="141"/>
        <v/>
      </c>
      <c r="G166" s="230" t="str">
        <f t="shared" si="141"/>
        <v/>
      </c>
      <c r="H166" s="230" t="str">
        <f t="shared" si="141"/>
        <v/>
      </c>
      <c r="I166" s="230" t="str">
        <f t="shared" si="141"/>
        <v/>
      </c>
      <c r="J166" s="230" t="str">
        <f t="shared" si="141"/>
        <v/>
      </c>
      <c r="K166" s="230" t="str">
        <f t="shared" si="141"/>
        <v/>
      </c>
      <c r="L166" s="231" t="str">
        <f t="shared" si="141"/>
        <v/>
      </c>
    </row>
    <row r="167" spans="1:12" ht="15.75" thickBot="1" x14ac:dyDescent="0.3"/>
    <row r="168" spans="1:12" ht="15.75" thickBot="1" x14ac:dyDescent="0.3">
      <c r="A168" s="463" t="str">
        <f>IF(ISBLANK(C168),"",C168)</f>
        <v>(vide)</v>
      </c>
      <c r="B168" s="411" t="s">
        <v>123</v>
      </c>
      <c r="C168" s="412" t="s">
        <v>198</v>
      </c>
      <c r="D168" s="171"/>
      <c r="E168" s="171"/>
      <c r="F168" s="171"/>
      <c r="G168" s="171"/>
      <c r="H168" s="171"/>
      <c r="I168" s="171"/>
      <c r="J168" s="171"/>
      <c r="K168" s="171"/>
      <c r="L168" s="172"/>
    </row>
    <row r="169" spans="1:12" ht="15.75" thickBot="1" x14ac:dyDescent="0.3">
      <c r="A169" s="464"/>
      <c r="B169" s="168"/>
      <c r="L169" s="170"/>
    </row>
    <row r="170" spans="1:12" ht="15.75" thickBot="1" x14ac:dyDescent="0.3">
      <c r="A170" s="464"/>
      <c r="B170" s="412" t="s">
        <v>208</v>
      </c>
      <c r="C170" s="411" t="s">
        <v>375</v>
      </c>
      <c r="D170" s="412" t="s">
        <v>260</v>
      </c>
      <c r="L170" s="170"/>
    </row>
    <row r="171" spans="1:12" ht="15.75" thickBot="1" x14ac:dyDescent="0.3">
      <c r="A171" s="464"/>
      <c r="B171" s="413" t="s">
        <v>198</v>
      </c>
      <c r="C171" s="414"/>
      <c r="D171" s="415">
        <v>0</v>
      </c>
      <c r="L171" s="170"/>
    </row>
    <row r="172" spans="1:12" ht="15.75" thickBot="1" x14ac:dyDescent="0.3">
      <c r="A172" s="464"/>
      <c r="B172" s="413" t="s">
        <v>199</v>
      </c>
      <c r="C172" s="416"/>
      <c r="D172" s="417"/>
      <c r="L172" s="170"/>
    </row>
    <row r="173" spans="1:12" x14ac:dyDescent="0.25">
      <c r="A173" s="464"/>
      <c r="L173" s="170"/>
    </row>
    <row r="174" spans="1:12" x14ac:dyDescent="0.25">
      <c r="A174" s="464"/>
      <c r="L174" s="170"/>
    </row>
    <row r="175" spans="1:12" x14ac:dyDescent="0.25">
      <c r="A175" s="464"/>
      <c r="L175" s="170"/>
    </row>
    <row r="176" spans="1:12" x14ac:dyDescent="0.25">
      <c r="A176" s="464"/>
      <c r="L176" s="170"/>
    </row>
    <row r="177" spans="1:12" x14ac:dyDescent="0.25">
      <c r="A177" s="464"/>
      <c r="E177" s="164"/>
      <c r="F177" s="164"/>
      <c r="G177" s="164"/>
      <c r="H177" s="164"/>
      <c r="I177" s="164"/>
      <c r="J177" s="164"/>
      <c r="K177" s="164"/>
      <c r="L177" s="227"/>
    </row>
    <row r="178" spans="1:12" x14ac:dyDescent="0.25">
      <c r="A178" s="464"/>
      <c r="E178" s="164"/>
      <c r="F178" s="164"/>
      <c r="G178" s="164"/>
      <c r="H178" s="164"/>
      <c r="I178" s="164"/>
      <c r="J178" s="164"/>
      <c r="K178" s="164"/>
      <c r="L178" s="227"/>
    </row>
    <row r="179" spans="1:12" x14ac:dyDescent="0.25">
      <c r="A179" s="464"/>
      <c r="E179" s="164"/>
      <c r="F179" s="164"/>
      <c r="G179" s="164"/>
      <c r="H179" s="164"/>
      <c r="I179" s="164"/>
      <c r="J179" s="164"/>
      <c r="K179" s="164"/>
      <c r="L179" s="227"/>
    </row>
    <row r="180" spans="1:12" ht="15.75" thickBot="1" x14ac:dyDescent="0.3">
      <c r="A180" s="464"/>
      <c r="E180" s="164"/>
      <c r="F180" s="164"/>
      <c r="G180" s="164"/>
      <c r="H180" s="164"/>
      <c r="I180" s="164"/>
      <c r="J180" s="164"/>
      <c r="K180" s="164"/>
      <c r="L180" s="227"/>
    </row>
    <row r="181" spans="1:12" ht="15.75" thickBot="1" x14ac:dyDescent="0.3">
      <c r="A181" s="464"/>
      <c r="E181" s="164"/>
      <c r="F181" s="164"/>
      <c r="G181" s="164"/>
      <c r="H181" s="164"/>
      <c r="I181" s="164"/>
      <c r="J181" s="164"/>
      <c r="K181" s="164"/>
      <c r="L181" s="227"/>
    </row>
    <row r="182" spans="1:12" x14ac:dyDescent="0.25">
      <c r="A182" s="464"/>
      <c r="B182" s="234"/>
      <c r="C182" s="235"/>
      <c r="D182" s="236"/>
      <c r="E182" s="164"/>
      <c r="F182" s="164"/>
      <c r="G182" s="164"/>
      <c r="H182" s="164"/>
      <c r="I182" s="164"/>
      <c r="J182" s="164"/>
      <c r="K182" s="164"/>
      <c r="L182" s="227"/>
    </row>
    <row r="183" spans="1:12" x14ac:dyDescent="0.25">
      <c r="A183" s="464"/>
      <c r="B183" s="234"/>
      <c r="C183" s="235"/>
      <c r="D183" s="236"/>
      <c r="E183" s="164"/>
      <c r="F183" s="164"/>
      <c r="G183" s="164"/>
      <c r="H183" s="164"/>
      <c r="I183" s="164"/>
      <c r="J183" s="164"/>
      <c r="K183" s="164"/>
      <c r="L183" s="227"/>
    </row>
    <row r="184" spans="1:12" x14ac:dyDescent="0.25">
      <c r="A184" s="464"/>
      <c r="B184" s="234"/>
      <c r="C184" s="235"/>
      <c r="D184" s="236"/>
      <c r="E184" s="164"/>
      <c r="F184" s="164"/>
      <c r="G184" s="164"/>
      <c r="H184" s="164"/>
      <c r="I184" s="164"/>
      <c r="J184" s="164"/>
      <c r="K184" s="164"/>
      <c r="L184" s="227"/>
    </row>
    <row r="185" spans="1:12" x14ac:dyDescent="0.25">
      <c r="A185" s="464"/>
      <c r="B185" s="234"/>
      <c r="C185" s="235"/>
      <c r="D185" s="236"/>
      <c r="E185" s="164"/>
      <c r="F185" s="164"/>
      <c r="G185" s="164"/>
      <c r="H185" s="164"/>
      <c r="I185" s="164"/>
      <c r="J185" s="164"/>
      <c r="K185" s="164"/>
      <c r="L185" s="227"/>
    </row>
    <row r="186" spans="1:12" x14ac:dyDescent="0.25">
      <c r="A186" s="464"/>
      <c r="B186" s="234"/>
      <c r="C186" s="235"/>
      <c r="D186" s="236"/>
      <c r="E186" s="164"/>
      <c r="F186" s="164"/>
      <c r="G186" s="164"/>
      <c r="H186" s="164"/>
      <c r="I186" s="164"/>
      <c r="J186" s="164"/>
      <c r="K186" s="164"/>
      <c r="L186" s="227"/>
    </row>
    <row r="187" spans="1:12" x14ac:dyDescent="0.25">
      <c r="A187" s="464"/>
      <c r="B187" s="232"/>
      <c r="C187" s="233"/>
      <c r="D187" s="164"/>
      <c r="E187" s="164"/>
      <c r="F187" s="164"/>
      <c r="G187" s="164"/>
      <c r="H187" s="164"/>
      <c r="I187" s="164"/>
      <c r="J187" s="164"/>
      <c r="K187" s="164"/>
      <c r="L187" s="227"/>
    </row>
    <row r="188" spans="1:12" x14ac:dyDescent="0.25">
      <c r="A188" s="464"/>
      <c r="B188" s="225" t="s">
        <v>376</v>
      </c>
      <c r="C188" s="194">
        <f>SUMIF(BdD!$F$11:$F$100000,C168,BdD!$BB$11:$BB$100000)</f>
        <v>0</v>
      </c>
      <c r="D188" s="165"/>
      <c r="E188" s="165"/>
      <c r="F188" s="165"/>
      <c r="G188" s="166"/>
      <c r="H188" s="166"/>
      <c r="I188" s="166"/>
      <c r="J188" s="166"/>
      <c r="K188" s="166"/>
      <c r="L188" s="167"/>
    </row>
    <row r="189" spans="1:12" x14ac:dyDescent="0.25">
      <c r="A189" s="464"/>
      <c r="B189" s="225" t="str">
        <f>$B$5</f>
        <v>Etapes-clés</v>
      </c>
      <c r="C189" s="184" t="s">
        <v>350</v>
      </c>
      <c r="D189" s="198" t="str">
        <f>$D$5</f>
        <v>EC 1</v>
      </c>
      <c r="E189" s="198" t="str">
        <f>$E$5</f>
        <v>EC 2</v>
      </c>
      <c r="F189" s="198" t="str">
        <f>$F$5</f>
        <v>EC 3</v>
      </c>
      <c r="G189" s="198" t="str">
        <f>$G$5</f>
        <v>EC 4</v>
      </c>
      <c r="H189" s="198" t="str">
        <f>$H$5</f>
        <v>EC 5</v>
      </c>
      <c r="I189" s="198" t="str">
        <f>$I$5</f>
        <v>EC 6</v>
      </c>
      <c r="J189" s="198" t="str">
        <f>$J$5</f>
        <v>EC 7</v>
      </c>
      <c r="K189" s="198" t="str">
        <f>$K$5</f>
        <v>EC 8</v>
      </c>
      <c r="L189" s="203" t="str">
        <f>$L$5</f>
        <v>EC Solde</v>
      </c>
    </row>
    <row r="190" spans="1:12" x14ac:dyDescent="0.25">
      <c r="A190" s="464"/>
      <c r="B190" s="225" t="str">
        <f>$B$6</f>
        <v>EC à T0 + … mois</v>
      </c>
      <c r="C190" s="159" t="str">
        <f>IF($C$6&gt;=0,$C$6,"")</f>
        <v>T0</v>
      </c>
      <c r="D190" s="191">
        <f>IF($D$6&gt;0,$D$6,"")</f>
        <v>12</v>
      </c>
      <c r="E190" s="191">
        <f>IF($E$6&gt;0,$E$6,"")</f>
        <v>24</v>
      </c>
      <c r="F190" s="191">
        <f>IF($F$6&gt;0,$F$6,"")</f>
        <v>36</v>
      </c>
      <c r="G190" s="191">
        <f>IF($G$6&gt;0,$G$6,"")</f>
        <v>42</v>
      </c>
      <c r="H190" s="191">
        <f>IF($G$6&gt;0,$G$6,"")</f>
        <v>42</v>
      </c>
      <c r="I190" s="191" t="str">
        <f>IF($I$6&gt;0,$I$6,"")</f>
        <v/>
      </c>
      <c r="J190" s="191" t="str">
        <f>IF($J$6&gt;0,$J$6,"")</f>
        <v/>
      </c>
      <c r="K190" s="191" t="str">
        <f>IF($K$6&gt;0,$K$6,"")</f>
        <v/>
      </c>
      <c r="L190" s="200">
        <f>IF($L$6&gt;0,$L$6,"")</f>
        <v>48</v>
      </c>
    </row>
    <row r="191" spans="1:12" x14ac:dyDescent="0.25">
      <c r="A191" s="464"/>
      <c r="B191" s="225" t="str">
        <f>$B$7</f>
        <v>Date de l'étape clé</v>
      </c>
      <c r="C191" s="185">
        <f>$C$7</f>
        <v>0</v>
      </c>
      <c r="D191" s="132">
        <f>$D$7</f>
        <v>366</v>
      </c>
      <c r="E191" s="132">
        <f>$E$7</f>
        <v>731</v>
      </c>
      <c r="F191" s="132">
        <f>$F$7</f>
        <v>1096</v>
      </c>
      <c r="G191" s="132">
        <f>$G$7</f>
        <v>1277</v>
      </c>
      <c r="H191" s="132">
        <f>$H$7</f>
        <v>1369</v>
      </c>
      <c r="I191" s="132" t="str">
        <f>$I$7</f>
        <v/>
      </c>
      <c r="J191" s="132" t="str">
        <f>$J$7</f>
        <v/>
      </c>
      <c r="K191" s="132" t="str">
        <f>$K$7</f>
        <v/>
      </c>
      <c r="L191" s="201">
        <f>$L$7</f>
        <v>1461</v>
      </c>
    </row>
    <row r="192" spans="1:12" x14ac:dyDescent="0.25">
      <c r="A192" s="464"/>
      <c r="B192" s="226" t="str">
        <f>$B$8</f>
        <v xml:space="preserve">Equivalent semestre </v>
      </c>
      <c r="C192" s="185" t="str">
        <f>$C$8</f>
        <v>Avance</v>
      </c>
      <c r="D192" s="132" t="str">
        <f>$D$8</f>
        <v>SEM03</v>
      </c>
      <c r="E192" s="132" t="str">
        <f>$E$8</f>
        <v>SEM05</v>
      </c>
      <c r="F192" s="132" t="str">
        <f>$F$8</f>
        <v>SEM07</v>
      </c>
      <c r="G192" s="132" t="str">
        <f>$G$8</f>
        <v>SEM08</v>
      </c>
      <c r="H192" s="132" t="str">
        <f>$H$8</f>
        <v>SEM08</v>
      </c>
      <c r="I192" s="132" t="str">
        <f>$I$8</f>
        <v/>
      </c>
      <c r="J192" s="132" t="str">
        <f>$J$8</f>
        <v/>
      </c>
      <c r="K192" s="132" t="str">
        <f>$K$8</f>
        <v/>
      </c>
      <c r="L192" s="201" t="str">
        <f>$L$8</f>
        <v>SEM09</v>
      </c>
    </row>
    <row r="193" spans="1:12" x14ac:dyDescent="0.25">
      <c r="A193" s="464"/>
      <c r="B193" s="226" t="s">
        <v>377</v>
      </c>
      <c r="C193" s="195">
        <v>0.15</v>
      </c>
      <c r="D193" s="238"/>
      <c r="E193" s="238"/>
      <c r="F193" s="238"/>
      <c r="G193" s="238"/>
      <c r="H193" s="238"/>
      <c r="I193" s="238"/>
      <c r="J193" s="238"/>
      <c r="K193" s="238"/>
      <c r="L193" s="245">
        <v>0.2</v>
      </c>
    </row>
    <row r="194" spans="1:12" ht="30" x14ac:dyDescent="0.25">
      <c r="A194" s="464"/>
      <c r="B194" s="226" t="s">
        <v>378</v>
      </c>
      <c r="C194" s="195">
        <f>C193</f>
        <v>0.15</v>
      </c>
      <c r="D194" s="196">
        <f>IF(D191="","",D193+C194)</f>
        <v>0.15</v>
      </c>
      <c r="E194" s="196">
        <f>IF(E191="","",E193+D194)</f>
        <v>0.15</v>
      </c>
      <c r="F194" s="196">
        <f>IF(F191="","",F193+E194)</f>
        <v>0.15</v>
      </c>
      <c r="G194" s="196">
        <f>IF(G191="","",G193+F194)</f>
        <v>0.15</v>
      </c>
      <c r="H194" s="196">
        <f t="shared" ref="H194" si="142">IF(H191="","",H193+G194)</f>
        <v>0.15</v>
      </c>
      <c r="I194" s="196" t="str">
        <f t="shared" ref="I194" si="143">IF(I191="","",I193+H194)</f>
        <v/>
      </c>
      <c r="J194" s="196" t="str">
        <f t="shared" ref="J194" si="144">IF(J191="","",J193+I194)</f>
        <v/>
      </c>
      <c r="K194" s="196" t="str">
        <f t="shared" ref="K194" si="145">IF(K191="","",K193+J194)</f>
        <v/>
      </c>
      <c r="L194" s="202">
        <f>SUM(C193:L193)</f>
        <v>0.35</v>
      </c>
    </row>
    <row r="195" spans="1:12" ht="30.75" thickBot="1" x14ac:dyDescent="0.3">
      <c r="A195" s="465"/>
      <c r="B195" s="228" t="s">
        <v>379</v>
      </c>
      <c r="C195" s="229">
        <v>0</v>
      </c>
      <c r="D195" s="230" t="str">
        <f>IFERROR(IF(D191="","",MROUND(VLOOKUP(D192,$B$171:$C$187,2,FALSE),5%)),"")</f>
        <v/>
      </c>
      <c r="E195" s="230" t="str">
        <f t="shared" ref="E195:L195" si="146">IFERROR(IF(E191="","",MROUND(VLOOKUP(E192,$B$171:$C$187,2,FALSE),5%)),"")</f>
        <v/>
      </c>
      <c r="F195" s="230" t="str">
        <f t="shared" si="146"/>
        <v/>
      </c>
      <c r="G195" s="230" t="str">
        <f t="shared" si="146"/>
        <v/>
      </c>
      <c r="H195" s="230" t="str">
        <f t="shared" si="146"/>
        <v/>
      </c>
      <c r="I195" s="230" t="str">
        <f t="shared" si="146"/>
        <v/>
      </c>
      <c r="J195" s="230" t="str">
        <f t="shared" si="146"/>
        <v/>
      </c>
      <c r="K195" s="230" t="str">
        <f t="shared" si="146"/>
        <v/>
      </c>
      <c r="L195" s="231" t="str">
        <f t="shared" si="146"/>
        <v/>
      </c>
    </row>
    <row r="196" spans="1:12" ht="15.75" thickBot="1" x14ac:dyDescent="0.3"/>
    <row r="197" spans="1:12" ht="15.75" thickBot="1" x14ac:dyDescent="0.3">
      <c r="A197" s="463" t="str">
        <f>IF(ISBLANK(C197),"",C197)</f>
        <v>(vide)</v>
      </c>
      <c r="B197" s="411" t="s">
        <v>123</v>
      </c>
      <c r="C197" s="412" t="s">
        <v>198</v>
      </c>
      <c r="D197" s="171"/>
      <c r="E197" s="171"/>
      <c r="F197" s="171"/>
      <c r="G197" s="171"/>
      <c r="H197" s="171"/>
      <c r="I197" s="171"/>
      <c r="J197" s="171"/>
      <c r="K197" s="171"/>
      <c r="L197" s="172"/>
    </row>
    <row r="198" spans="1:12" ht="15.75" thickBot="1" x14ac:dyDescent="0.3">
      <c r="A198" s="464"/>
      <c r="B198" s="168"/>
      <c r="L198" s="170"/>
    </row>
    <row r="199" spans="1:12" ht="15.75" thickBot="1" x14ac:dyDescent="0.3">
      <c r="A199" s="464"/>
      <c r="B199" s="412" t="s">
        <v>208</v>
      </c>
      <c r="C199" s="411" t="s">
        <v>375</v>
      </c>
      <c r="D199" s="412" t="s">
        <v>260</v>
      </c>
      <c r="L199" s="170"/>
    </row>
    <row r="200" spans="1:12" ht="15.75" thickBot="1" x14ac:dyDescent="0.3">
      <c r="A200" s="464"/>
      <c r="B200" s="413" t="s">
        <v>198</v>
      </c>
      <c r="C200" s="414"/>
      <c r="D200" s="415">
        <v>0</v>
      </c>
      <c r="L200" s="170"/>
    </row>
    <row r="201" spans="1:12" ht="15.75" thickBot="1" x14ac:dyDescent="0.3">
      <c r="A201" s="464"/>
      <c r="B201" s="413" t="s">
        <v>199</v>
      </c>
      <c r="C201" s="416"/>
      <c r="D201" s="417"/>
      <c r="L201" s="170"/>
    </row>
    <row r="202" spans="1:12" x14ac:dyDescent="0.25">
      <c r="A202" s="464"/>
      <c r="L202" s="170"/>
    </row>
    <row r="203" spans="1:12" x14ac:dyDescent="0.25">
      <c r="A203" s="464"/>
      <c r="L203" s="170"/>
    </row>
    <row r="204" spans="1:12" x14ac:dyDescent="0.25">
      <c r="A204" s="464"/>
      <c r="L204" s="170"/>
    </row>
    <row r="205" spans="1:12" x14ac:dyDescent="0.25">
      <c r="A205" s="464"/>
      <c r="L205" s="170"/>
    </row>
    <row r="206" spans="1:12" x14ac:dyDescent="0.25">
      <c r="A206" s="464"/>
      <c r="E206" s="164"/>
      <c r="F206" s="164"/>
      <c r="G206" s="164"/>
      <c r="H206" s="164"/>
      <c r="I206" s="164"/>
      <c r="J206" s="164"/>
      <c r="K206" s="164"/>
      <c r="L206" s="227"/>
    </row>
    <row r="207" spans="1:12" x14ac:dyDescent="0.25">
      <c r="A207" s="464"/>
      <c r="E207" s="164"/>
      <c r="F207" s="164"/>
      <c r="G207" s="164"/>
      <c r="H207" s="164"/>
      <c r="I207" s="164"/>
      <c r="J207" s="164"/>
      <c r="K207" s="164"/>
      <c r="L207" s="227"/>
    </row>
    <row r="208" spans="1:12" x14ac:dyDescent="0.25">
      <c r="A208" s="464"/>
      <c r="E208" s="164"/>
      <c r="F208" s="164"/>
      <c r="G208" s="164"/>
      <c r="H208" s="164"/>
      <c r="I208" s="164"/>
      <c r="J208" s="164"/>
      <c r="K208" s="164"/>
      <c r="L208" s="227"/>
    </row>
    <row r="209" spans="1:12" x14ac:dyDescent="0.25">
      <c r="A209" s="464"/>
      <c r="E209" s="164"/>
      <c r="F209" s="164"/>
      <c r="G209" s="164"/>
      <c r="H209" s="164"/>
      <c r="I209" s="164"/>
      <c r="J209" s="164"/>
      <c r="K209" s="164"/>
      <c r="L209" s="227"/>
    </row>
    <row r="210" spans="1:12" x14ac:dyDescent="0.25">
      <c r="A210" s="464"/>
      <c r="E210" s="164"/>
      <c r="F210" s="164"/>
      <c r="G210" s="164"/>
      <c r="H210" s="164"/>
      <c r="I210" s="164"/>
      <c r="J210" s="164"/>
      <c r="K210" s="164"/>
      <c r="L210" s="227"/>
    </row>
    <row r="211" spans="1:12" x14ac:dyDescent="0.25">
      <c r="A211" s="464"/>
      <c r="B211" s="237"/>
      <c r="C211" s="235"/>
      <c r="D211" s="236"/>
      <c r="E211" s="164"/>
      <c r="F211" s="164"/>
      <c r="G211" s="164"/>
      <c r="H211" s="164"/>
      <c r="I211" s="164"/>
      <c r="J211" s="164"/>
      <c r="K211" s="164"/>
      <c r="L211" s="227"/>
    </row>
    <row r="212" spans="1:12" x14ac:dyDescent="0.25">
      <c r="A212" s="464"/>
      <c r="B212" s="237"/>
      <c r="C212" s="235"/>
      <c r="D212" s="236"/>
      <c r="E212" s="164"/>
      <c r="F212" s="164"/>
      <c r="G212" s="164"/>
      <c r="H212" s="164"/>
      <c r="I212" s="164"/>
      <c r="J212" s="164"/>
      <c r="K212" s="164"/>
      <c r="L212" s="227"/>
    </row>
    <row r="213" spans="1:12" x14ac:dyDescent="0.25">
      <c r="A213" s="464"/>
      <c r="B213" s="237"/>
      <c r="C213" s="235"/>
      <c r="D213" s="236"/>
      <c r="E213" s="164"/>
      <c r="F213" s="164"/>
      <c r="G213" s="164"/>
      <c r="H213" s="164"/>
      <c r="I213" s="164"/>
      <c r="J213" s="164"/>
      <c r="K213" s="164"/>
      <c r="L213" s="227"/>
    </row>
    <row r="214" spans="1:12" x14ac:dyDescent="0.25">
      <c r="A214" s="464"/>
      <c r="B214" s="237"/>
      <c r="C214" s="235"/>
      <c r="D214" s="236"/>
      <c r="E214" s="164"/>
      <c r="F214" s="164"/>
      <c r="G214" s="164"/>
      <c r="H214" s="164"/>
      <c r="I214" s="164"/>
      <c r="J214" s="164"/>
      <c r="K214" s="164"/>
      <c r="L214" s="227"/>
    </row>
    <row r="215" spans="1:12" x14ac:dyDescent="0.25">
      <c r="A215" s="464"/>
      <c r="B215" s="237"/>
      <c r="C215" s="235"/>
      <c r="D215" s="236"/>
      <c r="E215" s="164"/>
      <c r="F215" s="164"/>
      <c r="G215" s="164"/>
      <c r="H215" s="164"/>
      <c r="I215" s="164"/>
      <c r="J215" s="164"/>
      <c r="K215" s="164"/>
      <c r="L215" s="227"/>
    </row>
    <row r="216" spans="1:12" x14ac:dyDescent="0.25">
      <c r="A216" s="464"/>
      <c r="B216" s="232"/>
      <c r="C216" s="233"/>
      <c r="D216" s="164"/>
      <c r="E216" s="164"/>
      <c r="F216" s="164"/>
      <c r="G216" s="164"/>
      <c r="H216" s="164"/>
      <c r="I216" s="164"/>
      <c r="J216" s="164"/>
      <c r="K216" s="164"/>
      <c r="L216" s="227"/>
    </row>
    <row r="217" spans="1:12" x14ac:dyDescent="0.25">
      <c r="A217" s="464"/>
      <c r="B217" s="225" t="s">
        <v>376</v>
      </c>
      <c r="C217" s="194">
        <f>SUMIF(BdD!$F$11:$F$100000,C197,BdD!$BB$11:$BB$100000)</f>
        <v>0</v>
      </c>
      <c r="D217" s="165"/>
      <c r="E217" s="165"/>
      <c r="F217" s="165"/>
      <c r="G217" s="166"/>
      <c r="H217" s="166"/>
      <c r="I217" s="166"/>
      <c r="J217" s="166"/>
      <c r="K217" s="166"/>
      <c r="L217" s="167"/>
    </row>
    <row r="218" spans="1:12" x14ac:dyDescent="0.25">
      <c r="A218" s="464"/>
      <c r="B218" s="225" t="str">
        <f>$B$5</f>
        <v>Etapes-clés</v>
      </c>
      <c r="C218" s="184" t="s">
        <v>350</v>
      </c>
      <c r="D218" s="198" t="str">
        <f>$D$5</f>
        <v>EC 1</v>
      </c>
      <c r="E218" s="198" t="str">
        <f>$E$5</f>
        <v>EC 2</v>
      </c>
      <c r="F218" s="198" t="str">
        <f>$F$5</f>
        <v>EC 3</v>
      </c>
      <c r="G218" s="198" t="str">
        <f>$G$5</f>
        <v>EC 4</v>
      </c>
      <c r="H218" s="198" t="str">
        <f>$H$5</f>
        <v>EC 5</v>
      </c>
      <c r="I218" s="198" t="str">
        <f>$I$5</f>
        <v>EC 6</v>
      </c>
      <c r="J218" s="198" t="str">
        <f>$J$5</f>
        <v>EC 7</v>
      </c>
      <c r="K218" s="198" t="str">
        <f>$K$5</f>
        <v>EC 8</v>
      </c>
      <c r="L218" s="203" t="str">
        <f>$L$5</f>
        <v>EC Solde</v>
      </c>
    </row>
    <row r="219" spans="1:12" x14ac:dyDescent="0.25">
      <c r="A219" s="464"/>
      <c r="B219" s="225" t="str">
        <f>$B$6</f>
        <v>EC à T0 + … mois</v>
      </c>
      <c r="C219" s="159" t="str">
        <f>IF($C$6&gt;=0,$C$6,"")</f>
        <v>T0</v>
      </c>
      <c r="D219" s="191">
        <f>IF($D$6&gt;0,$D$6,"")</f>
        <v>12</v>
      </c>
      <c r="E219" s="191">
        <f>IF($E$6&gt;0,$E$6,"")</f>
        <v>24</v>
      </c>
      <c r="F219" s="191">
        <f>IF($F$6&gt;0,$F$6,"")</f>
        <v>36</v>
      </c>
      <c r="G219" s="191">
        <f>IF($G$6&gt;0,$G$6,"")</f>
        <v>42</v>
      </c>
      <c r="H219" s="191">
        <f>IF($H$6&gt;0,$H$6,"")</f>
        <v>45</v>
      </c>
      <c r="I219" s="191" t="str">
        <f>IF($I$6&gt;0,$I$6,"")</f>
        <v/>
      </c>
      <c r="J219" s="191" t="str">
        <f>IF($J$6&gt;0,$J$6,"")</f>
        <v/>
      </c>
      <c r="K219" s="191" t="str">
        <f>IF($K$6&gt;0,$K$6,"")</f>
        <v/>
      </c>
      <c r="L219" s="200">
        <f>IF($L$6&gt;0,$L$6,"")</f>
        <v>48</v>
      </c>
    </row>
    <row r="220" spans="1:12" x14ac:dyDescent="0.25">
      <c r="A220" s="464"/>
      <c r="B220" s="225" t="str">
        <f>$B$7</f>
        <v>Date de l'étape clé</v>
      </c>
      <c r="C220" s="185">
        <f>$C$7</f>
        <v>0</v>
      </c>
      <c r="D220" s="132">
        <f>$D$7</f>
        <v>366</v>
      </c>
      <c r="E220" s="132">
        <f>$E$7</f>
        <v>731</v>
      </c>
      <c r="F220" s="132">
        <f>$F$7</f>
        <v>1096</v>
      </c>
      <c r="G220" s="132">
        <f>$G$7</f>
        <v>1277</v>
      </c>
      <c r="H220" s="132">
        <f>$H$7</f>
        <v>1369</v>
      </c>
      <c r="I220" s="132" t="str">
        <f>$I$7</f>
        <v/>
      </c>
      <c r="J220" s="132" t="str">
        <f>$J$7</f>
        <v/>
      </c>
      <c r="K220" s="132" t="str">
        <f>$K$7</f>
        <v/>
      </c>
      <c r="L220" s="201">
        <f>$L$7</f>
        <v>1461</v>
      </c>
    </row>
    <row r="221" spans="1:12" x14ac:dyDescent="0.25">
      <c r="A221" s="464"/>
      <c r="B221" s="226" t="str">
        <f>$B$8</f>
        <v xml:space="preserve">Equivalent semestre </v>
      </c>
      <c r="C221" s="185" t="str">
        <f>$C$8</f>
        <v>Avance</v>
      </c>
      <c r="D221" s="132" t="str">
        <f>$D$8</f>
        <v>SEM03</v>
      </c>
      <c r="E221" s="132" t="str">
        <f>$E$8</f>
        <v>SEM05</v>
      </c>
      <c r="F221" s="132" t="str">
        <f>$F$8</f>
        <v>SEM07</v>
      </c>
      <c r="G221" s="132" t="str">
        <f>$G$8</f>
        <v>SEM08</v>
      </c>
      <c r="H221" s="132" t="str">
        <f>$H$8</f>
        <v>SEM08</v>
      </c>
      <c r="I221" s="132" t="str">
        <f>$I$8</f>
        <v/>
      </c>
      <c r="J221" s="132" t="str">
        <f>$J$8</f>
        <v/>
      </c>
      <c r="K221" s="132" t="str">
        <f>$K$8</f>
        <v/>
      </c>
      <c r="L221" s="201" t="str">
        <f>$L$8</f>
        <v>SEM09</v>
      </c>
    </row>
    <row r="222" spans="1:12" x14ac:dyDescent="0.25">
      <c r="A222" s="464"/>
      <c r="B222" s="226" t="s">
        <v>377</v>
      </c>
      <c r="C222" s="195">
        <v>0.15</v>
      </c>
      <c r="D222" s="238"/>
      <c r="E222" s="238"/>
      <c r="F222" s="238"/>
      <c r="G222" s="238"/>
      <c r="H222" s="238"/>
      <c r="I222" s="238"/>
      <c r="J222" s="238"/>
      <c r="K222" s="238"/>
      <c r="L222" s="245">
        <v>0.2</v>
      </c>
    </row>
    <row r="223" spans="1:12" ht="30" x14ac:dyDescent="0.25">
      <c r="A223" s="464"/>
      <c r="B223" s="226" t="s">
        <v>378</v>
      </c>
      <c r="C223" s="195">
        <f>C222</f>
        <v>0.15</v>
      </c>
      <c r="D223" s="196">
        <f>IF(D220="","",D222+C223)</f>
        <v>0.15</v>
      </c>
      <c r="E223" s="196">
        <f>IF(E220="","",E222+D223)</f>
        <v>0.15</v>
      </c>
      <c r="F223" s="196">
        <f>IF(F220="","",F222+E223)</f>
        <v>0.15</v>
      </c>
      <c r="G223" s="196">
        <f t="shared" ref="G223" si="147">IF(G220="","",G222+F223)</f>
        <v>0.15</v>
      </c>
      <c r="H223" s="196">
        <f t="shared" ref="H223" si="148">IF(H220="","",H222+G223)</f>
        <v>0.15</v>
      </c>
      <c r="I223" s="196" t="str">
        <f t="shared" ref="I223" si="149">IF(I220="","",I222+H223)</f>
        <v/>
      </c>
      <c r="J223" s="196" t="str">
        <f t="shared" ref="J223" si="150">IF(J220="","",J222+I223)</f>
        <v/>
      </c>
      <c r="K223" s="196" t="str">
        <f t="shared" ref="K223" si="151">IF(K220="","",K222+J223)</f>
        <v/>
      </c>
      <c r="L223" s="202">
        <f>SUM(C222:L222)</f>
        <v>0.35</v>
      </c>
    </row>
    <row r="224" spans="1:12" ht="30.75" thickBot="1" x14ac:dyDescent="0.3">
      <c r="A224" s="465"/>
      <c r="B224" s="228" t="s">
        <v>379</v>
      </c>
      <c r="C224" s="229">
        <v>0</v>
      </c>
      <c r="D224" s="230" t="str">
        <f>IFERROR(IF(D220="","",MROUND(VLOOKUP(D221,$B$200:$C$216,FALSE),5%)),"")</f>
        <v/>
      </c>
      <c r="E224" s="230" t="str">
        <f t="shared" ref="E224:L224" si="152">IFERROR(IF(E220="","",MROUND(VLOOKUP(E221,$B$200:$C$216,FALSE),5%)),"")</f>
        <v/>
      </c>
      <c r="F224" s="230" t="str">
        <f t="shared" si="152"/>
        <v/>
      </c>
      <c r="G224" s="230" t="str">
        <f t="shared" si="152"/>
        <v/>
      </c>
      <c r="H224" s="230" t="str">
        <f t="shared" si="152"/>
        <v/>
      </c>
      <c r="I224" s="230" t="str">
        <f t="shared" si="152"/>
        <v/>
      </c>
      <c r="J224" s="230" t="str">
        <f t="shared" si="152"/>
        <v/>
      </c>
      <c r="K224" s="230" t="str">
        <f t="shared" si="152"/>
        <v/>
      </c>
      <c r="L224" s="231" t="str">
        <f t="shared" si="152"/>
        <v/>
      </c>
    </row>
    <row r="225" spans="1:12" ht="15.75" thickBot="1" x14ac:dyDescent="0.3"/>
    <row r="226" spans="1:12" ht="15.75" thickBot="1" x14ac:dyDescent="0.3">
      <c r="A226" s="463" t="str">
        <f>IF(ISBLANK(C226),"",C226)</f>
        <v>(vide)</v>
      </c>
      <c r="B226" s="411" t="s">
        <v>123</v>
      </c>
      <c r="C226" s="412" t="s">
        <v>198</v>
      </c>
      <c r="D226" s="171"/>
      <c r="E226" s="171"/>
      <c r="F226" s="171"/>
      <c r="G226" s="171"/>
      <c r="H226" s="171"/>
      <c r="I226" s="171"/>
      <c r="J226" s="171"/>
      <c r="K226" s="171"/>
      <c r="L226" s="172"/>
    </row>
    <row r="227" spans="1:12" ht="15.75" thickBot="1" x14ac:dyDescent="0.3">
      <c r="A227" s="464"/>
      <c r="B227" s="168"/>
      <c r="L227" s="170"/>
    </row>
    <row r="228" spans="1:12" ht="15.75" thickBot="1" x14ac:dyDescent="0.3">
      <c r="A228" s="464"/>
      <c r="B228" s="412" t="s">
        <v>208</v>
      </c>
      <c r="C228" s="411" t="s">
        <v>375</v>
      </c>
      <c r="D228" s="412" t="s">
        <v>260</v>
      </c>
      <c r="L228" s="170"/>
    </row>
    <row r="229" spans="1:12" ht="15.75" thickBot="1" x14ac:dyDescent="0.3">
      <c r="A229" s="464"/>
      <c r="B229" s="413" t="s">
        <v>198</v>
      </c>
      <c r="C229" s="414"/>
      <c r="D229" s="415">
        <v>0</v>
      </c>
      <c r="L229" s="170"/>
    </row>
    <row r="230" spans="1:12" ht="15.75" thickBot="1" x14ac:dyDescent="0.3">
      <c r="A230" s="464"/>
      <c r="B230" s="413" t="s">
        <v>199</v>
      </c>
      <c r="C230" s="416"/>
      <c r="D230" s="417"/>
      <c r="L230" s="170"/>
    </row>
    <row r="231" spans="1:12" x14ac:dyDescent="0.25">
      <c r="A231" s="464"/>
      <c r="L231" s="170"/>
    </row>
    <row r="232" spans="1:12" x14ac:dyDescent="0.25">
      <c r="A232" s="464"/>
      <c r="L232" s="170"/>
    </row>
    <row r="233" spans="1:12" x14ac:dyDescent="0.25">
      <c r="A233" s="464"/>
      <c r="L233" s="170"/>
    </row>
    <row r="234" spans="1:12" x14ac:dyDescent="0.25">
      <c r="A234" s="464"/>
      <c r="L234" s="170"/>
    </row>
    <row r="235" spans="1:12" x14ac:dyDescent="0.25">
      <c r="A235" s="464"/>
      <c r="E235" s="164"/>
      <c r="F235" s="164"/>
      <c r="G235" s="164"/>
      <c r="H235" s="164"/>
      <c r="I235" s="164"/>
      <c r="J235" s="164"/>
      <c r="K235" s="164"/>
      <c r="L235" s="227"/>
    </row>
    <row r="236" spans="1:12" x14ac:dyDescent="0.25">
      <c r="A236" s="464"/>
      <c r="E236" s="164"/>
      <c r="F236" s="164"/>
      <c r="G236" s="164"/>
      <c r="H236" s="164"/>
      <c r="I236" s="164"/>
      <c r="J236" s="164"/>
      <c r="K236" s="164"/>
      <c r="L236" s="227"/>
    </row>
    <row r="237" spans="1:12" x14ac:dyDescent="0.25">
      <c r="A237" s="464"/>
      <c r="E237" s="164"/>
      <c r="F237" s="164"/>
      <c r="G237" s="164"/>
      <c r="H237" s="164"/>
      <c r="I237" s="164"/>
      <c r="J237" s="164"/>
      <c r="K237" s="164"/>
      <c r="L237" s="227"/>
    </row>
    <row r="238" spans="1:12" x14ac:dyDescent="0.25">
      <c r="A238" s="464"/>
      <c r="E238" s="164"/>
      <c r="F238" s="164"/>
      <c r="G238" s="164"/>
      <c r="H238" s="164"/>
      <c r="I238" s="164"/>
      <c r="J238" s="164"/>
      <c r="K238" s="164"/>
      <c r="L238" s="227"/>
    </row>
    <row r="239" spans="1:12" x14ac:dyDescent="0.25">
      <c r="A239" s="464"/>
      <c r="E239" s="164"/>
      <c r="F239" s="164"/>
      <c r="G239" s="164"/>
      <c r="H239" s="164"/>
      <c r="I239" s="164"/>
      <c r="J239" s="164"/>
      <c r="K239" s="164"/>
      <c r="L239" s="227"/>
    </row>
    <row r="240" spans="1:12" x14ac:dyDescent="0.25">
      <c r="A240" s="464"/>
      <c r="B240" s="237"/>
      <c r="C240" s="235"/>
      <c r="D240" s="236"/>
      <c r="E240" s="164"/>
      <c r="F240" s="164"/>
      <c r="G240" s="164"/>
      <c r="H240" s="164"/>
      <c r="I240" s="164"/>
      <c r="J240" s="164"/>
      <c r="K240" s="164"/>
      <c r="L240" s="227"/>
    </row>
    <row r="241" spans="1:12" x14ac:dyDescent="0.25">
      <c r="A241" s="464"/>
      <c r="B241" s="237"/>
      <c r="C241" s="235"/>
      <c r="D241" s="236"/>
      <c r="E241" s="164"/>
      <c r="F241" s="164"/>
      <c r="G241" s="164"/>
      <c r="H241" s="164"/>
      <c r="I241" s="164"/>
      <c r="J241" s="164"/>
      <c r="K241" s="164"/>
      <c r="L241" s="227"/>
    </row>
    <row r="242" spans="1:12" x14ac:dyDescent="0.25">
      <c r="A242" s="464"/>
      <c r="B242" s="237"/>
      <c r="C242" s="235"/>
      <c r="D242" s="236"/>
      <c r="E242" s="164"/>
      <c r="F242" s="164"/>
      <c r="G242" s="164"/>
      <c r="H242" s="164"/>
      <c r="I242" s="164"/>
      <c r="J242" s="164"/>
      <c r="K242" s="164"/>
      <c r="L242" s="227"/>
    </row>
    <row r="243" spans="1:12" x14ac:dyDescent="0.25">
      <c r="A243" s="464"/>
      <c r="B243" s="237"/>
      <c r="C243" s="235"/>
      <c r="D243" s="236"/>
      <c r="E243" s="164"/>
      <c r="F243" s="164"/>
      <c r="G243" s="164"/>
      <c r="H243" s="164"/>
      <c r="I243" s="164"/>
      <c r="J243" s="164"/>
      <c r="K243" s="164"/>
      <c r="L243" s="227"/>
    </row>
    <row r="244" spans="1:12" x14ac:dyDescent="0.25">
      <c r="A244" s="464"/>
      <c r="B244" s="237"/>
      <c r="C244" s="235"/>
      <c r="D244" s="236"/>
      <c r="E244" s="164"/>
      <c r="F244" s="164"/>
      <c r="G244" s="164"/>
      <c r="H244" s="164"/>
      <c r="I244" s="164"/>
      <c r="J244" s="164"/>
      <c r="K244" s="164"/>
      <c r="L244" s="227"/>
    </row>
    <row r="245" spans="1:12" x14ac:dyDescent="0.25">
      <c r="A245" s="464"/>
      <c r="B245" s="232"/>
      <c r="C245" s="233"/>
      <c r="D245" s="164"/>
      <c r="E245" s="164"/>
      <c r="F245" s="164"/>
      <c r="G245" s="164"/>
      <c r="H245" s="164"/>
      <c r="I245" s="164"/>
      <c r="J245" s="164"/>
      <c r="K245" s="164"/>
      <c r="L245" s="227"/>
    </row>
    <row r="246" spans="1:12" x14ac:dyDescent="0.25">
      <c r="A246" s="464"/>
      <c r="B246" s="225" t="s">
        <v>376</v>
      </c>
      <c r="C246" s="194">
        <f>SUMIF(BdD!$F$11:$F$100000,C226,BdD!$BB$11:$BB$100000)</f>
        <v>0</v>
      </c>
      <c r="D246" s="165"/>
      <c r="E246" s="165"/>
      <c r="F246" s="165"/>
      <c r="G246" s="166"/>
      <c r="H246" s="166"/>
      <c r="I246" s="166"/>
      <c r="J246" s="166"/>
      <c r="K246" s="166"/>
      <c r="L246" s="167"/>
    </row>
    <row r="247" spans="1:12" x14ac:dyDescent="0.25">
      <c r="A247" s="464"/>
      <c r="B247" s="225" t="str">
        <f>$B$5</f>
        <v>Etapes-clés</v>
      </c>
      <c r="C247" s="184" t="s">
        <v>350</v>
      </c>
      <c r="D247" s="198" t="str">
        <f>$D$5</f>
        <v>EC 1</v>
      </c>
      <c r="E247" s="198" t="str">
        <f>$E$5</f>
        <v>EC 2</v>
      </c>
      <c r="F247" s="198" t="str">
        <f>$F$5</f>
        <v>EC 3</v>
      </c>
      <c r="G247" s="198" t="str">
        <f>$G$5</f>
        <v>EC 4</v>
      </c>
      <c r="H247" s="198" t="str">
        <f>$H$5</f>
        <v>EC 5</v>
      </c>
      <c r="I247" s="198" t="str">
        <f>$I$5</f>
        <v>EC 6</v>
      </c>
      <c r="J247" s="198" t="str">
        <f>$J$5</f>
        <v>EC 7</v>
      </c>
      <c r="K247" s="198" t="str">
        <f>$K$5</f>
        <v>EC 8</v>
      </c>
      <c r="L247" s="203" t="str">
        <f>$L$5</f>
        <v>EC Solde</v>
      </c>
    </row>
    <row r="248" spans="1:12" x14ac:dyDescent="0.25">
      <c r="A248" s="464"/>
      <c r="B248" s="225" t="str">
        <f>$B$6</f>
        <v>EC à T0 + … mois</v>
      </c>
      <c r="C248" s="159" t="str">
        <f>IF($C$6&gt;=0,$C$6,"")</f>
        <v>T0</v>
      </c>
      <c r="D248" s="191">
        <f>IF($D$6&gt;0,$D$6,"")</f>
        <v>12</v>
      </c>
      <c r="E248" s="191">
        <f>IF($E$6&gt;0,$E$6,"")</f>
        <v>24</v>
      </c>
      <c r="F248" s="191">
        <f>IF($F$6&gt;0,$F$6,"")</f>
        <v>36</v>
      </c>
      <c r="G248" s="191">
        <f>IF($G$6&gt;0,$G$6,"")</f>
        <v>42</v>
      </c>
      <c r="H248" s="191">
        <f>IF($H$6&gt;0,$H$6,"")</f>
        <v>45</v>
      </c>
      <c r="I248" s="191" t="str">
        <f>IF($I$6&gt;0,$I$6,"")</f>
        <v/>
      </c>
      <c r="J248" s="191" t="str">
        <f>IF($J$6&gt;0,$J$6,"")</f>
        <v/>
      </c>
      <c r="K248" s="191" t="str">
        <f>IF($K$6&gt;0,$K$6,"")</f>
        <v/>
      </c>
      <c r="L248" s="200">
        <f>IF($L$6&gt;0,$L$6,"")</f>
        <v>48</v>
      </c>
    </row>
    <row r="249" spans="1:12" x14ac:dyDescent="0.25">
      <c r="A249" s="464"/>
      <c r="B249" s="225" t="str">
        <f>$B$7</f>
        <v>Date de l'étape clé</v>
      </c>
      <c r="C249" s="185">
        <f>$C$7</f>
        <v>0</v>
      </c>
      <c r="D249" s="132">
        <f>$D$7</f>
        <v>366</v>
      </c>
      <c r="E249" s="132">
        <f>$E$7</f>
        <v>731</v>
      </c>
      <c r="F249" s="132">
        <f>$F$7</f>
        <v>1096</v>
      </c>
      <c r="G249" s="132">
        <f>$G$7</f>
        <v>1277</v>
      </c>
      <c r="H249" s="132">
        <f>$H$7</f>
        <v>1369</v>
      </c>
      <c r="I249" s="132" t="str">
        <f>$I$7</f>
        <v/>
      </c>
      <c r="J249" s="132" t="str">
        <f>$J$7</f>
        <v/>
      </c>
      <c r="K249" s="132" t="str">
        <f>$K$7</f>
        <v/>
      </c>
      <c r="L249" s="201">
        <f>$L$7</f>
        <v>1461</v>
      </c>
    </row>
    <row r="250" spans="1:12" x14ac:dyDescent="0.25">
      <c r="A250" s="464"/>
      <c r="B250" s="226" t="str">
        <f>$B$8</f>
        <v xml:space="preserve">Equivalent semestre </v>
      </c>
      <c r="C250" s="185" t="str">
        <f>$C$8</f>
        <v>Avance</v>
      </c>
      <c r="D250" s="132" t="str">
        <f>$D$8</f>
        <v>SEM03</v>
      </c>
      <c r="E250" s="132" t="str">
        <f>$E$8</f>
        <v>SEM05</v>
      </c>
      <c r="F250" s="132" t="str">
        <f>$F$8</f>
        <v>SEM07</v>
      </c>
      <c r="G250" s="132" t="str">
        <f>$G$8</f>
        <v>SEM08</v>
      </c>
      <c r="H250" s="132" t="str">
        <f>$H$8</f>
        <v>SEM08</v>
      </c>
      <c r="I250" s="132" t="str">
        <f>$I$8</f>
        <v/>
      </c>
      <c r="J250" s="132" t="str">
        <f>$J$8</f>
        <v/>
      </c>
      <c r="K250" s="132" t="str">
        <f>$K$8</f>
        <v/>
      </c>
      <c r="L250" s="201" t="str">
        <f>$L$8</f>
        <v>SEM09</v>
      </c>
    </row>
    <row r="251" spans="1:12" x14ac:dyDescent="0.25">
      <c r="A251" s="464"/>
      <c r="B251" s="226" t="s">
        <v>377</v>
      </c>
      <c r="C251" s="195">
        <v>0.15</v>
      </c>
      <c r="D251" s="238"/>
      <c r="E251" s="238"/>
      <c r="F251" s="238"/>
      <c r="G251" s="238"/>
      <c r="H251" s="238"/>
      <c r="I251" s="238"/>
      <c r="J251" s="238"/>
      <c r="K251" s="238"/>
      <c r="L251" s="245">
        <v>0.2</v>
      </c>
    </row>
    <row r="252" spans="1:12" ht="30" x14ac:dyDescent="0.25">
      <c r="A252" s="464"/>
      <c r="B252" s="226" t="s">
        <v>378</v>
      </c>
      <c r="C252" s="195">
        <f>C251</f>
        <v>0.15</v>
      </c>
      <c r="D252" s="196">
        <f>IF(D249="","",D251+C252)</f>
        <v>0.15</v>
      </c>
      <c r="E252" s="196">
        <f>IF(E249="","",E251+D252)</f>
        <v>0.15</v>
      </c>
      <c r="F252" s="196">
        <f>IF(F249="","",F251+E252)</f>
        <v>0.15</v>
      </c>
      <c r="G252" s="196">
        <f t="shared" ref="G252" si="153">IF(G249="","",G251+F252)</f>
        <v>0.15</v>
      </c>
      <c r="H252" s="196">
        <f t="shared" ref="H252" si="154">IF(H249="","",H251+G252)</f>
        <v>0.15</v>
      </c>
      <c r="I252" s="196" t="str">
        <f t="shared" ref="I252" si="155">IF(I249="","",I251+H252)</f>
        <v/>
      </c>
      <c r="J252" s="196" t="str">
        <f t="shared" ref="J252" si="156">IF(J249="","",J251+I252)</f>
        <v/>
      </c>
      <c r="K252" s="196" t="str">
        <f t="shared" ref="K252" si="157">IF(K249="","",K251+J252)</f>
        <v/>
      </c>
      <c r="L252" s="202">
        <f>SUM(C251:L251)</f>
        <v>0.35</v>
      </c>
    </row>
    <row r="253" spans="1:12" ht="30.75" thickBot="1" x14ac:dyDescent="0.3">
      <c r="A253" s="465"/>
      <c r="B253" s="228" t="s">
        <v>379</v>
      </c>
      <c r="C253" s="229">
        <v>0</v>
      </c>
      <c r="D253" s="230" t="str">
        <f>IFERROR(IF(D249="","",MROUND(VLOOKUP(D250,$B$229:$C$245,2,FALSE),5%)),"")</f>
        <v/>
      </c>
      <c r="E253" s="230" t="str">
        <f t="shared" ref="E253:L253" si="158">IFERROR(IF(E249="","",MROUND(VLOOKUP(E250,$B$229:$C$245,2,FALSE),5%)),"")</f>
        <v/>
      </c>
      <c r="F253" s="230" t="str">
        <f t="shared" si="158"/>
        <v/>
      </c>
      <c r="G253" s="230" t="str">
        <f t="shared" si="158"/>
        <v/>
      </c>
      <c r="H253" s="230" t="str">
        <f t="shared" si="158"/>
        <v/>
      </c>
      <c r="I253" s="230" t="str">
        <f t="shared" si="158"/>
        <v/>
      </c>
      <c r="J253" s="230" t="str">
        <f t="shared" si="158"/>
        <v/>
      </c>
      <c r="K253" s="230" t="str">
        <f t="shared" si="158"/>
        <v/>
      </c>
      <c r="L253" s="231" t="str">
        <f t="shared" si="158"/>
        <v/>
      </c>
    </row>
    <row r="254" spans="1:12" ht="15.75" thickBot="1" x14ac:dyDescent="0.3"/>
    <row r="255" spans="1:12" ht="15.75" thickBot="1" x14ac:dyDescent="0.3">
      <c r="A255" s="463" t="str">
        <f>IF(ISBLANK(C255),"",C255)</f>
        <v>(vide)</v>
      </c>
      <c r="B255" s="411" t="s">
        <v>123</v>
      </c>
      <c r="C255" s="412" t="s">
        <v>198</v>
      </c>
      <c r="D255" s="171"/>
      <c r="E255" s="171"/>
      <c r="F255" s="171"/>
      <c r="G255" s="171"/>
      <c r="H255" s="171"/>
      <c r="I255" s="171"/>
      <c r="J255" s="171"/>
      <c r="K255" s="171"/>
      <c r="L255" s="172"/>
    </row>
    <row r="256" spans="1:12" ht="15.75" thickBot="1" x14ac:dyDescent="0.3">
      <c r="A256" s="464"/>
      <c r="B256" s="168"/>
      <c r="L256" s="170"/>
    </row>
    <row r="257" spans="1:12" ht="15.75" thickBot="1" x14ac:dyDescent="0.3">
      <c r="A257" s="464"/>
      <c r="B257" s="412" t="s">
        <v>208</v>
      </c>
      <c r="C257" s="411" t="s">
        <v>375</v>
      </c>
      <c r="D257" s="412" t="s">
        <v>260</v>
      </c>
      <c r="L257" s="170"/>
    </row>
    <row r="258" spans="1:12" ht="15.75" thickBot="1" x14ac:dyDescent="0.3">
      <c r="A258" s="464"/>
      <c r="B258" s="413" t="s">
        <v>198</v>
      </c>
      <c r="C258" s="414"/>
      <c r="D258" s="415">
        <v>0</v>
      </c>
      <c r="L258" s="170"/>
    </row>
    <row r="259" spans="1:12" ht="15.75" thickBot="1" x14ac:dyDescent="0.3">
      <c r="A259" s="464"/>
      <c r="B259" s="413" t="s">
        <v>199</v>
      </c>
      <c r="C259" s="416"/>
      <c r="D259" s="417"/>
      <c r="L259" s="170"/>
    </row>
    <row r="260" spans="1:12" x14ac:dyDescent="0.25">
      <c r="A260" s="464"/>
      <c r="L260" s="170"/>
    </row>
    <row r="261" spans="1:12" x14ac:dyDescent="0.25">
      <c r="A261" s="464"/>
      <c r="L261" s="170"/>
    </row>
    <row r="262" spans="1:12" x14ac:dyDescent="0.25">
      <c r="A262" s="464"/>
      <c r="L262" s="170"/>
    </row>
    <row r="263" spans="1:12" x14ac:dyDescent="0.25">
      <c r="A263" s="464"/>
      <c r="L263" s="170"/>
    </row>
    <row r="264" spans="1:12" x14ac:dyDescent="0.25">
      <c r="A264" s="464"/>
      <c r="E264" s="164"/>
      <c r="F264" s="164"/>
      <c r="G264" s="164"/>
      <c r="H264" s="164"/>
      <c r="I264" s="164"/>
      <c r="J264" s="164"/>
      <c r="K264" s="164"/>
      <c r="L264" s="227"/>
    </row>
    <row r="265" spans="1:12" x14ac:dyDescent="0.25">
      <c r="A265" s="464"/>
      <c r="E265" s="164"/>
      <c r="F265" s="164"/>
      <c r="G265" s="164"/>
      <c r="H265" s="164"/>
      <c r="I265" s="164"/>
      <c r="J265" s="164"/>
      <c r="K265" s="164"/>
      <c r="L265" s="227"/>
    </row>
    <row r="266" spans="1:12" x14ac:dyDescent="0.25">
      <c r="A266" s="464"/>
      <c r="E266" s="164"/>
      <c r="F266" s="164"/>
      <c r="G266" s="164"/>
      <c r="H266" s="164"/>
      <c r="I266" s="164"/>
      <c r="J266" s="164"/>
      <c r="K266" s="164"/>
      <c r="L266" s="227"/>
    </row>
    <row r="267" spans="1:12" x14ac:dyDescent="0.25">
      <c r="A267" s="464"/>
      <c r="E267" s="164"/>
      <c r="F267" s="164"/>
      <c r="G267" s="164"/>
      <c r="H267" s="164"/>
      <c r="I267" s="164"/>
      <c r="J267" s="164"/>
      <c r="K267" s="164"/>
      <c r="L267" s="227"/>
    </row>
    <row r="268" spans="1:12" x14ac:dyDescent="0.25">
      <c r="A268" s="464"/>
      <c r="E268" s="164"/>
      <c r="F268" s="164"/>
      <c r="G268" s="164"/>
      <c r="H268" s="164"/>
      <c r="I268" s="164"/>
      <c r="J268" s="164"/>
      <c r="K268" s="164"/>
      <c r="L268" s="227"/>
    </row>
    <row r="269" spans="1:12" x14ac:dyDescent="0.25">
      <c r="A269" s="464"/>
      <c r="E269" s="164"/>
      <c r="F269" s="164"/>
      <c r="G269" s="164"/>
      <c r="H269" s="164"/>
      <c r="I269" s="164"/>
      <c r="J269" s="164"/>
      <c r="K269" s="164"/>
      <c r="L269" s="227"/>
    </row>
    <row r="270" spans="1:12" x14ac:dyDescent="0.25">
      <c r="A270" s="464"/>
      <c r="B270" s="237"/>
      <c r="C270" s="235"/>
      <c r="D270" s="236"/>
      <c r="E270" s="164"/>
      <c r="F270" s="164"/>
      <c r="G270" s="164"/>
      <c r="H270" s="164"/>
      <c r="I270" s="164"/>
      <c r="J270" s="164"/>
      <c r="K270" s="164"/>
      <c r="L270" s="227"/>
    </row>
    <row r="271" spans="1:12" x14ac:dyDescent="0.25">
      <c r="A271" s="464"/>
      <c r="B271" s="237"/>
      <c r="C271" s="235"/>
      <c r="D271" s="236"/>
      <c r="E271" s="164"/>
      <c r="F271" s="164"/>
      <c r="G271" s="164"/>
      <c r="H271" s="164"/>
      <c r="I271" s="164"/>
      <c r="J271" s="164"/>
      <c r="K271" s="164"/>
      <c r="L271" s="227"/>
    </row>
    <row r="272" spans="1:12" x14ac:dyDescent="0.25">
      <c r="A272" s="464"/>
      <c r="B272" s="237"/>
      <c r="C272" s="235"/>
      <c r="D272" s="236"/>
      <c r="E272" s="164"/>
      <c r="F272" s="164"/>
      <c r="G272" s="164"/>
      <c r="H272" s="164"/>
      <c r="I272" s="164"/>
      <c r="J272" s="164"/>
      <c r="K272" s="164"/>
      <c r="L272" s="227"/>
    </row>
    <row r="273" spans="1:12" x14ac:dyDescent="0.25">
      <c r="A273" s="464"/>
      <c r="B273" s="237"/>
      <c r="C273" s="235"/>
      <c r="D273" s="236"/>
      <c r="E273" s="164"/>
      <c r="F273" s="164"/>
      <c r="G273" s="164"/>
      <c r="H273" s="164"/>
      <c r="I273" s="164"/>
      <c r="J273" s="164"/>
      <c r="K273" s="164"/>
      <c r="L273" s="227"/>
    </row>
    <row r="274" spans="1:12" x14ac:dyDescent="0.25">
      <c r="A274" s="464"/>
      <c r="B274" s="232"/>
      <c r="C274" s="233"/>
      <c r="D274" s="164"/>
      <c r="E274" s="164"/>
      <c r="F274" s="164"/>
      <c r="G274" s="164"/>
      <c r="H274" s="164"/>
      <c r="I274" s="164"/>
      <c r="J274" s="164"/>
      <c r="K274" s="164"/>
      <c r="L274" s="227"/>
    </row>
    <row r="275" spans="1:12" x14ac:dyDescent="0.25">
      <c r="A275" s="464"/>
      <c r="B275" s="225" t="s">
        <v>376</v>
      </c>
      <c r="C275" s="194">
        <f>SUMIF(BdD!$F$11:$F$100000,C255,BdD!$BB$11:$BB$100000)</f>
        <v>0</v>
      </c>
      <c r="D275" s="165"/>
      <c r="E275" s="165"/>
      <c r="F275" s="165"/>
      <c r="G275" s="166"/>
      <c r="H275" s="166"/>
      <c r="I275" s="166"/>
      <c r="J275" s="166"/>
      <c r="K275" s="166"/>
      <c r="L275" s="167"/>
    </row>
    <row r="276" spans="1:12" x14ac:dyDescent="0.25">
      <c r="A276" s="464"/>
      <c r="B276" s="225" t="str">
        <f>$B$5</f>
        <v>Etapes-clés</v>
      </c>
      <c r="C276" s="184" t="s">
        <v>350</v>
      </c>
      <c r="D276" s="198" t="str">
        <f>$D$5</f>
        <v>EC 1</v>
      </c>
      <c r="E276" s="198" t="str">
        <f>$E$5</f>
        <v>EC 2</v>
      </c>
      <c r="F276" s="198" t="str">
        <f>$F$5</f>
        <v>EC 3</v>
      </c>
      <c r="G276" s="198" t="str">
        <f>$G$5</f>
        <v>EC 4</v>
      </c>
      <c r="H276" s="198" t="str">
        <f>$H$5</f>
        <v>EC 5</v>
      </c>
      <c r="I276" s="198" t="str">
        <f>$I$5</f>
        <v>EC 6</v>
      </c>
      <c r="J276" s="198" t="str">
        <f>$J$5</f>
        <v>EC 7</v>
      </c>
      <c r="K276" s="198" t="str">
        <f>$K$5</f>
        <v>EC 8</v>
      </c>
      <c r="L276" s="203" t="str">
        <f>$L$5</f>
        <v>EC Solde</v>
      </c>
    </row>
    <row r="277" spans="1:12" x14ac:dyDescent="0.25">
      <c r="A277" s="464"/>
      <c r="B277" s="225" t="str">
        <f>$B$6</f>
        <v>EC à T0 + … mois</v>
      </c>
      <c r="C277" s="159" t="str">
        <f>IF($C$6&gt;=0,$C$6,"")</f>
        <v>T0</v>
      </c>
      <c r="D277" s="191">
        <f>IF($D$6&gt;0,$D$6,"")</f>
        <v>12</v>
      </c>
      <c r="E277" s="191">
        <f>IF($E$6&gt;0,$E$6,"")</f>
        <v>24</v>
      </c>
      <c r="F277" s="191">
        <f>IF($F$6&gt;0,$F$6,"")</f>
        <v>36</v>
      </c>
      <c r="G277" s="191">
        <f>IF($G$6&gt;0,$G$6,"")</f>
        <v>42</v>
      </c>
      <c r="H277" s="191">
        <f>IF($H$6&gt;0,$H$6,"")</f>
        <v>45</v>
      </c>
      <c r="I277" s="191" t="str">
        <f>IF($I$6&gt;0,$I$6,"")</f>
        <v/>
      </c>
      <c r="J277" s="191" t="str">
        <f>IF($J$6&gt;0,$J$6,"")</f>
        <v/>
      </c>
      <c r="K277" s="191" t="str">
        <f>IF($K$6&gt;0,$K$6,"")</f>
        <v/>
      </c>
      <c r="L277" s="200">
        <f>IF($L$6&gt;0,$L$6,"")</f>
        <v>48</v>
      </c>
    </row>
    <row r="278" spans="1:12" x14ac:dyDescent="0.25">
      <c r="A278" s="464"/>
      <c r="B278" s="225" t="str">
        <f>$B$7</f>
        <v>Date de l'étape clé</v>
      </c>
      <c r="C278" s="185">
        <f>$C$7</f>
        <v>0</v>
      </c>
      <c r="D278" s="132">
        <f>$D$7</f>
        <v>366</v>
      </c>
      <c r="E278" s="132">
        <f>$E$7</f>
        <v>731</v>
      </c>
      <c r="F278" s="132">
        <f>$F$7</f>
        <v>1096</v>
      </c>
      <c r="G278" s="132">
        <f>$G$7</f>
        <v>1277</v>
      </c>
      <c r="H278" s="132">
        <f>$H$7</f>
        <v>1369</v>
      </c>
      <c r="I278" s="132" t="str">
        <f>$I$7</f>
        <v/>
      </c>
      <c r="J278" s="132" t="str">
        <f>$J$7</f>
        <v/>
      </c>
      <c r="K278" s="132" t="str">
        <f>$K$7</f>
        <v/>
      </c>
      <c r="L278" s="201">
        <f>$L$7</f>
        <v>1461</v>
      </c>
    </row>
    <row r="279" spans="1:12" x14ac:dyDescent="0.25">
      <c r="A279" s="464"/>
      <c r="B279" s="226" t="str">
        <f>$B$8</f>
        <v xml:space="preserve">Equivalent semestre </v>
      </c>
      <c r="C279" s="185" t="str">
        <f>$C$8</f>
        <v>Avance</v>
      </c>
      <c r="D279" s="132" t="str">
        <f>$D$8</f>
        <v>SEM03</v>
      </c>
      <c r="E279" s="132" t="str">
        <f>$E$8</f>
        <v>SEM05</v>
      </c>
      <c r="F279" s="132" t="str">
        <f>$F$8</f>
        <v>SEM07</v>
      </c>
      <c r="G279" s="132" t="str">
        <f>$G$8</f>
        <v>SEM08</v>
      </c>
      <c r="H279" s="132" t="str">
        <f>$H$8</f>
        <v>SEM08</v>
      </c>
      <c r="I279" s="132" t="str">
        <f>$I$8</f>
        <v/>
      </c>
      <c r="J279" s="132" t="str">
        <f>$J$8</f>
        <v/>
      </c>
      <c r="K279" s="132" t="str">
        <f>$K$8</f>
        <v/>
      </c>
      <c r="L279" s="201" t="str">
        <f>$L$8</f>
        <v>SEM09</v>
      </c>
    </row>
    <row r="280" spans="1:12" x14ac:dyDescent="0.25">
      <c r="A280" s="464"/>
      <c r="B280" s="226" t="s">
        <v>377</v>
      </c>
      <c r="C280" s="195">
        <v>0.15</v>
      </c>
      <c r="D280" s="238"/>
      <c r="E280" s="238"/>
      <c r="F280" s="238"/>
      <c r="G280" s="238"/>
      <c r="H280" s="238"/>
      <c r="I280" s="238"/>
      <c r="J280" s="238"/>
      <c r="K280" s="238"/>
      <c r="L280" s="245">
        <v>0.2</v>
      </c>
    </row>
    <row r="281" spans="1:12" ht="30" x14ac:dyDescent="0.25">
      <c r="A281" s="464"/>
      <c r="B281" s="226" t="s">
        <v>378</v>
      </c>
      <c r="C281" s="195">
        <f>C280</f>
        <v>0.15</v>
      </c>
      <c r="D281" s="196">
        <f>IF(D278="","",D280+C281)</f>
        <v>0.15</v>
      </c>
      <c r="E281" s="196">
        <f>IF(E278="","",E280+D281)</f>
        <v>0.15</v>
      </c>
      <c r="F281" s="196">
        <f>IF(F278="","",F280+E281)</f>
        <v>0.15</v>
      </c>
      <c r="G281" s="196">
        <f t="shared" ref="G281" si="159">IF(G278="","",G280+F281)</f>
        <v>0.15</v>
      </c>
      <c r="H281" s="196">
        <f t="shared" ref="H281" si="160">IF(H278="","",H280+G281)</f>
        <v>0.15</v>
      </c>
      <c r="I281" s="196" t="str">
        <f t="shared" ref="I281" si="161">IF(I278="","",I280+H281)</f>
        <v/>
      </c>
      <c r="J281" s="196" t="str">
        <f t="shared" ref="J281" si="162">IF(J278="","",J280+I281)</f>
        <v/>
      </c>
      <c r="K281" s="196" t="str">
        <f t="shared" ref="K281" si="163">IF(K278="","",K280+J281)</f>
        <v/>
      </c>
      <c r="L281" s="202">
        <f>SUM(C280:L280)</f>
        <v>0.35</v>
      </c>
    </row>
    <row r="282" spans="1:12" ht="30.75" thickBot="1" x14ac:dyDescent="0.3">
      <c r="A282" s="465"/>
      <c r="B282" s="228" t="s">
        <v>379</v>
      </c>
      <c r="C282" s="229">
        <v>0</v>
      </c>
      <c r="D282" s="230" t="str">
        <f>IFERROR(IF(D278="","",MROUND(VLOOKUP(D279,$B$258:$C$274,2,FALSE),5%)),"")</f>
        <v/>
      </c>
      <c r="E282" s="230" t="str">
        <f t="shared" ref="E282:L282" si="164">IFERROR(IF(E278="","",MROUND(VLOOKUP(E279,$B$258:$C$274,2,FALSE),5%)),"")</f>
        <v/>
      </c>
      <c r="F282" s="230" t="str">
        <f t="shared" si="164"/>
        <v/>
      </c>
      <c r="G282" s="230" t="str">
        <f t="shared" si="164"/>
        <v/>
      </c>
      <c r="H282" s="230" t="str">
        <f t="shared" si="164"/>
        <v/>
      </c>
      <c r="I282" s="230" t="str">
        <f t="shared" si="164"/>
        <v/>
      </c>
      <c r="J282" s="230" t="str">
        <f t="shared" si="164"/>
        <v/>
      </c>
      <c r="K282" s="230" t="str">
        <f t="shared" si="164"/>
        <v/>
      </c>
      <c r="L282" s="231" t="str">
        <f t="shared" si="164"/>
        <v/>
      </c>
    </row>
  </sheetData>
  <mergeCells count="16">
    <mergeCell ref="B1:E1"/>
    <mergeCell ref="A81:A108"/>
    <mergeCell ref="A110:A137"/>
    <mergeCell ref="B10:E10"/>
    <mergeCell ref="A17:A25"/>
    <mergeCell ref="A26:A34"/>
    <mergeCell ref="A35:A43"/>
    <mergeCell ref="A44:A52"/>
    <mergeCell ref="A53:A61"/>
    <mergeCell ref="A62:A70"/>
    <mergeCell ref="A71:A79"/>
    <mergeCell ref="A226:A253"/>
    <mergeCell ref="A255:A282"/>
    <mergeCell ref="A139:A166"/>
    <mergeCell ref="A168:A195"/>
    <mergeCell ref="A197:A224"/>
  </mergeCells>
  <phoneticPr fontId="53" type="noConversion"/>
  <conditionalFormatting sqref="B81:C81">
    <cfRule type="cellIs" dxfId="56" priority="60" operator="notBetween">
      <formula>0</formula>
      <formula>1</formula>
    </cfRule>
  </conditionalFormatting>
  <conditionalFormatting sqref="B110:C110">
    <cfRule type="cellIs" dxfId="55" priority="48" operator="notBetween">
      <formula>0</formula>
      <formula>1</formula>
    </cfRule>
  </conditionalFormatting>
  <conditionalFormatting sqref="B139:C139">
    <cfRule type="cellIs" dxfId="54" priority="39" operator="notBetween">
      <formula>0</formula>
      <formula>1</formula>
    </cfRule>
  </conditionalFormatting>
  <conditionalFormatting sqref="B168:C168">
    <cfRule type="cellIs" dxfId="53" priority="30" operator="notBetween">
      <formula>0</formula>
      <formula>1</formula>
    </cfRule>
  </conditionalFormatting>
  <conditionalFormatting sqref="B197:C197">
    <cfRule type="cellIs" dxfId="52" priority="21" operator="notBetween">
      <formula>0</formula>
      <formula>1</formula>
    </cfRule>
  </conditionalFormatting>
  <conditionalFormatting sqref="B226:C226">
    <cfRule type="cellIs" dxfId="51" priority="12" operator="notBetween">
      <formula>0</formula>
      <formula>1</formula>
    </cfRule>
  </conditionalFormatting>
  <conditionalFormatting sqref="B255:C255">
    <cfRule type="cellIs" dxfId="50" priority="3" operator="notBetween">
      <formula>0</formula>
      <formula>1</formula>
    </cfRule>
  </conditionalFormatting>
  <conditionalFormatting sqref="D107:K107">
    <cfRule type="cellIs" dxfId="49" priority="62" operator="notBetween">
      <formula>0.8</formula>
      <formula>100</formula>
    </cfRule>
    <cfRule type="cellIs" dxfId="48" priority="63" operator="greaterThan">
      <formula>0.8</formula>
    </cfRule>
  </conditionalFormatting>
  <conditionalFormatting sqref="D136:K136">
    <cfRule type="cellIs" dxfId="47" priority="52" operator="notBetween">
      <formula>0.8</formula>
      <formula>100</formula>
    </cfRule>
    <cfRule type="cellIs" dxfId="46" priority="53" operator="greaterThan">
      <formula>0.8</formula>
    </cfRule>
  </conditionalFormatting>
  <conditionalFormatting sqref="D165:K165">
    <cfRule type="cellIs" dxfId="45" priority="41" operator="notBetween">
      <formula>0.8</formula>
      <formula>100</formula>
    </cfRule>
    <cfRule type="cellIs" dxfId="44" priority="42" operator="greaterThan">
      <formula>0.8</formula>
    </cfRule>
  </conditionalFormatting>
  <conditionalFormatting sqref="D194:K194">
    <cfRule type="cellIs" dxfId="43" priority="32" operator="notBetween">
      <formula>0.8</formula>
      <formula>100</formula>
    </cfRule>
    <cfRule type="cellIs" dxfId="42" priority="33" operator="greaterThan">
      <formula>0.8</formula>
    </cfRule>
  </conditionalFormatting>
  <conditionalFormatting sqref="D223:K223">
    <cfRule type="cellIs" dxfId="41" priority="23" operator="notBetween">
      <formula>0.8</formula>
      <formula>100</formula>
    </cfRule>
    <cfRule type="cellIs" dxfId="40" priority="24" operator="greaterThan">
      <formula>0.8</formula>
    </cfRule>
  </conditionalFormatting>
  <conditionalFormatting sqref="D252:K252">
    <cfRule type="cellIs" dxfId="39" priority="14" operator="notBetween">
      <formula>0.8</formula>
      <formula>100</formula>
    </cfRule>
    <cfRule type="cellIs" dxfId="38" priority="15" operator="greaterThan">
      <formula>0.8</formula>
    </cfRule>
  </conditionalFormatting>
  <conditionalFormatting sqref="D281:K281">
    <cfRule type="cellIs" dxfId="37" priority="5" operator="notBetween">
      <formula>0.8</formula>
      <formula>100</formula>
    </cfRule>
    <cfRule type="cellIs" dxfId="36" priority="6" operator="greaterThan">
      <formula>0.8</formula>
    </cfRule>
  </conditionalFormatting>
  <conditionalFormatting sqref="D5:L8">
    <cfRule type="expression" dxfId="35" priority="67">
      <formula>D$5=""</formula>
    </cfRule>
  </conditionalFormatting>
  <conditionalFormatting sqref="D12:L13">
    <cfRule type="expression" dxfId="34" priority="69">
      <formula>D$5=""</formula>
    </cfRule>
  </conditionalFormatting>
  <conditionalFormatting sqref="D15:L16">
    <cfRule type="expression" dxfId="33" priority="73">
      <formula>D$5=""</formula>
    </cfRule>
  </conditionalFormatting>
  <conditionalFormatting sqref="D102:L105">
    <cfRule type="expression" dxfId="32" priority="50">
      <formula>D$5=""</formula>
    </cfRule>
  </conditionalFormatting>
  <conditionalFormatting sqref="D131:L134">
    <cfRule type="expression" dxfId="31" priority="49">
      <formula>D$5=""</formula>
    </cfRule>
  </conditionalFormatting>
  <conditionalFormatting sqref="D160:L163">
    <cfRule type="expression" dxfId="30" priority="40">
      <formula>D$5=""</formula>
    </cfRule>
  </conditionalFormatting>
  <conditionalFormatting sqref="D189:L192">
    <cfRule type="expression" dxfId="29" priority="31">
      <formula>D$5=""</formula>
    </cfRule>
  </conditionalFormatting>
  <conditionalFormatting sqref="D218:L221">
    <cfRule type="expression" dxfId="28" priority="22">
      <formula>D$5=""</formula>
    </cfRule>
  </conditionalFormatting>
  <conditionalFormatting sqref="D247:L250">
    <cfRule type="expression" dxfId="27" priority="13">
      <formula>D$5=""</formula>
    </cfRule>
  </conditionalFormatting>
  <conditionalFormatting sqref="D276:L279">
    <cfRule type="expression" dxfId="26" priority="4">
      <formula>D$5=""</formula>
    </cfRule>
  </conditionalFormatting>
  <conditionalFormatting sqref="F1">
    <cfRule type="expression" dxfId="25" priority="1">
      <formula>G$5=""</formula>
    </cfRule>
  </conditionalFormatting>
  <conditionalFormatting sqref="L106 L135 L164 L193 L222 L251 L280">
    <cfRule type="cellIs" dxfId="24" priority="2" operator="lessThan">
      <formula>0.2</formula>
    </cfRule>
  </conditionalFormatting>
  <conditionalFormatting sqref="L107">
    <cfRule type="cellIs" dxfId="23" priority="105" operator="lessThan">
      <formula>1</formula>
    </cfRule>
    <cfRule type="cellIs" dxfId="22" priority="106" operator="greaterThan">
      <formula>1</formula>
    </cfRule>
    <cfRule type="cellIs" dxfId="21" priority="107" operator="equal">
      <formula>1</formula>
    </cfRule>
  </conditionalFormatting>
  <conditionalFormatting sqref="L136">
    <cfRule type="cellIs" dxfId="20" priority="55" operator="lessThan">
      <formula>1</formula>
    </cfRule>
    <cfRule type="cellIs" dxfId="19" priority="56" operator="greaterThan">
      <formula>1</formula>
    </cfRule>
    <cfRule type="cellIs" dxfId="18" priority="57" operator="equal">
      <formula>1</formula>
    </cfRule>
  </conditionalFormatting>
  <conditionalFormatting sqref="L165">
    <cfRule type="cellIs" dxfId="17" priority="44" operator="lessThan">
      <formula>1</formula>
    </cfRule>
    <cfRule type="cellIs" dxfId="16" priority="45" operator="greaterThan">
      <formula>1</formula>
    </cfRule>
    <cfRule type="cellIs" dxfId="15" priority="46" operator="equal">
      <formula>1</formula>
    </cfRule>
  </conditionalFormatting>
  <conditionalFormatting sqref="L194">
    <cfRule type="cellIs" dxfId="14" priority="35" operator="lessThan">
      <formula>1</formula>
    </cfRule>
    <cfRule type="cellIs" dxfId="13" priority="36" operator="greaterThan">
      <formula>1</formula>
    </cfRule>
    <cfRule type="cellIs" dxfId="12" priority="37" operator="equal">
      <formula>1</formula>
    </cfRule>
  </conditionalFormatting>
  <conditionalFormatting sqref="L223">
    <cfRule type="cellIs" dxfId="11" priority="26" operator="lessThan">
      <formula>1</formula>
    </cfRule>
    <cfRule type="cellIs" dxfId="10" priority="27" operator="greaterThan">
      <formula>1</formula>
    </cfRule>
    <cfRule type="cellIs" dxfId="9" priority="28" operator="equal">
      <formula>1</formula>
    </cfRule>
  </conditionalFormatting>
  <conditionalFormatting sqref="L252">
    <cfRule type="cellIs" dxfId="8" priority="17" operator="lessThan">
      <formula>1</formula>
    </cfRule>
    <cfRule type="cellIs" dxfId="7" priority="18" operator="greaterThan">
      <formula>1</formula>
    </cfRule>
    <cfRule type="cellIs" dxfId="6" priority="19" operator="equal">
      <formula>1</formula>
    </cfRule>
  </conditionalFormatting>
  <conditionalFormatting sqref="L281">
    <cfRule type="cellIs" dxfId="5" priority="8" operator="lessThan">
      <formula>1</formula>
    </cfRule>
    <cfRule type="cellIs" dxfId="4" priority="9" operator="greaterThan">
      <formula>1</formula>
    </cfRule>
    <cfRule type="cellIs" dxfId="3" priority="10" operator="equal">
      <formula>1</formula>
    </cfRule>
  </conditionalFormatting>
  <conditionalFormatting sqref="N8:N79">
    <cfRule type="cellIs" dxfId="2" priority="138" operator="greaterThan">
      <formula>1</formula>
    </cfRule>
  </conditionalFormatting>
  <pageMargins left="0.7" right="0.7" top="0.75" bottom="0.75" header="0.3" footer="0.3"/>
  <pageSetup paperSize="9"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07131-01A4-4387-B4F4-27763513C684}">
  <sheetPr>
    <tabColor rgb="FF00B050"/>
  </sheetPr>
  <dimension ref="A1:W25"/>
  <sheetViews>
    <sheetView showGridLines="0" zoomScale="85" zoomScaleNormal="85" workbookViewId="0">
      <selection sqref="A1:E1"/>
    </sheetView>
  </sheetViews>
  <sheetFormatPr baseColWidth="10" defaultColWidth="11.42578125" defaultRowHeight="15" zeroHeight="1" x14ac:dyDescent="0.25"/>
  <cols>
    <col min="1" max="1" width="44.42578125" bestFit="1" customWidth="1"/>
    <col min="2" max="2" width="32.140625" bestFit="1" customWidth="1"/>
    <col min="3" max="3" width="22.5703125" customWidth="1"/>
    <col min="4" max="4" width="47.5703125" customWidth="1"/>
    <col min="5" max="5" width="22.7109375" customWidth="1"/>
    <col min="6" max="6" width="26.42578125" customWidth="1"/>
    <col min="7" max="7" width="5.85546875" customWidth="1"/>
    <col min="8" max="8" width="43" customWidth="1"/>
    <col min="9" max="23" width="12" customWidth="1"/>
  </cols>
  <sheetData>
    <row r="1" spans="1:23" ht="31.5" customHeight="1" x14ac:dyDescent="0.25">
      <c r="A1" s="466" t="s">
        <v>380</v>
      </c>
      <c r="B1" s="466"/>
      <c r="C1" s="466"/>
      <c r="D1" s="466"/>
      <c r="E1" s="466"/>
      <c r="F1" s="250" t="s">
        <v>347</v>
      </c>
      <c r="G1" s="134"/>
      <c r="H1" s="134"/>
      <c r="I1" s="134"/>
    </row>
    <row r="2" spans="1:23" x14ac:dyDescent="0.25">
      <c r="A2" s="134"/>
      <c r="B2" s="134"/>
      <c r="C2" s="134"/>
      <c r="D2" s="134"/>
      <c r="E2" s="134"/>
      <c r="F2" s="134"/>
      <c r="G2" s="134"/>
      <c r="H2" s="139" t="s">
        <v>404</v>
      </c>
      <c r="I2" s="177" t="e">
        <f>1-I3</f>
        <v>#N/A</v>
      </c>
    </row>
    <row r="3" spans="1:23" ht="18.75" x14ac:dyDescent="0.3">
      <c r="A3" s="471" t="s">
        <v>381</v>
      </c>
      <c r="B3" s="471"/>
      <c r="C3" s="471"/>
      <c r="D3" s="471"/>
      <c r="E3" s="471"/>
      <c r="F3" s="134"/>
      <c r="G3" s="134"/>
      <c r="H3" s="139" t="s">
        <v>405</v>
      </c>
      <c r="I3" s="178" t="e">
        <f>HLOOKUP(B5,Partenaires!B11:H15,5,FALSE)</f>
        <v>#N/A</v>
      </c>
    </row>
    <row r="4" spans="1:23" ht="19.5" thickBot="1" x14ac:dyDescent="0.35">
      <c r="A4" s="174"/>
      <c r="B4" s="174"/>
      <c r="C4" s="174"/>
      <c r="D4" s="174"/>
      <c r="E4" s="174"/>
      <c r="F4" s="134"/>
      <c r="G4" s="134"/>
      <c r="H4" s="139" t="s">
        <v>406</v>
      </c>
      <c r="I4" s="179">
        <f>YEAR('INFOS GENERALES'!C19)</f>
        <v>1900</v>
      </c>
    </row>
    <row r="5" spans="1:23" ht="19.5" thickBot="1" x14ac:dyDescent="0.35">
      <c r="A5" s="175" t="s">
        <v>382</v>
      </c>
      <c r="B5" s="176"/>
      <c r="C5" s="174"/>
      <c r="D5" s="493" t="s">
        <v>445</v>
      </c>
      <c r="E5" s="494"/>
      <c r="F5" s="134"/>
      <c r="G5" s="134"/>
      <c r="H5" s="134"/>
      <c r="I5" s="134"/>
    </row>
    <row r="6" spans="1:23" x14ac:dyDescent="0.25">
      <c r="A6" s="134"/>
      <c r="B6" s="134"/>
      <c r="C6" s="134"/>
      <c r="D6" s="134"/>
      <c r="E6" s="134"/>
      <c r="F6" s="134"/>
      <c r="G6" s="134"/>
      <c r="H6" s="134"/>
      <c r="I6" s="134"/>
    </row>
    <row r="7" spans="1:23" ht="31.5" x14ac:dyDescent="0.25">
      <c r="A7" s="450" t="s">
        <v>383</v>
      </c>
      <c r="B7" s="450"/>
      <c r="C7" s="134"/>
      <c r="D7" s="450" t="s">
        <v>444</v>
      </c>
      <c r="E7" s="450"/>
      <c r="F7" s="134"/>
      <c r="G7" s="134"/>
      <c r="H7" s="205"/>
      <c r="I7" s="129" t="s">
        <v>407</v>
      </c>
      <c r="J7" s="129" t="s">
        <v>408</v>
      </c>
      <c r="K7" s="130">
        <f>YEAR(ECHEANCIER!C15)</f>
        <v>1900</v>
      </c>
      <c r="L7" s="130">
        <f>K7+1</f>
        <v>1901</v>
      </c>
      <c r="M7" s="130">
        <f t="shared" ref="M7:P7" si="0">L7+1</f>
        <v>1902</v>
      </c>
      <c r="N7" s="130">
        <f t="shared" si="0"/>
        <v>1903</v>
      </c>
      <c r="O7" s="130">
        <f t="shared" si="0"/>
        <v>1904</v>
      </c>
      <c r="P7" s="130">
        <f t="shared" si="0"/>
        <v>1905</v>
      </c>
      <c r="Q7" s="130">
        <f t="shared" ref="Q7:W7" si="1">P7+1</f>
        <v>1906</v>
      </c>
      <c r="R7" s="130">
        <f t="shared" si="1"/>
        <v>1907</v>
      </c>
      <c r="S7" s="130">
        <f t="shared" si="1"/>
        <v>1908</v>
      </c>
      <c r="T7" s="130">
        <f t="shared" si="1"/>
        <v>1909</v>
      </c>
      <c r="U7" s="130">
        <f t="shared" si="1"/>
        <v>1910</v>
      </c>
      <c r="V7" s="130">
        <f t="shared" si="1"/>
        <v>1911</v>
      </c>
      <c r="W7" s="130">
        <f t="shared" si="1"/>
        <v>1912</v>
      </c>
    </row>
    <row r="8" spans="1:23" ht="45" customHeight="1" x14ac:dyDescent="0.25">
      <c r="A8" s="139" t="s">
        <v>384</v>
      </c>
      <c r="B8" s="247"/>
      <c r="C8" s="134"/>
      <c r="D8" s="139" t="s">
        <v>384</v>
      </c>
      <c r="E8" s="247"/>
      <c r="F8" s="134"/>
      <c r="G8" s="134"/>
      <c r="H8" s="380" t="s">
        <v>409</v>
      </c>
      <c r="I8" s="204">
        <f>NPV($B$13,K8:W8)</f>
        <v>0</v>
      </c>
      <c r="J8" s="204">
        <f>SUM(K8:W8)</f>
        <v>0</v>
      </c>
      <c r="K8" s="204">
        <f>IFERROR(VLOOKUP($B$5,ECHEANCIER!$A$12:$L$72,HLOOKUP('Retour AR - Partenaire'!K7,ECHEANCIER!$C$14:$L$16,3,FALSE),FALSE),0)</f>
        <v>0</v>
      </c>
      <c r="L8" s="204">
        <f>IFERROR(VLOOKUP($B$5,ECHEANCIER!$A$12:$L$72,HLOOKUP('Retour AR - Partenaire'!L7,ECHEANCIER!$C$14:$L$16,3,FALSE),FALSE),0)</f>
        <v>0</v>
      </c>
      <c r="M8" s="204">
        <f>IFERROR(VLOOKUP($B$5,ECHEANCIER!$A$12:$L$72,HLOOKUP('Retour AR - Partenaire'!M7,ECHEANCIER!$C$14:$L$16,3,FALSE),FALSE),0)</f>
        <v>0</v>
      </c>
      <c r="N8" s="204">
        <f>IFERROR(VLOOKUP($B$5,ECHEANCIER!$A$12:$L$72,HLOOKUP('Retour AR - Partenaire'!N7,ECHEANCIER!$C$14:$L$16,3,FALSE),FALSE),0)</f>
        <v>0</v>
      </c>
      <c r="O8" s="204">
        <f>IFERROR(VLOOKUP($B$5,ECHEANCIER!$A$12:$L$72,HLOOKUP('Retour AR - Partenaire'!O7,ECHEANCIER!$C$14:$L$16,3,FALSE),FALSE),0)</f>
        <v>0</v>
      </c>
      <c r="P8" s="204">
        <f>IFERROR(VLOOKUP($B$5,ECHEANCIER!$A$12:$L$72,HLOOKUP('Retour AR - Partenaire'!P7,ECHEANCIER!$C$14:$L$16,3,FALSE),FALSE),0)</f>
        <v>0</v>
      </c>
      <c r="Q8" s="204">
        <f>IFERROR(VLOOKUP($B$5,ECHEANCIER!$A$12:$L$72,HLOOKUP('Retour AR - Partenaire'!Q7,ECHEANCIER!$C$14:$L$16,3,FALSE),FALSE),0)</f>
        <v>0</v>
      </c>
      <c r="R8" s="204">
        <f>IFERROR(VLOOKUP($B$5,ECHEANCIER!$A$12:$L$72,HLOOKUP('Retour AR - Partenaire'!R7,ECHEANCIER!$C$14:$L$16,3,FALSE),FALSE),0)</f>
        <v>0</v>
      </c>
      <c r="S8" s="204">
        <f>IFERROR(VLOOKUP($B$5,ECHEANCIER!$A$12:$L$72,HLOOKUP('Retour AR - Partenaire'!S7,ECHEANCIER!$C$14:$L$16,3,FALSE),FALSE),0)</f>
        <v>0</v>
      </c>
      <c r="T8" s="204">
        <f>IFERROR(VLOOKUP($B$5,ECHEANCIER!$A$12:$L$72,HLOOKUP('Retour AR - Partenaire'!T7,ECHEANCIER!$C$14:$L$16,3,FALSE),FALSE),0)</f>
        <v>0</v>
      </c>
      <c r="U8" s="204">
        <f>IFERROR(VLOOKUP($B$5,ECHEANCIER!$A$12:$L$72,HLOOKUP('Retour AR - Partenaire'!U7,ECHEANCIER!$C$14:$L$16,3,FALSE),FALSE),0)</f>
        <v>0</v>
      </c>
      <c r="V8" s="204">
        <f>IFERROR(VLOOKUP($B$5,ECHEANCIER!$A$12:$L$72,HLOOKUP('Retour AR - Partenaire'!V7,ECHEANCIER!$C$14:$L$16,3,FALSE),FALSE),0)</f>
        <v>0</v>
      </c>
      <c r="W8" s="204">
        <f>IFERROR(VLOOKUP($B$5,ECHEANCIER!$A$12:$L$72,HLOOKUP('Retour AR - Partenaire'!W7,ECHEANCIER!$C$14:$L$16,3,FALSE),FALSE),0)</f>
        <v>0</v>
      </c>
    </row>
    <row r="9" spans="1:23" ht="45" customHeight="1" x14ac:dyDescent="0.25">
      <c r="A9" s="139" t="s">
        <v>385</v>
      </c>
      <c r="B9" s="248"/>
      <c r="C9" s="134"/>
      <c r="D9" s="139" t="s">
        <v>385</v>
      </c>
      <c r="E9" s="248"/>
      <c r="F9" s="134"/>
      <c r="G9" s="134"/>
      <c r="H9" s="380" t="s">
        <v>410</v>
      </c>
      <c r="I9" s="204" t="e">
        <f>SUM(I10:I11)</f>
        <v>#N/A</v>
      </c>
      <c r="J9" s="204" t="e">
        <f>SUM(K9:W9)</f>
        <v>#N/A</v>
      </c>
      <c r="K9" s="204" t="e">
        <f t="shared" ref="K9:W9" si="2">K8*$I$3</f>
        <v>#N/A</v>
      </c>
      <c r="L9" s="204" t="e">
        <f t="shared" si="2"/>
        <v>#N/A</v>
      </c>
      <c r="M9" s="204" t="e">
        <f t="shared" si="2"/>
        <v>#N/A</v>
      </c>
      <c r="N9" s="204" t="e">
        <f t="shared" si="2"/>
        <v>#N/A</v>
      </c>
      <c r="O9" s="204" t="e">
        <f t="shared" si="2"/>
        <v>#N/A</v>
      </c>
      <c r="P9" s="204" t="e">
        <f t="shared" si="2"/>
        <v>#N/A</v>
      </c>
      <c r="Q9" s="204" t="e">
        <f t="shared" si="2"/>
        <v>#N/A</v>
      </c>
      <c r="R9" s="204" t="e">
        <f t="shared" si="2"/>
        <v>#N/A</v>
      </c>
      <c r="S9" s="204" t="e">
        <f t="shared" si="2"/>
        <v>#N/A</v>
      </c>
      <c r="T9" s="204" t="e">
        <f t="shared" si="2"/>
        <v>#N/A</v>
      </c>
      <c r="U9" s="204" t="e">
        <f t="shared" si="2"/>
        <v>#N/A</v>
      </c>
      <c r="V9" s="204" t="e">
        <f t="shared" si="2"/>
        <v>#N/A</v>
      </c>
      <c r="W9" s="204" t="e">
        <f t="shared" si="2"/>
        <v>#N/A</v>
      </c>
    </row>
    <row r="10" spans="1:23" ht="45" customHeight="1" x14ac:dyDescent="0.25">
      <c r="A10" s="139" t="s">
        <v>386</v>
      </c>
      <c r="B10" s="247"/>
      <c r="C10" s="134"/>
      <c r="D10" s="139" t="s">
        <v>386</v>
      </c>
      <c r="E10" s="247"/>
      <c r="F10" s="134"/>
      <c r="G10" s="134"/>
      <c r="H10" s="380" t="s">
        <v>411</v>
      </c>
      <c r="I10" s="204" t="e">
        <f>NPV(B13,'Retour AR - Partenaire'!K10:W10)</f>
        <v>#N/A</v>
      </c>
      <c r="J10" s="204" t="e">
        <f>SUM(K10:W10)</f>
        <v>#N/A</v>
      </c>
      <c r="K10" s="204" t="e">
        <f>K9*$B$9</f>
        <v>#N/A</v>
      </c>
      <c r="L10" s="204" t="e">
        <f t="shared" ref="L10:O10" si="3">L9*$B$9</f>
        <v>#N/A</v>
      </c>
      <c r="M10" s="204" t="e">
        <f t="shared" si="3"/>
        <v>#N/A</v>
      </c>
      <c r="N10" s="204" t="e">
        <f t="shared" si="3"/>
        <v>#N/A</v>
      </c>
      <c r="O10" s="204" t="e">
        <f t="shared" si="3"/>
        <v>#N/A</v>
      </c>
      <c r="P10" s="204" t="e">
        <f t="shared" ref="P10" si="4">P9*$B$9</f>
        <v>#N/A</v>
      </c>
      <c r="Q10" s="204" t="e">
        <f t="shared" ref="Q10" si="5">Q9*$B$9</f>
        <v>#N/A</v>
      </c>
      <c r="R10" s="204" t="e">
        <f t="shared" ref="R10" si="6">R9*$B$9</f>
        <v>#N/A</v>
      </c>
      <c r="S10" s="204" t="e">
        <f t="shared" ref="S10" si="7">S9*$B$9</f>
        <v>#N/A</v>
      </c>
      <c r="T10" s="204" t="e">
        <f t="shared" ref="T10" si="8">T9*$B$9</f>
        <v>#N/A</v>
      </c>
      <c r="U10" s="204" t="e">
        <f t="shared" ref="U10" si="9">U9*$B$9</f>
        <v>#N/A</v>
      </c>
      <c r="V10" s="204" t="e">
        <f t="shared" ref="V10" si="10">V9*$B$9</f>
        <v>#N/A</v>
      </c>
      <c r="W10" s="204" t="e">
        <f t="shared" ref="W10" si="11">W9*$B$9</f>
        <v>#N/A</v>
      </c>
    </row>
    <row r="11" spans="1:23" ht="45" customHeight="1" x14ac:dyDescent="0.25">
      <c r="A11" s="140" t="s">
        <v>387</v>
      </c>
      <c r="B11" s="141"/>
      <c r="C11" s="470" t="s">
        <v>388</v>
      </c>
      <c r="D11" s="140" t="s">
        <v>387</v>
      </c>
      <c r="E11" s="141"/>
      <c r="F11" s="470" t="s">
        <v>388</v>
      </c>
      <c r="G11" s="134"/>
      <c r="H11" s="380" t="s">
        <v>412</v>
      </c>
      <c r="I11" s="204">
        <f>IFERROR(NPV(E13,K11:W11),0)</f>
        <v>0</v>
      </c>
      <c r="J11" s="204">
        <f>IFERROR(SUM(K11:W11),0)</f>
        <v>0</v>
      </c>
      <c r="K11" s="204">
        <f>IFERROR(K9*$E$9,0)</f>
        <v>0</v>
      </c>
      <c r="L11" s="204">
        <f t="shared" ref="L11:W11" si="12">IFERROR(L9*$E$9,0)</f>
        <v>0</v>
      </c>
      <c r="M11" s="204">
        <f t="shared" si="12"/>
        <v>0</v>
      </c>
      <c r="N11" s="204">
        <f t="shared" si="12"/>
        <v>0</v>
      </c>
      <c r="O11" s="204">
        <f t="shared" si="12"/>
        <v>0</v>
      </c>
      <c r="P11" s="204">
        <f t="shared" si="12"/>
        <v>0</v>
      </c>
      <c r="Q11" s="204">
        <f t="shared" si="12"/>
        <v>0</v>
      </c>
      <c r="R11" s="204">
        <f t="shared" si="12"/>
        <v>0</v>
      </c>
      <c r="S11" s="204">
        <f t="shared" si="12"/>
        <v>0</v>
      </c>
      <c r="T11" s="204">
        <f t="shared" si="12"/>
        <v>0</v>
      </c>
      <c r="U11" s="204">
        <f t="shared" si="12"/>
        <v>0</v>
      </c>
      <c r="V11" s="204">
        <f t="shared" si="12"/>
        <v>0</v>
      </c>
      <c r="W11" s="204">
        <f t="shared" si="12"/>
        <v>0</v>
      </c>
    </row>
    <row r="12" spans="1:23" ht="45" customHeight="1" x14ac:dyDescent="0.25">
      <c r="A12" s="140" t="s">
        <v>389</v>
      </c>
      <c r="B12" s="141"/>
      <c r="C12" s="470"/>
      <c r="D12" s="140" t="s">
        <v>389</v>
      </c>
      <c r="E12" s="141"/>
      <c r="F12" s="470"/>
      <c r="G12" s="134"/>
      <c r="H12" s="381" t="s">
        <v>413</v>
      </c>
      <c r="I12" s="204"/>
      <c r="J12" s="204"/>
      <c r="K12" s="204">
        <f>IFERROR(IF(AND(K7&gt;=$B$14,K7&lt;($B$14+$B$15)),1,0),0)</f>
        <v>0</v>
      </c>
      <c r="L12" s="204">
        <f t="shared" ref="L12:W12" si="13">IFERROR(IF(AND(L7&gt;=$B$14,L7&lt;($B$14+$B$15)),1,0),0)</f>
        <v>0</v>
      </c>
      <c r="M12" s="204">
        <f t="shared" si="13"/>
        <v>0</v>
      </c>
      <c r="N12" s="204">
        <f t="shared" si="13"/>
        <v>0</v>
      </c>
      <c r="O12" s="204">
        <f t="shared" si="13"/>
        <v>0</v>
      </c>
      <c r="P12" s="204">
        <f t="shared" si="13"/>
        <v>0</v>
      </c>
      <c r="Q12" s="204">
        <f t="shared" si="13"/>
        <v>0</v>
      </c>
      <c r="R12" s="204">
        <f t="shared" si="13"/>
        <v>0</v>
      </c>
      <c r="S12" s="204">
        <f t="shared" si="13"/>
        <v>0</v>
      </c>
      <c r="T12" s="204">
        <f t="shared" si="13"/>
        <v>0</v>
      </c>
      <c r="U12" s="204">
        <f t="shared" si="13"/>
        <v>0</v>
      </c>
      <c r="V12" s="204">
        <f t="shared" si="13"/>
        <v>0</v>
      </c>
      <c r="W12" s="204">
        <f t="shared" si="13"/>
        <v>0</v>
      </c>
    </row>
    <row r="13" spans="1:23" ht="45" customHeight="1" x14ac:dyDescent="0.25">
      <c r="A13" s="139" t="s">
        <v>390</v>
      </c>
      <c r="B13" s="249"/>
      <c r="C13" s="157" t="s">
        <v>391</v>
      </c>
      <c r="D13" s="139" t="s">
        <v>392</v>
      </c>
      <c r="E13" s="249"/>
      <c r="F13" s="157" t="s">
        <v>391</v>
      </c>
      <c r="G13" s="134"/>
      <c r="H13" s="381" t="s">
        <v>414</v>
      </c>
      <c r="I13" s="204">
        <f>NPV(B13,K13:W13)</f>
        <v>0</v>
      </c>
      <c r="J13" s="204">
        <f>SUM(K13:W13)</f>
        <v>0</v>
      </c>
      <c r="K13" s="204">
        <f t="shared" ref="K13:W13" si="14">IFERROR(IF(K12=1,$I$10/NPV($B$13,$K$12:$W$12),0),0)</f>
        <v>0</v>
      </c>
      <c r="L13" s="204">
        <f t="shared" si="14"/>
        <v>0</v>
      </c>
      <c r="M13" s="204">
        <f t="shared" si="14"/>
        <v>0</v>
      </c>
      <c r="N13" s="204">
        <f t="shared" si="14"/>
        <v>0</v>
      </c>
      <c r="O13" s="204">
        <f t="shared" si="14"/>
        <v>0</v>
      </c>
      <c r="P13" s="204">
        <f t="shared" si="14"/>
        <v>0</v>
      </c>
      <c r="Q13" s="204">
        <f t="shared" si="14"/>
        <v>0</v>
      </c>
      <c r="R13" s="204">
        <f t="shared" si="14"/>
        <v>0</v>
      </c>
      <c r="S13" s="204">
        <f t="shared" si="14"/>
        <v>0</v>
      </c>
      <c r="T13" s="204">
        <f t="shared" si="14"/>
        <v>0</v>
      </c>
      <c r="U13" s="204">
        <f t="shared" si="14"/>
        <v>0</v>
      </c>
      <c r="V13" s="204">
        <f t="shared" si="14"/>
        <v>0</v>
      </c>
      <c r="W13" s="204">
        <f t="shared" si="14"/>
        <v>0</v>
      </c>
    </row>
    <row r="14" spans="1:23" ht="45" customHeight="1" x14ac:dyDescent="0.25">
      <c r="A14" s="139" t="s">
        <v>393</v>
      </c>
      <c r="B14" s="250"/>
      <c r="C14" s="134"/>
      <c r="D14" s="139" t="s">
        <v>393</v>
      </c>
      <c r="E14" s="250"/>
      <c r="F14" s="134"/>
      <c r="G14" s="134"/>
      <c r="H14" s="381" t="s">
        <v>415</v>
      </c>
      <c r="I14" s="204"/>
      <c r="J14" s="204"/>
      <c r="K14" s="204">
        <f>IFERROR(IF(AND(K7&gt;=$E$14,K7&lt;($E$14+$E$15)),1,0),0)</f>
        <v>0</v>
      </c>
      <c r="L14" s="204">
        <f t="shared" ref="L14:W14" si="15">IFERROR(IF(AND(L7&gt;=$E$14,L7&lt;($E$14+$E$15)),1,0),0)</f>
        <v>0</v>
      </c>
      <c r="M14" s="204">
        <f t="shared" si="15"/>
        <v>0</v>
      </c>
      <c r="N14" s="204">
        <f t="shared" si="15"/>
        <v>0</v>
      </c>
      <c r="O14" s="204">
        <f t="shared" si="15"/>
        <v>0</v>
      </c>
      <c r="P14" s="204">
        <f t="shared" si="15"/>
        <v>0</v>
      </c>
      <c r="Q14" s="204">
        <f t="shared" si="15"/>
        <v>0</v>
      </c>
      <c r="R14" s="204">
        <f t="shared" si="15"/>
        <v>0</v>
      </c>
      <c r="S14" s="204">
        <f t="shared" si="15"/>
        <v>0</v>
      </c>
      <c r="T14" s="204">
        <f t="shared" si="15"/>
        <v>0</v>
      </c>
      <c r="U14" s="204">
        <f t="shared" si="15"/>
        <v>0</v>
      </c>
      <c r="V14" s="204">
        <f t="shared" si="15"/>
        <v>0</v>
      </c>
      <c r="W14" s="204">
        <f t="shared" si="15"/>
        <v>0</v>
      </c>
    </row>
    <row r="15" spans="1:23" ht="45" customHeight="1" x14ac:dyDescent="0.25">
      <c r="A15" s="139" t="s">
        <v>394</v>
      </c>
      <c r="B15" s="251"/>
      <c r="C15" s="134"/>
      <c r="D15" s="139" t="s">
        <v>394</v>
      </c>
      <c r="E15" s="251"/>
      <c r="F15" s="134"/>
      <c r="G15" s="134"/>
      <c r="H15" s="381" t="s">
        <v>416</v>
      </c>
      <c r="I15" s="204">
        <f>NPV(E13,K15:W15)</f>
        <v>0</v>
      </c>
      <c r="J15" s="204">
        <f>SUM(K15:W15)</f>
        <v>0</v>
      </c>
      <c r="K15" s="204">
        <f t="shared" ref="K15:W15" si="16">IFERROR(IF(K14=1,$I$11/NPV($E$13,$K$14:$W$14),0),0)</f>
        <v>0</v>
      </c>
      <c r="L15" s="204">
        <f t="shared" si="16"/>
        <v>0</v>
      </c>
      <c r="M15" s="204">
        <f t="shared" si="16"/>
        <v>0</v>
      </c>
      <c r="N15" s="204">
        <f t="shared" si="16"/>
        <v>0</v>
      </c>
      <c r="O15" s="204">
        <f t="shared" si="16"/>
        <v>0</v>
      </c>
      <c r="P15" s="204">
        <f t="shared" si="16"/>
        <v>0</v>
      </c>
      <c r="Q15" s="204">
        <f t="shared" si="16"/>
        <v>0</v>
      </c>
      <c r="R15" s="204">
        <f t="shared" si="16"/>
        <v>0</v>
      </c>
      <c r="S15" s="204">
        <f t="shared" si="16"/>
        <v>0</v>
      </c>
      <c r="T15" s="204">
        <f t="shared" si="16"/>
        <v>0</v>
      </c>
      <c r="U15" s="204">
        <f t="shared" si="16"/>
        <v>0</v>
      </c>
      <c r="V15" s="204">
        <f t="shared" si="16"/>
        <v>0</v>
      </c>
      <c r="W15" s="204">
        <f t="shared" si="16"/>
        <v>0</v>
      </c>
    </row>
    <row r="16" spans="1:23" ht="45" customHeight="1" x14ac:dyDescent="0.25">
      <c r="A16" s="139" t="s">
        <v>395</v>
      </c>
      <c r="B16" s="252"/>
      <c r="C16" s="134"/>
      <c r="D16" s="139" t="s">
        <v>395</v>
      </c>
      <c r="E16" s="252"/>
      <c r="F16" s="134"/>
      <c r="G16" s="134"/>
      <c r="H16" s="134"/>
      <c r="I16" s="134"/>
    </row>
    <row r="17" spans="1:9" ht="45" customHeight="1" x14ac:dyDescent="0.25">
      <c r="A17" s="143" t="s">
        <v>396</v>
      </c>
      <c r="B17" s="253"/>
      <c r="C17" s="134"/>
      <c r="D17" s="143" t="s">
        <v>396</v>
      </c>
      <c r="E17" s="253"/>
      <c r="F17" s="134"/>
      <c r="G17" s="134"/>
      <c r="H17" s="134"/>
      <c r="I17" s="134"/>
    </row>
    <row r="18" spans="1:9" ht="24.6" customHeight="1" x14ac:dyDescent="0.25">
      <c r="A18" s="134"/>
      <c r="B18" s="134"/>
      <c r="C18" s="134"/>
      <c r="D18" s="134"/>
      <c r="E18" s="134"/>
      <c r="F18" s="134"/>
      <c r="G18" s="134"/>
      <c r="H18" s="134"/>
      <c r="I18" s="134"/>
    </row>
    <row r="19" spans="1:9" ht="20.25" customHeight="1" x14ac:dyDescent="0.25">
      <c r="A19" s="143" t="s">
        <v>397</v>
      </c>
      <c r="B19" s="134"/>
      <c r="C19" s="134"/>
      <c r="D19" s="134"/>
      <c r="E19" s="134"/>
      <c r="F19" s="134"/>
      <c r="G19" s="134"/>
      <c r="H19" s="134"/>
      <c r="I19" s="134"/>
    </row>
    <row r="20" spans="1:9" x14ac:dyDescent="0.25">
      <c r="A20" s="139" t="s">
        <v>398</v>
      </c>
      <c r="B20" s="472" t="s">
        <v>399</v>
      </c>
      <c r="C20" s="473"/>
      <c r="D20" s="473"/>
      <c r="E20" s="134"/>
      <c r="F20" s="134"/>
      <c r="G20" s="134"/>
      <c r="H20" s="134"/>
      <c r="I20" s="134"/>
    </row>
    <row r="21" spans="1:9" ht="95.25" customHeight="1" x14ac:dyDescent="0.25">
      <c r="A21" s="252"/>
      <c r="B21" s="477" t="s">
        <v>400</v>
      </c>
      <c r="C21" s="478"/>
      <c r="D21" s="479"/>
      <c r="E21" s="134"/>
      <c r="F21" s="134"/>
      <c r="G21" s="134"/>
      <c r="H21" s="134"/>
      <c r="I21" s="134"/>
    </row>
    <row r="22" spans="1:9" ht="20.25" customHeight="1" x14ac:dyDescent="0.25">
      <c r="A22" s="143" t="s">
        <v>401</v>
      </c>
      <c r="B22" s="134"/>
      <c r="C22" s="134"/>
      <c r="D22" s="134"/>
      <c r="E22" s="134"/>
      <c r="F22" s="134"/>
      <c r="G22" s="134"/>
      <c r="H22" s="134"/>
      <c r="I22" s="134"/>
    </row>
    <row r="23" spans="1:9" ht="49.5" customHeight="1" x14ac:dyDescent="0.25">
      <c r="A23" s="139" t="s">
        <v>402</v>
      </c>
      <c r="B23" s="472" t="s">
        <v>403</v>
      </c>
      <c r="C23" s="473"/>
      <c r="D23" s="473"/>
      <c r="E23" s="134"/>
      <c r="F23" s="134"/>
      <c r="G23" s="134"/>
      <c r="H23" s="134"/>
      <c r="I23" s="134"/>
    </row>
    <row r="24" spans="1:9" ht="49.5" customHeight="1" x14ac:dyDescent="0.25">
      <c r="A24" s="252"/>
      <c r="B24" s="474"/>
      <c r="C24" s="475"/>
      <c r="D24" s="476"/>
      <c r="E24" s="134"/>
      <c r="F24" s="134"/>
      <c r="G24" s="134"/>
      <c r="H24" s="134"/>
      <c r="I24" s="134"/>
    </row>
    <row r="25" spans="1:9" ht="13.5" customHeight="1" x14ac:dyDescent="0.25">
      <c r="A25" s="134"/>
      <c r="B25" s="134"/>
      <c r="C25" s="134"/>
      <c r="D25" s="134"/>
      <c r="E25" s="134"/>
      <c r="F25" s="134"/>
      <c r="G25" s="134"/>
      <c r="H25" s="134"/>
      <c r="I25" s="134"/>
    </row>
  </sheetData>
  <mergeCells count="10">
    <mergeCell ref="B23:D23"/>
    <mergeCell ref="B24:D24"/>
    <mergeCell ref="F11:F12"/>
    <mergeCell ref="B20:D20"/>
    <mergeCell ref="B21:D21"/>
    <mergeCell ref="A1:E1"/>
    <mergeCell ref="A7:B7"/>
    <mergeCell ref="D7:E7"/>
    <mergeCell ref="C11:C12"/>
    <mergeCell ref="A3:E3"/>
  </mergeCells>
  <dataValidations count="6">
    <dataValidation type="list" allowBlank="1" showInputMessage="1" showErrorMessage="1" sqref="E9 B9" xr:uid="{5A71CA6F-794D-4C2B-97EE-2CE895465266}">
      <formula1>"100%,50%,-"</formula1>
    </dataValidation>
    <dataValidation type="list" allowBlank="1" showInputMessage="1" showErrorMessage="1" sqref="B11 E11" xr:uid="{DCBB1380-6378-4270-929F-9BB92ABF9F27}">
      <formula1>"Produite , Vendue ,Commercialisée ,Traitée , Livrée ,Commandée , Injectée ,-"</formula1>
    </dataValidation>
    <dataValidation type="list" allowBlank="1" showInputMessage="1" showErrorMessage="1" sqref="B15 E15" xr:uid="{58BE0EB0-94A7-4117-AC1D-B419FF47DC14}">
      <formula1>"1,2,3,4,5,6,-"</formula1>
    </dataValidation>
    <dataValidation type="list" allowBlank="1" showInputMessage="1" showErrorMessage="1" sqref="B8 E8" xr:uid="{4146BE5C-412A-4AE6-9861-16B4D3C86031}">
      <formula1>"Ma , Mc, Ms,-"</formula1>
    </dataValidation>
    <dataValidation type="list" allowBlank="1" showInputMessage="1" showErrorMessage="1" sqref="B10 E10" xr:uid="{7747070C-4116-40F5-8E0A-73072DA81724}">
      <formula1>"Unité d'œuvre , Chiffres d’affaires , Avancement projet , Sans financement ,-"</formula1>
    </dataValidation>
    <dataValidation type="list" allowBlank="1" showInputMessage="1" showErrorMessage="1" sqref="A21" xr:uid="{7393F709-3C2D-427E-87F9-3E5A1FBA6BDC}">
      <formula1>"Oui,Non"</formula1>
    </dataValidation>
  </dataValidations>
  <hyperlinks>
    <hyperlink ref="C13" r:id="rId1" xr:uid="{B3F7C642-28E3-4E17-B7EC-75308A04D78A}"/>
    <hyperlink ref="F13" r:id="rId2" xr:uid="{0E9CEFDA-FF6B-469E-8EF6-FA44FE66A2B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C9FF8A28-CAC0-4B34-AA4D-09E644E73558}">
          <x14:formula1>
            <xm:f>Partenaires!$B$11:$H$11</xm:f>
          </x14:formula1>
          <xm:sqref>B5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4236460BACF14F8124E54B96D4F871" ma:contentTypeVersion="19" ma:contentTypeDescription="Crée un document." ma:contentTypeScope="" ma:versionID="8e5a34eb6c13d73cc4da678daf69b9d9">
  <xsd:schema xmlns:xsd="http://www.w3.org/2001/XMLSchema" xmlns:xs="http://www.w3.org/2001/XMLSchema" xmlns:p="http://schemas.microsoft.com/office/2006/metadata/properties" xmlns:ns2="2a5e44a5-5f11-428a-a25c-c47a3e8cab48" xmlns:ns3="fdf58644-03cd-470f-a924-695d40eb6135" targetNamespace="http://schemas.microsoft.com/office/2006/metadata/properties" ma:root="true" ma:fieldsID="8f57ae2672029d75857096260f4719d9" ns2:_="" ns3:_="">
    <xsd:import namespace="2a5e44a5-5f11-428a-a25c-c47a3e8cab48"/>
    <xsd:import namespace="fdf58644-03cd-470f-a924-695d40eb6135"/>
    <xsd:element name="properties">
      <xsd:complexType>
        <xsd:sequence>
          <xsd:element name="documentManagement">
            <xsd:complexType>
              <xsd:all>
                <xsd:element ref="ns2:Ressource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NbProjetscontractualis_x00e9_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5e44a5-5f11-428a-a25c-c47a3e8cab48" elementFormDefault="qualified">
    <xsd:import namespace="http://schemas.microsoft.com/office/2006/documentManagement/types"/>
    <xsd:import namespace="http://schemas.microsoft.com/office/infopath/2007/PartnerControls"/>
    <xsd:element name="Ressources" ma:index="3" nillable="true" ma:displayName="Ressources" ma:format="Dropdown" ma:internalName="Ressources"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faaaa922-7a9d-4888-b0c0-3cd0453685d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hidden="true" ma:internalName="MediaServiceOCR" ma:readOnly="true">
      <xsd:simpleType>
        <xsd:restriction base="dms:Note"/>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bProjetscontractualis_x00e9_s" ma:index="21" nillable="true" ma:displayName="Nb Projets contractualisés" ma:decimals="0" ma:format="Dropdown" ma:hidden="true" ma:internalName="NbProjetscontractualis_x00e9_s" ma:readOnly="false" ma:percentage="FALSE">
      <xsd:simpleType>
        <xsd:restriction base="dms:Number"/>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f58644-03cd-470f-a924-695d40eb613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b56114b-f27f-4b72-b2a8-f9562c8da8b2}" ma:internalName="TaxCatchAll" ma:readOnly="false" ma:showField="CatchAllData" ma:web="fdf58644-03cd-470f-a924-695d40eb613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a5e44a5-5f11-428a-a25c-c47a3e8cab48">
      <Terms xmlns="http://schemas.microsoft.com/office/infopath/2007/PartnerControls"/>
    </lcf76f155ced4ddcb4097134ff3c332f>
    <TaxCatchAll xmlns="fdf58644-03cd-470f-a924-695d40eb6135" xsi:nil="true"/>
    <Ressources xmlns="2a5e44a5-5f11-428a-a25c-c47a3e8cab48" xsi:nil="true"/>
    <NbProjetscontractualis_x00e9_s xmlns="2a5e44a5-5f11-428a-a25c-c47a3e8cab48" xsi:nil="true"/>
  </documentManagement>
</p:properties>
</file>

<file path=customXml/itemProps1.xml><?xml version="1.0" encoding="utf-8"?>
<ds:datastoreItem xmlns:ds="http://schemas.openxmlformats.org/officeDocument/2006/customXml" ds:itemID="{1C867922-B9AE-40F2-967B-8C19606B2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5e44a5-5f11-428a-a25c-c47a3e8cab48"/>
    <ds:schemaRef ds:uri="fdf58644-03cd-470f-a924-695d40eb61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948B3-681B-4028-80D6-7FE6B6EE9689}">
  <ds:schemaRefs>
    <ds:schemaRef ds:uri="http://schemas.microsoft.com/sharepoint/v3/contenttype/forms"/>
  </ds:schemaRefs>
</ds:datastoreItem>
</file>

<file path=customXml/itemProps3.xml><?xml version="1.0" encoding="utf-8"?>
<ds:datastoreItem xmlns:ds="http://schemas.openxmlformats.org/officeDocument/2006/customXml" ds:itemID="{06B8A0DA-A043-4562-8BED-865FAABD9D1A}">
  <ds:schemaRefs>
    <ds:schemaRef ds:uri="http://purl.org/dc/elements/1.1/"/>
    <ds:schemaRef ds:uri="http://schemas.microsoft.com/office/2006/documentManagement/types"/>
    <ds:schemaRef ds:uri="http://schemas.openxmlformats.org/package/2006/metadata/core-properties"/>
    <ds:schemaRef ds:uri="fdf58644-03cd-470f-a924-695d40eb6135"/>
    <ds:schemaRef ds:uri="http://purl.org/dc/terms/"/>
    <ds:schemaRef ds:uri="http://purl.org/dc/dcmitype/"/>
    <ds:schemaRef ds:uri="2a5e44a5-5f11-428a-a25c-c47a3e8cab48"/>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Explications</vt:lpstr>
      <vt:lpstr>Definitions</vt:lpstr>
      <vt:lpstr>Partenaires</vt:lpstr>
      <vt:lpstr>Structure projet </vt:lpstr>
      <vt:lpstr>Amortissements</vt:lpstr>
      <vt:lpstr>Description des coûts</vt:lpstr>
      <vt:lpstr>BdD</vt:lpstr>
      <vt:lpstr>Syntheses AIDES</vt:lpstr>
      <vt:lpstr>Synthèse des coûts</vt:lpstr>
      <vt:lpstr>Synthèse par lot - Partenaire X</vt:lpstr>
      <vt:lpstr>INFOS GENERALES</vt:lpstr>
      <vt:lpstr>ECHEANCIER</vt:lpstr>
      <vt:lpstr>Retour AR - Partenaire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2025-01-09T13:25:57Z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0x010100934236460BACF14F8124E54B96D4F871</vt:lpwstr>
  </property>
  <property fmtid="{D5CDD505-2E9C-101B-9397-08002B2CF9AE}" pid="3" name="MediaServiceImageTags">
    <vt:lpwstr/>
  </property>
</Properties>
</file>