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demecloud-my.sharepoint.com/personal/eva_beltran_ademe_fr/Documents/Bureau/"/>
    </mc:Choice>
  </mc:AlternateContent>
  <xr:revisionPtr revIDLastSave="7" documentId="13_ncr:1_{4C1D63A0-10A7-4E9D-8B07-4F42DCEB848A}" xr6:coauthVersionLast="47" xr6:coauthVersionMax="47" xr10:uidLastSave="{C95C0DCD-54CD-4FB3-97C2-A81A4A98B4DC}"/>
  <bookViews>
    <workbookView xWindow="-120" yWindow="-120" windowWidth="20730" windowHeight="11160" activeTab="2" xr2:uid="{A7998746-FE65-496B-AED4-BF9E7E41603C}"/>
  </bookViews>
  <sheets>
    <sheet name="Guide d'utilisation" sheetId="8" r:id="rId1"/>
    <sheet name="Synthèse des objectifs" sheetId="2" r:id="rId2"/>
    <sheet name="Bilans kWh et CO2e" sheetId="4" r:id="rId3"/>
    <sheet name="FE" sheetId="6" state="hidden" r:id="rId4"/>
    <sheet name="Véhicules" sheetId="7" state="hidden" r:id="rId5"/>
  </sheets>
  <definedNames>
    <definedName name="Articulé">Véhicules!$C$21:$C$25</definedName>
    <definedName name="Ferroviaire">Véhicules!$L$4:$L$6</definedName>
    <definedName name="Fluvial">Véhicules!$L$7:$L$14</definedName>
    <definedName name="Maritime">Véhicules!$L$15:$L$24</definedName>
    <definedName name="Rigide">Véhicules!$C$9:$C$20</definedName>
    <definedName name="VUL">Véhicules!$C$4:$C$8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4" l="1"/>
  <c r="P9" i="4"/>
  <c r="M9" i="4"/>
  <c r="L9" i="4"/>
  <c r="J9" i="4"/>
  <c r="I9" i="4"/>
  <c r="F9" i="4"/>
  <c r="E9" i="4"/>
  <c r="E19" i="4"/>
  <c r="E11" i="4"/>
  <c r="L46" i="4"/>
  <c r="L51" i="4"/>
  <c r="J45" i="4"/>
  <c r="AA18" i="2"/>
  <c r="K18" i="2"/>
  <c r="AC18" i="2"/>
  <c r="AB18" i="2"/>
  <c r="Z18" i="2"/>
  <c r="AA54" i="2"/>
  <c r="H54" i="2"/>
  <c r="AC54" i="2" s="1"/>
  <c r="H50" i="2"/>
  <c r="AA51" i="2"/>
  <c r="AA52" i="2"/>
  <c r="AA53" i="2"/>
  <c r="AA55" i="2"/>
  <c r="AA56" i="2"/>
  <c r="AA57" i="2"/>
  <c r="AA58" i="2"/>
  <c r="X51" i="2"/>
  <c r="Q43" i="4" s="1"/>
  <c r="X52" i="2"/>
  <c r="Q44" i="4" s="1"/>
  <c r="X53" i="2"/>
  <c r="Q45" i="4" s="1"/>
  <c r="X54" i="2"/>
  <c r="X55" i="2"/>
  <c r="P47" i="4" s="1"/>
  <c r="X56" i="2"/>
  <c r="Q48" i="4" s="1"/>
  <c r="X57" i="2"/>
  <c r="Q49" i="4" s="1"/>
  <c r="X58" i="2"/>
  <c r="X59" i="2"/>
  <c r="Q51" i="4" s="1"/>
  <c r="T51" i="2"/>
  <c r="M43" i="4" s="1"/>
  <c r="T52" i="2"/>
  <c r="M44" i="4" s="1"/>
  <c r="T53" i="2"/>
  <c r="L45" i="4" s="1"/>
  <c r="T54" i="2"/>
  <c r="M46" i="4" s="1"/>
  <c r="T55" i="2"/>
  <c r="M47" i="4" s="1"/>
  <c r="T56" i="2"/>
  <c r="M48" i="4" s="1"/>
  <c r="T57" i="2"/>
  <c r="L49" i="4" s="1"/>
  <c r="T58" i="2"/>
  <c r="M50" i="4" s="1"/>
  <c r="T59" i="2"/>
  <c r="O51" i="2"/>
  <c r="J43" i="4" s="1"/>
  <c r="O52" i="2"/>
  <c r="O53" i="2"/>
  <c r="I45" i="4" s="1"/>
  <c r="O54" i="2"/>
  <c r="J46" i="4" s="1"/>
  <c r="O55" i="2"/>
  <c r="J47" i="4" s="1"/>
  <c r="O56" i="2"/>
  <c r="O57" i="2"/>
  <c r="J49" i="4" s="1"/>
  <c r="O58" i="2"/>
  <c r="J50" i="4" s="1"/>
  <c r="O59" i="2"/>
  <c r="J51" i="4" s="1"/>
  <c r="K51" i="2"/>
  <c r="F43" i="4" s="1"/>
  <c r="K52" i="2"/>
  <c r="E44" i="4" s="1"/>
  <c r="K53" i="2"/>
  <c r="F45" i="4" s="1"/>
  <c r="K54" i="2"/>
  <c r="F46" i="4" s="1"/>
  <c r="K55" i="2"/>
  <c r="F47" i="4" s="1"/>
  <c r="K56" i="2"/>
  <c r="E48" i="4" s="1"/>
  <c r="K57" i="2"/>
  <c r="F49" i="4" s="1"/>
  <c r="K58" i="2"/>
  <c r="F50" i="4" s="1"/>
  <c r="K59" i="2"/>
  <c r="F51" i="4" s="1"/>
  <c r="H51" i="2"/>
  <c r="AC51" i="2" s="1"/>
  <c r="H52" i="2"/>
  <c r="H53" i="2"/>
  <c r="H55" i="2"/>
  <c r="AC55" i="2" s="1"/>
  <c r="H56" i="2"/>
  <c r="H57" i="2"/>
  <c r="H58" i="2"/>
  <c r="AC58" i="2" s="1"/>
  <c r="H59" i="2"/>
  <c r="AC59" i="2" s="1"/>
  <c r="AA27" i="2"/>
  <c r="AA28" i="2"/>
  <c r="AA29" i="2"/>
  <c r="AA30" i="2"/>
  <c r="AA31" i="2"/>
  <c r="AA32" i="2"/>
  <c r="AA33" i="2"/>
  <c r="AA34" i="2"/>
  <c r="AA35" i="2"/>
  <c r="AA36" i="2"/>
  <c r="AA37" i="2"/>
  <c r="AA38" i="2"/>
  <c r="AA39" i="2"/>
  <c r="AA40" i="2"/>
  <c r="AA41" i="2"/>
  <c r="AA42" i="2"/>
  <c r="AA43" i="2"/>
  <c r="AA44" i="2"/>
  <c r="AA45" i="2"/>
  <c r="AA46" i="2"/>
  <c r="AA47" i="2"/>
  <c r="AA48" i="2"/>
  <c r="AA49" i="2"/>
  <c r="AA50" i="2"/>
  <c r="AA59" i="2"/>
  <c r="X27" i="2"/>
  <c r="Q19" i="4" s="1"/>
  <c r="X28" i="2"/>
  <c r="Q20" i="4" s="1"/>
  <c r="X29" i="2"/>
  <c r="X30" i="2"/>
  <c r="Q22" i="4" s="1"/>
  <c r="X31" i="2"/>
  <c r="Q23" i="4" s="1"/>
  <c r="X32" i="2"/>
  <c r="Q24" i="4" s="1"/>
  <c r="X33" i="2"/>
  <c r="X34" i="2"/>
  <c r="Q26" i="4" s="1"/>
  <c r="X35" i="2"/>
  <c r="Q27" i="4" s="1"/>
  <c r="X36" i="2"/>
  <c r="Q28" i="4" s="1"/>
  <c r="X37" i="2"/>
  <c r="X38" i="2"/>
  <c r="Q30" i="4" s="1"/>
  <c r="X39" i="2"/>
  <c r="P31" i="4" s="1"/>
  <c r="X40" i="2"/>
  <c r="Q32" i="4" s="1"/>
  <c r="X41" i="2"/>
  <c r="X42" i="2"/>
  <c r="Q34" i="4" s="1"/>
  <c r="X43" i="2"/>
  <c r="Q35" i="4" s="1"/>
  <c r="X44" i="2"/>
  <c r="Q36" i="4" s="1"/>
  <c r="X45" i="2"/>
  <c r="X46" i="2"/>
  <c r="Q38" i="4" s="1"/>
  <c r="X47" i="2"/>
  <c r="Q39" i="4" s="1"/>
  <c r="X48" i="2"/>
  <c r="Q40" i="4" s="1"/>
  <c r="X49" i="2"/>
  <c r="X50" i="2"/>
  <c r="Q42" i="4" s="1"/>
  <c r="T27" i="2"/>
  <c r="M19" i="4" s="1"/>
  <c r="T28" i="2"/>
  <c r="M20" i="4" s="1"/>
  <c r="T29" i="2"/>
  <c r="L21" i="4" s="1"/>
  <c r="T30" i="2"/>
  <c r="M22" i="4" s="1"/>
  <c r="T31" i="2"/>
  <c r="L23" i="4" s="1"/>
  <c r="T32" i="2"/>
  <c r="M24" i="4" s="1"/>
  <c r="T33" i="2"/>
  <c r="L25" i="4" s="1"/>
  <c r="T34" i="2"/>
  <c r="M26" i="4" s="1"/>
  <c r="T35" i="2"/>
  <c r="M27" i="4" s="1"/>
  <c r="T36" i="2"/>
  <c r="M28" i="4" s="1"/>
  <c r="T37" i="2"/>
  <c r="L29" i="4" s="1"/>
  <c r="T38" i="2"/>
  <c r="M30" i="4" s="1"/>
  <c r="T39" i="2"/>
  <c r="M31" i="4" s="1"/>
  <c r="T40" i="2"/>
  <c r="M32" i="4" s="1"/>
  <c r="T41" i="2"/>
  <c r="L33" i="4" s="1"/>
  <c r="T42" i="2"/>
  <c r="M34" i="4" s="1"/>
  <c r="T43" i="2"/>
  <c r="M35" i="4" s="1"/>
  <c r="T44" i="2"/>
  <c r="M36" i="4" s="1"/>
  <c r="T45" i="2"/>
  <c r="L37" i="4" s="1"/>
  <c r="T46" i="2"/>
  <c r="M38" i="4" s="1"/>
  <c r="T47" i="2"/>
  <c r="M39" i="4" s="1"/>
  <c r="T48" i="2"/>
  <c r="M40" i="4" s="1"/>
  <c r="T49" i="2"/>
  <c r="L41" i="4" s="1"/>
  <c r="T50" i="2"/>
  <c r="M42" i="4" s="1"/>
  <c r="O27" i="2"/>
  <c r="Z27" i="2" s="1"/>
  <c r="O28" i="2"/>
  <c r="Z28" i="2" s="1"/>
  <c r="O29" i="2"/>
  <c r="Z29" i="2" s="1"/>
  <c r="O30" i="2"/>
  <c r="Z30" i="2" s="1"/>
  <c r="O31" i="2"/>
  <c r="J23" i="4" s="1"/>
  <c r="O32" i="2"/>
  <c r="Z32" i="2" s="1"/>
  <c r="O33" i="2"/>
  <c r="Z33" i="2" s="1"/>
  <c r="O34" i="2"/>
  <c r="Z34" i="2" s="1"/>
  <c r="O35" i="2"/>
  <c r="Z35" i="2" s="1"/>
  <c r="O36" i="2"/>
  <c r="Z36" i="2" s="1"/>
  <c r="O37" i="2"/>
  <c r="Z37" i="2" s="1"/>
  <c r="O38" i="2"/>
  <c r="Z38" i="2" s="1"/>
  <c r="O39" i="2"/>
  <c r="Z39" i="2" s="1"/>
  <c r="O40" i="2"/>
  <c r="Z40" i="2" s="1"/>
  <c r="O41" i="2"/>
  <c r="I33" i="4" s="1"/>
  <c r="O42" i="2"/>
  <c r="Z42" i="2" s="1"/>
  <c r="O43" i="2"/>
  <c r="Z43" i="2" s="1"/>
  <c r="O44" i="2"/>
  <c r="Z44" i="2" s="1"/>
  <c r="O45" i="2"/>
  <c r="Z45" i="2" s="1"/>
  <c r="O46" i="2"/>
  <c r="Z46" i="2" s="1"/>
  <c r="O47" i="2"/>
  <c r="Z47" i="2" s="1"/>
  <c r="O48" i="2"/>
  <c r="Z48" i="2" s="1"/>
  <c r="O49" i="2"/>
  <c r="Z49" i="2" s="1"/>
  <c r="O50" i="2"/>
  <c r="Z50" i="2" s="1"/>
  <c r="K27" i="2"/>
  <c r="K28" i="2"/>
  <c r="E20" i="4" s="1"/>
  <c r="K29" i="2"/>
  <c r="E21" i="4" s="1"/>
  <c r="K30" i="2"/>
  <c r="F22" i="4" s="1"/>
  <c r="K31" i="2"/>
  <c r="E23" i="4" s="1"/>
  <c r="K32" i="2"/>
  <c r="E24" i="4" s="1"/>
  <c r="K33" i="2"/>
  <c r="E25" i="4" s="1"/>
  <c r="K34" i="2"/>
  <c r="E26" i="4" s="1"/>
  <c r="K35" i="2"/>
  <c r="E27" i="4" s="1"/>
  <c r="K36" i="2"/>
  <c r="E28" i="4" s="1"/>
  <c r="K37" i="2"/>
  <c r="E29" i="4" s="1"/>
  <c r="K38" i="2"/>
  <c r="E30" i="4" s="1"/>
  <c r="K39" i="2"/>
  <c r="E31" i="4" s="1"/>
  <c r="K40" i="2"/>
  <c r="E32" i="4" s="1"/>
  <c r="K41" i="2"/>
  <c r="E33" i="4" s="1"/>
  <c r="K42" i="2"/>
  <c r="F34" i="4" s="1"/>
  <c r="K43" i="2"/>
  <c r="E35" i="4" s="1"/>
  <c r="K44" i="2"/>
  <c r="E36" i="4" s="1"/>
  <c r="K45" i="2"/>
  <c r="E37" i="4" s="1"/>
  <c r="K46" i="2"/>
  <c r="F38" i="4" s="1"/>
  <c r="K47" i="2"/>
  <c r="E39" i="4" s="1"/>
  <c r="K48" i="2"/>
  <c r="E40" i="4" s="1"/>
  <c r="K49" i="2"/>
  <c r="E41" i="4" s="1"/>
  <c r="K50" i="2"/>
  <c r="F42" i="4" s="1"/>
  <c r="H27" i="2"/>
  <c r="AC27" i="2" s="1"/>
  <c r="H28" i="2"/>
  <c r="AC28" i="2" s="1"/>
  <c r="H29" i="2"/>
  <c r="AC29" i="2" s="1"/>
  <c r="H30" i="2"/>
  <c r="AC30" i="2" s="1"/>
  <c r="H31" i="2"/>
  <c r="AC31" i="2" s="1"/>
  <c r="H32" i="2"/>
  <c r="AC32" i="2" s="1"/>
  <c r="H33" i="2"/>
  <c r="AC33" i="2" s="1"/>
  <c r="H34" i="2"/>
  <c r="AC34" i="2" s="1"/>
  <c r="H35" i="2"/>
  <c r="AC35" i="2" s="1"/>
  <c r="H36" i="2"/>
  <c r="AC36" i="2" s="1"/>
  <c r="H37" i="2"/>
  <c r="AC37" i="2" s="1"/>
  <c r="H38" i="2"/>
  <c r="AC38" i="2" s="1"/>
  <c r="H39" i="2"/>
  <c r="AC39" i="2" s="1"/>
  <c r="H40" i="2"/>
  <c r="AC40" i="2" s="1"/>
  <c r="H41" i="2"/>
  <c r="AC41" i="2" s="1"/>
  <c r="H42" i="2"/>
  <c r="AC42" i="2" s="1"/>
  <c r="H43" i="2"/>
  <c r="AC43" i="2" s="1"/>
  <c r="H44" i="2"/>
  <c r="AC44" i="2" s="1"/>
  <c r="H45" i="2"/>
  <c r="AC45" i="2" s="1"/>
  <c r="H46" i="2"/>
  <c r="AC46" i="2" s="1"/>
  <c r="H47" i="2"/>
  <c r="AC47" i="2" s="1"/>
  <c r="H48" i="2"/>
  <c r="AC48" i="2" s="1"/>
  <c r="H49" i="2"/>
  <c r="AC49" i="2" s="1"/>
  <c r="R6" i="7"/>
  <c r="R5" i="7"/>
  <c r="R4" i="7"/>
  <c r="H4" i="7"/>
  <c r="D11" i="6"/>
  <c r="I11" i="7" s="1"/>
  <c r="C10" i="6"/>
  <c r="I8" i="7" s="1"/>
  <c r="Q5" i="7"/>
  <c r="Q6" i="7"/>
  <c r="Q7" i="7"/>
  <c r="Q8" i="7"/>
  <c r="Q9" i="7"/>
  <c r="Q10" i="7"/>
  <c r="Q11" i="7"/>
  <c r="Q12" i="7"/>
  <c r="Q13" i="7"/>
  <c r="Q14" i="7"/>
  <c r="Q15" i="7"/>
  <c r="Q16" i="7"/>
  <c r="Q17" i="7"/>
  <c r="Q18" i="7"/>
  <c r="Q19" i="7"/>
  <c r="Q20" i="7"/>
  <c r="Q21" i="7"/>
  <c r="Q22" i="7"/>
  <c r="Q23" i="7"/>
  <c r="Q24" i="7"/>
  <c r="Q4" i="7"/>
  <c r="H5" i="7"/>
  <c r="H6" i="7"/>
  <c r="H7" i="7"/>
  <c r="H8" i="7"/>
  <c r="H9" i="7"/>
  <c r="H10" i="7"/>
  <c r="H11" i="7"/>
  <c r="H12" i="7"/>
  <c r="H13" i="7"/>
  <c r="H14" i="7"/>
  <c r="H15" i="7"/>
  <c r="H16" i="7"/>
  <c r="H17" i="7"/>
  <c r="H18" i="7"/>
  <c r="H19" i="7"/>
  <c r="H20" i="7"/>
  <c r="H21" i="7"/>
  <c r="H22" i="7"/>
  <c r="H23" i="7"/>
  <c r="H24" i="7"/>
  <c r="H25" i="7"/>
  <c r="R22" i="7"/>
  <c r="R23" i="7"/>
  <c r="R21" i="7"/>
  <c r="R16" i="7"/>
  <c r="R17" i="7"/>
  <c r="R18" i="7"/>
  <c r="R15" i="7"/>
  <c r="R24" i="7"/>
  <c r="R20" i="7"/>
  <c r="R19" i="7"/>
  <c r="R14" i="7"/>
  <c r="R8" i="7"/>
  <c r="R9" i="7"/>
  <c r="R10" i="7"/>
  <c r="R11" i="7"/>
  <c r="R12" i="7"/>
  <c r="R13" i="7"/>
  <c r="R7" i="7"/>
  <c r="I24" i="7"/>
  <c r="I19" i="7"/>
  <c r="I16" i="7"/>
  <c r="I7" i="7"/>
  <c r="I23" i="7"/>
  <c r="I18" i="7"/>
  <c r="I15" i="7"/>
  <c r="I13" i="7"/>
  <c r="I10" i="7"/>
  <c r="I6" i="7"/>
  <c r="I5" i="7"/>
  <c r="C5" i="6"/>
  <c r="I22" i="7" s="1"/>
  <c r="L22" i="4" l="1"/>
  <c r="F23" i="4"/>
  <c r="F19" i="4"/>
  <c r="L24" i="4"/>
  <c r="L20" i="4"/>
  <c r="F21" i="4"/>
  <c r="L19" i="4"/>
  <c r="F24" i="4"/>
  <c r="F20" i="4"/>
  <c r="L31" i="4"/>
  <c r="F31" i="4"/>
  <c r="E45" i="4"/>
  <c r="L50" i="4"/>
  <c r="L39" i="4"/>
  <c r="F27" i="4"/>
  <c r="F35" i="4"/>
  <c r="L43" i="4"/>
  <c r="L27" i="4"/>
  <c r="I49" i="4"/>
  <c r="L47" i="4"/>
  <c r="L35" i="4"/>
  <c r="F39" i="4"/>
  <c r="E42" i="4"/>
  <c r="L38" i="4"/>
  <c r="F26" i="4"/>
  <c r="L42" i="4"/>
  <c r="L34" i="4"/>
  <c r="L30" i="4"/>
  <c r="L26" i="4"/>
  <c r="F30" i="4"/>
  <c r="F41" i="4"/>
  <c r="F37" i="4"/>
  <c r="F33" i="4"/>
  <c r="F29" i="4"/>
  <c r="F25" i="4"/>
  <c r="L48" i="4"/>
  <c r="L44" i="4"/>
  <c r="L40" i="4"/>
  <c r="L36" i="4"/>
  <c r="L32" i="4"/>
  <c r="L28" i="4"/>
  <c r="F48" i="4"/>
  <c r="F44" i="4"/>
  <c r="F40" i="4"/>
  <c r="F36" i="4"/>
  <c r="F32" i="4"/>
  <c r="F28" i="4"/>
  <c r="P43" i="4"/>
  <c r="Q47" i="4"/>
  <c r="S47" i="4" s="1"/>
  <c r="U47" i="4" s="1"/>
  <c r="P39" i="4"/>
  <c r="P27" i="4"/>
  <c r="Q31" i="4"/>
  <c r="P23" i="4"/>
  <c r="M23" i="4"/>
  <c r="M51" i="4"/>
  <c r="S51" i="4" s="1"/>
  <c r="U51" i="4" s="1"/>
  <c r="E50" i="4"/>
  <c r="E49" i="4"/>
  <c r="E38" i="4"/>
  <c r="E22" i="4"/>
  <c r="P51" i="4"/>
  <c r="P35" i="4"/>
  <c r="P19" i="4"/>
  <c r="E46" i="4"/>
  <c r="E34" i="4"/>
  <c r="M37" i="4"/>
  <c r="M29" i="4"/>
  <c r="M21" i="4"/>
  <c r="Q37" i="4"/>
  <c r="P37" i="4"/>
  <c r="Q29" i="4"/>
  <c r="P29" i="4"/>
  <c r="Q25" i="4"/>
  <c r="P25" i="4"/>
  <c r="E51" i="4"/>
  <c r="E43" i="4"/>
  <c r="S43" i="4"/>
  <c r="U43" i="4" s="1"/>
  <c r="J44" i="4"/>
  <c r="S44" i="4" s="1"/>
  <c r="U44" i="4" s="1"/>
  <c r="I44" i="4"/>
  <c r="M45" i="4"/>
  <c r="S45" i="4" s="1"/>
  <c r="U45" i="4" s="1"/>
  <c r="Q50" i="4"/>
  <c r="S50" i="4" s="1"/>
  <c r="U50" i="4" s="1"/>
  <c r="P50" i="4"/>
  <c r="Q46" i="4"/>
  <c r="S46" i="4" s="1"/>
  <c r="U46" i="4" s="1"/>
  <c r="P46" i="4"/>
  <c r="I29" i="4"/>
  <c r="J37" i="4"/>
  <c r="I41" i="4"/>
  <c r="I25" i="4"/>
  <c r="J33" i="4"/>
  <c r="I37" i="4"/>
  <c r="I21" i="4"/>
  <c r="J29" i="4"/>
  <c r="M41" i="4"/>
  <c r="M33" i="4"/>
  <c r="M25" i="4"/>
  <c r="Q41" i="4"/>
  <c r="P41" i="4"/>
  <c r="Q33" i="4"/>
  <c r="P33" i="4"/>
  <c r="Q21" i="4"/>
  <c r="P21" i="4"/>
  <c r="E47" i="4"/>
  <c r="J48" i="4"/>
  <c r="I48" i="4"/>
  <c r="M49" i="4"/>
  <c r="S49" i="4" s="1"/>
  <c r="U49" i="4" s="1"/>
  <c r="J21" i="4"/>
  <c r="J41" i="4"/>
  <c r="J25" i="4"/>
  <c r="I40" i="4"/>
  <c r="I36" i="4"/>
  <c r="I32" i="4"/>
  <c r="I28" i="4"/>
  <c r="I24" i="4"/>
  <c r="I20" i="4"/>
  <c r="J40" i="4"/>
  <c r="J36" i="4"/>
  <c r="J32" i="4"/>
  <c r="J28" i="4"/>
  <c r="S28" i="4" s="1"/>
  <c r="U28" i="4" s="1"/>
  <c r="J24" i="4"/>
  <c r="J20" i="4"/>
  <c r="S20" i="4" s="1"/>
  <c r="U20" i="4" s="1"/>
  <c r="P42" i="4"/>
  <c r="P38" i="4"/>
  <c r="P34" i="4"/>
  <c r="P30" i="4"/>
  <c r="P26" i="4"/>
  <c r="P22" i="4"/>
  <c r="AC53" i="2"/>
  <c r="AC57" i="2"/>
  <c r="AC52" i="2"/>
  <c r="I51" i="4"/>
  <c r="I47" i="4"/>
  <c r="I43" i="4"/>
  <c r="I39" i="4"/>
  <c r="I35" i="4"/>
  <c r="I31" i="4"/>
  <c r="R31" i="4" s="1"/>
  <c r="T31" i="4" s="1"/>
  <c r="I27" i="4"/>
  <c r="I23" i="4"/>
  <c r="R23" i="4" s="1"/>
  <c r="T23" i="4" s="1"/>
  <c r="I19" i="4"/>
  <c r="J39" i="4"/>
  <c r="J35" i="4"/>
  <c r="S35" i="4" s="1"/>
  <c r="U35" i="4" s="1"/>
  <c r="J31" i="4"/>
  <c r="S31" i="4" s="1"/>
  <c r="U31" i="4" s="1"/>
  <c r="J27" i="4"/>
  <c r="J19" i="4"/>
  <c r="P49" i="4"/>
  <c r="P45" i="4"/>
  <c r="AC56" i="2"/>
  <c r="AC50" i="2"/>
  <c r="I50" i="4"/>
  <c r="I46" i="4"/>
  <c r="I42" i="4"/>
  <c r="I38" i="4"/>
  <c r="I34" i="4"/>
  <c r="I30" i="4"/>
  <c r="I26" i="4"/>
  <c r="I22" i="4"/>
  <c r="J42" i="4"/>
  <c r="S42" i="4" s="1"/>
  <c r="U42" i="4" s="1"/>
  <c r="J38" i="4"/>
  <c r="S38" i="4" s="1"/>
  <c r="U38" i="4" s="1"/>
  <c r="J34" i="4"/>
  <c r="S34" i="4" s="1"/>
  <c r="U34" i="4" s="1"/>
  <c r="J30" i="4"/>
  <c r="J26" i="4"/>
  <c r="J22" i="4"/>
  <c r="S22" i="4" s="1"/>
  <c r="U22" i="4" s="1"/>
  <c r="P48" i="4"/>
  <c r="P44" i="4"/>
  <c r="P40" i="4"/>
  <c r="P36" i="4"/>
  <c r="P32" i="4"/>
  <c r="P28" i="4"/>
  <c r="P24" i="4"/>
  <c r="P20" i="4"/>
  <c r="Z51" i="2"/>
  <c r="AB51" i="2" s="1"/>
  <c r="Z58" i="2"/>
  <c r="AB58" i="2" s="1"/>
  <c r="Z31" i="2"/>
  <c r="AB31" i="2" s="1"/>
  <c r="Z55" i="2"/>
  <c r="AB55" i="2" s="1"/>
  <c r="Z57" i="2"/>
  <c r="AB57" i="2" s="1"/>
  <c r="Z52" i="2"/>
  <c r="AB52" i="2" s="1"/>
  <c r="AB48" i="2"/>
  <c r="AB32" i="2"/>
  <c r="Z54" i="2"/>
  <c r="AB54" i="2" s="1"/>
  <c r="Z53" i="2"/>
  <c r="AB53" i="2" s="1"/>
  <c r="Z41" i="2"/>
  <c r="AB41" i="2" s="1"/>
  <c r="Z56" i="2"/>
  <c r="AB56" i="2" s="1"/>
  <c r="AB36" i="2"/>
  <c r="AB50" i="2"/>
  <c r="AB42" i="2"/>
  <c r="AB34" i="2"/>
  <c r="AB38" i="2"/>
  <c r="AB40" i="2"/>
  <c r="AB47" i="2"/>
  <c r="AB35" i="2"/>
  <c r="AB46" i="2"/>
  <c r="AB30" i="2"/>
  <c r="AB49" i="2"/>
  <c r="AB44" i="2"/>
  <c r="AB28" i="2"/>
  <c r="AB37" i="2"/>
  <c r="AB33" i="2"/>
  <c r="AB45" i="2"/>
  <c r="AB43" i="2"/>
  <c r="AB29" i="2"/>
  <c r="AB27" i="2"/>
  <c r="AB39" i="2"/>
  <c r="I4" i="7"/>
  <c r="I14" i="7"/>
  <c r="I9" i="7"/>
  <c r="I17" i="7"/>
  <c r="I25" i="7"/>
  <c r="I21" i="7"/>
  <c r="I20" i="7"/>
  <c r="I12" i="7"/>
  <c r="S19" i="4" l="1"/>
  <c r="U19" i="4" s="1"/>
  <c r="S24" i="4"/>
  <c r="U24" i="4" s="1"/>
  <c r="R19" i="4"/>
  <c r="T19" i="4" s="1"/>
  <c r="S26" i="4"/>
  <c r="U26" i="4" s="1"/>
  <c r="R43" i="4"/>
  <c r="T43" i="4" s="1"/>
  <c r="S36" i="4"/>
  <c r="U36" i="4" s="1"/>
  <c r="S40" i="4"/>
  <c r="U40" i="4" s="1"/>
  <c r="R25" i="4"/>
  <c r="T25" i="4" s="1"/>
  <c r="R36" i="4"/>
  <c r="T36" i="4" s="1"/>
  <c r="R39" i="4"/>
  <c r="T39" i="4" s="1"/>
  <c r="S32" i="4"/>
  <c r="U32" i="4" s="1"/>
  <c r="S30" i="4"/>
  <c r="U30" i="4" s="1"/>
  <c r="S29" i="4"/>
  <c r="U29" i="4" s="1"/>
  <c r="R44" i="4"/>
  <c r="T44" i="4" s="1"/>
  <c r="S21" i="4"/>
  <c r="U21" i="4" s="1"/>
  <c r="R20" i="4"/>
  <c r="T20" i="4" s="1"/>
  <c r="R50" i="4"/>
  <c r="T50" i="4" s="1"/>
  <c r="R47" i="4"/>
  <c r="T47" i="4" s="1"/>
  <c r="R21" i="4"/>
  <c r="T21" i="4" s="1"/>
  <c r="R34" i="4"/>
  <c r="T34" i="4" s="1"/>
  <c r="S23" i="4"/>
  <c r="U23" i="4" s="1"/>
  <c r="R33" i="4"/>
  <c r="T33" i="4" s="1"/>
  <c r="R37" i="4"/>
  <c r="T37" i="4" s="1"/>
  <c r="R22" i="4"/>
  <c r="T22" i="4" s="1"/>
  <c r="R46" i="4"/>
  <c r="T46" i="4" s="1"/>
  <c r="S48" i="4"/>
  <c r="U48" i="4" s="1"/>
  <c r="S41" i="4"/>
  <c r="U41" i="4" s="1"/>
  <c r="R35" i="4"/>
  <c r="T35" i="4" s="1"/>
  <c r="S27" i="4"/>
  <c r="U27" i="4" s="1"/>
  <c r="R26" i="4"/>
  <c r="T26" i="4" s="1"/>
  <c r="R42" i="4"/>
  <c r="T42" i="4" s="1"/>
  <c r="R32" i="4"/>
  <c r="T32" i="4" s="1"/>
  <c r="R48" i="4"/>
  <c r="T48" i="4" s="1"/>
  <c r="R27" i="4"/>
  <c r="T27" i="4" s="1"/>
  <c r="R30" i="4"/>
  <c r="T30" i="4" s="1"/>
  <c r="R49" i="4"/>
  <c r="T49" i="4" s="1"/>
  <c r="R45" i="4"/>
  <c r="T45" i="4" s="1"/>
  <c r="R29" i="4"/>
  <c r="T29" i="4" s="1"/>
  <c r="R38" i="4"/>
  <c r="T38" i="4" s="1"/>
  <c r="R40" i="4"/>
  <c r="T40" i="4" s="1"/>
  <c r="R41" i="4"/>
  <c r="T41" i="4" s="1"/>
  <c r="R28" i="4"/>
  <c r="T28" i="4" s="1"/>
  <c r="S33" i="4"/>
  <c r="U33" i="4" s="1"/>
  <c r="S25" i="4"/>
  <c r="U25" i="4" s="1"/>
  <c r="R24" i="4"/>
  <c r="T24" i="4" s="1"/>
  <c r="S39" i="4"/>
  <c r="U39" i="4" s="1"/>
  <c r="S37" i="4"/>
  <c r="U37" i="4" s="1"/>
  <c r="H19" i="2"/>
  <c r="H20" i="2"/>
  <c r="H21" i="2"/>
  <c r="AC21" i="2" s="1"/>
  <c r="H22" i="2"/>
  <c r="H23" i="2"/>
  <c r="H24" i="2"/>
  <c r="H25" i="2"/>
  <c r="AC25" i="2" s="1"/>
  <c r="H26" i="2"/>
  <c r="H18" i="2"/>
  <c r="T18" i="2"/>
  <c r="O18" i="2"/>
  <c r="X19" i="2"/>
  <c r="X20" i="2"/>
  <c r="X21" i="2"/>
  <c r="X22" i="2"/>
  <c r="X23" i="2"/>
  <c r="X24" i="2"/>
  <c r="X25" i="2"/>
  <c r="X26" i="2"/>
  <c r="T19" i="2"/>
  <c r="T20" i="2"/>
  <c r="L12" i="4" s="1"/>
  <c r="T21" i="2"/>
  <c r="L13" i="4" s="1"/>
  <c r="T22" i="2"/>
  <c r="L14" i="4" s="1"/>
  <c r="T23" i="2"/>
  <c r="L15" i="4" s="1"/>
  <c r="T24" i="2"/>
  <c r="L16" i="4" s="1"/>
  <c r="T25" i="2"/>
  <c r="L17" i="4" s="1"/>
  <c r="T26" i="2"/>
  <c r="L18" i="4" s="1"/>
  <c r="X18" i="2"/>
  <c r="O19" i="2"/>
  <c r="O20" i="2"/>
  <c r="O21" i="2"/>
  <c r="O22" i="2"/>
  <c r="O23" i="2"/>
  <c r="O24" i="2"/>
  <c r="O25" i="2"/>
  <c r="O26" i="2"/>
  <c r="Z59" i="2"/>
  <c r="AB59" i="2" s="1"/>
  <c r="K19" i="2"/>
  <c r="K20" i="2"/>
  <c r="F12" i="4" s="1"/>
  <c r="K21" i="2"/>
  <c r="F13" i="4" s="1"/>
  <c r="K22" i="2"/>
  <c r="F14" i="4" s="1"/>
  <c r="K23" i="2"/>
  <c r="F15" i="4" s="1"/>
  <c r="K24" i="2"/>
  <c r="F16" i="4" s="1"/>
  <c r="K25" i="2"/>
  <c r="F17" i="4" s="1"/>
  <c r="K26" i="2"/>
  <c r="F18" i="4" s="1"/>
  <c r="J60" i="2"/>
  <c r="AA19" i="2"/>
  <c r="C21" i="6"/>
  <c r="F11" i="4" l="1"/>
  <c r="J11" i="4"/>
  <c r="I11" i="4"/>
  <c r="M11" i="4"/>
  <c r="L11" i="4"/>
  <c r="P11" i="4"/>
  <c r="Q11" i="4"/>
  <c r="Q52" i="4" s="1"/>
  <c r="AC26" i="2"/>
  <c r="AC22" i="2"/>
  <c r="E16" i="4"/>
  <c r="J14" i="4"/>
  <c r="I14" i="4"/>
  <c r="M18" i="4"/>
  <c r="Q14" i="4"/>
  <c r="P14" i="4"/>
  <c r="J18" i="4"/>
  <c r="I18" i="4"/>
  <c r="I17" i="4"/>
  <c r="J17" i="4"/>
  <c r="I13" i="4"/>
  <c r="J13" i="4"/>
  <c r="Q18" i="4"/>
  <c r="P18" i="4"/>
  <c r="E18" i="4"/>
  <c r="E14" i="4"/>
  <c r="J16" i="4"/>
  <c r="I16" i="4"/>
  <c r="J12" i="4"/>
  <c r="I12" i="4"/>
  <c r="M17" i="4"/>
  <c r="M13" i="4"/>
  <c r="Q17" i="4"/>
  <c r="P17" i="4"/>
  <c r="Q13" i="4"/>
  <c r="P13" i="4"/>
  <c r="R13" i="4" s="1"/>
  <c r="T13" i="4" s="1"/>
  <c r="AC24" i="2"/>
  <c r="AC20" i="2"/>
  <c r="E12" i="4"/>
  <c r="E52" i="4" s="1"/>
  <c r="M15" i="4"/>
  <c r="Q15" i="4"/>
  <c r="P15" i="4"/>
  <c r="E15" i="4"/>
  <c r="M14" i="4"/>
  <c r="E17" i="4"/>
  <c r="E13" i="4"/>
  <c r="J15" i="4"/>
  <c r="I15" i="4"/>
  <c r="M16" i="4"/>
  <c r="M12" i="4"/>
  <c r="L52" i="4"/>
  <c r="Q16" i="4"/>
  <c r="S16" i="4" s="1"/>
  <c r="U16" i="4" s="1"/>
  <c r="P16" i="4"/>
  <c r="Q12" i="4"/>
  <c r="P12" i="4"/>
  <c r="P52" i="4" s="1"/>
  <c r="AC23" i="2"/>
  <c r="H60" i="2"/>
  <c r="R51" i="4"/>
  <c r="T51" i="4" s="1"/>
  <c r="K60" i="2"/>
  <c r="AC19" i="2"/>
  <c r="Z25" i="2"/>
  <c r="Z20" i="2"/>
  <c r="Z26" i="2"/>
  <c r="Z22" i="2"/>
  <c r="Z23" i="2"/>
  <c r="Z24" i="2"/>
  <c r="S18" i="4" l="1"/>
  <c r="U18" i="4" s="1"/>
  <c r="I52" i="4"/>
  <c r="J52" i="4"/>
  <c r="S17" i="4"/>
  <c r="U17" i="4" s="1"/>
  <c r="R18" i="4"/>
  <c r="T18" i="4" s="1"/>
  <c r="R17" i="4"/>
  <c r="T17" i="4" s="1"/>
  <c r="S14" i="4"/>
  <c r="U14" i="4" s="1"/>
  <c r="S13" i="4"/>
  <c r="U13" i="4" s="1"/>
  <c r="R15" i="4"/>
  <c r="T15" i="4" s="1"/>
  <c r="R16" i="4"/>
  <c r="T16" i="4" s="1"/>
  <c r="F52" i="4"/>
  <c r="AC60" i="2"/>
  <c r="S12" i="4"/>
  <c r="U12" i="4" s="1"/>
  <c r="S15" i="4"/>
  <c r="U15" i="4" s="1"/>
  <c r="R14" i="4"/>
  <c r="T14" i="4" s="1"/>
  <c r="R12" i="4"/>
  <c r="T12" i="4" s="1"/>
  <c r="G62" i="2"/>
  <c r="R52" i="4"/>
  <c r="S11" i="4"/>
  <c r="U11" i="4" s="1"/>
  <c r="M52" i="4"/>
  <c r="R11" i="4"/>
  <c r="T11" i="4" s="1"/>
  <c r="T60" i="2"/>
  <c r="G64" i="2" s="1"/>
  <c r="Z21" i="2"/>
  <c r="X60" i="2"/>
  <c r="O60" i="2"/>
  <c r="S9" i="4"/>
  <c r="U9" i="4" s="1"/>
  <c r="Z19" i="2"/>
  <c r="AA20" i="2"/>
  <c r="AB20" i="2" s="1"/>
  <c r="AA21" i="2"/>
  <c r="AA22" i="2"/>
  <c r="AB22" i="2" s="1"/>
  <c r="AA23" i="2"/>
  <c r="AB23" i="2" s="1"/>
  <c r="AA24" i="2"/>
  <c r="AB24" i="2" s="1"/>
  <c r="AA25" i="2"/>
  <c r="AB25" i="2" s="1"/>
  <c r="AA26" i="2"/>
  <c r="AB26" i="2" s="1"/>
  <c r="AB21" i="2" l="1"/>
  <c r="Z60" i="2"/>
  <c r="AB19" i="2"/>
  <c r="T52" i="4"/>
  <c r="S52" i="4"/>
  <c r="U52" i="4" s="1"/>
  <c r="AA60" i="2"/>
  <c r="AB60" i="2" l="1"/>
  <c r="G63" i="2" s="1"/>
  <c r="R9" i="4"/>
  <c r="T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tc={2F747D56-DEA1-4F7B-8725-F6632819A413}</author>
  </authors>
  <commentList>
    <comment ref="E44" authorId="0" shapeId="0" xr:uid="{2F747D56-DEA1-4F7B-8725-F6632819A41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cohérence, il faudrait ajouter le résultat n°4 sur chaque ligne.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GAGNEPAIN Laurent</author>
  </authors>
  <commentList>
    <comment ref="C10" authorId="0" shapeId="0" xr:uid="{9E9A9675-5430-4EE4-8D0B-159DCE35D8D7}">
      <text>
        <r>
          <rPr>
            <sz val="9"/>
            <color indexed="81"/>
            <rFont val="Tahoma"/>
            <family val="2"/>
          </rPr>
          <t>PCI de 33,33 kWh/kg</t>
        </r>
      </text>
    </comment>
  </commentList>
</comments>
</file>

<file path=xl/sharedStrings.xml><?xml version="1.0" encoding="utf-8"?>
<sst xmlns="http://schemas.openxmlformats.org/spreadsheetml/2006/main" count="243" uniqueCount="144">
  <si>
    <r>
      <t>SITUATION INITIALE</t>
    </r>
    <r>
      <rPr>
        <b/>
        <i/>
        <sz val="8"/>
        <color rgb="FF000000"/>
        <rFont val="Calibri"/>
        <family val="2"/>
      </rPr>
      <t xml:space="preserve"> (transport routier)</t>
    </r>
  </si>
  <si>
    <t>SITUATION DE REPORT MODAL</t>
  </si>
  <si>
    <t>SYNTHESE ANNUELLE</t>
  </si>
  <si>
    <t>Référence flux éligibles</t>
  </si>
  <si>
    <t>Origine</t>
  </si>
  <si>
    <t>Destination</t>
  </si>
  <si>
    <t>Distance par trajet</t>
  </si>
  <si>
    <t>Nombre annuel de trajets</t>
  </si>
  <si>
    <t>Tonnage moyen par trajet</t>
  </si>
  <si>
    <t>Transport routier annuel initial</t>
  </si>
  <si>
    <t>Nombre annuel de trajets routiers reportés</t>
  </si>
  <si>
    <t>Transport routier annuel reporté</t>
  </si>
  <si>
    <r>
      <t>Pré-acheminement</t>
    </r>
    <r>
      <rPr>
        <b/>
        <i/>
        <sz val="7"/>
        <color rgb="FF000000"/>
        <rFont val="Calibri"/>
        <family val="2"/>
      </rPr>
      <t xml:space="preserve"> (transport routier)</t>
    </r>
  </si>
  <si>
    <t>Mode massifié</t>
  </si>
  <si>
    <r>
      <t xml:space="preserve">Post-acheminement </t>
    </r>
    <r>
      <rPr>
        <b/>
        <i/>
        <sz val="7"/>
        <color rgb="FF000000"/>
        <rFont val="Calibri"/>
        <family val="2"/>
      </rPr>
      <t>(transport routier)</t>
    </r>
  </si>
  <si>
    <t>Transport routier d'acheminement</t>
  </si>
  <si>
    <t>Taux de report modal</t>
  </si>
  <si>
    <t>Transport annuel</t>
  </si>
  <si>
    <t>Type de mode massifié</t>
  </si>
  <si>
    <t>Unité</t>
  </si>
  <si>
    <t>km</t>
  </si>
  <si>
    <t>tonnes</t>
  </si>
  <si>
    <t>tkm</t>
  </si>
  <si>
    <t>%</t>
  </si>
  <si>
    <t>Exemple</t>
  </si>
  <si>
    <t>Gennevilliers</t>
  </si>
  <si>
    <t>Marseille</t>
  </si>
  <si>
    <t>Valenton</t>
  </si>
  <si>
    <t>Ferroviaire</t>
  </si>
  <si>
    <t>Miramas</t>
  </si>
  <si>
    <t>XXX</t>
  </si>
  <si>
    <t>TOTAL</t>
  </si>
  <si>
    <r>
      <t>Rapport entre le transport routier annuel reporté (</t>
    </r>
    <r>
      <rPr>
        <b/>
        <u/>
        <sz val="11"/>
        <color theme="1"/>
        <rFont val="Calibri"/>
        <family val="2"/>
        <scheme val="minor"/>
      </rPr>
      <t>315 450 tkm</t>
    </r>
    <r>
      <rPr>
        <sz val="11"/>
        <color theme="1"/>
        <rFont val="Calibri"/>
        <family val="2"/>
        <scheme val="minor"/>
      </rPr>
      <t xml:space="preserve"> dans l'exemple) et le transport routier initial (</t>
    </r>
    <r>
      <rPr>
        <b/>
        <sz val="11"/>
        <color theme="1"/>
        <rFont val="Calibri"/>
        <family val="2"/>
        <scheme val="minor"/>
      </rPr>
      <t>588 750 tkm</t>
    </r>
    <r>
      <rPr>
        <sz val="11"/>
        <color theme="1"/>
        <rFont val="Calibri"/>
        <family val="2"/>
        <scheme val="minor"/>
      </rPr>
      <t xml:space="preserve"> dans l'exemple).</t>
    </r>
  </si>
  <si>
    <t>Taux de transport routier évité</t>
  </si>
  <si>
    <r>
      <t>Rapport entre le transport routier annuel évité (</t>
    </r>
    <r>
      <rPr>
        <b/>
        <u/>
        <sz val="11"/>
        <color theme="1"/>
        <rFont val="Calibri"/>
        <family val="2"/>
        <scheme val="minor"/>
      </rPr>
      <t>353 250 tkm</t>
    </r>
    <r>
      <rPr>
        <sz val="11"/>
        <color theme="1"/>
        <rFont val="Calibri"/>
        <family val="2"/>
        <scheme val="minor"/>
      </rPr>
      <t xml:space="preserve"> dans l'exemple) et le transport routier initial (</t>
    </r>
    <r>
      <rPr>
        <b/>
        <sz val="11"/>
        <color theme="1"/>
        <rFont val="Calibri"/>
        <family val="2"/>
        <scheme val="minor"/>
      </rPr>
      <t>588 750 tkm</t>
    </r>
    <r>
      <rPr>
        <sz val="11"/>
        <color theme="1"/>
        <rFont val="Calibri"/>
        <family val="2"/>
        <scheme val="minor"/>
      </rPr>
      <t xml:space="preserve"> dans l'exemple).</t>
    </r>
  </si>
  <si>
    <r>
      <t>Rapport entre le transport massifié annuel (</t>
    </r>
    <r>
      <rPr>
        <b/>
        <u/>
        <sz val="11"/>
        <color theme="1"/>
        <rFont val="Calibri"/>
        <family val="2"/>
        <scheme val="minor"/>
      </rPr>
      <t>342 000 tkm</t>
    </r>
    <r>
      <rPr>
        <sz val="11"/>
        <color theme="1"/>
        <rFont val="Calibri"/>
        <family val="2"/>
        <scheme val="minor"/>
      </rPr>
      <t xml:space="preserve"> dans l'exemple) et le transport routier initial (</t>
    </r>
    <r>
      <rPr>
        <b/>
        <sz val="11"/>
        <color theme="1"/>
        <rFont val="Calibri"/>
        <family val="2"/>
        <scheme val="minor"/>
      </rPr>
      <t>588 750 tkm</t>
    </r>
    <r>
      <rPr>
        <sz val="11"/>
        <color theme="1"/>
        <rFont val="Calibri"/>
        <family val="2"/>
        <scheme val="minor"/>
      </rPr>
      <t xml:space="preserve"> dans l'exemple).</t>
    </r>
  </si>
  <si>
    <t>BILANS ANNUELS</t>
  </si>
  <si>
    <t>Type de véhicule</t>
  </si>
  <si>
    <t>Spécificités</t>
  </si>
  <si>
    <t>Énergie consommée (kWh)</t>
  </si>
  <si>
    <t>Bilan énergétique en kWh</t>
  </si>
  <si>
    <t>Bilan énergétique en %</t>
  </si>
  <si>
    <t>Bilan environnemental en %</t>
  </si>
  <si>
    <t>Rigide</t>
  </si>
  <si>
    <t>Rigide 12-20t ; diesel</t>
  </si>
  <si>
    <t>Marchandise moyennement dense (250-399 kg/m3)</t>
  </si>
  <si>
    <t>Rigide 7.5-12t ; diesel</t>
  </si>
  <si>
    <t>TOTAL SUR 1 AN</t>
  </si>
  <si>
    <r>
      <t xml:space="preserve">*Les résultats sont donnés en énergie </t>
    </r>
    <r>
      <rPr>
        <b/>
        <u/>
        <sz val="11"/>
        <color theme="1"/>
        <rFont val="Calibri"/>
        <family val="2"/>
        <scheme val="minor"/>
      </rPr>
      <t>primaire</t>
    </r>
    <r>
      <rPr>
        <sz val="11"/>
        <color theme="1"/>
        <rFont val="Calibri"/>
        <family val="2"/>
        <scheme val="minor"/>
      </rPr>
      <t xml:space="preserve"> </t>
    </r>
    <r>
      <rPr>
        <i/>
        <sz val="8"/>
        <color theme="1"/>
        <rFont val="Calibri"/>
        <family val="2"/>
        <scheme val="minor"/>
      </rPr>
      <t>(</t>
    </r>
    <r>
      <rPr>
        <i/>
        <sz val="9"/>
        <color theme="1"/>
        <rFont val="Calibri"/>
        <family val="2"/>
        <scheme val="minor"/>
      </rPr>
      <t>facteur de conversion 2,3 pour l'électricité et 1 pour le reste des sources d'énergie)</t>
    </r>
  </si>
  <si>
    <t>Émissions directes de GES*</t>
  </si>
  <si>
    <t>Carburant</t>
  </si>
  <si>
    <t>Diesel</t>
  </si>
  <si>
    <t>GNR</t>
  </si>
  <si>
    <t>Essence</t>
  </si>
  <si>
    <t>GNC</t>
  </si>
  <si>
    <t>GNL</t>
  </si>
  <si>
    <t>GPL</t>
  </si>
  <si>
    <t>HFO</t>
  </si>
  <si>
    <t>Hydrogène</t>
  </si>
  <si>
    <t>MDO</t>
  </si>
  <si>
    <t>Électricité</t>
  </si>
  <si>
    <t>*mix moyen France continentale</t>
  </si>
  <si>
    <t>Facteur de convesion énergie primaire</t>
  </si>
  <si>
    <t>Autres sources d'énergie</t>
  </si>
  <si>
    <t>Routier</t>
  </si>
  <si>
    <t>Report</t>
  </si>
  <si>
    <t>Liste</t>
  </si>
  <si>
    <t>Véhicule</t>
  </si>
  <si>
    <t>FE (kWh primaire/tkm)</t>
  </si>
  <si>
    <t>Electricité (kWh/tkm)</t>
  </si>
  <si>
    <t>VUL</t>
  </si>
  <si>
    <t>VUL &lt; 3.5t ; diesel</t>
  </si>
  <si>
    <t>B7</t>
  </si>
  <si>
    <r>
      <t>Marchandise légère (&lt; 249 kg/m</t>
    </r>
    <r>
      <rPr>
        <vertAlign val="superscript"/>
        <sz val="11"/>
        <color theme="1"/>
        <rFont val="Calibri"/>
        <family val="2"/>
        <scheme val="minor"/>
      </rPr>
      <t>3</t>
    </r>
    <r>
      <rPr>
        <sz val="11"/>
        <color theme="1"/>
        <rFont val="Calibri"/>
        <family val="2"/>
        <scheme val="minor"/>
      </rPr>
      <t>)</t>
    </r>
  </si>
  <si>
    <t>80% électrique/20% GNR</t>
  </si>
  <si>
    <t>VUL &lt; 3.5t ; essence</t>
  </si>
  <si>
    <t>SP95, 95-E10, 98</t>
  </si>
  <si>
    <t>Fluvial</t>
  </si>
  <si>
    <r>
      <t>Marchandise moyennement dense (250-399 kg/m</t>
    </r>
    <r>
      <rPr>
        <vertAlign val="superscript"/>
        <sz val="11"/>
        <color theme="1"/>
        <rFont val="Calibri"/>
        <family val="2"/>
        <scheme val="minor"/>
      </rPr>
      <t>3</t>
    </r>
    <r>
      <rPr>
        <sz val="11"/>
        <color theme="1"/>
        <rFont val="Calibri"/>
        <family val="2"/>
        <scheme val="minor"/>
      </rPr>
      <t>)</t>
    </r>
  </si>
  <si>
    <t>Articulé</t>
  </si>
  <si>
    <t>VUL &lt; 3.5t ; GNC</t>
  </si>
  <si>
    <t>GNC pour véh routier</t>
  </si>
  <si>
    <t>Maritime</t>
  </si>
  <si>
    <r>
      <t>Marchandise dense ( &gt; 400 kg/m</t>
    </r>
    <r>
      <rPr>
        <vertAlign val="superscript"/>
        <sz val="11"/>
        <color theme="1"/>
        <rFont val="Calibri"/>
        <family val="2"/>
        <scheme val="minor"/>
      </rPr>
      <t>3</t>
    </r>
    <r>
      <rPr>
        <sz val="11"/>
        <color theme="1"/>
        <rFont val="Calibri"/>
        <family val="2"/>
        <scheme val="minor"/>
      </rPr>
      <t>)</t>
    </r>
  </si>
  <si>
    <t>VUL &lt; 3.5t ; GPL</t>
  </si>
  <si>
    <t>Automoteur &lt; 400t de port lourd</t>
  </si>
  <si>
    <t>Utilitaire &lt; 3.5t ; hydrogène</t>
  </si>
  <si>
    <t>H2 électrolyse mix Fr</t>
  </si>
  <si>
    <t>Automoteur 400-649t de port lourd</t>
  </si>
  <si>
    <t>Rigide 3.5-7.5t ; diesel</t>
  </si>
  <si>
    <t>Automoteur 650-999t de port lourd</t>
  </si>
  <si>
    <t>Rigide 3.5-7.5t ; GNC</t>
  </si>
  <si>
    <t>Automoteur 1 000-1 499t de port lourd</t>
  </si>
  <si>
    <t>Rigide 3.5-7.5t ; électrique</t>
  </si>
  <si>
    <t>Electricité</t>
  </si>
  <si>
    <t>Automoteur 1 500-2 999t de port lourd</t>
  </si>
  <si>
    <t>Automoteur &gt; 3 000t de port lourd</t>
  </si>
  <si>
    <t>Rigide 7.5-12t ; GNC</t>
  </si>
  <si>
    <t>Pousseur &lt; 880kW</t>
  </si>
  <si>
    <t>Pousseur &gt; 880 kW</t>
  </si>
  <si>
    <t>Rigide 12-20t ; GNC</t>
  </si>
  <si>
    <t>Cargo &lt; 10 000t</t>
  </si>
  <si>
    <t>87% HFO/13% MDO</t>
  </si>
  <si>
    <t>Rigide 12-20t ; GNL</t>
  </si>
  <si>
    <t>Cargo &gt; 10 000t</t>
  </si>
  <si>
    <t>Rigide 20-26t ; diesel</t>
  </si>
  <si>
    <t>Porte conteneur ; marchandise sèche - HFO</t>
  </si>
  <si>
    <t>Rigide 20-26t ; GNC</t>
  </si>
  <si>
    <t>Porte conteneur ; marchandise réfrigérée - HFO</t>
  </si>
  <si>
    <t>Rigide 20-26t ; GNL</t>
  </si>
  <si>
    <t>Porte conteneur ; marchandise sèche - GNL</t>
  </si>
  <si>
    <t>Rigide 26-32t ; diesel</t>
  </si>
  <si>
    <t>Porte conteneur ; marchandise réfrigérée - GNL</t>
  </si>
  <si>
    <t>Articulé &lt; 34t ; diesel</t>
  </si>
  <si>
    <t>Vraquier &lt; 10 000t</t>
  </si>
  <si>
    <t>99% HFO/1% MDO</t>
  </si>
  <si>
    <t>Articulé 34-40t ; diesel</t>
  </si>
  <si>
    <t>Vraquier 10 000-100 000t</t>
  </si>
  <si>
    <t>Articulé 34-40t ; GNC</t>
  </si>
  <si>
    <t>Vraquier &gt; 100 000t</t>
  </si>
  <si>
    <t>Articulé 34-40t ; GNL</t>
  </si>
  <si>
    <t>Vraquier &lt; 10 000t, GNL</t>
  </si>
  <si>
    <t>Articulé 40-44t ; diesel</t>
  </si>
  <si>
    <t>*donnée moyenne de la France métropolitaine</t>
  </si>
  <si>
    <t>Transport routier évité</t>
  </si>
  <si>
    <r>
      <t>SITUATION INITIALE</t>
    </r>
    <r>
      <rPr>
        <b/>
        <i/>
        <sz val="8"/>
        <color rgb="FF000000"/>
        <rFont val="Calibri"/>
        <family val="2"/>
      </rPr>
      <t xml:space="preserve"> (transport routier annuel à reporter)</t>
    </r>
  </si>
  <si>
    <r>
      <t>Post acheminement</t>
    </r>
    <r>
      <rPr>
        <b/>
        <i/>
        <sz val="8"/>
        <color rgb="FF000000"/>
        <rFont val="Calibri"/>
        <family val="2"/>
      </rPr>
      <t xml:space="preserve"> (transport routiers</t>
    </r>
  </si>
  <si>
    <r>
      <t>Pré-acheminement</t>
    </r>
    <r>
      <rPr>
        <b/>
        <i/>
        <sz val="8"/>
        <color rgb="FF000000"/>
        <rFont val="Calibri"/>
        <family val="2"/>
      </rPr>
      <t xml:space="preserve"> (transport routier)</t>
    </r>
  </si>
  <si>
    <t>Taux de transport routier reporté vers le transport combiné</t>
  </si>
  <si>
    <t>Transport routier reporté vers le combiné</t>
  </si>
  <si>
    <t>Electricité (amont)
(kg CO2e/kWh)</t>
  </si>
  <si>
    <t>Carburant (amont)
(kg CO2e/kWh)</t>
  </si>
  <si>
    <t>Carburant (usage)
(kg CO2e/kWh)</t>
  </si>
  <si>
    <t>Amont
(kg CO2e/kWh)</t>
  </si>
  <si>
    <t>Combustion
(kg CO2e/kWh)</t>
  </si>
  <si>
    <t>FLUVIAL ET MARITIME (kg CO2 e/kWh)</t>
  </si>
  <si>
    <t>FERROVIAIRE (kg CO2 e/kWh)</t>
  </si>
  <si>
    <t>ROUTIER (kg CO2e/kWh PCI)</t>
  </si>
  <si>
    <t>FE (kg CO2e/tkm)</t>
  </si>
  <si>
    <t>Usage (kg CO2e/tkm)</t>
  </si>
  <si>
    <t>Amont (kg CO2e/tkm)</t>
  </si>
  <si>
    <t>Electricité (kg CO2e/tkm)</t>
  </si>
  <si>
    <r>
      <t>GES émis (kg CO</t>
    </r>
    <r>
      <rPr>
        <b/>
        <vertAlign val="subscript"/>
        <sz val="8"/>
        <color rgb="FF000000"/>
        <rFont val="Calibri"/>
        <family val="2"/>
      </rPr>
      <t>2</t>
    </r>
    <r>
      <rPr>
        <b/>
        <sz val="8"/>
        <color rgb="FF000000"/>
        <rFont val="Calibri"/>
        <family val="2"/>
      </rPr>
      <t>e)</t>
    </r>
  </si>
  <si>
    <r>
      <t>Bilan environnemental en kg CO</t>
    </r>
    <r>
      <rPr>
        <b/>
        <vertAlign val="subscript"/>
        <sz val="8"/>
        <color rgb="FF000000"/>
        <rFont val="Calibri"/>
        <family val="2"/>
      </rPr>
      <t>2</t>
    </r>
    <r>
      <rPr>
        <b/>
        <sz val="8"/>
        <color rgb="FF000000"/>
        <rFont val="Calibri"/>
        <family val="2"/>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</si>
</sst>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_-;\-* #,##0_-;_-* &quot;-&quot;??_-;_-@_-"/>
    <numFmt numFmtId="165" formatCode="General&quot; kWh PCI/kg&quot;"/>
    <numFmt numFmtId="166" formatCode="General&quot; kg CO2 eq&quot;"/>
    <numFmt numFmtId="167" formatCode="General&quot; kWh&quot;"/>
    <numFmt numFmtId="168" formatCode="0.0000"/>
    <numFmt numFmtId="169" formatCode="0.000"/>
    <numFmt numFmtId="170" formatCode="0.00000"/>
    <numFmt numFmtId="171" formatCode="#,##0&quot; kg CO2e&quot;"/>
    <numFmt numFmtId="172" formatCode="#,##0&quot; kWh&quot;"/>
    <numFmt numFmtId="173" formatCode="General&quot; kg CO2e/kg&quot;"/>
    <numFmt numFmtId="174" formatCode="General&quot; kg CO2e/kWh&quot;"/>
    <numFmt numFmtId="175" formatCode="0&quot; kg CO2e&quot;"/>
  </numFmts>
  <fonts count="20" x14ac:knownFonts="1">
    <font>
      <sz val="11"/>
      <color theme="1"/>
      <name val="Calibri"/>
      <family val="2"/>
      <scheme val="minor"/>
    </font>
    <font>
      <sz val="11"/>
      <color theme="1"/>
      <name val="Calibri"/>
      <family val="2"/>
      <scheme val="minor"/>
    </font>
    <font>
      <b/>
      <u/>
      <sz val="8"/>
      <color rgb="FF000000"/>
      <name val="Calibri"/>
      <family val="2"/>
    </font>
    <font>
      <b/>
      <sz val="7"/>
      <color rgb="FF000000"/>
      <name val="Calibri"/>
      <family val="2"/>
    </font>
    <font>
      <sz val="8"/>
      <color rgb="FF000000"/>
      <name val="Calibri"/>
      <family val="2"/>
    </font>
    <font>
      <b/>
      <sz val="8"/>
      <color rgb="FF000000"/>
      <name val="Calibri"/>
      <family val="2"/>
    </font>
    <font>
      <b/>
      <u/>
      <sz val="8"/>
      <color rgb="FFFFFFFF"/>
      <name val="Calibri"/>
      <family val="2"/>
    </font>
    <font>
      <sz val="7"/>
      <color theme="1"/>
      <name val="Calibri"/>
      <family val="2"/>
      <scheme val="minor"/>
    </font>
    <font>
      <b/>
      <sz val="11"/>
      <color theme="1"/>
      <name val="Calibri"/>
      <family val="2"/>
      <scheme val="minor"/>
    </font>
    <font>
      <sz val="9"/>
      <color theme="1"/>
      <name val="Calibri"/>
      <family val="2"/>
      <scheme val="minor"/>
    </font>
    <font>
      <b/>
      <u/>
      <sz val="11"/>
      <color theme="1"/>
      <name val="Calibri"/>
      <family val="2"/>
      <scheme val="minor"/>
    </font>
    <font>
      <vertAlign val="superscript"/>
      <sz val="11"/>
      <color theme="1"/>
      <name val="Calibri"/>
      <family val="2"/>
      <scheme val="minor"/>
    </font>
    <font>
      <i/>
      <sz val="8"/>
      <color theme="1"/>
      <name val="Calibri"/>
      <family val="2"/>
      <scheme val="minor"/>
    </font>
    <font>
      <i/>
      <sz val="9"/>
      <color theme="1"/>
      <name val="Calibri"/>
      <family val="2"/>
      <scheme val="minor"/>
    </font>
    <font>
      <b/>
      <u/>
      <sz val="12"/>
      <color theme="0"/>
      <name val="Calibri"/>
      <family val="2"/>
      <scheme val="minor"/>
    </font>
    <font>
      <b/>
      <u/>
      <sz val="12"/>
      <color theme="1"/>
      <name val="Calibri"/>
      <family val="2"/>
      <scheme val="minor"/>
    </font>
    <font>
      <b/>
      <i/>
      <sz val="8"/>
      <color rgb="FF000000"/>
      <name val="Calibri"/>
      <family val="2"/>
    </font>
    <font>
      <b/>
      <i/>
      <sz val="7"/>
      <color rgb="FF000000"/>
      <name val="Calibri"/>
      <family val="2"/>
    </font>
    <font>
      <sz val="9"/>
      <color indexed="81"/>
      <name val="Tahoma"/>
      <family val="2"/>
    </font>
    <font>
      <b/>
      <vertAlign val="subscript"/>
      <sz val="8"/>
      <color rgb="FF000000"/>
      <name val="Calibri"/>
      <family val="2"/>
    </font>
  </fonts>
  <fills count="19">
    <fill>
      <patternFill patternType="none"/>
    </fill>
    <fill>
      <patternFill patternType="gray125"/>
    </fill>
    <fill>
      <patternFill patternType="solid">
        <fgColor rgb="FFFFFFFF"/>
        <bgColor indexed="64"/>
      </patternFill>
    </fill>
    <fill>
      <patternFill patternType="solid">
        <fgColor rgb="FFFFD966"/>
        <bgColor indexed="64"/>
      </patternFill>
    </fill>
    <fill>
      <patternFill patternType="solid">
        <fgColor rgb="FFB4C6E7"/>
        <bgColor indexed="64"/>
      </patternFill>
    </fill>
    <fill>
      <patternFill patternType="solid">
        <fgColor rgb="FF808080"/>
        <bgColor indexed="64"/>
      </patternFill>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23" xfId="0" applyBorder="1" applyAlignment="1">
      <alignment horizontal="center" vertical="center"/>
    </xf>
    <xf numFmtId="0" fontId="0" fillId="0" borderId="25" xfId="0" applyBorder="1" applyAlignment="1">
      <alignment horizontal="center"/>
    </xf>
    <xf numFmtId="0" fontId="0" fillId="0" borderId="0" xfId="0" applyAlignment="1">
      <alignment vertical="center"/>
    </xf>
    <xf numFmtId="0" fontId="0" fillId="0" borderId="1" xfId="0" applyBorder="1" applyAlignment="1">
      <alignment horizontal="center"/>
    </xf>
    <xf numFmtId="0" fontId="0" fillId="0" borderId="34" xfId="0" applyBorder="1" applyAlignment="1">
      <alignment horizontal="center"/>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49" fontId="9" fillId="0" borderId="25" xfId="0" applyNumberFormat="1" applyFont="1" applyBorder="1" applyAlignment="1" applyProtection="1">
      <alignment horizontal="center"/>
      <protection locked="0"/>
    </xf>
    <xf numFmtId="0" fontId="0" fillId="0" borderId="0" xfId="0" applyProtection="1">
      <protection locked="0"/>
    </xf>
    <xf numFmtId="0" fontId="2" fillId="7" borderId="4" xfId="0" applyFont="1" applyFill="1" applyBorder="1" applyAlignment="1">
      <alignment horizontal="center" vertical="center"/>
    </xf>
    <xf numFmtId="0" fontId="3" fillId="7" borderId="1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7" fillId="0" borderId="0" xfId="0" applyFont="1" applyAlignment="1">
      <alignment wrapText="1"/>
    </xf>
    <xf numFmtId="0" fontId="3" fillId="7"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9" borderId="11" xfId="0" applyFont="1" applyFill="1" applyBorder="1" applyAlignment="1">
      <alignment horizontal="center" vertical="center"/>
    </xf>
    <xf numFmtId="0" fontId="4" fillId="9" borderId="6" xfId="0" applyFont="1" applyFill="1" applyBorder="1" applyAlignment="1">
      <alignment horizontal="center" vertical="center"/>
    </xf>
    <xf numFmtId="164" fontId="4" fillId="9" borderId="8" xfId="1" applyNumberFormat="1" applyFont="1" applyFill="1" applyBorder="1" applyAlignment="1" applyProtection="1">
      <alignment horizontal="center" vertical="center"/>
    </xf>
    <xf numFmtId="164" fontId="4" fillId="7" borderId="8" xfId="1" applyNumberFormat="1" applyFont="1" applyFill="1" applyBorder="1" applyAlignment="1" applyProtection="1">
      <alignment horizontal="center" vertical="center"/>
    </xf>
    <xf numFmtId="0" fontId="4" fillId="9" borderId="3"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8" xfId="0" applyFont="1" applyFill="1" applyBorder="1" applyAlignment="1">
      <alignment horizontal="center" vertical="center"/>
    </xf>
    <xf numFmtId="0" fontId="4" fillId="7" borderId="3" xfId="0" applyFont="1" applyFill="1" applyBorder="1" applyAlignment="1">
      <alignment horizontal="center" vertical="center"/>
    </xf>
    <xf numFmtId="164" fontId="4" fillId="9" borderId="5" xfId="1" applyNumberFormat="1" applyFont="1" applyFill="1" applyBorder="1" applyAlignment="1" applyProtection="1">
      <alignment horizontal="center" vertical="center"/>
    </xf>
    <xf numFmtId="0" fontId="4" fillId="7" borderId="0" xfId="0" applyFont="1" applyFill="1" applyAlignment="1">
      <alignment horizontal="center" vertical="center"/>
    </xf>
    <xf numFmtId="0" fontId="4" fillId="7" borderId="6" xfId="0" applyFont="1" applyFill="1" applyBorder="1" applyAlignment="1">
      <alignment horizontal="center" vertical="center"/>
    </xf>
    <xf numFmtId="164" fontId="4" fillId="11" borderId="5" xfId="0" applyNumberFormat="1" applyFont="1" applyFill="1" applyBorder="1" applyAlignment="1">
      <alignment horizontal="center" vertical="center"/>
    </xf>
    <xf numFmtId="0" fontId="4" fillId="7" borderId="13" xfId="0" applyFont="1" applyFill="1" applyBorder="1" applyAlignment="1">
      <alignment horizontal="center" vertical="center"/>
    </xf>
    <xf numFmtId="0" fontId="4" fillId="8" borderId="6" xfId="0" applyFont="1" applyFill="1" applyBorder="1" applyAlignment="1">
      <alignment horizontal="center" vertical="center"/>
    </xf>
    <xf numFmtId="0" fontId="6" fillId="7" borderId="9" xfId="0" applyFont="1" applyFill="1" applyBorder="1" applyAlignment="1">
      <alignment horizontal="center" vertical="center"/>
    </xf>
    <xf numFmtId="0" fontId="9" fillId="0" borderId="0" xfId="0" applyFont="1"/>
    <xf numFmtId="9" fontId="9" fillId="0" borderId="0" xfId="0" applyNumberFormat="1" applyFont="1"/>
    <xf numFmtId="0" fontId="5" fillId="15" borderId="5" xfId="0" applyFont="1" applyFill="1" applyBorder="1" applyAlignment="1">
      <alignment horizontal="center" vertical="center" wrapText="1"/>
    </xf>
    <xf numFmtId="0" fontId="4" fillId="7" borderId="25" xfId="0" applyFont="1" applyFill="1" applyBorder="1" applyAlignment="1">
      <alignment horizontal="center" vertical="center"/>
    </xf>
    <xf numFmtId="167" fontId="9" fillId="7" borderId="25" xfId="0" applyNumberFormat="1" applyFont="1" applyFill="1" applyBorder="1" applyAlignment="1">
      <alignment horizontal="center"/>
    </xf>
    <xf numFmtId="0" fontId="9" fillId="7" borderId="25" xfId="0" applyFont="1" applyFill="1" applyBorder="1" applyAlignment="1">
      <alignment horizontal="center"/>
    </xf>
    <xf numFmtId="167" fontId="9" fillId="0" borderId="25" xfId="0" applyNumberFormat="1" applyFont="1" applyBorder="1" applyAlignment="1" applyProtection="1">
      <alignment horizontal="center"/>
      <protection locked="0"/>
    </xf>
    <xf numFmtId="166" fontId="9" fillId="0" borderId="25" xfId="0" applyNumberFormat="1" applyFont="1" applyBorder="1" applyAlignment="1" applyProtection="1">
      <alignment horizontal="center"/>
      <protection locked="0"/>
    </xf>
    <xf numFmtId="0" fontId="9" fillId="7" borderId="15" xfId="0" applyFont="1" applyFill="1" applyBorder="1" applyAlignment="1">
      <alignment horizontal="center"/>
    </xf>
    <xf numFmtId="0" fontId="4" fillId="7" borderId="14" xfId="0" applyFont="1" applyFill="1" applyBorder="1" applyAlignment="1">
      <alignment horizontal="center" vertical="center"/>
    </xf>
    <xf numFmtId="49" fontId="9" fillId="0" borderId="14" xfId="0" applyNumberFormat="1" applyFont="1" applyBorder="1" applyAlignment="1" applyProtection="1">
      <alignment horizontal="center"/>
      <protection locked="0"/>
    </xf>
    <xf numFmtId="0" fontId="4" fillId="9" borderId="22" xfId="0" applyFont="1" applyFill="1" applyBorder="1" applyAlignment="1">
      <alignment horizontal="center" vertical="center"/>
    </xf>
    <xf numFmtId="0" fontId="4" fillId="9" borderId="24" xfId="0" applyFont="1" applyFill="1" applyBorder="1" applyAlignment="1">
      <alignment horizontal="center" vertical="center"/>
    </xf>
    <xf numFmtId="167" fontId="9" fillId="12" borderId="24" xfId="0" applyNumberFormat="1" applyFont="1" applyFill="1" applyBorder="1" applyAlignment="1">
      <alignment horizontal="center"/>
    </xf>
    <xf numFmtId="166" fontId="9" fillId="12" borderId="24" xfId="0" applyNumberFormat="1" applyFont="1" applyFill="1" applyBorder="1" applyAlignment="1">
      <alignment horizontal="center"/>
    </xf>
    <xf numFmtId="166" fontId="9" fillId="7" borderId="43" xfId="0" applyNumberFormat="1" applyFont="1" applyFill="1" applyBorder="1" applyAlignment="1">
      <alignment horizontal="center"/>
    </xf>
    <xf numFmtId="167" fontId="9" fillId="7" borderId="43" xfId="0" applyNumberFormat="1" applyFont="1" applyFill="1" applyBorder="1" applyAlignment="1">
      <alignment horizontal="center"/>
    </xf>
    <xf numFmtId="0" fontId="9" fillId="7" borderId="43" xfId="0" applyFont="1" applyFill="1" applyBorder="1" applyAlignment="1">
      <alignment horizontal="center" vertical="center"/>
    </xf>
    <xf numFmtId="166" fontId="9" fillId="7" borderId="44" xfId="0" applyNumberFormat="1" applyFont="1" applyFill="1" applyBorder="1" applyAlignment="1">
      <alignment horizontal="center"/>
    </xf>
    <xf numFmtId="167" fontId="9" fillId="7" borderId="44" xfId="0" applyNumberFormat="1" applyFont="1" applyFill="1" applyBorder="1" applyAlignment="1">
      <alignment horizontal="center"/>
    </xf>
    <xf numFmtId="0" fontId="6" fillId="5" borderId="9" xfId="0" applyFont="1" applyFill="1" applyBorder="1" applyAlignment="1">
      <alignment horizontal="center" vertical="center"/>
    </xf>
    <xf numFmtId="11" fontId="0" fillId="0" borderId="15" xfId="0" applyNumberFormat="1" applyBorder="1" applyAlignment="1">
      <alignment horizontal="center"/>
    </xf>
    <xf numFmtId="9" fontId="9" fillId="12" borderId="24" xfId="0" applyNumberFormat="1" applyFont="1" applyFill="1" applyBorder="1" applyAlignment="1">
      <alignment horizontal="center"/>
    </xf>
    <xf numFmtId="166" fontId="9" fillId="7" borderId="45" xfId="0" applyNumberFormat="1" applyFont="1" applyFill="1" applyBorder="1" applyAlignment="1">
      <alignment horizontal="center"/>
    </xf>
    <xf numFmtId="9" fontId="9" fillId="12" borderId="5" xfId="0" applyNumberFormat="1" applyFont="1" applyFill="1" applyBorder="1" applyAlignment="1">
      <alignment horizontal="center"/>
    </xf>
    <xf numFmtId="9" fontId="9" fillId="12" borderId="3" xfId="0" applyNumberFormat="1" applyFont="1" applyFill="1" applyBorder="1" applyAlignment="1">
      <alignment horizontal="center"/>
    </xf>
    <xf numFmtId="0" fontId="0" fillId="0" borderId="0" xfId="0" applyAlignment="1">
      <alignment horizontal="left"/>
    </xf>
    <xf numFmtId="0" fontId="0" fillId="0" borderId="33" xfId="0" applyBorder="1" applyAlignment="1">
      <alignment horizont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169" fontId="0" fillId="0" borderId="23" xfId="0" applyNumberForma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169" fontId="0" fillId="0" borderId="15" xfId="0" applyNumberFormat="1" applyBorder="1" applyAlignment="1">
      <alignment horizontal="center" vertical="center"/>
    </xf>
    <xf numFmtId="168" fontId="0" fillId="0" borderId="25" xfId="0" applyNumberFormat="1" applyBorder="1" applyAlignment="1">
      <alignment horizontal="center" vertical="center"/>
    </xf>
    <xf numFmtId="165" fontId="0" fillId="0" borderId="20" xfId="0" applyNumberFormat="1" applyBorder="1" applyAlignment="1">
      <alignment horizontal="center" vertical="center"/>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xf>
    <xf numFmtId="11" fontId="0" fillId="0" borderId="17" xfId="0" applyNumberFormat="1" applyBorder="1" applyAlignment="1">
      <alignment horizontal="center"/>
    </xf>
    <xf numFmtId="168" fontId="0" fillId="0" borderId="25" xfId="0" applyNumberFormat="1" applyBorder="1" applyAlignment="1">
      <alignment horizontal="center"/>
    </xf>
    <xf numFmtId="168" fontId="0" fillId="0" borderId="33" xfId="0" applyNumberFormat="1" applyBorder="1" applyAlignment="1">
      <alignment horizontal="center"/>
    </xf>
    <xf numFmtId="11" fontId="0" fillId="0" borderId="25" xfId="0" applyNumberFormat="1" applyBorder="1" applyAlignment="1">
      <alignment horizontal="center" vertical="center"/>
    </xf>
    <xf numFmtId="11" fontId="0" fillId="0" borderId="33" xfId="0" applyNumberFormat="1" applyBorder="1" applyAlignment="1">
      <alignment horizontal="center" vertical="center"/>
    </xf>
    <xf numFmtId="11" fontId="0" fillId="0" borderId="32" xfId="0" applyNumberFormat="1" applyBorder="1" applyAlignment="1">
      <alignment horizontal="center" vertical="center"/>
    </xf>
    <xf numFmtId="0" fontId="0" fillId="0" borderId="32" xfId="0" applyBorder="1" applyAlignment="1">
      <alignment horizontal="center" vertical="center"/>
    </xf>
    <xf numFmtId="170" fontId="0" fillId="0" borderId="25" xfId="0" applyNumberFormat="1" applyBorder="1" applyAlignment="1">
      <alignment horizontal="center" vertical="center"/>
    </xf>
    <xf numFmtId="170" fontId="0" fillId="0" borderId="32" xfId="0" applyNumberFormat="1" applyBorder="1" applyAlignment="1">
      <alignment horizontal="center" vertical="center"/>
    </xf>
    <xf numFmtId="168" fontId="0" fillId="0" borderId="15" xfId="0" applyNumberFormat="1" applyBorder="1" applyAlignment="1">
      <alignment horizontal="center"/>
    </xf>
    <xf numFmtId="11" fontId="0" fillId="0" borderId="23" xfId="0" applyNumberFormat="1" applyBorder="1" applyAlignment="1">
      <alignment horizontal="center"/>
    </xf>
    <xf numFmtId="11" fontId="0" fillId="0" borderId="31" xfId="0" applyNumberFormat="1" applyBorder="1" applyAlignment="1">
      <alignment horizontal="center"/>
    </xf>
    <xf numFmtId="168" fontId="0" fillId="0" borderId="19" xfId="0" applyNumberFormat="1" applyBorder="1" applyAlignment="1">
      <alignment horizontal="center"/>
    </xf>
    <xf numFmtId="168" fontId="0" fillId="0" borderId="43" xfId="0" applyNumberFormat="1" applyBorder="1" applyAlignment="1">
      <alignment horizontal="center"/>
    </xf>
    <xf numFmtId="170" fontId="0" fillId="0" borderId="33" xfId="0" applyNumberFormat="1" applyBorder="1" applyAlignment="1">
      <alignment horizontal="center" vertical="center"/>
    </xf>
    <xf numFmtId="11" fontId="0" fillId="0" borderId="27" xfId="0" applyNumberFormat="1" applyBorder="1" applyAlignment="1">
      <alignment horizontal="center"/>
    </xf>
    <xf numFmtId="168" fontId="0" fillId="0" borderId="46" xfId="0" applyNumberFormat="1" applyBorder="1" applyAlignment="1">
      <alignment horizontal="center"/>
    </xf>
    <xf numFmtId="0" fontId="3" fillId="0" borderId="11" xfId="0" applyFont="1" applyBorder="1" applyAlignment="1">
      <alignment horizontal="center" vertical="center" wrapText="1"/>
    </xf>
    <xf numFmtId="0" fontId="4" fillId="2" borderId="5" xfId="0" applyFont="1" applyFill="1" applyBorder="1" applyAlignment="1" applyProtection="1">
      <alignment horizontal="center" vertical="center"/>
      <protection locked="0"/>
    </xf>
    <xf numFmtId="9" fontId="9" fillId="12" borderId="23" xfId="0" applyNumberFormat="1" applyFont="1" applyFill="1" applyBorder="1" applyAlignment="1">
      <alignment horizontal="center"/>
    </xf>
    <xf numFmtId="9" fontId="4" fillId="9" borderId="5" xfId="2" applyFont="1" applyFill="1" applyBorder="1" applyAlignment="1" applyProtection="1">
      <alignment horizontal="center" vertical="center"/>
    </xf>
    <xf numFmtId="164" fontId="4" fillId="9" borderId="5" xfId="1" applyNumberFormat="1" applyFont="1" applyFill="1" applyBorder="1" applyAlignment="1">
      <alignment horizontal="center" vertical="center"/>
    </xf>
    <xf numFmtId="164" fontId="4" fillId="9" borderId="6" xfId="1" applyNumberFormat="1" applyFont="1" applyFill="1" applyBorder="1" applyAlignment="1">
      <alignment horizontal="center" vertical="center"/>
    </xf>
    <xf numFmtId="164" fontId="4" fillId="9" borderId="3" xfId="1"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7"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8" borderId="8" xfId="0" applyFont="1" applyFill="1" applyBorder="1" applyAlignment="1">
      <alignment horizontal="center" vertical="center" wrapText="1"/>
    </xf>
    <xf numFmtId="9" fontId="0" fillId="0" borderId="0" xfId="2" applyFont="1" applyBorder="1" applyAlignment="1" applyProtection="1">
      <alignment horizontal="center"/>
    </xf>
    <xf numFmtId="9" fontId="10" fillId="0" borderId="0" xfId="2" applyFont="1" applyBorder="1" applyAlignment="1" applyProtection="1">
      <alignment horizontal="center" vertical="center"/>
    </xf>
    <xf numFmtId="164" fontId="4" fillId="8" borderId="6" xfId="1" applyNumberFormat="1" applyFont="1" applyFill="1" applyBorder="1" applyAlignment="1">
      <alignment horizontal="center" vertical="center"/>
    </xf>
    <xf numFmtId="171" fontId="9" fillId="12" borderId="24" xfId="0" applyNumberFormat="1" applyFont="1" applyFill="1" applyBorder="1" applyAlignment="1">
      <alignment horizontal="center"/>
    </xf>
    <xf numFmtId="171" fontId="9" fillId="7" borderId="25" xfId="0" applyNumberFormat="1" applyFont="1" applyFill="1" applyBorder="1" applyAlignment="1">
      <alignment horizontal="center"/>
    </xf>
    <xf numFmtId="171" fontId="9" fillId="12" borderId="5" xfId="0" applyNumberFormat="1" applyFont="1" applyFill="1" applyBorder="1" applyAlignment="1">
      <alignment horizontal="center"/>
    </xf>
    <xf numFmtId="171" fontId="9" fillId="7" borderId="19" xfId="0" applyNumberFormat="1" applyFont="1" applyFill="1" applyBorder="1" applyAlignment="1">
      <alignment horizontal="center"/>
    </xf>
    <xf numFmtId="172" fontId="9" fillId="12" borderId="24" xfId="0" applyNumberFormat="1" applyFont="1" applyFill="1" applyBorder="1" applyAlignment="1">
      <alignment horizontal="center"/>
    </xf>
    <xf numFmtId="172" fontId="4" fillId="7" borderId="25" xfId="0" applyNumberFormat="1" applyFont="1" applyFill="1" applyBorder="1" applyAlignment="1">
      <alignment horizontal="center" vertical="center"/>
    </xf>
    <xf numFmtId="172" fontId="9" fillId="12" borderId="5" xfId="0" applyNumberFormat="1" applyFont="1" applyFill="1" applyBorder="1" applyAlignment="1">
      <alignment horizontal="center"/>
    </xf>
    <xf numFmtId="172" fontId="9" fillId="12" borderId="22" xfId="0" applyNumberFormat="1" applyFont="1" applyFill="1" applyBorder="1" applyAlignment="1">
      <alignment horizontal="center"/>
    </xf>
    <xf numFmtId="172" fontId="9" fillId="7" borderId="14" xfId="0" applyNumberFormat="1" applyFont="1" applyFill="1" applyBorder="1" applyAlignment="1">
      <alignment horizontal="center"/>
    </xf>
    <xf numFmtId="171" fontId="9" fillId="7" borderId="15" xfId="0" applyNumberFormat="1" applyFont="1" applyFill="1" applyBorder="1" applyAlignment="1">
      <alignment horizontal="center"/>
    </xf>
    <xf numFmtId="172" fontId="9" fillId="12" borderId="24" xfId="0" applyNumberFormat="1" applyFont="1" applyFill="1" applyBorder="1" applyAlignment="1">
      <alignment horizontal="center" wrapText="1"/>
    </xf>
    <xf numFmtId="0" fontId="9" fillId="12" borderId="18" xfId="0" applyFont="1" applyFill="1" applyBorder="1" applyAlignment="1">
      <alignment horizontal="center" vertical="center"/>
    </xf>
    <xf numFmtId="0" fontId="9" fillId="7" borderId="18" xfId="0" applyFont="1" applyFill="1" applyBorder="1" applyAlignment="1">
      <alignment horizontal="center" vertical="center"/>
    </xf>
    <xf numFmtId="0" fontId="9" fillId="12" borderId="49" xfId="0" applyFont="1" applyFill="1" applyBorder="1" applyAlignment="1">
      <alignment horizontal="center" vertical="center"/>
    </xf>
    <xf numFmtId="0" fontId="9" fillId="12" borderId="9" xfId="0" applyFont="1" applyFill="1" applyBorder="1" applyAlignment="1">
      <alignment horizontal="center" vertical="center"/>
    </xf>
    <xf numFmtId="0" fontId="5" fillId="15" borderId="3" xfId="0" applyFont="1" applyFill="1" applyBorder="1" applyAlignment="1">
      <alignment horizontal="center" vertical="center" wrapText="1"/>
    </xf>
    <xf numFmtId="167" fontId="9" fillId="12" borderId="52" xfId="0" applyNumberFormat="1" applyFont="1" applyFill="1" applyBorder="1" applyAlignment="1">
      <alignment horizontal="center"/>
    </xf>
    <xf numFmtId="167" fontId="9" fillId="7" borderId="53" xfId="0" applyNumberFormat="1" applyFont="1" applyFill="1" applyBorder="1" applyAlignment="1">
      <alignment horizontal="center"/>
    </xf>
    <xf numFmtId="167" fontId="9" fillId="0" borderId="53" xfId="0" applyNumberFormat="1" applyFont="1" applyBorder="1" applyAlignment="1" applyProtection="1">
      <alignment horizontal="center"/>
      <protection locked="0"/>
    </xf>
    <xf numFmtId="9" fontId="9" fillId="0" borderId="10" xfId="0" applyNumberFormat="1" applyFont="1" applyBorder="1"/>
    <xf numFmtId="9" fontId="9" fillId="0" borderId="13" xfId="0" applyNumberFormat="1" applyFont="1" applyBorder="1"/>
    <xf numFmtId="0" fontId="9" fillId="0" borderId="13" xfId="0" applyFont="1" applyBorder="1"/>
    <xf numFmtId="0" fontId="9" fillId="0" borderId="12" xfId="0" applyFont="1" applyBorder="1"/>
    <xf numFmtId="0" fontId="9" fillId="7" borderId="16" xfId="0" applyFont="1" applyFill="1" applyBorder="1" applyAlignment="1">
      <alignment horizontal="center" vertical="center"/>
    </xf>
    <xf numFmtId="0" fontId="4" fillId="0" borderId="5" xfId="0" applyFont="1" applyBorder="1" applyAlignment="1" applyProtection="1">
      <alignment horizontal="center" vertical="center"/>
      <protection locked="0"/>
    </xf>
    <xf numFmtId="173" fontId="0" fillId="0" borderId="26" xfId="0" applyNumberFormat="1" applyBorder="1" applyAlignment="1">
      <alignment horizontal="center" vertical="center"/>
    </xf>
    <xf numFmtId="174" fontId="0" fillId="0" borderId="21" xfId="0" applyNumberFormat="1" applyBorder="1" applyAlignment="1">
      <alignment horizontal="center" vertical="center"/>
    </xf>
    <xf numFmtId="175" fontId="9" fillId="12" borderId="23" xfId="0" applyNumberFormat="1" applyFont="1" applyFill="1" applyBorder="1" applyAlignment="1">
      <alignment horizontal="center" wrapText="1"/>
    </xf>
    <xf numFmtId="175" fontId="9" fillId="12" borderId="54" xfId="0" applyNumberFormat="1" applyFont="1" applyFill="1" applyBorder="1" applyAlignment="1">
      <alignment horizontal="center" wrapText="1"/>
    </xf>
    <xf numFmtId="175" fontId="9" fillId="12" borderId="5" xfId="0" applyNumberFormat="1" applyFont="1" applyFill="1" applyBorder="1" applyAlignment="1">
      <alignment horizontal="center" wrapText="1"/>
    </xf>
    <xf numFmtId="0" fontId="8" fillId="11" borderId="9" xfId="0" applyFont="1" applyFill="1" applyBorder="1" applyAlignment="1">
      <alignment horizontal="left" vertical="center"/>
    </xf>
    <xf numFmtId="0" fontId="8" fillId="11" borderId="4" xfId="0" applyFont="1" applyFill="1" applyBorder="1" applyAlignment="1">
      <alignment horizontal="left" vertical="center"/>
    </xf>
    <xf numFmtId="0" fontId="8" fillId="11" borderId="3" xfId="0" applyFont="1" applyFill="1" applyBorder="1" applyAlignment="1">
      <alignment horizontal="lef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9" fontId="10" fillId="0" borderId="9" xfId="2" applyFont="1" applyBorder="1" applyAlignment="1" applyProtection="1">
      <alignment horizontal="center" vertical="center"/>
    </xf>
    <xf numFmtId="9" fontId="10" fillId="0" borderId="3" xfId="2" applyFont="1" applyBorder="1" applyAlignment="1" applyProtection="1">
      <alignment horizontal="center" vertical="center"/>
    </xf>
    <xf numFmtId="0" fontId="6" fillId="5" borderId="9"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8" fillId="17" borderId="9" xfId="0" applyFont="1" applyFill="1" applyBorder="1" applyAlignment="1">
      <alignment horizontal="left" vertical="center"/>
    </xf>
    <xf numFmtId="0" fontId="8" fillId="17" borderId="4" xfId="0" applyFont="1" applyFill="1" applyBorder="1" applyAlignment="1">
      <alignment horizontal="left" vertical="center"/>
    </xf>
    <xf numFmtId="0" fontId="8" fillId="17" borderId="3" xfId="0" applyFont="1" applyFill="1" applyBorder="1" applyAlignment="1">
      <alignment horizontal="left" vertical="center"/>
    </xf>
    <xf numFmtId="9" fontId="0" fillId="0" borderId="9" xfId="2" applyFont="1" applyBorder="1" applyAlignment="1" applyProtection="1">
      <alignment horizontal="center" vertical="center"/>
    </xf>
    <xf numFmtId="9" fontId="0" fillId="0" borderId="3" xfId="2" applyFont="1" applyBorder="1" applyAlignment="1" applyProtection="1">
      <alignment horizontal="center" vertical="center"/>
    </xf>
    <xf numFmtId="0" fontId="8" fillId="8" borderId="9" xfId="0" applyFont="1" applyFill="1" applyBorder="1" applyAlignment="1">
      <alignment horizontal="left" vertical="center" wrapText="1"/>
    </xf>
    <xf numFmtId="0" fontId="8" fillId="8" borderId="4" xfId="0" applyFont="1" applyFill="1" applyBorder="1" applyAlignment="1">
      <alignment horizontal="left" vertical="center" wrapText="1"/>
    </xf>
    <xf numFmtId="0" fontId="8" fillId="8" borderId="3" xfId="0" applyFont="1" applyFill="1" applyBorder="1" applyAlignment="1">
      <alignment horizontal="left" vertical="center" wrapText="1"/>
    </xf>
    <xf numFmtId="0" fontId="2" fillId="4" borderId="4" xfId="0" applyFont="1" applyFill="1" applyBorder="1" applyAlignment="1">
      <alignment horizontal="center" vertical="center"/>
    </xf>
    <xf numFmtId="0" fontId="2" fillId="14" borderId="9" xfId="0" applyFont="1" applyFill="1" applyBorder="1" applyAlignment="1">
      <alignment horizontal="center" vertical="center"/>
    </xf>
    <xf numFmtId="0" fontId="2" fillId="14" borderId="4" xfId="0" applyFont="1" applyFill="1" applyBorder="1" applyAlignment="1">
      <alignment horizontal="center" vertical="center"/>
    </xf>
    <xf numFmtId="0" fontId="2" fillId="14" borderId="3"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8" borderId="39" xfId="0" applyFont="1" applyFill="1" applyBorder="1" applyAlignment="1">
      <alignment horizontal="center" vertical="center"/>
    </xf>
    <xf numFmtId="0" fontId="5" fillId="8" borderId="40" xfId="0" applyFont="1" applyFill="1" applyBorder="1" applyAlignment="1">
      <alignment horizontal="center" vertical="center"/>
    </xf>
    <xf numFmtId="0" fontId="5" fillId="8" borderId="42" xfId="0" applyFont="1" applyFill="1" applyBorder="1" applyAlignment="1">
      <alignment horizontal="center" vertical="center"/>
    </xf>
    <xf numFmtId="0" fontId="5" fillId="8" borderId="41"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5" xfId="0" applyFont="1" applyFill="1" applyBorder="1" applyAlignment="1">
      <alignment horizontal="center" vertical="center"/>
    </xf>
    <xf numFmtId="0" fontId="0" fillId="0" borderId="0" xfId="0" applyAlignment="1">
      <alignment horizontal="center"/>
    </xf>
    <xf numFmtId="0" fontId="5" fillId="13" borderId="48"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2" fillId="3" borderId="28"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9" xfId="0" applyFont="1" applyFill="1" applyBorder="1" applyAlignment="1">
      <alignment horizontal="center" vertical="center"/>
    </xf>
    <xf numFmtId="0" fontId="5" fillId="11" borderId="37" xfId="0" applyFont="1" applyFill="1" applyBorder="1" applyAlignment="1">
      <alignment horizontal="center" vertical="center" wrapText="1"/>
    </xf>
    <xf numFmtId="0" fontId="5" fillId="11" borderId="38" xfId="0" applyFont="1" applyFill="1" applyBorder="1" applyAlignment="1">
      <alignment horizontal="center" vertical="center" wrapText="1"/>
    </xf>
    <xf numFmtId="0" fontId="5" fillId="8" borderId="51" xfId="0" applyFont="1" applyFill="1" applyBorder="1" applyAlignment="1">
      <alignment horizontal="center" vertical="center"/>
    </xf>
    <xf numFmtId="0" fontId="5" fillId="10" borderId="37" xfId="0" applyFont="1" applyFill="1" applyBorder="1" applyAlignment="1">
      <alignment horizontal="center" vertical="center" wrapText="1"/>
    </xf>
    <xf numFmtId="0" fontId="5" fillId="10" borderId="38"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14" fillId="16" borderId="28" xfId="0" applyFont="1" applyFill="1" applyBorder="1" applyAlignment="1">
      <alignment horizontal="center" vertical="center"/>
    </xf>
    <xf numFmtId="0" fontId="15" fillId="16" borderId="36" xfId="0" applyFont="1" applyFill="1" applyBorder="1" applyAlignment="1">
      <alignment horizontal="center" vertical="center"/>
    </xf>
    <xf numFmtId="0" fontId="15" fillId="16" borderId="29" xfId="0" applyFont="1"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0" xfId="0" applyAlignment="1">
      <alignment horizontal="left"/>
    </xf>
  </cellXfs>
  <cellStyles count="3">
    <cellStyle name="Milliers" xfId="1" builtinId="3"/>
    <cellStyle name="Normal" xfId="0" builtinId="0"/>
    <cellStyle name="Pourcentage" xfId="2" builtinId="5"/>
  </cellStyles>
  <dxfs count="5">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135731</xdr:rowOff>
    </xdr:from>
    <xdr:to>
      <xdr:col>1</xdr:col>
      <xdr:colOff>750410</xdr:colOff>
      <xdr:row>6</xdr:row>
      <xdr:rowOff>69789</xdr:rowOff>
    </xdr:to>
    <xdr:pic>
      <xdr:nvPicPr>
        <xdr:cNvPr id="2" name="Image 1">
          <a:extLst>
            <a:ext uri="{FF2B5EF4-FFF2-40B4-BE49-F238E27FC236}">
              <a16:creationId xmlns:a16="http://schemas.microsoft.com/office/drawing/2014/main" id="{CD5291BE-6E7D-447D-82CC-8137A654F250}"/>
            </a:ext>
          </a:extLst>
        </xdr:cNvPr>
        <xdr:cNvPicPr>
          <a:picLocks noChangeAspect="1"/>
        </xdr:cNvPicPr>
      </xdr:nvPicPr>
      <xdr:blipFill>
        <a:blip xmlns:r="http://schemas.openxmlformats.org/officeDocument/2006/relationships" r:embed="rId1"/>
        <a:stretch>
          <a:fillRect/>
        </a:stretch>
      </xdr:blipFill>
      <xdr:spPr>
        <a:xfrm>
          <a:off x="285750" y="135731"/>
          <a:ext cx="1226660" cy="1077058"/>
        </a:xfrm>
        <a:prstGeom prst="rect">
          <a:avLst/>
        </a:prstGeom>
      </xdr:spPr>
    </xdr:pic>
    <xdr:clientData/>
  </xdr:twoCellAnchor>
  <xdr:twoCellAnchor editAs="oneCell">
    <xdr:from>
      <xdr:col>8</xdr:col>
      <xdr:colOff>671060</xdr:colOff>
      <xdr:row>0</xdr:row>
      <xdr:rowOff>135732</xdr:rowOff>
    </xdr:from>
    <xdr:to>
      <xdr:col>10</xdr:col>
      <xdr:colOff>96684</xdr:colOff>
      <xdr:row>6</xdr:row>
      <xdr:rowOff>88107</xdr:rowOff>
    </xdr:to>
    <xdr:pic>
      <xdr:nvPicPr>
        <xdr:cNvPr id="3" name="Image 2">
          <a:extLst>
            <a:ext uri="{FF2B5EF4-FFF2-40B4-BE49-F238E27FC236}">
              <a16:creationId xmlns:a16="http://schemas.microsoft.com/office/drawing/2014/main" id="{962E1B70-C037-4603-8BB8-212B9F11978B}"/>
            </a:ext>
          </a:extLst>
        </xdr:cNvPr>
        <xdr:cNvPicPr>
          <a:picLocks noChangeAspect="1"/>
        </xdr:cNvPicPr>
      </xdr:nvPicPr>
      <xdr:blipFill>
        <a:blip xmlns:r="http://schemas.openxmlformats.org/officeDocument/2006/relationships" r:embed="rId2"/>
        <a:stretch>
          <a:fillRect/>
        </a:stretch>
      </xdr:blipFill>
      <xdr:spPr>
        <a:xfrm>
          <a:off x="6767060" y="135732"/>
          <a:ext cx="949624" cy="1095375"/>
        </a:xfrm>
        <a:prstGeom prst="rect">
          <a:avLst/>
        </a:prstGeom>
      </xdr:spPr>
    </xdr:pic>
    <xdr:clientData/>
  </xdr:twoCellAnchor>
  <xdr:twoCellAnchor>
    <xdr:from>
      <xdr:col>2</xdr:col>
      <xdr:colOff>119063</xdr:colOff>
      <xdr:row>2</xdr:row>
      <xdr:rowOff>80963</xdr:rowOff>
    </xdr:from>
    <xdr:to>
      <xdr:col>8</xdr:col>
      <xdr:colOff>523875</xdr:colOff>
      <xdr:row>5</xdr:row>
      <xdr:rowOff>71438</xdr:rowOff>
    </xdr:to>
    <xdr:sp macro="" textlink="">
      <xdr:nvSpPr>
        <xdr:cNvPr id="4" name="ZoneTexte 3">
          <a:extLst>
            <a:ext uri="{FF2B5EF4-FFF2-40B4-BE49-F238E27FC236}">
              <a16:creationId xmlns:a16="http://schemas.microsoft.com/office/drawing/2014/main" id="{8FF92095-C440-4CF4-9407-242DA4CFA675}"/>
            </a:ext>
          </a:extLst>
        </xdr:cNvPr>
        <xdr:cNvSpPr txBox="1"/>
      </xdr:nvSpPr>
      <xdr:spPr>
        <a:xfrm>
          <a:off x="1643063" y="461963"/>
          <a:ext cx="4976812" cy="561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600" b="1" u="sng">
              <a:solidFill>
                <a:sysClr val="windowText" lastClr="000000"/>
              </a:solidFill>
            </a:rPr>
            <a:t>GUIDE D'UTILISATION</a:t>
          </a:r>
          <a:endParaRPr lang="fr-FR" sz="1600">
            <a:solidFill>
              <a:sysClr val="windowText" lastClr="000000"/>
            </a:solidFill>
          </a:endParaRPr>
        </a:p>
      </xdr:txBody>
    </xdr:sp>
    <xdr:clientData/>
  </xdr:twoCellAnchor>
  <xdr:twoCellAnchor>
    <xdr:from>
      <xdr:col>0</xdr:col>
      <xdr:colOff>167553</xdr:colOff>
      <xdr:row>7</xdr:row>
      <xdr:rowOff>29871</xdr:rowOff>
    </xdr:from>
    <xdr:to>
      <xdr:col>10</xdr:col>
      <xdr:colOff>640773</xdr:colOff>
      <xdr:row>32</xdr:row>
      <xdr:rowOff>69273</xdr:rowOff>
    </xdr:to>
    <xdr:sp macro="" textlink="">
      <xdr:nvSpPr>
        <xdr:cNvPr id="5" name="ZoneTexte 4">
          <a:extLst>
            <a:ext uri="{FF2B5EF4-FFF2-40B4-BE49-F238E27FC236}">
              <a16:creationId xmlns:a16="http://schemas.microsoft.com/office/drawing/2014/main" id="{6ABC4D03-54BD-4642-A88F-C758B8108F3B}"/>
            </a:ext>
          </a:extLst>
        </xdr:cNvPr>
        <xdr:cNvSpPr txBox="1"/>
      </xdr:nvSpPr>
      <xdr:spPr>
        <a:xfrm>
          <a:off x="167553" y="1363371"/>
          <a:ext cx="8093220" cy="480190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FR" sz="1200" b="1" u="sng">
              <a:solidFill>
                <a:sysClr val="windowText" lastClr="000000"/>
              </a:solidFill>
            </a:rPr>
            <a:t>SYNTHESE</a:t>
          </a:r>
          <a:r>
            <a:rPr lang="fr-FR" sz="1200" b="1" u="sng" baseline="0">
              <a:solidFill>
                <a:sysClr val="windowText" lastClr="000000"/>
              </a:solidFill>
            </a:rPr>
            <a:t> DES OBJECTIFS</a:t>
          </a:r>
          <a:r>
            <a:rPr lang="fr-FR" sz="1200" b="1" u="none" baseline="0">
              <a:solidFill>
                <a:sysClr val="windowText" lastClr="000000"/>
              </a:solidFill>
            </a:rPr>
            <a:t> </a:t>
          </a:r>
          <a:r>
            <a:rPr lang="fr-FR" sz="1100" b="0" i="1" u="none" baseline="0">
              <a:solidFill>
                <a:schemeClr val="dk1"/>
              </a:solidFill>
              <a:effectLst/>
              <a:latin typeface="+mn-lt"/>
              <a:ea typeface="+mn-ea"/>
              <a:cs typeface="+mn-cs"/>
            </a:rPr>
            <a:t>(N</a:t>
          </a:r>
          <a:r>
            <a:rPr lang="fr-FR" sz="1100" b="0" i="1" baseline="0">
              <a:solidFill>
                <a:schemeClr val="dk1"/>
              </a:solidFill>
              <a:effectLst/>
              <a:latin typeface="+mn-lt"/>
              <a:ea typeface="+mn-ea"/>
              <a:cs typeface="+mn-cs"/>
            </a:rPr>
            <a:t>e remplir que les cases blanches (les cases grisées étant des calculs automatiques</a:t>
          </a:r>
          <a:r>
            <a:rPr lang="fr-FR" sz="1100" b="0" baseline="0">
              <a:solidFill>
                <a:schemeClr val="dk1"/>
              </a:solidFill>
              <a:effectLst/>
              <a:latin typeface="+mn-lt"/>
              <a:ea typeface="+mn-ea"/>
              <a:cs typeface="+mn-cs"/>
            </a:rPr>
            <a:t>)</a:t>
          </a:r>
          <a:endParaRPr lang="fr-FR" sz="1200" b="1" u="sng" baseline="0">
            <a:solidFill>
              <a:sysClr val="windowText" lastClr="000000"/>
            </a:solidFill>
          </a:endParaRPr>
        </a:p>
        <a:p>
          <a:pPr algn="l"/>
          <a:endParaRPr lang="fr-FR" sz="1200" b="1" u="sng" baseline="0">
            <a:solidFill>
              <a:sysClr val="windowText" lastClr="000000"/>
            </a:solidFill>
          </a:endParaRPr>
        </a:p>
        <a:p>
          <a:pPr algn="l"/>
          <a:r>
            <a:rPr lang="fr-FR" sz="1200" b="0" u="none" baseline="0">
              <a:solidFill>
                <a:sysClr val="windowText" lastClr="000000"/>
              </a:solidFill>
            </a:rPr>
            <a:t>Utiliser une ligne par flux routier objet d'un transport modal.</a:t>
          </a:r>
        </a:p>
        <a:p>
          <a:pPr algn="l"/>
          <a:endParaRPr lang="fr-FR" sz="1200" b="0" u="none" baseline="0">
            <a:solidFill>
              <a:sysClr val="windowText" lastClr="000000"/>
            </a:solidFill>
          </a:endParaRPr>
        </a:p>
        <a:p>
          <a:pPr algn="l"/>
          <a:r>
            <a:rPr lang="fr-FR" sz="1200" b="0" u="none" baseline="0">
              <a:solidFill>
                <a:sysClr val="windowText" lastClr="000000"/>
              </a:solidFill>
            </a:rPr>
            <a:t>Pour la </a:t>
          </a:r>
          <a:r>
            <a:rPr lang="fr-FR" sz="1200" b="1" u="none" baseline="0">
              <a:solidFill>
                <a:sysClr val="windowText" lastClr="000000"/>
              </a:solidFill>
            </a:rPr>
            <a:t>SITUATION INITIALE</a:t>
          </a:r>
          <a:r>
            <a:rPr lang="fr-FR" sz="1200" b="0" u="none" baseline="0">
              <a:solidFill>
                <a:sysClr val="windowText" lastClr="000000"/>
              </a:solidFill>
            </a:rPr>
            <a:t>(transport routier), renseigner les villes d'origine et de destination, la distance parcourue par </a:t>
          </a:r>
          <a:r>
            <a:rPr lang="fr-FR" sz="1200" b="1" u="none" baseline="0">
              <a:solidFill>
                <a:sysClr val="windowText" lastClr="000000"/>
              </a:solidFill>
            </a:rPr>
            <a:t>trajet simple</a:t>
          </a:r>
          <a:r>
            <a:rPr lang="fr-FR" sz="1200" b="0" u="none" baseline="0">
              <a:solidFill>
                <a:sysClr val="windowText" lastClr="000000"/>
              </a:solidFill>
            </a:rPr>
            <a:t>, le tonnage moyen </a:t>
          </a:r>
          <a:r>
            <a:rPr lang="fr-FR" sz="1200" b="1" u="none" baseline="0">
              <a:solidFill>
                <a:sysClr val="windowText" lastClr="000000"/>
              </a:solidFill>
            </a:rPr>
            <a:t>par trajet</a:t>
          </a:r>
          <a:r>
            <a:rPr lang="fr-FR" sz="1200" b="0" u="none" baseline="0">
              <a:solidFill>
                <a:sysClr val="windowText" lastClr="000000"/>
              </a:solidFill>
            </a:rPr>
            <a:t>, et le nombre </a:t>
          </a:r>
          <a:r>
            <a:rPr lang="fr-FR" sz="1200" b="1" u="none" baseline="0">
              <a:solidFill>
                <a:sysClr val="windowText" lastClr="000000"/>
              </a:solidFill>
            </a:rPr>
            <a:t>annuel </a:t>
          </a:r>
          <a:r>
            <a:rPr lang="fr-FR" sz="1200" b="0" u="none" baseline="0">
              <a:solidFill>
                <a:sysClr val="windowText" lastClr="000000"/>
              </a:solidFill>
            </a:rPr>
            <a:t>de trajets. Le transport routier annuel est calculé par l'outil et exprimé en tonnes kilomètres (symbole "tkm").</a:t>
          </a:r>
        </a:p>
        <a:p>
          <a:pPr algn="l"/>
          <a:endParaRPr lang="fr-FR" sz="1200" b="0" u="none" baseline="0">
            <a:solidFill>
              <a:sysClr val="windowText" lastClr="000000"/>
            </a:solidFill>
          </a:endParaRPr>
        </a:p>
        <a:p>
          <a:pPr algn="l"/>
          <a:r>
            <a:rPr lang="fr-FR" sz="1200" b="0" u="none" baseline="0">
              <a:solidFill>
                <a:sysClr val="windowText" lastClr="000000"/>
              </a:solidFill>
            </a:rPr>
            <a:t>Pour la </a:t>
          </a:r>
          <a:r>
            <a:rPr lang="fr-FR" sz="1200" b="1" u="none" baseline="0">
              <a:solidFill>
                <a:sysClr val="windowText" lastClr="000000"/>
              </a:solidFill>
            </a:rPr>
            <a:t>SITUATION DE REPORT MODAL</a:t>
          </a:r>
          <a:r>
            <a:rPr lang="fr-FR" sz="1200" b="0" u="none" baseline="0">
              <a:solidFill>
                <a:sysClr val="windowText" lastClr="000000"/>
              </a:solidFill>
            </a:rPr>
            <a:t>, décrire les étapes suivantes : le </a:t>
          </a:r>
          <a:r>
            <a:rPr lang="fr-FR" sz="1200" b="1" u="none" baseline="0">
              <a:solidFill>
                <a:sysClr val="windowText" lastClr="000000"/>
              </a:solidFill>
            </a:rPr>
            <a:t>pré-acheminement</a:t>
          </a:r>
          <a:r>
            <a:rPr lang="fr-FR" sz="1200" b="0" u="none" baseline="0">
              <a:solidFill>
                <a:sysClr val="windowText" lastClr="000000"/>
              </a:solidFill>
            </a:rPr>
            <a:t>, le trajet en </a:t>
          </a:r>
          <a:r>
            <a:rPr lang="fr-FR" sz="1200" b="1" u="none" baseline="0">
              <a:solidFill>
                <a:sysClr val="windowText" lastClr="000000"/>
              </a:solidFill>
            </a:rPr>
            <a:t>mode massifié</a:t>
          </a:r>
          <a:r>
            <a:rPr lang="fr-FR" sz="1200" b="0" u="none" baseline="0">
              <a:solidFill>
                <a:sysClr val="windowText" lastClr="000000"/>
              </a:solidFill>
            </a:rPr>
            <a:t> et le </a:t>
          </a:r>
          <a:r>
            <a:rPr lang="fr-FR" sz="1200" b="1" i="0" u="none" baseline="0">
              <a:solidFill>
                <a:sysClr val="windowText" lastClr="000000"/>
              </a:solidFill>
            </a:rPr>
            <a:t>post-acheminement, en précisant :</a:t>
          </a:r>
          <a:r>
            <a:rPr lang="fr-FR" sz="1200" b="0" u="none" baseline="0">
              <a:solidFill>
                <a:sysClr val="windowText" lastClr="000000"/>
              </a:solidFill>
            </a:rPr>
            <a:t> les villes d'origine et de destination, le type de mode massifié (à choisir </a:t>
          </a:r>
          <a:r>
            <a:rPr lang="fr-FR" sz="1200" b="0" i="0" u="none" baseline="0">
              <a:solidFill>
                <a:sysClr val="windowText" lastClr="000000"/>
              </a:solidFill>
            </a:rPr>
            <a:t>dans la liste déroulante</a:t>
          </a:r>
          <a:r>
            <a:rPr lang="fr-FR" sz="1200" b="0" u="none" baseline="0">
              <a:solidFill>
                <a:sysClr val="windowText" lastClr="000000"/>
              </a:solidFill>
            </a:rPr>
            <a:t>), ainsi que la distance correspondante (</a:t>
          </a:r>
          <a:r>
            <a:rPr lang="fr-FR" sz="1200" b="1" u="none" baseline="0">
              <a:solidFill>
                <a:sysClr val="windowText" lastClr="000000"/>
              </a:solidFill>
            </a:rPr>
            <a:t>aller simple</a:t>
          </a:r>
          <a:r>
            <a:rPr lang="fr-FR" sz="1200" b="0" u="none" baseline="0">
              <a:solidFill>
                <a:sysClr val="windowText" lastClr="000000"/>
              </a:solidFill>
            </a:rPr>
            <a:t>).</a:t>
          </a:r>
        </a:p>
        <a:p>
          <a:pPr algn="l"/>
          <a:endParaRPr lang="fr-FR" sz="1200" b="0" u="none" baseline="0">
            <a:solidFill>
              <a:sysClr val="windowText" lastClr="000000"/>
            </a:solidFill>
          </a:endParaRPr>
        </a:p>
        <a:p>
          <a:pPr algn="l"/>
          <a:r>
            <a:rPr lang="fr-FR" sz="1200" b="0" u="none">
              <a:solidFill>
                <a:sysClr val="windowText" lastClr="000000"/>
              </a:solidFill>
            </a:rPr>
            <a:t>Le </a:t>
          </a:r>
          <a:r>
            <a:rPr lang="fr-FR" sz="1200" b="1" u="none">
              <a:solidFill>
                <a:sysClr val="windowText" lastClr="000000"/>
              </a:solidFill>
            </a:rPr>
            <a:t>nombre</a:t>
          </a:r>
          <a:r>
            <a:rPr lang="fr-FR" sz="1200" b="1" u="none" baseline="0">
              <a:solidFill>
                <a:sysClr val="windowText" lastClr="000000"/>
              </a:solidFill>
            </a:rPr>
            <a:t> annuel de trajets routiers reportés sur le mode massifié </a:t>
          </a:r>
          <a:r>
            <a:rPr lang="fr-FR" sz="1200" b="0" u="none" baseline="0">
              <a:solidFill>
                <a:sysClr val="windowText" lastClr="000000"/>
              </a:solidFill>
            </a:rPr>
            <a:t>doit être spécifié dans la colonne </a:t>
          </a:r>
          <a:r>
            <a:rPr lang="fr-FR" sz="1200" b="1" u="none" baseline="0">
              <a:solidFill>
                <a:sysClr val="windowText" lastClr="000000"/>
              </a:solidFill>
            </a:rPr>
            <a:t>J</a:t>
          </a:r>
          <a:r>
            <a:rPr lang="fr-FR" sz="1200" b="0" u="none" baseline="0">
              <a:solidFill>
                <a:sysClr val="windowText" lastClr="000000"/>
              </a:solidFill>
            </a:rPr>
            <a:t>.</a:t>
          </a:r>
        </a:p>
        <a:p>
          <a:pPr algn="l"/>
          <a:endParaRPr lang="fr-FR" sz="1200" b="0" u="none" baseline="0">
            <a:solidFill>
              <a:sysClr val="windowText" lastClr="000000"/>
            </a:solidFill>
          </a:endParaRPr>
        </a:p>
        <a:p>
          <a:pPr algn="l"/>
          <a:r>
            <a:rPr lang="fr-FR" sz="1200" b="0" u="none" baseline="0">
              <a:solidFill>
                <a:sysClr val="windowText" lastClr="000000"/>
              </a:solidFill>
            </a:rPr>
            <a:t>Les colonnes de la rubrique "</a:t>
          </a:r>
          <a:r>
            <a:rPr lang="fr-FR" sz="1200" b="1" u="none" baseline="0">
              <a:solidFill>
                <a:sysClr val="windowText" lastClr="000000"/>
              </a:solidFill>
            </a:rPr>
            <a:t>SYNTHESE ANNUELLE"</a:t>
          </a:r>
          <a:r>
            <a:rPr lang="fr-FR" sz="1200" b="0" u="none" baseline="0">
              <a:solidFill>
                <a:sysClr val="windowText" lastClr="000000"/>
              </a:solidFill>
            </a:rPr>
            <a:t> affichent les résultats correspondants aux saisies précédentes :</a:t>
          </a:r>
        </a:p>
        <a:p>
          <a:pPr algn="l"/>
          <a:r>
            <a:rPr lang="fr-FR" sz="1200" b="1" u="none" baseline="0">
              <a:solidFill>
                <a:sysClr val="windowText" lastClr="000000"/>
              </a:solidFill>
            </a:rPr>
            <a:t>1) transport routier d'acheminement </a:t>
          </a:r>
          <a:r>
            <a:rPr lang="fr-FR" sz="1200" b="0" u="none" baseline="0">
              <a:solidFill>
                <a:sysClr val="windowText" lastClr="000000"/>
              </a:solidFill>
            </a:rPr>
            <a:t>dans la situation de report modal ;</a:t>
          </a:r>
        </a:p>
        <a:p>
          <a:pPr algn="l"/>
          <a:r>
            <a:rPr lang="fr-FR" sz="1200" b="1" u="none" baseline="0">
              <a:solidFill>
                <a:sysClr val="windowText" lastClr="000000"/>
              </a:solidFill>
            </a:rPr>
            <a:t>2) transport routier reporté </a:t>
          </a:r>
          <a:r>
            <a:rPr lang="fr-FR" sz="1200" b="0" u="none" baseline="0">
              <a:solidFill>
                <a:sysClr val="windowText" lastClr="000000"/>
              </a:solidFill>
            </a:rPr>
            <a:t>;</a:t>
          </a:r>
        </a:p>
        <a:p>
          <a:pPr algn="l"/>
          <a:r>
            <a:rPr lang="fr-FR" sz="1200" b="1" u="none" baseline="0">
              <a:solidFill>
                <a:sysClr val="windowText" lastClr="000000"/>
              </a:solidFill>
            </a:rPr>
            <a:t>3) transport routier évité </a:t>
          </a:r>
          <a:r>
            <a:rPr lang="fr-FR" sz="1200" b="0" u="none" baseline="0">
              <a:solidFill>
                <a:sysClr val="windowText" lastClr="000000"/>
              </a:solidFill>
            </a:rPr>
            <a:t>(on déduit le transport routier d'acheminement) ;</a:t>
          </a:r>
        </a:p>
        <a:p>
          <a:pPr algn="l"/>
          <a:r>
            <a:rPr lang="fr-FR" sz="1200" b="1" u="none" baseline="0">
              <a:solidFill>
                <a:sysClr val="windowText" lastClr="000000"/>
              </a:solidFill>
            </a:rPr>
            <a:t>4) taux de report modal </a:t>
          </a:r>
          <a:r>
            <a:rPr lang="fr-FR" sz="1200" b="0" u="none" baseline="0">
              <a:solidFill>
                <a:sysClr val="windowText" lastClr="000000"/>
              </a:solidFill>
            </a:rPr>
            <a:t>(rapport entre les tkm en mode massifié et les tkm du transport routier initial).</a:t>
          </a:r>
        </a:p>
        <a:p>
          <a:pPr algn="l"/>
          <a:endParaRPr lang="fr-FR" sz="1200" b="0" u="none" baseline="0">
            <a:solidFill>
              <a:sysClr val="windowText" lastClr="000000"/>
            </a:solidFill>
          </a:endParaRPr>
        </a:p>
        <a:p>
          <a:pPr algn="l"/>
          <a:r>
            <a:rPr lang="fr-FR" sz="1200" b="0" u="none" baseline="0">
              <a:solidFill>
                <a:sysClr val="windowText" lastClr="000000"/>
              </a:solidFill>
            </a:rPr>
            <a:t>Lorsque toutes les lignes ont été renseignées, on obtient sous le tableau les résultats globaux exprimés en % :</a:t>
          </a:r>
        </a:p>
        <a:p>
          <a:pPr algn="l"/>
          <a:r>
            <a:rPr lang="fr-FR" sz="1200" b="1" u="none" baseline="0">
              <a:solidFill>
                <a:sysClr val="windowText" lastClr="000000"/>
              </a:solidFill>
            </a:rPr>
            <a:t>1) taux de transport routier reporté ;</a:t>
          </a:r>
        </a:p>
        <a:p>
          <a:pPr algn="l"/>
          <a:r>
            <a:rPr lang="fr-FR" sz="1200" b="1" u="none" baseline="0">
              <a:solidFill>
                <a:sysClr val="windowText" lastClr="000000"/>
              </a:solidFill>
            </a:rPr>
            <a:t>2) taux de transport routier évité ;</a:t>
          </a:r>
        </a:p>
        <a:p>
          <a:pPr algn="l"/>
          <a:r>
            <a:rPr lang="fr-FR" sz="1200" b="1" u="none" baseline="0">
              <a:solidFill>
                <a:sysClr val="windowText" lastClr="000000"/>
              </a:solidFill>
            </a:rPr>
            <a:t>3) taux de report modal</a:t>
          </a:r>
          <a:r>
            <a:rPr lang="fr-FR" sz="1200" b="0" u="none" baseline="0">
              <a:solidFill>
                <a:sysClr val="windowText" lastClr="000000"/>
              </a:solidFill>
            </a:rPr>
            <a:t>.</a:t>
          </a:r>
          <a:endParaRPr lang="fr-FR" sz="1200" b="0" u="none">
            <a:solidFill>
              <a:sysClr val="windowText" lastClr="000000"/>
            </a:solidFill>
          </a:endParaRPr>
        </a:p>
      </xdr:txBody>
    </xdr:sp>
    <xdr:clientData/>
  </xdr:twoCellAnchor>
  <xdr:twoCellAnchor>
    <xdr:from>
      <xdr:col>0</xdr:col>
      <xdr:colOff>182490</xdr:colOff>
      <xdr:row>33</xdr:row>
      <xdr:rowOff>85938</xdr:rowOff>
    </xdr:from>
    <xdr:to>
      <xdr:col>10</xdr:col>
      <xdr:colOff>675409</xdr:colOff>
      <xdr:row>51</xdr:row>
      <xdr:rowOff>129885</xdr:rowOff>
    </xdr:to>
    <xdr:sp macro="" textlink="">
      <xdr:nvSpPr>
        <xdr:cNvPr id="6" name="ZoneTexte 5">
          <a:extLst>
            <a:ext uri="{FF2B5EF4-FFF2-40B4-BE49-F238E27FC236}">
              <a16:creationId xmlns:a16="http://schemas.microsoft.com/office/drawing/2014/main" id="{5044F042-F51A-4A6D-A363-38577241D526}"/>
            </a:ext>
          </a:extLst>
        </xdr:cNvPr>
        <xdr:cNvSpPr txBox="1"/>
      </xdr:nvSpPr>
      <xdr:spPr>
        <a:xfrm>
          <a:off x="182490" y="6372438"/>
          <a:ext cx="8112919" cy="3472947"/>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FR" sz="1200" b="1" u="sng">
              <a:solidFill>
                <a:sysClr val="windowText" lastClr="000000"/>
              </a:solidFill>
            </a:rPr>
            <a:t>BILANS</a:t>
          </a:r>
          <a:r>
            <a:rPr lang="fr-FR" sz="1200" b="1" u="none">
              <a:solidFill>
                <a:sysClr val="windowText" lastClr="000000"/>
              </a:solidFill>
            </a:rPr>
            <a:t> </a:t>
          </a:r>
          <a:r>
            <a:rPr lang="fr-FR" sz="1100" b="0" i="1" baseline="0">
              <a:solidFill>
                <a:schemeClr val="dk1"/>
              </a:solidFill>
              <a:effectLst/>
              <a:latin typeface="+mn-lt"/>
              <a:ea typeface="+mn-ea"/>
              <a:cs typeface="+mn-cs"/>
            </a:rPr>
            <a:t>(Ne remplir que les cases blanches (les cases grisées étant des calculs automatiques</a:t>
          </a:r>
          <a:r>
            <a:rPr lang="fr-FR" sz="1100" b="0" baseline="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200" i="1" u="sng">
              <a:solidFill>
                <a:schemeClr val="dk1"/>
              </a:solidFill>
              <a:effectLst/>
              <a:latin typeface="+mn-lt"/>
              <a:ea typeface="+mn-ea"/>
              <a:cs typeface="+mn-cs"/>
            </a:rPr>
            <a:t>Les bilans se rapportent à la situation initiale restreinte à l’activité de transport routier reportée (colonne K du fichier « Synthèse des objectifs »), et non à l’intégralité de l’activité de transport routier initiale (colonne H du fichier « Synthèse des objectifs »). Par exemple, si sur 50 camions initiaux, 30 camions sont reportés, le résultat compare les consommations d’énergie et les émissions de GES de la situation du report modal avec celles de la situation initiale de transport routier des 30 camions.</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200" b="1" u="sng">
            <a:solidFill>
              <a:sysClr val="windowText" lastClr="000000"/>
            </a:solidFill>
          </a:endParaRPr>
        </a:p>
        <a:p>
          <a:pPr algn="l"/>
          <a:r>
            <a:rPr lang="fr-FR" sz="1200" b="0" u="none">
              <a:solidFill>
                <a:sysClr val="windowText" lastClr="000000"/>
              </a:solidFill>
            </a:rPr>
            <a:t>Choisir dans</a:t>
          </a:r>
          <a:r>
            <a:rPr lang="fr-FR" sz="1200" b="0" u="none" baseline="0">
              <a:solidFill>
                <a:sysClr val="windowText" lastClr="000000"/>
              </a:solidFill>
            </a:rPr>
            <a:t> les </a:t>
          </a:r>
          <a:r>
            <a:rPr lang="fr-FR" sz="1200" b="1" u="none" baseline="0">
              <a:solidFill>
                <a:sysClr val="windowText" lastClr="000000"/>
              </a:solidFill>
            </a:rPr>
            <a:t>listes déroulantes </a:t>
          </a:r>
          <a:r>
            <a:rPr lang="fr-FR" sz="1200" b="0" u="none" baseline="0">
              <a:solidFill>
                <a:sysClr val="windowText" lastClr="000000"/>
              </a:solidFill>
            </a:rPr>
            <a:t>le type de véhicule utilisé dans la </a:t>
          </a:r>
          <a:r>
            <a:rPr lang="fr-FR" sz="1200" b="1" u="none" baseline="0">
              <a:solidFill>
                <a:sysClr val="windowText" lastClr="000000"/>
              </a:solidFill>
            </a:rPr>
            <a:t>situation initiale</a:t>
          </a:r>
          <a:r>
            <a:rPr lang="fr-FR" sz="1200" b="0" u="none" baseline="0">
              <a:solidFill>
                <a:sysClr val="windowText" lastClr="000000"/>
              </a:solidFill>
            </a:rPr>
            <a:t>, puis pour les </a:t>
          </a:r>
          <a:r>
            <a:rPr lang="fr-FR" sz="1200" b="1" u="none" baseline="0">
              <a:solidFill>
                <a:sysClr val="windowText" lastClr="000000"/>
              </a:solidFill>
            </a:rPr>
            <a:t>acheminements</a:t>
          </a:r>
          <a:r>
            <a:rPr lang="fr-FR" sz="1200" b="0" u="none" baseline="0">
              <a:solidFill>
                <a:sysClr val="windowText" lastClr="000000"/>
              </a:solidFill>
            </a:rPr>
            <a:t> et enfin pour le </a:t>
          </a:r>
          <a:r>
            <a:rPr lang="fr-FR" sz="1200" b="1" u="none" baseline="0">
              <a:solidFill>
                <a:sysClr val="windowText" lastClr="000000"/>
              </a:solidFill>
            </a:rPr>
            <a:t>mode massifié</a:t>
          </a:r>
          <a:r>
            <a:rPr lang="fr-FR" sz="1200" b="0" u="none" baseline="0">
              <a:solidFill>
                <a:sysClr val="windowText" lastClr="000000"/>
              </a:solidFill>
            </a:rPr>
            <a:t>.</a:t>
          </a:r>
        </a:p>
        <a:p>
          <a:pPr algn="l"/>
          <a:r>
            <a:rPr lang="fr-FR" sz="1200" b="0" u="none" baseline="0">
              <a:solidFill>
                <a:sysClr val="windowText" lastClr="000000"/>
              </a:solidFill>
            </a:rPr>
            <a:t>Si vous ne trouvez pas votre véhicule dans la liste, veuillez le spécifier dans une </a:t>
          </a:r>
          <a:r>
            <a:rPr lang="fr-FR" sz="1200" b="1" u="none" baseline="0">
              <a:solidFill>
                <a:sysClr val="windowText" lastClr="000000"/>
              </a:solidFill>
            </a:rPr>
            <a:t>annexe</a:t>
          </a:r>
          <a:r>
            <a:rPr lang="fr-FR" sz="1200" b="0" u="none" baseline="0">
              <a:solidFill>
                <a:sysClr val="windowText" lastClr="000000"/>
              </a:solidFill>
            </a:rPr>
            <a:t> au dossier de candidature et nous étudierons votre cas.</a:t>
          </a:r>
        </a:p>
        <a:p>
          <a:pPr algn="l"/>
          <a:endParaRPr lang="fr-FR" sz="1200" b="0" u="none" baseline="0">
            <a:solidFill>
              <a:sysClr val="windowText" lastClr="000000"/>
            </a:solidFill>
          </a:endParaRPr>
        </a:p>
        <a:p>
          <a:pPr algn="l"/>
          <a:r>
            <a:rPr lang="fr-FR" sz="1200" b="0" u="none" baseline="0">
              <a:solidFill>
                <a:sysClr val="windowText" lastClr="000000"/>
              </a:solidFill>
            </a:rPr>
            <a:t>Les résultats sont automatiquement calculés à partir des données renseignées dans la feuille "Synthèse des objectifs", et affichés à la fin du tableau dans la partie "</a:t>
          </a:r>
          <a:r>
            <a:rPr lang="fr-FR" sz="1200" b="1" u="none" baseline="0">
              <a:solidFill>
                <a:sysClr val="windowText" lastClr="000000"/>
              </a:solidFill>
            </a:rPr>
            <a:t>BILANS ANNUELS</a:t>
          </a:r>
          <a:r>
            <a:rPr lang="fr-FR" sz="1200" b="0" u="none" baseline="0">
              <a:solidFill>
                <a:sysClr val="windowText" lastClr="000000"/>
              </a:solidFill>
            </a:rPr>
            <a:t>".</a:t>
          </a:r>
        </a:p>
        <a:p>
          <a:pPr algn="l"/>
          <a:endParaRPr lang="fr-FR" sz="1200" b="0" u="none" baseline="0">
            <a:solidFill>
              <a:sysClr val="windowText" lastClr="000000"/>
            </a:solidFill>
          </a:endParaRPr>
        </a:p>
        <a:p>
          <a:pPr algn="l"/>
          <a:r>
            <a:rPr lang="fr-FR" sz="1200" b="0" u="none" baseline="0">
              <a:solidFill>
                <a:sysClr val="windowText" lastClr="000000"/>
              </a:solidFill>
            </a:rPr>
            <a:t>Tous les calculs ont été faits en prenant les facteurs d'émission de la </a:t>
          </a:r>
          <a:r>
            <a:rPr lang="fr-FR" sz="1200" b="1" u="none" baseline="0">
              <a:solidFill>
                <a:sysClr val="windowText" lastClr="000000"/>
              </a:solidFill>
            </a:rPr>
            <a:t>Base Empreinte </a:t>
          </a:r>
          <a:r>
            <a:rPr lang="fr-FR" sz="1200" b="0" u="none" baseline="0">
              <a:solidFill>
                <a:sysClr val="windowText" lastClr="000000"/>
              </a:solidFill>
            </a:rPr>
            <a:t>de l'ADEME. </a:t>
          </a:r>
          <a:br>
            <a:rPr lang="fr-FR" sz="1200" b="0" u="none" baseline="0">
              <a:solidFill>
                <a:sysClr val="windowText" lastClr="000000"/>
              </a:solidFill>
            </a:rPr>
          </a:br>
          <a:endParaRPr lang="fr-FR" sz="1200" b="0" u="none" baseline="0">
            <a:solidFill>
              <a:sysClr val="windowText" lastClr="000000"/>
            </a:solidFill>
          </a:endParaRPr>
        </a:p>
        <a:p>
          <a:pPr algn="l"/>
          <a:r>
            <a:rPr lang="fr-FR" sz="1200" b="0" u="none" baseline="0">
              <a:solidFill>
                <a:sysClr val="windowText" lastClr="000000"/>
              </a:solidFill>
            </a:rPr>
            <a:t>Des hypothèses simplificatrices ont été prises (exemple : trajets ferroviaires à 80% électrique et 20% diesel).</a:t>
          </a:r>
          <a:br>
            <a:rPr lang="fr-FR" sz="1200" b="0" u="none" baseline="0">
              <a:solidFill>
                <a:sysClr val="windowText" lastClr="000000"/>
              </a:solidFill>
            </a:rPr>
          </a:br>
          <a:br>
            <a:rPr lang="fr-FR" sz="1200" b="0" u="none" baseline="0">
              <a:solidFill>
                <a:sysClr val="windowText" lastClr="000000"/>
              </a:solidFill>
            </a:rPr>
          </a:br>
          <a:endParaRPr lang="fr-FR" sz="1200" b="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62177</xdr:colOff>
      <xdr:row>6</xdr:row>
      <xdr:rowOff>5292</xdr:rowOff>
    </xdr:from>
    <xdr:to>
      <xdr:col>4</xdr:col>
      <xdr:colOff>113112</xdr:colOff>
      <xdr:row>12</xdr:row>
      <xdr:rowOff>91016</xdr:rowOff>
    </xdr:to>
    <xdr:pic>
      <xdr:nvPicPr>
        <xdr:cNvPr id="2" name="Image 1">
          <a:extLst>
            <a:ext uri="{FF2B5EF4-FFF2-40B4-BE49-F238E27FC236}">
              <a16:creationId xmlns:a16="http://schemas.microsoft.com/office/drawing/2014/main" id="{0C77BCD4-BD82-4D33-872D-2BB35FBD4235}"/>
            </a:ext>
          </a:extLst>
        </xdr:cNvPr>
        <xdr:cNvPicPr>
          <a:picLocks noChangeAspect="1"/>
        </xdr:cNvPicPr>
      </xdr:nvPicPr>
      <xdr:blipFill>
        <a:blip xmlns:r="http://schemas.openxmlformats.org/officeDocument/2006/relationships" r:embed="rId1"/>
        <a:stretch>
          <a:fillRect/>
        </a:stretch>
      </xdr:blipFill>
      <xdr:spPr>
        <a:xfrm>
          <a:off x="1141677" y="1148292"/>
          <a:ext cx="1395018" cy="1228724"/>
        </a:xfrm>
        <a:prstGeom prst="rect">
          <a:avLst/>
        </a:prstGeom>
      </xdr:spPr>
    </xdr:pic>
    <xdr:clientData/>
  </xdr:twoCellAnchor>
  <xdr:twoCellAnchor editAs="oneCell">
    <xdr:from>
      <xdr:col>26</xdr:col>
      <xdr:colOff>336097</xdr:colOff>
      <xdr:row>5</xdr:row>
      <xdr:rowOff>179917</xdr:rowOff>
    </xdr:from>
    <xdr:to>
      <xdr:col>27</xdr:col>
      <xdr:colOff>559565</xdr:colOff>
      <xdr:row>12</xdr:row>
      <xdr:rowOff>122767</xdr:rowOff>
    </xdr:to>
    <xdr:pic>
      <xdr:nvPicPr>
        <xdr:cNvPr id="4" name="Image 3">
          <a:extLst>
            <a:ext uri="{FF2B5EF4-FFF2-40B4-BE49-F238E27FC236}">
              <a16:creationId xmlns:a16="http://schemas.microsoft.com/office/drawing/2014/main" id="{8CA4EC07-3B86-4A55-93C0-39D9162DA122}"/>
            </a:ext>
          </a:extLst>
        </xdr:cNvPr>
        <xdr:cNvPicPr>
          <a:picLocks noChangeAspect="1"/>
        </xdr:cNvPicPr>
      </xdr:nvPicPr>
      <xdr:blipFill>
        <a:blip xmlns:r="http://schemas.openxmlformats.org/officeDocument/2006/relationships" r:embed="rId2"/>
        <a:stretch>
          <a:fillRect/>
        </a:stretch>
      </xdr:blipFill>
      <xdr:spPr>
        <a:xfrm>
          <a:off x="16094680" y="1132417"/>
          <a:ext cx="1112468" cy="1276350"/>
        </a:xfrm>
        <a:prstGeom prst="rect">
          <a:avLst/>
        </a:prstGeom>
      </xdr:spPr>
    </xdr:pic>
    <xdr:clientData/>
  </xdr:twoCellAnchor>
  <xdr:twoCellAnchor>
    <xdr:from>
      <xdr:col>5</xdr:col>
      <xdr:colOff>389467</xdr:colOff>
      <xdr:row>6</xdr:row>
      <xdr:rowOff>138642</xdr:rowOff>
    </xdr:from>
    <xdr:to>
      <xdr:col>25</xdr:col>
      <xdr:colOff>690211</xdr:colOff>
      <xdr:row>12</xdr:row>
      <xdr:rowOff>31750</xdr:rowOff>
    </xdr:to>
    <xdr:sp macro="" textlink="">
      <xdr:nvSpPr>
        <xdr:cNvPr id="5" name="ZoneTexte 4">
          <a:extLst>
            <a:ext uri="{FF2B5EF4-FFF2-40B4-BE49-F238E27FC236}">
              <a16:creationId xmlns:a16="http://schemas.microsoft.com/office/drawing/2014/main" id="{9A71ADF5-6273-4039-8B01-1DF755D716AB}"/>
            </a:ext>
          </a:extLst>
        </xdr:cNvPr>
        <xdr:cNvSpPr txBox="1"/>
      </xdr:nvSpPr>
      <xdr:spPr>
        <a:xfrm>
          <a:off x="3331634" y="1281642"/>
          <a:ext cx="12365744" cy="103610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solidFill>
                <a:sysClr val="windowText" lastClr="000000"/>
              </a:solidFill>
            </a:rPr>
            <a:t>La synthèse des objectifs</a:t>
          </a:r>
          <a:endParaRPr lang="fr-FR" sz="1100" b="1" u="sng" baseline="0">
            <a:solidFill>
              <a:sysClr val="windowText" lastClr="000000"/>
            </a:solidFill>
          </a:endParaRPr>
        </a:p>
        <a:p>
          <a:endParaRPr lang="fr-FR" sz="1100" b="1" u="sng" baseline="0">
            <a:solidFill>
              <a:sysClr val="windowText" lastClr="000000"/>
            </a:solidFill>
          </a:endParaRPr>
        </a:p>
        <a:p>
          <a:r>
            <a:rPr lang="fr-FR" sz="1100" baseline="0">
              <a:solidFill>
                <a:sysClr val="windowText" lastClr="000000"/>
              </a:solidFill>
            </a:rPr>
            <a:t>Elle vise à décrire la situation initiale et la situation de report modal du ou des flux éligible(s), que l'entreprise aura envisagée(s) dans le cadre du </a:t>
          </a:r>
          <a:br>
            <a:rPr lang="fr-FR" sz="1100" baseline="0">
              <a:solidFill>
                <a:sysClr val="windowText" lastClr="000000"/>
              </a:solidFill>
            </a:rPr>
          </a:br>
          <a:r>
            <a:rPr lang="fr-FR" sz="1100" b="1" baseline="0">
              <a:solidFill>
                <a:sysClr val="windowText" lastClr="000000"/>
              </a:solidFill>
            </a:rPr>
            <a:t>VOLET TECHNIQUE - section 3 - Descriptif du projet "B - État des lieux de l’activité de fret et identification des flux envisagés pour les actions nouvelles de report modal</a:t>
          </a:r>
          <a:r>
            <a:rPr lang="fr-FR" sz="1100">
              <a:solidFill>
                <a:sysClr val="windowText" lastClr="000000"/>
              </a:solidFill>
            </a:rPr>
            <a:t>"</a:t>
          </a:r>
        </a:p>
        <a:p>
          <a:r>
            <a:rPr lang="fr-FR" sz="1100">
              <a:solidFill>
                <a:sysClr val="windowText" lastClr="000000"/>
              </a:solidFill>
            </a:rPr>
            <a:t>Les résultats sont donnés pour </a:t>
          </a:r>
          <a:r>
            <a:rPr lang="fr-FR" sz="1100" b="1" u="sng">
              <a:solidFill>
                <a:sysClr val="windowText" lastClr="000000"/>
              </a:solidFill>
            </a:rPr>
            <a:t>une année </a:t>
          </a:r>
          <a:r>
            <a:rPr lang="fr-FR" sz="1100">
              <a:solidFill>
                <a:sysClr val="windowText" lastClr="000000"/>
              </a:solidFill>
            </a:rPr>
            <a:t>d'activité.</a:t>
          </a:r>
          <a:br>
            <a:rPr lang="fr-FR" sz="1100">
              <a:solidFill>
                <a:sysClr val="windowText" lastClr="000000"/>
              </a:solidFill>
            </a:rPr>
          </a:br>
          <a:endParaRPr lang="fr-FR"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745718</xdr:colOff>
      <xdr:row>1</xdr:row>
      <xdr:rowOff>19657</xdr:rowOff>
    </xdr:from>
    <xdr:to>
      <xdr:col>19</xdr:col>
      <xdr:colOff>931334</xdr:colOff>
      <xdr:row>4</xdr:row>
      <xdr:rowOff>158751</xdr:rowOff>
    </xdr:to>
    <xdr:sp macro="" textlink="">
      <xdr:nvSpPr>
        <xdr:cNvPr id="2" name="ZoneTexte 1">
          <a:extLst>
            <a:ext uri="{FF2B5EF4-FFF2-40B4-BE49-F238E27FC236}">
              <a16:creationId xmlns:a16="http://schemas.microsoft.com/office/drawing/2014/main" id="{229C8AC2-1523-401A-9CD3-F1477117B8BB}"/>
            </a:ext>
          </a:extLst>
        </xdr:cNvPr>
        <xdr:cNvSpPr txBox="1"/>
      </xdr:nvSpPr>
      <xdr:spPr>
        <a:xfrm>
          <a:off x="1126718" y="167824"/>
          <a:ext cx="21839116" cy="85876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solidFill>
                <a:sysClr val="windowText" lastClr="000000"/>
              </a:solidFill>
            </a:rPr>
            <a:t>L</a:t>
          </a:r>
          <a:r>
            <a:rPr lang="fr-FR" sz="1100" b="1" u="sng" baseline="0">
              <a:solidFill>
                <a:sysClr val="windowText" lastClr="000000"/>
              </a:solidFill>
            </a:rPr>
            <a:t>es bilans énergétiques et environnementaux</a:t>
          </a:r>
        </a:p>
        <a:p>
          <a:endParaRPr lang="fr-FR" sz="1100" b="1" u="sng" baseline="0">
            <a:solidFill>
              <a:sysClr val="windowText" lastClr="000000"/>
            </a:solidFill>
          </a:endParaRPr>
        </a:p>
        <a:p>
          <a:r>
            <a:rPr lang="fr-FR" sz="1100" baseline="0">
              <a:solidFill>
                <a:sysClr val="windowText" lastClr="000000"/>
              </a:solidFill>
            </a:rPr>
            <a:t>Ce tableau permet au candidat d'envisager l'amélioration énergétique et environnementale qu'il peut espérer par la mise en oeuvre du report modal sur les flux éligibles qu'il aura déteminés, tout en prenant en compte les pré et post acheminements en camion nécessaires à cette situation de report.</a:t>
          </a:r>
        </a:p>
        <a:p>
          <a:r>
            <a:rPr lang="fr-FR" sz="1100" baseline="0">
              <a:solidFill>
                <a:sysClr val="windowText" lastClr="000000"/>
              </a:solidFill>
            </a:rPr>
            <a:t>Tous les résultats sont calculés pour </a:t>
          </a:r>
          <a:r>
            <a:rPr lang="fr-FR" sz="1100" b="1" baseline="0">
              <a:solidFill>
                <a:sysClr val="windowText" lastClr="000000"/>
              </a:solidFill>
            </a:rPr>
            <a:t>une année de circulation </a:t>
          </a:r>
          <a:r>
            <a:rPr lang="fr-FR" sz="1100" baseline="0">
              <a:solidFill>
                <a:sysClr val="windowText" lastClr="000000"/>
              </a:solidFill>
            </a:rPr>
            <a:t>et les nombres de trajets sont reportés depuis l'onglet précédent.</a:t>
          </a:r>
          <a:br>
            <a:rPr lang="fr-FR" sz="1100">
              <a:solidFill>
                <a:sysClr val="windowText" lastClr="000000"/>
              </a:solidFill>
            </a:rPr>
          </a:br>
          <a:endParaRPr lang="fr-FR" sz="1100">
            <a:solidFill>
              <a:sysClr val="windowText" lastClr="000000"/>
            </a:solidFill>
          </a:endParaRPr>
        </a:p>
      </xdr:txBody>
    </xdr:sp>
    <xdr:clientData/>
  </xdr:twoCellAnchor>
  <xdr:twoCellAnchor editAs="oneCell">
    <xdr:from>
      <xdr:col>0</xdr:col>
      <xdr:colOff>109904</xdr:colOff>
      <xdr:row>0</xdr:row>
      <xdr:rowOff>58055</xdr:rowOff>
    </xdr:from>
    <xdr:to>
      <xdr:col>1</xdr:col>
      <xdr:colOff>688731</xdr:colOff>
      <xdr:row>4</xdr:row>
      <xdr:rowOff>165537</xdr:rowOff>
    </xdr:to>
    <xdr:pic>
      <xdr:nvPicPr>
        <xdr:cNvPr id="3" name="Image 2">
          <a:extLst>
            <a:ext uri="{FF2B5EF4-FFF2-40B4-BE49-F238E27FC236}">
              <a16:creationId xmlns:a16="http://schemas.microsoft.com/office/drawing/2014/main" id="{8278D189-75F2-4EBB-8D74-F769D1F44A85}"/>
            </a:ext>
          </a:extLst>
        </xdr:cNvPr>
        <xdr:cNvPicPr>
          <a:picLocks noChangeAspect="1"/>
        </xdr:cNvPicPr>
      </xdr:nvPicPr>
      <xdr:blipFill>
        <a:blip xmlns:r="http://schemas.openxmlformats.org/officeDocument/2006/relationships" r:embed="rId1"/>
        <a:stretch>
          <a:fillRect/>
        </a:stretch>
      </xdr:blipFill>
      <xdr:spPr>
        <a:xfrm>
          <a:off x="109904" y="58055"/>
          <a:ext cx="959827" cy="986713"/>
        </a:xfrm>
        <a:prstGeom prst="rect">
          <a:avLst/>
        </a:prstGeom>
      </xdr:spPr>
    </xdr:pic>
    <xdr:clientData/>
  </xdr:twoCellAnchor>
  <xdr:twoCellAnchor editAs="oneCell">
    <xdr:from>
      <xdr:col>20</xdr:col>
      <xdr:colOff>16295</xdr:colOff>
      <xdr:row>0</xdr:row>
      <xdr:rowOff>0</xdr:rowOff>
    </xdr:from>
    <xdr:to>
      <xdr:col>20</xdr:col>
      <xdr:colOff>967919</xdr:colOff>
      <xdr:row>4</xdr:row>
      <xdr:rowOff>219807</xdr:rowOff>
    </xdr:to>
    <xdr:pic>
      <xdr:nvPicPr>
        <xdr:cNvPr id="4" name="Image 3">
          <a:extLst>
            <a:ext uri="{FF2B5EF4-FFF2-40B4-BE49-F238E27FC236}">
              <a16:creationId xmlns:a16="http://schemas.microsoft.com/office/drawing/2014/main" id="{CC2E82F8-5112-4BBA-84A5-19B621C5FCB0}"/>
            </a:ext>
          </a:extLst>
        </xdr:cNvPr>
        <xdr:cNvPicPr>
          <a:picLocks noChangeAspect="1"/>
        </xdr:cNvPicPr>
      </xdr:nvPicPr>
      <xdr:blipFill>
        <a:blip xmlns:r="http://schemas.openxmlformats.org/officeDocument/2006/relationships" r:embed="rId2"/>
        <a:stretch>
          <a:fillRect/>
        </a:stretch>
      </xdr:blipFill>
      <xdr:spPr>
        <a:xfrm>
          <a:off x="23193795" y="0"/>
          <a:ext cx="951624" cy="1087640"/>
        </a:xfrm>
        <a:prstGeom prst="rect">
          <a:avLst/>
        </a:prstGeom>
      </xdr:spPr>
    </xdr:pic>
    <xdr:clientData/>
  </xdr:twoCellAnchor>
  <xdr:twoCellAnchor>
    <xdr:from>
      <xdr:col>17</xdr:col>
      <xdr:colOff>68548</xdr:colOff>
      <xdr:row>52</xdr:row>
      <xdr:rowOff>117513</xdr:rowOff>
    </xdr:from>
    <xdr:to>
      <xdr:col>20</xdr:col>
      <xdr:colOff>1068917</xdr:colOff>
      <xdr:row>55</xdr:row>
      <xdr:rowOff>137584</xdr:rowOff>
    </xdr:to>
    <xdr:sp macro="" textlink="">
      <xdr:nvSpPr>
        <xdr:cNvPr id="5" name="ZoneTexte 4">
          <a:extLst>
            <a:ext uri="{FF2B5EF4-FFF2-40B4-BE49-F238E27FC236}">
              <a16:creationId xmlns:a16="http://schemas.microsoft.com/office/drawing/2014/main" id="{4782F488-2BDE-44D3-8AC6-5E44021A9EDD}"/>
            </a:ext>
          </a:extLst>
        </xdr:cNvPr>
        <xdr:cNvSpPr txBox="1"/>
      </xdr:nvSpPr>
      <xdr:spPr>
        <a:xfrm>
          <a:off x="19351381" y="4266180"/>
          <a:ext cx="4895036" cy="50690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0" u="none">
              <a:solidFill>
                <a:srgbClr val="00B050"/>
              </a:solidFill>
            </a:rPr>
            <a:t>- Si le résultat est </a:t>
          </a:r>
          <a:r>
            <a:rPr lang="fr-FR" sz="1200" b="1" u="sng">
              <a:solidFill>
                <a:srgbClr val="00B050"/>
              </a:solidFill>
            </a:rPr>
            <a:t>négatif</a:t>
          </a:r>
          <a:r>
            <a:rPr lang="fr-FR" sz="1200" b="0" u="none">
              <a:solidFill>
                <a:srgbClr val="00B050"/>
              </a:solidFill>
            </a:rPr>
            <a:t>, il y a un gain énergétique/environnemental</a:t>
          </a:r>
        </a:p>
        <a:p>
          <a:r>
            <a:rPr lang="fr-FR" sz="1200" b="0" u="none">
              <a:solidFill>
                <a:srgbClr val="FF0000"/>
              </a:solidFill>
            </a:rPr>
            <a:t>- Si le</a:t>
          </a:r>
          <a:r>
            <a:rPr lang="fr-FR" sz="1200" b="0" u="none" baseline="0">
              <a:solidFill>
                <a:srgbClr val="FF0000"/>
              </a:solidFill>
            </a:rPr>
            <a:t> résultat est </a:t>
          </a:r>
          <a:r>
            <a:rPr lang="fr-FR" sz="1200" b="1" u="sng" baseline="0">
              <a:solidFill>
                <a:srgbClr val="FF0000"/>
              </a:solidFill>
            </a:rPr>
            <a:t>positif</a:t>
          </a:r>
          <a:r>
            <a:rPr lang="fr-FR" sz="1200" b="0" u="none" baseline="0">
              <a:solidFill>
                <a:srgbClr val="FF0000"/>
              </a:solidFill>
            </a:rPr>
            <a:t>, il y a une charge énergétique/environnementale</a:t>
          </a:r>
          <a:br>
            <a:rPr lang="fr-FR" sz="1200">
              <a:solidFill>
                <a:sysClr val="windowText" lastClr="000000"/>
              </a:solidFill>
            </a:rPr>
          </a:br>
          <a:endParaRPr lang="fr-FR" sz="12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OTTIGNIES Marc" id="{C4305CF8-1CD3-4A88-9877-C61698CC12FB}" userId="COTTIGNIES Marc"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4" dT="2023-12-01T15:12:19.20" personId="{C4305CF8-1CD3-4A88-9877-C61698CC12FB}" id="{2F747D56-DEA1-4F7B-8725-F6632819A413}">
    <text>Par cohérence, il faudrait ajouter le résultat n°4 sur chaque ligne.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F77C-593D-4A1C-B389-0F25166EF214}">
  <dimension ref="E44"/>
  <sheetViews>
    <sheetView zoomScale="110" zoomScaleNormal="110" workbookViewId="0">
      <selection activeCell="E44" sqref="E44"/>
    </sheetView>
  </sheetViews>
  <sheetFormatPr baseColWidth="10" defaultColWidth="11.42578125" defaultRowHeight="15" x14ac:dyDescent="0.25"/>
  <cols>
    <col min="1" max="16384" width="11.42578125" style="27"/>
  </cols>
  <sheetData>
    <row r="44" spans="5:5" x14ac:dyDescent="0.25"/>
  </sheetData>
  <sheetProtection algorithmName="SHA-512" hashValue="d2M5njyzvA2oSx/LYb8Wj1gjfsxl1lT2VSCBzhp0sJdsYYIpVxedF18Cw0nHD1aowMGwyRcJlBErayZqYlBPkw==" saltValue="bIyahTsBx6e5Rrgwb7wvYg==" spinCount="100000" sheet="1" objects="1" selectLockedCells="1" selectUnlockedCells="1"/>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58778-808B-4BC2-A65C-EED164D84FE9}">
  <dimension ref="B13:AC65"/>
  <sheetViews>
    <sheetView topLeftCell="A7" zoomScale="90" zoomScaleNormal="90" workbookViewId="0">
      <pane xSplit="2" ySplit="12" topLeftCell="C53" activePane="bottomRight" state="frozen"/>
      <selection pane="topRight" activeCell="C7" sqref="C7"/>
      <selection pane="bottomLeft" activeCell="A13" sqref="A13"/>
      <selection pane="bottomRight" activeCell="T60" sqref="T60"/>
    </sheetView>
  </sheetViews>
  <sheetFormatPr baseColWidth="10" defaultColWidth="11.42578125" defaultRowHeight="15" x14ac:dyDescent="0.25"/>
  <cols>
    <col min="1" max="1" width="6" customWidth="1"/>
    <col min="2" max="2" width="10.140625" customWidth="1"/>
    <col min="3" max="3" width="10.42578125" customWidth="1"/>
    <col min="4" max="4" width="9.7109375" customWidth="1"/>
    <col min="5" max="5" width="7.7109375" customWidth="1"/>
    <col min="6" max="6" width="8" bestFit="1" customWidth="1"/>
    <col min="7" max="7" width="8.5703125" customWidth="1"/>
    <col min="8" max="8" width="9.7109375" customWidth="1"/>
    <col min="9" max="9" width="1.42578125" customWidth="1"/>
    <col min="10" max="10" width="12.42578125" customWidth="1"/>
    <col min="11" max="11" width="10" customWidth="1"/>
    <col min="12" max="12" width="11.140625" customWidth="1"/>
    <col min="13" max="15" width="10.28515625" customWidth="1"/>
    <col min="16" max="16" width="12.140625" customWidth="1"/>
    <col min="17" max="17" width="7.5703125" customWidth="1"/>
    <col min="18" max="20" width="10.140625" customWidth="1"/>
    <col min="21" max="21" width="8.28515625" customWidth="1"/>
    <col min="22" max="24" width="9.7109375" customWidth="1"/>
    <col min="25" max="25" width="1.28515625" customWidth="1"/>
    <col min="26" max="26" width="11.28515625" customWidth="1"/>
    <col min="27" max="27" width="13.28515625" customWidth="1"/>
    <col min="28" max="29" width="11.28515625" customWidth="1"/>
  </cols>
  <sheetData>
    <row r="13" spans="2:29" ht="15.75" thickBot="1" x14ac:dyDescent="0.3"/>
    <row r="14" spans="2:29" ht="15.75" thickBot="1" x14ac:dyDescent="0.3">
      <c r="B14" s="165" t="s">
        <v>0</v>
      </c>
      <c r="C14" s="166"/>
      <c r="D14" s="166"/>
      <c r="E14" s="166"/>
      <c r="F14" s="166"/>
      <c r="G14" s="166"/>
      <c r="H14" s="166"/>
      <c r="I14" s="28"/>
      <c r="J14" s="182" t="s">
        <v>1</v>
      </c>
      <c r="K14" s="182"/>
      <c r="L14" s="182"/>
      <c r="M14" s="182"/>
      <c r="N14" s="182"/>
      <c r="O14" s="182"/>
      <c r="P14" s="182"/>
      <c r="Q14" s="182"/>
      <c r="R14" s="182"/>
      <c r="S14" s="182"/>
      <c r="T14" s="182"/>
      <c r="U14" s="182"/>
      <c r="V14" s="182"/>
      <c r="W14" s="182"/>
      <c r="X14" s="182"/>
      <c r="Y14" s="28"/>
      <c r="Z14" s="183" t="s">
        <v>2</v>
      </c>
      <c r="AA14" s="184"/>
      <c r="AB14" s="184"/>
      <c r="AC14" s="185"/>
    </row>
    <row r="15" spans="2:29" s="31" customFormat="1" ht="18.600000000000001" customHeight="1" thickBot="1" x14ac:dyDescent="0.2">
      <c r="B15" s="167" t="s">
        <v>3</v>
      </c>
      <c r="C15" s="167" t="s">
        <v>4</v>
      </c>
      <c r="D15" s="167" t="s">
        <v>5</v>
      </c>
      <c r="E15" s="167" t="s">
        <v>6</v>
      </c>
      <c r="F15" s="167" t="s">
        <v>7</v>
      </c>
      <c r="G15" s="167" t="s">
        <v>8</v>
      </c>
      <c r="H15" s="167" t="s">
        <v>9</v>
      </c>
      <c r="I15" s="29"/>
      <c r="J15" s="167" t="s">
        <v>10</v>
      </c>
      <c r="K15" s="167" t="s">
        <v>11</v>
      </c>
      <c r="L15" s="186" t="s">
        <v>12</v>
      </c>
      <c r="M15" s="187"/>
      <c r="N15" s="187"/>
      <c r="O15" s="188"/>
      <c r="P15" s="186" t="s">
        <v>13</v>
      </c>
      <c r="Q15" s="187"/>
      <c r="R15" s="187"/>
      <c r="S15" s="187"/>
      <c r="T15" s="188"/>
      <c r="U15" s="186" t="s">
        <v>14</v>
      </c>
      <c r="V15" s="187"/>
      <c r="W15" s="187"/>
      <c r="X15" s="188"/>
      <c r="Y15" s="30"/>
      <c r="Z15" s="167" t="s">
        <v>15</v>
      </c>
      <c r="AA15" s="167" t="s">
        <v>129</v>
      </c>
      <c r="AB15" s="167" t="s">
        <v>124</v>
      </c>
      <c r="AC15" s="167" t="s">
        <v>16</v>
      </c>
    </row>
    <row r="16" spans="2:29" s="31" customFormat="1" ht="18.600000000000001" customHeight="1" thickBot="1" x14ac:dyDescent="0.2">
      <c r="B16" s="168"/>
      <c r="C16" s="168"/>
      <c r="D16" s="168"/>
      <c r="E16" s="168"/>
      <c r="F16" s="168"/>
      <c r="G16" s="168"/>
      <c r="H16" s="168"/>
      <c r="I16" s="32"/>
      <c r="J16" s="168"/>
      <c r="K16" s="168"/>
      <c r="L16" s="33" t="s">
        <v>4</v>
      </c>
      <c r="M16" s="33" t="s">
        <v>5</v>
      </c>
      <c r="N16" s="33" t="s">
        <v>6</v>
      </c>
      <c r="O16" s="33" t="s">
        <v>17</v>
      </c>
      <c r="P16" s="33" t="s">
        <v>18</v>
      </c>
      <c r="Q16" s="33" t="s">
        <v>4</v>
      </c>
      <c r="R16" s="33" t="s">
        <v>5</v>
      </c>
      <c r="S16" s="33" t="s">
        <v>6</v>
      </c>
      <c r="T16" s="33" t="s">
        <v>17</v>
      </c>
      <c r="U16" s="33" t="s">
        <v>4</v>
      </c>
      <c r="V16" s="33" t="s">
        <v>5</v>
      </c>
      <c r="W16" s="33" t="s">
        <v>6</v>
      </c>
      <c r="X16" s="33" t="s">
        <v>17</v>
      </c>
      <c r="Y16" s="32"/>
      <c r="Z16" s="168"/>
      <c r="AA16" s="168"/>
      <c r="AB16" s="168"/>
      <c r="AC16" s="168"/>
    </row>
    <row r="17" spans="2:29" s="31" customFormat="1" ht="18.600000000000001" customHeight="1" thickBot="1" x14ac:dyDescent="0.2">
      <c r="B17" s="114" t="s">
        <v>19</v>
      </c>
      <c r="C17" s="127"/>
      <c r="D17" s="126"/>
      <c r="E17" s="121" t="s">
        <v>20</v>
      </c>
      <c r="F17" s="126"/>
      <c r="G17" s="121" t="s">
        <v>21</v>
      </c>
      <c r="H17" s="122" t="s">
        <v>22</v>
      </c>
      <c r="I17" s="123"/>
      <c r="J17" s="126"/>
      <c r="K17" s="121" t="s">
        <v>22</v>
      </c>
      <c r="L17" s="127"/>
      <c r="M17" s="126"/>
      <c r="N17" s="124" t="s">
        <v>20</v>
      </c>
      <c r="O17" s="124" t="s">
        <v>22</v>
      </c>
      <c r="P17" s="126"/>
      <c r="Q17" s="126"/>
      <c r="R17" s="127"/>
      <c r="S17" s="124" t="s">
        <v>20</v>
      </c>
      <c r="T17" s="124" t="s">
        <v>22</v>
      </c>
      <c r="U17" s="128"/>
      <c r="V17" s="127"/>
      <c r="W17" s="124" t="s">
        <v>20</v>
      </c>
      <c r="X17" s="124" t="s">
        <v>22</v>
      </c>
      <c r="Y17" s="125"/>
      <c r="Z17" s="34" t="s">
        <v>22</v>
      </c>
      <c r="AA17" s="34" t="s">
        <v>22</v>
      </c>
      <c r="AB17" s="34" t="s">
        <v>22</v>
      </c>
      <c r="AC17" s="34" t="s">
        <v>23</v>
      </c>
    </row>
    <row r="18" spans="2:29" s="1" customFormat="1" ht="15.75" thickBot="1" x14ac:dyDescent="0.3">
      <c r="B18" s="35" t="s">
        <v>24</v>
      </c>
      <c r="C18" s="35" t="s">
        <v>25</v>
      </c>
      <c r="D18" s="36" t="s">
        <v>26</v>
      </c>
      <c r="E18" s="36">
        <v>785</v>
      </c>
      <c r="F18" s="36">
        <v>50</v>
      </c>
      <c r="G18" s="36">
        <v>20</v>
      </c>
      <c r="H18" s="37">
        <f t="shared" ref="H18:H26" si="0">E18*G18*F18</f>
        <v>785000</v>
      </c>
      <c r="I18" s="38"/>
      <c r="J18" s="39">
        <v>30</v>
      </c>
      <c r="K18" s="120">
        <f>E18*J18*G18</f>
        <v>471000</v>
      </c>
      <c r="L18" s="35" t="s">
        <v>25</v>
      </c>
      <c r="M18" s="36" t="s">
        <v>27</v>
      </c>
      <c r="N18" s="39">
        <v>22</v>
      </c>
      <c r="O18" s="119">
        <f t="shared" ref="O18:O26" si="1">N18*G18*J18</f>
        <v>13200</v>
      </c>
      <c r="P18" s="36" t="s">
        <v>28</v>
      </c>
      <c r="Q18" s="36" t="s">
        <v>27</v>
      </c>
      <c r="R18" s="40" t="s">
        <v>29</v>
      </c>
      <c r="S18" s="39">
        <v>760</v>
      </c>
      <c r="T18" s="119">
        <f t="shared" ref="T18:T59" si="2">S18*G18*J18</f>
        <v>456000</v>
      </c>
      <c r="U18" s="41" t="s">
        <v>29</v>
      </c>
      <c r="V18" s="40" t="s">
        <v>26</v>
      </c>
      <c r="W18" s="39">
        <v>62</v>
      </c>
      <c r="X18" s="119">
        <f t="shared" ref="X18:X59" si="3">W18*J18*G18</f>
        <v>37200</v>
      </c>
      <c r="Y18" s="42"/>
      <c r="Z18" s="43">
        <f>O18+X18</f>
        <v>50400</v>
      </c>
      <c r="AA18" s="43">
        <f>J18*G18*E18</f>
        <v>471000</v>
      </c>
      <c r="AB18" s="43">
        <f>AA18-Z18</f>
        <v>420600</v>
      </c>
      <c r="AC18" s="117">
        <f>IF(H18=0,"",T18/H18)</f>
        <v>0.58089171974522291</v>
      </c>
    </row>
    <row r="19" spans="2:29" ht="15.75" thickBot="1" x14ac:dyDescent="0.3">
      <c r="B19" s="40">
        <v>1</v>
      </c>
      <c r="C19" s="19"/>
      <c r="D19" s="19"/>
      <c r="E19" s="156"/>
      <c r="F19" s="156"/>
      <c r="G19" s="156"/>
      <c r="H19" s="37">
        <f t="shared" si="0"/>
        <v>0</v>
      </c>
      <c r="I19" s="44"/>
      <c r="J19" s="25"/>
      <c r="K19" s="120">
        <f t="shared" ref="K19:K59" si="4">E19*J19*G19</f>
        <v>0</v>
      </c>
      <c r="L19" s="21"/>
      <c r="M19" s="22"/>
      <c r="N19" s="24"/>
      <c r="O19" s="119">
        <f t="shared" si="1"/>
        <v>0</v>
      </c>
      <c r="P19" s="21"/>
      <c r="Q19" s="23"/>
      <c r="R19" s="21"/>
      <c r="S19" s="24"/>
      <c r="T19" s="119">
        <f t="shared" si="2"/>
        <v>0</v>
      </c>
      <c r="U19" s="24"/>
      <c r="V19" s="24"/>
      <c r="W19" s="24"/>
      <c r="X19" s="119">
        <f t="shared" si="3"/>
        <v>0</v>
      </c>
      <c r="Y19" s="45"/>
      <c r="Z19" s="43">
        <f t="shared" ref="Z19:Z26" si="5">O19+X19</f>
        <v>0</v>
      </c>
      <c r="AA19" s="118">
        <f t="shared" ref="AA19:AA26" si="6">J19*G19*E19</f>
        <v>0</v>
      </c>
      <c r="AB19" s="43">
        <f t="shared" ref="AB19:AB26" si="7">AA19-Z19</f>
        <v>0</v>
      </c>
      <c r="AC19" s="117" t="str">
        <f t="shared" ref="AC19:AC59" si="8">IF(H19=0,"",T19/H19)</f>
        <v/>
      </c>
    </row>
    <row r="20" spans="2:29" ht="15.75" thickBot="1" x14ac:dyDescent="0.3">
      <c r="B20" s="40">
        <v>2</v>
      </c>
      <c r="C20" s="20"/>
      <c r="D20" s="20"/>
      <c r="E20" s="156"/>
      <c r="F20" s="156"/>
      <c r="G20" s="156"/>
      <c r="H20" s="37">
        <f t="shared" si="0"/>
        <v>0</v>
      </c>
      <c r="I20" s="44"/>
      <c r="J20" s="25"/>
      <c r="K20" s="120">
        <f t="shared" si="4"/>
        <v>0</v>
      </c>
      <c r="L20" s="21"/>
      <c r="M20" s="22"/>
      <c r="N20" s="24"/>
      <c r="O20" s="119">
        <f t="shared" si="1"/>
        <v>0</v>
      </c>
      <c r="P20" s="21"/>
      <c r="Q20" s="23"/>
      <c r="R20" s="21"/>
      <c r="S20" s="24"/>
      <c r="T20" s="119">
        <f t="shared" si="2"/>
        <v>0</v>
      </c>
      <c r="U20" s="24"/>
      <c r="V20" s="24"/>
      <c r="W20" s="24"/>
      <c r="X20" s="119">
        <f t="shared" si="3"/>
        <v>0</v>
      </c>
      <c r="Y20" s="45"/>
      <c r="Z20" s="43">
        <f t="shared" si="5"/>
        <v>0</v>
      </c>
      <c r="AA20" s="118">
        <f t="shared" si="6"/>
        <v>0</v>
      </c>
      <c r="AB20" s="43">
        <f t="shared" si="7"/>
        <v>0</v>
      </c>
      <c r="AC20" s="117" t="str">
        <f t="shared" si="8"/>
        <v/>
      </c>
    </row>
    <row r="21" spans="2:29" ht="15.75" thickBot="1" x14ac:dyDescent="0.3">
      <c r="B21" s="40">
        <v>3</v>
      </c>
      <c r="C21" s="20"/>
      <c r="D21" s="20"/>
      <c r="E21" s="156"/>
      <c r="F21" s="156"/>
      <c r="G21" s="156"/>
      <c r="H21" s="37">
        <f t="shared" si="0"/>
        <v>0</v>
      </c>
      <c r="I21" s="44"/>
      <c r="J21" s="25"/>
      <c r="K21" s="120">
        <f t="shared" si="4"/>
        <v>0</v>
      </c>
      <c r="L21" s="21"/>
      <c r="M21" s="22"/>
      <c r="N21" s="24"/>
      <c r="O21" s="119">
        <f t="shared" si="1"/>
        <v>0</v>
      </c>
      <c r="P21" s="21"/>
      <c r="Q21" s="23"/>
      <c r="R21" s="21"/>
      <c r="S21" s="24"/>
      <c r="T21" s="119">
        <f t="shared" si="2"/>
        <v>0</v>
      </c>
      <c r="U21" s="24"/>
      <c r="V21" s="24"/>
      <c r="W21" s="24"/>
      <c r="X21" s="119">
        <f t="shared" si="3"/>
        <v>0</v>
      </c>
      <c r="Y21" s="45"/>
      <c r="Z21" s="43">
        <f t="shared" si="5"/>
        <v>0</v>
      </c>
      <c r="AA21" s="118">
        <f t="shared" si="6"/>
        <v>0</v>
      </c>
      <c r="AB21" s="43">
        <f t="shared" si="7"/>
        <v>0</v>
      </c>
      <c r="AC21" s="117" t="str">
        <f t="shared" si="8"/>
        <v/>
      </c>
    </row>
    <row r="22" spans="2:29" ht="15.75" thickBot="1" x14ac:dyDescent="0.3">
      <c r="B22" s="40">
        <v>4</v>
      </c>
      <c r="C22" s="20"/>
      <c r="D22" s="20"/>
      <c r="E22" s="156"/>
      <c r="F22" s="156"/>
      <c r="G22" s="156"/>
      <c r="H22" s="37">
        <f t="shared" si="0"/>
        <v>0</v>
      </c>
      <c r="I22" s="44"/>
      <c r="J22" s="25"/>
      <c r="K22" s="120">
        <f t="shared" si="4"/>
        <v>0</v>
      </c>
      <c r="L22" s="21"/>
      <c r="M22" s="22"/>
      <c r="N22" s="24"/>
      <c r="O22" s="119">
        <f t="shared" si="1"/>
        <v>0</v>
      </c>
      <c r="P22" s="21"/>
      <c r="Q22" s="23"/>
      <c r="R22" s="21"/>
      <c r="S22" s="24"/>
      <c r="T22" s="119">
        <f t="shared" si="2"/>
        <v>0</v>
      </c>
      <c r="U22" s="24"/>
      <c r="V22" s="24"/>
      <c r="W22" s="24"/>
      <c r="X22" s="119">
        <f t="shared" si="3"/>
        <v>0</v>
      </c>
      <c r="Y22" s="45"/>
      <c r="Z22" s="43">
        <f t="shared" si="5"/>
        <v>0</v>
      </c>
      <c r="AA22" s="118">
        <f t="shared" si="6"/>
        <v>0</v>
      </c>
      <c r="AB22" s="43">
        <f t="shared" si="7"/>
        <v>0</v>
      </c>
      <c r="AC22" s="117" t="str">
        <f t="shared" si="8"/>
        <v/>
      </c>
    </row>
    <row r="23" spans="2:29" ht="15.75" thickBot="1" x14ac:dyDescent="0.3">
      <c r="B23" s="40">
        <v>5</v>
      </c>
      <c r="C23" s="20"/>
      <c r="D23" s="20"/>
      <c r="E23" s="156"/>
      <c r="F23" s="156"/>
      <c r="G23" s="156"/>
      <c r="H23" s="37">
        <f t="shared" si="0"/>
        <v>0</v>
      </c>
      <c r="I23" s="44"/>
      <c r="J23" s="25"/>
      <c r="K23" s="120">
        <f t="shared" si="4"/>
        <v>0</v>
      </c>
      <c r="L23" s="21"/>
      <c r="M23" s="22"/>
      <c r="N23" s="24"/>
      <c r="O23" s="119">
        <f t="shared" si="1"/>
        <v>0</v>
      </c>
      <c r="P23" s="21"/>
      <c r="Q23" s="23"/>
      <c r="R23" s="21"/>
      <c r="S23" s="24"/>
      <c r="T23" s="119">
        <f t="shared" si="2"/>
        <v>0</v>
      </c>
      <c r="U23" s="24"/>
      <c r="V23" s="24"/>
      <c r="W23" s="24"/>
      <c r="X23" s="119">
        <f t="shared" si="3"/>
        <v>0</v>
      </c>
      <c r="Y23" s="45"/>
      <c r="Z23" s="43">
        <f t="shared" si="5"/>
        <v>0</v>
      </c>
      <c r="AA23" s="118">
        <f t="shared" si="6"/>
        <v>0</v>
      </c>
      <c r="AB23" s="43">
        <f t="shared" si="7"/>
        <v>0</v>
      </c>
      <c r="AC23" s="117" t="str">
        <f t="shared" si="8"/>
        <v/>
      </c>
    </row>
    <row r="24" spans="2:29" ht="15.75" thickBot="1" x14ac:dyDescent="0.3">
      <c r="B24" s="40">
        <v>6</v>
      </c>
      <c r="C24" s="20"/>
      <c r="D24" s="20"/>
      <c r="E24" s="156"/>
      <c r="F24" s="156"/>
      <c r="G24" s="156"/>
      <c r="H24" s="37">
        <f t="shared" si="0"/>
        <v>0</v>
      </c>
      <c r="I24" s="44"/>
      <c r="J24" s="25"/>
      <c r="K24" s="120">
        <f t="shared" si="4"/>
        <v>0</v>
      </c>
      <c r="L24" s="21"/>
      <c r="M24" s="22"/>
      <c r="N24" s="24"/>
      <c r="O24" s="119">
        <f t="shared" si="1"/>
        <v>0</v>
      </c>
      <c r="P24" s="21"/>
      <c r="Q24" s="23"/>
      <c r="R24" s="21"/>
      <c r="S24" s="24"/>
      <c r="T24" s="119">
        <f t="shared" si="2"/>
        <v>0</v>
      </c>
      <c r="U24" s="24"/>
      <c r="V24" s="24"/>
      <c r="W24" s="24"/>
      <c r="X24" s="119">
        <f t="shared" si="3"/>
        <v>0</v>
      </c>
      <c r="Y24" s="45"/>
      <c r="Z24" s="43">
        <f t="shared" si="5"/>
        <v>0</v>
      </c>
      <c r="AA24" s="118">
        <f t="shared" si="6"/>
        <v>0</v>
      </c>
      <c r="AB24" s="43">
        <f t="shared" si="7"/>
        <v>0</v>
      </c>
      <c r="AC24" s="117" t="str">
        <f t="shared" si="8"/>
        <v/>
      </c>
    </row>
    <row r="25" spans="2:29" ht="15.75" thickBot="1" x14ac:dyDescent="0.3">
      <c r="B25" s="40">
        <v>7</v>
      </c>
      <c r="C25" s="20"/>
      <c r="D25" s="20"/>
      <c r="E25" s="156"/>
      <c r="F25" s="156"/>
      <c r="G25" s="156"/>
      <c r="H25" s="37">
        <f t="shared" si="0"/>
        <v>0</v>
      </c>
      <c r="I25" s="44"/>
      <c r="J25" s="25"/>
      <c r="K25" s="120">
        <f t="shared" si="4"/>
        <v>0</v>
      </c>
      <c r="L25" s="21"/>
      <c r="M25" s="22"/>
      <c r="N25" s="24"/>
      <c r="O25" s="119">
        <f t="shared" si="1"/>
        <v>0</v>
      </c>
      <c r="P25" s="21"/>
      <c r="Q25" s="23"/>
      <c r="R25" s="21"/>
      <c r="S25" s="24"/>
      <c r="T25" s="119">
        <f t="shared" si="2"/>
        <v>0</v>
      </c>
      <c r="U25" s="24"/>
      <c r="V25" s="24"/>
      <c r="W25" s="24"/>
      <c r="X25" s="119">
        <f t="shared" si="3"/>
        <v>0</v>
      </c>
      <c r="Y25" s="45"/>
      <c r="Z25" s="43">
        <f t="shared" si="5"/>
        <v>0</v>
      </c>
      <c r="AA25" s="118">
        <f t="shared" si="6"/>
        <v>0</v>
      </c>
      <c r="AB25" s="43">
        <f t="shared" si="7"/>
        <v>0</v>
      </c>
      <c r="AC25" s="117" t="str">
        <f t="shared" si="8"/>
        <v/>
      </c>
    </row>
    <row r="26" spans="2:29" ht="15.75" thickBot="1" x14ac:dyDescent="0.3">
      <c r="B26" s="40">
        <v>8</v>
      </c>
      <c r="C26" s="20"/>
      <c r="D26" s="20"/>
      <c r="E26" s="156"/>
      <c r="F26" s="156"/>
      <c r="G26" s="156"/>
      <c r="H26" s="37">
        <f t="shared" si="0"/>
        <v>0</v>
      </c>
      <c r="I26" s="44"/>
      <c r="J26" s="25"/>
      <c r="K26" s="120">
        <f t="shared" si="4"/>
        <v>0</v>
      </c>
      <c r="L26" s="21"/>
      <c r="M26" s="22"/>
      <c r="N26" s="24"/>
      <c r="O26" s="119">
        <f t="shared" si="1"/>
        <v>0</v>
      </c>
      <c r="P26" s="21"/>
      <c r="Q26" s="23"/>
      <c r="R26" s="21"/>
      <c r="S26" s="24"/>
      <c r="T26" s="119">
        <f t="shared" si="2"/>
        <v>0</v>
      </c>
      <c r="U26" s="24"/>
      <c r="V26" s="24"/>
      <c r="W26" s="24"/>
      <c r="X26" s="119">
        <f t="shared" si="3"/>
        <v>0</v>
      </c>
      <c r="Y26" s="45"/>
      <c r="Z26" s="43">
        <f t="shared" si="5"/>
        <v>0</v>
      </c>
      <c r="AA26" s="118">
        <f t="shared" si="6"/>
        <v>0</v>
      </c>
      <c r="AB26" s="43">
        <f t="shared" si="7"/>
        <v>0</v>
      </c>
      <c r="AC26" s="117" t="str">
        <f t="shared" si="8"/>
        <v/>
      </c>
    </row>
    <row r="27" spans="2:29" ht="15.75" thickBot="1" x14ac:dyDescent="0.3">
      <c r="B27" s="40">
        <v>9</v>
      </c>
      <c r="C27" s="20"/>
      <c r="D27" s="20"/>
      <c r="E27" s="156"/>
      <c r="F27" s="156"/>
      <c r="G27" s="156"/>
      <c r="H27" s="37">
        <f t="shared" ref="H27:H59" si="9">E27*G27*F27</f>
        <v>0</v>
      </c>
      <c r="I27" s="44"/>
      <c r="J27" s="25"/>
      <c r="K27" s="120">
        <f t="shared" si="4"/>
        <v>0</v>
      </c>
      <c r="L27" s="21"/>
      <c r="M27" s="22"/>
      <c r="N27" s="24"/>
      <c r="O27" s="119">
        <f t="shared" ref="O27:O59" si="10">N27*G27*J27</f>
        <v>0</v>
      </c>
      <c r="P27" s="21"/>
      <c r="Q27" s="115"/>
      <c r="R27" s="21"/>
      <c r="S27" s="24"/>
      <c r="T27" s="119">
        <f t="shared" si="2"/>
        <v>0</v>
      </c>
      <c r="U27" s="24"/>
      <c r="V27" s="24"/>
      <c r="W27" s="24"/>
      <c r="X27" s="119">
        <f t="shared" si="3"/>
        <v>0</v>
      </c>
      <c r="Y27" s="45"/>
      <c r="Z27" s="43">
        <f>O27+X27</f>
        <v>0</v>
      </c>
      <c r="AA27" s="118">
        <f t="shared" ref="AA27:AA59" si="11">J27*G27*E27</f>
        <v>0</v>
      </c>
      <c r="AB27" s="43">
        <f t="shared" ref="AB27:AB59" si="12">AA27-Z27</f>
        <v>0</v>
      </c>
      <c r="AC27" s="117" t="str">
        <f t="shared" si="8"/>
        <v/>
      </c>
    </row>
    <row r="28" spans="2:29" ht="15.75" thickBot="1" x14ac:dyDescent="0.3">
      <c r="B28" s="40">
        <v>10</v>
      </c>
      <c r="C28" s="20"/>
      <c r="D28" s="20"/>
      <c r="E28" s="156"/>
      <c r="F28" s="156"/>
      <c r="G28" s="156"/>
      <c r="H28" s="37">
        <f t="shared" si="9"/>
        <v>0</v>
      </c>
      <c r="I28" s="44"/>
      <c r="J28" s="25"/>
      <c r="K28" s="120">
        <f t="shared" si="4"/>
        <v>0</v>
      </c>
      <c r="L28" s="21"/>
      <c r="M28" s="22"/>
      <c r="N28" s="24"/>
      <c r="O28" s="119">
        <f t="shared" si="10"/>
        <v>0</v>
      </c>
      <c r="P28" s="21"/>
      <c r="Q28" s="115"/>
      <c r="R28" s="21"/>
      <c r="S28" s="24"/>
      <c r="T28" s="119">
        <f t="shared" si="2"/>
        <v>0</v>
      </c>
      <c r="U28" s="24"/>
      <c r="V28" s="24"/>
      <c r="W28" s="24"/>
      <c r="X28" s="119">
        <f t="shared" si="3"/>
        <v>0</v>
      </c>
      <c r="Y28" s="45"/>
      <c r="Z28" s="43">
        <f t="shared" ref="Z28:Z59" si="13">O28+X28</f>
        <v>0</v>
      </c>
      <c r="AA28" s="118">
        <f t="shared" si="11"/>
        <v>0</v>
      </c>
      <c r="AB28" s="43">
        <f t="shared" si="12"/>
        <v>0</v>
      </c>
      <c r="AC28" s="117" t="str">
        <f t="shared" si="8"/>
        <v/>
      </c>
    </row>
    <row r="29" spans="2:29" ht="15.75" thickBot="1" x14ac:dyDescent="0.3">
      <c r="B29" s="40">
        <v>11</v>
      </c>
      <c r="C29" s="20"/>
      <c r="D29" s="20"/>
      <c r="E29" s="156"/>
      <c r="F29" s="156"/>
      <c r="G29" s="156"/>
      <c r="H29" s="37">
        <f t="shared" si="9"/>
        <v>0</v>
      </c>
      <c r="I29" s="44"/>
      <c r="J29" s="25"/>
      <c r="K29" s="120">
        <f t="shared" si="4"/>
        <v>0</v>
      </c>
      <c r="L29" s="21"/>
      <c r="M29" s="22"/>
      <c r="N29" s="24"/>
      <c r="O29" s="119">
        <f t="shared" si="10"/>
        <v>0</v>
      </c>
      <c r="P29" s="21"/>
      <c r="Q29" s="115"/>
      <c r="R29" s="21"/>
      <c r="S29" s="24"/>
      <c r="T29" s="119">
        <f t="shared" si="2"/>
        <v>0</v>
      </c>
      <c r="U29" s="24"/>
      <c r="V29" s="24"/>
      <c r="W29" s="24"/>
      <c r="X29" s="119">
        <f t="shared" si="3"/>
        <v>0</v>
      </c>
      <c r="Y29" s="45"/>
      <c r="Z29" s="43">
        <f t="shared" si="13"/>
        <v>0</v>
      </c>
      <c r="AA29" s="118">
        <f t="shared" si="11"/>
        <v>0</v>
      </c>
      <c r="AB29" s="43">
        <f t="shared" si="12"/>
        <v>0</v>
      </c>
      <c r="AC29" s="117" t="str">
        <f t="shared" si="8"/>
        <v/>
      </c>
    </row>
    <row r="30" spans="2:29" ht="15.75" thickBot="1" x14ac:dyDescent="0.3">
      <c r="B30" s="40">
        <v>12</v>
      </c>
      <c r="C30" s="20"/>
      <c r="D30" s="20"/>
      <c r="E30" s="156"/>
      <c r="F30" s="156"/>
      <c r="G30" s="156"/>
      <c r="H30" s="37">
        <f t="shared" si="9"/>
        <v>0</v>
      </c>
      <c r="I30" s="44"/>
      <c r="J30" s="25"/>
      <c r="K30" s="120">
        <f t="shared" si="4"/>
        <v>0</v>
      </c>
      <c r="L30" s="21"/>
      <c r="M30" s="22"/>
      <c r="N30" s="24"/>
      <c r="O30" s="119">
        <f t="shared" si="10"/>
        <v>0</v>
      </c>
      <c r="P30" s="21"/>
      <c r="Q30" s="115"/>
      <c r="R30" s="21"/>
      <c r="S30" s="24"/>
      <c r="T30" s="119">
        <f t="shared" si="2"/>
        <v>0</v>
      </c>
      <c r="U30" s="24"/>
      <c r="V30" s="24"/>
      <c r="W30" s="24"/>
      <c r="X30" s="119">
        <f t="shared" si="3"/>
        <v>0</v>
      </c>
      <c r="Y30" s="45"/>
      <c r="Z30" s="43">
        <f t="shared" si="13"/>
        <v>0</v>
      </c>
      <c r="AA30" s="118">
        <f t="shared" si="11"/>
        <v>0</v>
      </c>
      <c r="AB30" s="43">
        <f t="shared" si="12"/>
        <v>0</v>
      </c>
      <c r="AC30" s="117" t="str">
        <f t="shared" si="8"/>
        <v/>
      </c>
    </row>
    <row r="31" spans="2:29" ht="15.75" thickBot="1" x14ac:dyDescent="0.3">
      <c r="B31" s="40">
        <v>13</v>
      </c>
      <c r="C31" s="20"/>
      <c r="D31" s="20"/>
      <c r="E31" s="156"/>
      <c r="F31" s="156"/>
      <c r="G31" s="156"/>
      <c r="H31" s="37">
        <f t="shared" si="9"/>
        <v>0</v>
      </c>
      <c r="I31" s="44"/>
      <c r="J31" s="25"/>
      <c r="K31" s="120">
        <f t="shared" si="4"/>
        <v>0</v>
      </c>
      <c r="L31" s="21"/>
      <c r="M31" s="22"/>
      <c r="N31" s="24"/>
      <c r="O31" s="119">
        <f t="shared" si="10"/>
        <v>0</v>
      </c>
      <c r="P31" s="21"/>
      <c r="Q31" s="115"/>
      <c r="R31" s="21"/>
      <c r="S31" s="24"/>
      <c r="T31" s="119">
        <f t="shared" si="2"/>
        <v>0</v>
      </c>
      <c r="U31" s="24"/>
      <c r="V31" s="24"/>
      <c r="W31" s="24"/>
      <c r="X31" s="119">
        <f t="shared" si="3"/>
        <v>0</v>
      </c>
      <c r="Y31" s="45"/>
      <c r="Z31" s="43">
        <f t="shared" si="13"/>
        <v>0</v>
      </c>
      <c r="AA31" s="118">
        <f t="shared" si="11"/>
        <v>0</v>
      </c>
      <c r="AB31" s="43">
        <f t="shared" si="12"/>
        <v>0</v>
      </c>
      <c r="AC31" s="117" t="str">
        <f t="shared" si="8"/>
        <v/>
      </c>
    </row>
    <row r="32" spans="2:29" ht="15.75" thickBot="1" x14ac:dyDescent="0.3">
      <c r="B32" s="40">
        <v>14</v>
      </c>
      <c r="C32" s="20"/>
      <c r="D32" s="20"/>
      <c r="E32" s="156"/>
      <c r="F32" s="156"/>
      <c r="G32" s="156"/>
      <c r="H32" s="37">
        <f t="shared" si="9"/>
        <v>0</v>
      </c>
      <c r="I32" s="44"/>
      <c r="J32" s="25"/>
      <c r="K32" s="120">
        <f t="shared" si="4"/>
        <v>0</v>
      </c>
      <c r="L32" s="21"/>
      <c r="M32" s="22"/>
      <c r="N32" s="24"/>
      <c r="O32" s="119">
        <f t="shared" si="10"/>
        <v>0</v>
      </c>
      <c r="P32" s="21"/>
      <c r="Q32" s="115"/>
      <c r="R32" s="21"/>
      <c r="S32" s="24"/>
      <c r="T32" s="119">
        <f t="shared" si="2"/>
        <v>0</v>
      </c>
      <c r="U32" s="24"/>
      <c r="V32" s="24"/>
      <c r="W32" s="24"/>
      <c r="X32" s="119">
        <f t="shared" si="3"/>
        <v>0</v>
      </c>
      <c r="Y32" s="45"/>
      <c r="Z32" s="43">
        <f t="shared" si="13"/>
        <v>0</v>
      </c>
      <c r="AA32" s="118">
        <f t="shared" si="11"/>
        <v>0</v>
      </c>
      <c r="AB32" s="43">
        <f t="shared" si="12"/>
        <v>0</v>
      </c>
      <c r="AC32" s="117" t="str">
        <f t="shared" si="8"/>
        <v/>
      </c>
    </row>
    <row r="33" spans="2:29" ht="15.75" thickBot="1" x14ac:dyDescent="0.3">
      <c r="B33" s="40">
        <v>15</v>
      </c>
      <c r="C33" s="20"/>
      <c r="D33" s="20"/>
      <c r="E33" s="156"/>
      <c r="F33" s="156"/>
      <c r="G33" s="156"/>
      <c r="H33" s="37">
        <f t="shared" si="9"/>
        <v>0</v>
      </c>
      <c r="I33" s="44"/>
      <c r="J33" s="25"/>
      <c r="K33" s="120">
        <f t="shared" si="4"/>
        <v>0</v>
      </c>
      <c r="L33" s="21"/>
      <c r="M33" s="22"/>
      <c r="N33" s="24"/>
      <c r="O33" s="119">
        <f t="shared" si="10"/>
        <v>0</v>
      </c>
      <c r="P33" s="21"/>
      <c r="Q33" s="115"/>
      <c r="R33" s="21"/>
      <c r="S33" s="24"/>
      <c r="T33" s="119">
        <f t="shared" si="2"/>
        <v>0</v>
      </c>
      <c r="U33" s="24"/>
      <c r="V33" s="24"/>
      <c r="W33" s="24"/>
      <c r="X33" s="119">
        <f t="shared" si="3"/>
        <v>0</v>
      </c>
      <c r="Y33" s="45"/>
      <c r="Z33" s="43">
        <f t="shared" si="13"/>
        <v>0</v>
      </c>
      <c r="AA33" s="118">
        <f t="shared" si="11"/>
        <v>0</v>
      </c>
      <c r="AB33" s="43">
        <f t="shared" si="12"/>
        <v>0</v>
      </c>
      <c r="AC33" s="117" t="str">
        <f t="shared" si="8"/>
        <v/>
      </c>
    </row>
    <row r="34" spans="2:29" ht="15.75" thickBot="1" x14ac:dyDescent="0.3">
      <c r="B34" s="40">
        <v>16</v>
      </c>
      <c r="C34" s="20"/>
      <c r="D34" s="20"/>
      <c r="E34" s="156"/>
      <c r="F34" s="156"/>
      <c r="G34" s="156"/>
      <c r="H34" s="37">
        <f t="shared" si="9"/>
        <v>0</v>
      </c>
      <c r="I34" s="44"/>
      <c r="J34" s="25"/>
      <c r="K34" s="120">
        <f t="shared" si="4"/>
        <v>0</v>
      </c>
      <c r="L34" s="21"/>
      <c r="M34" s="22"/>
      <c r="N34" s="24"/>
      <c r="O34" s="119">
        <f t="shared" si="10"/>
        <v>0</v>
      </c>
      <c r="P34" s="21"/>
      <c r="Q34" s="115"/>
      <c r="R34" s="21"/>
      <c r="S34" s="24"/>
      <c r="T34" s="119">
        <f t="shared" si="2"/>
        <v>0</v>
      </c>
      <c r="U34" s="24"/>
      <c r="V34" s="24"/>
      <c r="W34" s="24"/>
      <c r="X34" s="119">
        <f t="shared" si="3"/>
        <v>0</v>
      </c>
      <c r="Y34" s="45"/>
      <c r="Z34" s="43">
        <f t="shared" si="13"/>
        <v>0</v>
      </c>
      <c r="AA34" s="118">
        <f t="shared" si="11"/>
        <v>0</v>
      </c>
      <c r="AB34" s="43">
        <f t="shared" si="12"/>
        <v>0</v>
      </c>
      <c r="AC34" s="117" t="str">
        <f t="shared" si="8"/>
        <v/>
      </c>
    </row>
    <row r="35" spans="2:29" ht="15.75" thickBot="1" x14ac:dyDescent="0.3">
      <c r="B35" s="40">
        <v>17</v>
      </c>
      <c r="C35" s="20"/>
      <c r="D35" s="20"/>
      <c r="E35" s="156"/>
      <c r="F35" s="156"/>
      <c r="G35" s="156"/>
      <c r="H35" s="37">
        <f t="shared" si="9"/>
        <v>0</v>
      </c>
      <c r="I35" s="44"/>
      <c r="J35" s="25"/>
      <c r="K35" s="120">
        <f t="shared" si="4"/>
        <v>0</v>
      </c>
      <c r="L35" s="21"/>
      <c r="M35" s="22"/>
      <c r="N35" s="24"/>
      <c r="O35" s="119">
        <f t="shared" si="10"/>
        <v>0</v>
      </c>
      <c r="P35" s="21"/>
      <c r="Q35" s="115"/>
      <c r="R35" s="21"/>
      <c r="S35" s="24"/>
      <c r="T35" s="119">
        <f t="shared" si="2"/>
        <v>0</v>
      </c>
      <c r="U35" s="24"/>
      <c r="V35" s="24"/>
      <c r="W35" s="24"/>
      <c r="X35" s="119">
        <f t="shared" si="3"/>
        <v>0</v>
      </c>
      <c r="Y35" s="45"/>
      <c r="Z35" s="43">
        <f t="shared" si="13"/>
        <v>0</v>
      </c>
      <c r="AA35" s="118">
        <f t="shared" si="11"/>
        <v>0</v>
      </c>
      <c r="AB35" s="43">
        <f t="shared" si="12"/>
        <v>0</v>
      </c>
      <c r="AC35" s="117" t="str">
        <f t="shared" si="8"/>
        <v/>
      </c>
    </row>
    <row r="36" spans="2:29" ht="15.75" thickBot="1" x14ac:dyDescent="0.3">
      <c r="B36" s="40">
        <v>18</v>
      </c>
      <c r="C36" s="20"/>
      <c r="D36" s="20"/>
      <c r="E36" s="156"/>
      <c r="F36" s="156"/>
      <c r="G36" s="156"/>
      <c r="H36" s="37">
        <f t="shared" si="9"/>
        <v>0</v>
      </c>
      <c r="I36" s="44"/>
      <c r="J36" s="25"/>
      <c r="K36" s="120">
        <f t="shared" si="4"/>
        <v>0</v>
      </c>
      <c r="L36" s="21"/>
      <c r="M36" s="22"/>
      <c r="N36" s="24"/>
      <c r="O36" s="119">
        <f t="shared" si="10"/>
        <v>0</v>
      </c>
      <c r="P36" s="21"/>
      <c r="Q36" s="115"/>
      <c r="R36" s="21"/>
      <c r="S36" s="24"/>
      <c r="T36" s="119">
        <f t="shared" si="2"/>
        <v>0</v>
      </c>
      <c r="U36" s="24"/>
      <c r="V36" s="24"/>
      <c r="W36" s="24"/>
      <c r="X36" s="119">
        <f t="shared" si="3"/>
        <v>0</v>
      </c>
      <c r="Y36" s="45"/>
      <c r="Z36" s="43">
        <f t="shared" si="13"/>
        <v>0</v>
      </c>
      <c r="AA36" s="118">
        <f t="shared" si="11"/>
        <v>0</v>
      </c>
      <c r="AB36" s="43">
        <f t="shared" si="12"/>
        <v>0</v>
      </c>
      <c r="AC36" s="117" t="str">
        <f t="shared" si="8"/>
        <v/>
      </c>
    </row>
    <row r="37" spans="2:29" ht="15.75" thickBot="1" x14ac:dyDescent="0.3">
      <c r="B37" s="40">
        <v>19</v>
      </c>
      <c r="C37" s="20"/>
      <c r="D37" s="20"/>
      <c r="E37" s="156"/>
      <c r="F37" s="156"/>
      <c r="G37" s="156"/>
      <c r="H37" s="37">
        <f t="shared" si="9"/>
        <v>0</v>
      </c>
      <c r="I37" s="44"/>
      <c r="J37" s="25"/>
      <c r="K37" s="120">
        <f t="shared" si="4"/>
        <v>0</v>
      </c>
      <c r="L37" s="21"/>
      <c r="M37" s="22"/>
      <c r="N37" s="24"/>
      <c r="O37" s="119">
        <f t="shared" si="10"/>
        <v>0</v>
      </c>
      <c r="P37" s="21"/>
      <c r="Q37" s="115"/>
      <c r="R37" s="21"/>
      <c r="S37" s="24"/>
      <c r="T37" s="119">
        <f t="shared" si="2"/>
        <v>0</v>
      </c>
      <c r="U37" s="24"/>
      <c r="V37" s="24"/>
      <c r="W37" s="24"/>
      <c r="X37" s="119">
        <f t="shared" si="3"/>
        <v>0</v>
      </c>
      <c r="Y37" s="45"/>
      <c r="Z37" s="43">
        <f t="shared" si="13"/>
        <v>0</v>
      </c>
      <c r="AA37" s="118">
        <f t="shared" si="11"/>
        <v>0</v>
      </c>
      <c r="AB37" s="43">
        <f t="shared" si="12"/>
        <v>0</v>
      </c>
      <c r="AC37" s="117" t="str">
        <f t="shared" si="8"/>
        <v/>
      </c>
    </row>
    <row r="38" spans="2:29" ht="15.75" thickBot="1" x14ac:dyDescent="0.3">
      <c r="B38" s="40">
        <v>20</v>
      </c>
      <c r="C38" s="20"/>
      <c r="D38" s="20"/>
      <c r="E38" s="156"/>
      <c r="F38" s="156"/>
      <c r="G38" s="156"/>
      <c r="H38" s="37">
        <f t="shared" si="9"/>
        <v>0</v>
      </c>
      <c r="I38" s="44"/>
      <c r="J38" s="25"/>
      <c r="K38" s="120">
        <f t="shared" si="4"/>
        <v>0</v>
      </c>
      <c r="L38" s="21"/>
      <c r="M38" s="22"/>
      <c r="N38" s="24"/>
      <c r="O38" s="119">
        <f t="shared" si="10"/>
        <v>0</v>
      </c>
      <c r="P38" s="21"/>
      <c r="Q38" s="115"/>
      <c r="R38" s="21"/>
      <c r="S38" s="24"/>
      <c r="T38" s="119">
        <f t="shared" si="2"/>
        <v>0</v>
      </c>
      <c r="U38" s="24"/>
      <c r="V38" s="24"/>
      <c r="W38" s="24"/>
      <c r="X38" s="119">
        <f t="shared" si="3"/>
        <v>0</v>
      </c>
      <c r="Y38" s="45"/>
      <c r="Z38" s="43">
        <f t="shared" si="13"/>
        <v>0</v>
      </c>
      <c r="AA38" s="118">
        <f t="shared" si="11"/>
        <v>0</v>
      </c>
      <c r="AB38" s="43">
        <f t="shared" si="12"/>
        <v>0</v>
      </c>
      <c r="AC38" s="117" t="str">
        <f t="shared" si="8"/>
        <v/>
      </c>
    </row>
    <row r="39" spans="2:29" ht="15.75" thickBot="1" x14ac:dyDescent="0.3">
      <c r="B39" s="40">
        <v>21</v>
      </c>
      <c r="C39" s="20"/>
      <c r="D39" s="20"/>
      <c r="E39" s="156"/>
      <c r="F39" s="156"/>
      <c r="G39" s="156"/>
      <c r="H39" s="37">
        <f t="shared" si="9"/>
        <v>0</v>
      </c>
      <c r="I39" s="44"/>
      <c r="J39" s="25"/>
      <c r="K39" s="120">
        <f t="shared" si="4"/>
        <v>0</v>
      </c>
      <c r="L39" s="21"/>
      <c r="M39" s="22"/>
      <c r="N39" s="24"/>
      <c r="O39" s="119">
        <f t="shared" si="10"/>
        <v>0</v>
      </c>
      <c r="P39" s="21"/>
      <c r="Q39" s="115"/>
      <c r="R39" s="21"/>
      <c r="S39" s="24"/>
      <c r="T39" s="119">
        <f t="shared" si="2"/>
        <v>0</v>
      </c>
      <c r="U39" s="24"/>
      <c r="V39" s="24"/>
      <c r="W39" s="24"/>
      <c r="X39" s="119">
        <f t="shared" si="3"/>
        <v>0</v>
      </c>
      <c r="Y39" s="45"/>
      <c r="Z39" s="43">
        <f t="shared" si="13"/>
        <v>0</v>
      </c>
      <c r="AA39" s="118">
        <f t="shared" si="11"/>
        <v>0</v>
      </c>
      <c r="AB39" s="43">
        <f t="shared" si="12"/>
        <v>0</v>
      </c>
      <c r="AC39" s="117" t="str">
        <f t="shared" si="8"/>
        <v/>
      </c>
    </row>
    <row r="40" spans="2:29" ht="15.75" thickBot="1" x14ac:dyDescent="0.3">
      <c r="B40" s="40">
        <v>22</v>
      </c>
      <c r="C40" s="20"/>
      <c r="D40" s="20"/>
      <c r="E40" s="156"/>
      <c r="F40" s="156"/>
      <c r="G40" s="156"/>
      <c r="H40" s="37">
        <f t="shared" si="9"/>
        <v>0</v>
      </c>
      <c r="I40" s="44"/>
      <c r="J40" s="25"/>
      <c r="K40" s="120">
        <f t="shared" si="4"/>
        <v>0</v>
      </c>
      <c r="L40" s="21"/>
      <c r="M40" s="22"/>
      <c r="N40" s="24"/>
      <c r="O40" s="119">
        <f t="shared" si="10"/>
        <v>0</v>
      </c>
      <c r="P40" s="21"/>
      <c r="Q40" s="115"/>
      <c r="R40" s="21"/>
      <c r="S40" s="24"/>
      <c r="T40" s="119">
        <f t="shared" si="2"/>
        <v>0</v>
      </c>
      <c r="U40" s="24"/>
      <c r="V40" s="24"/>
      <c r="W40" s="24"/>
      <c r="X40" s="119">
        <f t="shared" si="3"/>
        <v>0</v>
      </c>
      <c r="Y40" s="45"/>
      <c r="Z40" s="43">
        <f t="shared" si="13"/>
        <v>0</v>
      </c>
      <c r="AA40" s="118">
        <f t="shared" si="11"/>
        <v>0</v>
      </c>
      <c r="AB40" s="43">
        <f t="shared" si="12"/>
        <v>0</v>
      </c>
      <c r="AC40" s="117" t="str">
        <f t="shared" si="8"/>
        <v/>
      </c>
    </row>
    <row r="41" spans="2:29" ht="15.75" thickBot="1" x14ac:dyDescent="0.3">
      <c r="B41" s="40">
        <v>23</v>
      </c>
      <c r="C41" s="20"/>
      <c r="D41" s="20"/>
      <c r="E41" s="156"/>
      <c r="F41" s="156"/>
      <c r="G41" s="156"/>
      <c r="H41" s="37">
        <f t="shared" si="9"/>
        <v>0</v>
      </c>
      <c r="I41" s="44"/>
      <c r="J41" s="25"/>
      <c r="K41" s="120">
        <f t="shared" si="4"/>
        <v>0</v>
      </c>
      <c r="L41" s="21"/>
      <c r="M41" s="22"/>
      <c r="N41" s="24"/>
      <c r="O41" s="119">
        <f t="shared" si="10"/>
        <v>0</v>
      </c>
      <c r="P41" s="21"/>
      <c r="Q41" s="115"/>
      <c r="R41" s="21"/>
      <c r="S41" s="24"/>
      <c r="T41" s="119">
        <f t="shared" si="2"/>
        <v>0</v>
      </c>
      <c r="U41" s="24"/>
      <c r="V41" s="24"/>
      <c r="W41" s="24"/>
      <c r="X41" s="119">
        <f t="shared" si="3"/>
        <v>0</v>
      </c>
      <c r="Y41" s="45"/>
      <c r="Z41" s="43">
        <f t="shared" si="13"/>
        <v>0</v>
      </c>
      <c r="AA41" s="118">
        <f t="shared" si="11"/>
        <v>0</v>
      </c>
      <c r="AB41" s="43">
        <f t="shared" si="12"/>
        <v>0</v>
      </c>
      <c r="AC41" s="117" t="str">
        <f t="shared" si="8"/>
        <v/>
      </c>
    </row>
    <row r="42" spans="2:29" ht="15.75" thickBot="1" x14ac:dyDescent="0.3">
      <c r="B42" s="40">
        <v>24</v>
      </c>
      <c r="C42" s="20"/>
      <c r="D42" s="20"/>
      <c r="E42" s="156"/>
      <c r="F42" s="156"/>
      <c r="G42" s="156"/>
      <c r="H42" s="37">
        <f t="shared" si="9"/>
        <v>0</v>
      </c>
      <c r="I42" s="44"/>
      <c r="J42" s="25"/>
      <c r="K42" s="120">
        <f t="shared" si="4"/>
        <v>0</v>
      </c>
      <c r="L42" s="21"/>
      <c r="M42" s="22"/>
      <c r="N42" s="24"/>
      <c r="O42" s="119">
        <f t="shared" si="10"/>
        <v>0</v>
      </c>
      <c r="P42" s="21"/>
      <c r="Q42" s="115"/>
      <c r="R42" s="21"/>
      <c r="S42" s="24"/>
      <c r="T42" s="119">
        <f t="shared" si="2"/>
        <v>0</v>
      </c>
      <c r="U42" s="24"/>
      <c r="V42" s="24"/>
      <c r="W42" s="24"/>
      <c r="X42" s="119">
        <f t="shared" si="3"/>
        <v>0</v>
      </c>
      <c r="Y42" s="45"/>
      <c r="Z42" s="43">
        <f t="shared" si="13"/>
        <v>0</v>
      </c>
      <c r="AA42" s="118">
        <f t="shared" si="11"/>
        <v>0</v>
      </c>
      <c r="AB42" s="43">
        <f t="shared" si="12"/>
        <v>0</v>
      </c>
      <c r="AC42" s="117" t="str">
        <f t="shared" si="8"/>
        <v/>
      </c>
    </row>
    <row r="43" spans="2:29" ht="15.75" thickBot="1" x14ac:dyDescent="0.3">
      <c r="B43" s="40">
        <v>25</v>
      </c>
      <c r="C43" s="20"/>
      <c r="D43" s="20"/>
      <c r="E43" s="156"/>
      <c r="F43" s="156"/>
      <c r="G43" s="156"/>
      <c r="H43" s="37">
        <f t="shared" si="9"/>
        <v>0</v>
      </c>
      <c r="I43" s="44"/>
      <c r="J43" s="25"/>
      <c r="K43" s="120">
        <f t="shared" si="4"/>
        <v>0</v>
      </c>
      <c r="L43" s="21"/>
      <c r="M43" s="22"/>
      <c r="N43" s="24"/>
      <c r="O43" s="119">
        <f t="shared" si="10"/>
        <v>0</v>
      </c>
      <c r="P43" s="21"/>
      <c r="Q43" s="115"/>
      <c r="R43" s="21"/>
      <c r="S43" s="24"/>
      <c r="T43" s="119">
        <f t="shared" si="2"/>
        <v>0</v>
      </c>
      <c r="U43" s="24"/>
      <c r="V43" s="24"/>
      <c r="W43" s="24"/>
      <c r="X43" s="119">
        <f t="shared" si="3"/>
        <v>0</v>
      </c>
      <c r="Y43" s="45"/>
      <c r="Z43" s="43">
        <f t="shared" si="13"/>
        <v>0</v>
      </c>
      <c r="AA43" s="118">
        <f t="shared" si="11"/>
        <v>0</v>
      </c>
      <c r="AB43" s="43">
        <f t="shared" si="12"/>
        <v>0</v>
      </c>
      <c r="AC43" s="117" t="str">
        <f t="shared" si="8"/>
        <v/>
      </c>
    </row>
    <row r="44" spans="2:29" ht="15.75" thickBot="1" x14ac:dyDescent="0.3">
      <c r="B44" s="40">
        <v>26</v>
      </c>
      <c r="C44" s="20"/>
      <c r="D44" s="20"/>
      <c r="E44" s="156"/>
      <c r="F44" s="156"/>
      <c r="G44" s="156"/>
      <c r="H44" s="37">
        <f t="shared" si="9"/>
        <v>0</v>
      </c>
      <c r="I44" s="44"/>
      <c r="J44" s="25"/>
      <c r="K44" s="120">
        <f t="shared" si="4"/>
        <v>0</v>
      </c>
      <c r="L44" s="21"/>
      <c r="M44" s="22"/>
      <c r="N44" s="24"/>
      <c r="O44" s="119">
        <f t="shared" si="10"/>
        <v>0</v>
      </c>
      <c r="P44" s="21"/>
      <c r="Q44" s="115"/>
      <c r="R44" s="21"/>
      <c r="S44" s="24"/>
      <c r="T44" s="119">
        <f t="shared" si="2"/>
        <v>0</v>
      </c>
      <c r="U44" s="24"/>
      <c r="V44" s="24"/>
      <c r="W44" s="24"/>
      <c r="X44" s="119">
        <f t="shared" si="3"/>
        <v>0</v>
      </c>
      <c r="Y44" s="45"/>
      <c r="Z44" s="43">
        <f t="shared" si="13"/>
        <v>0</v>
      </c>
      <c r="AA44" s="118">
        <f t="shared" si="11"/>
        <v>0</v>
      </c>
      <c r="AB44" s="43">
        <f t="shared" si="12"/>
        <v>0</v>
      </c>
      <c r="AC44" s="117" t="str">
        <f t="shared" si="8"/>
        <v/>
      </c>
    </row>
    <row r="45" spans="2:29" ht="15.75" thickBot="1" x14ac:dyDescent="0.3">
      <c r="B45" s="40">
        <v>27</v>
      </c>
      <c r="C45" s="20"/>
      <c r="D45" s="20"/>
      <c r="E45" s="156"/>
      <c r="F45" s="156"/>
      <c r="G45" s="156"/>
      <c r="H45" s="37">
        <f t="shared" si="9"/>
        <v>0</v>
      </c>
      <c r="I45" s="44"/>
      <c r="J45" s="25"/>
      <c r="K45" s="120">
        <f t="shared" si="4"/>
        <v>0</v>
      </c>
      <c r="L45" s="21"/>
      <c r="M45" s="22"/>
      <c r="N45" s="24"/>
      <c r="O45" s="119">
        <f t="shared" si="10"/>
        <v>0</v>
      </c>
      <c r="P45" s="21"/>
      <c r="Q45" s="115"/>
      <c r="R45" s="21"/>
      <c r="S45" s="24"/>
      <c r="T45" s="119">
        <f t="shared" si="2"/>
        <v>0</v>
      </c>
      <c r="U45" s="24"/>
      <c r="V45" s="24"/>
      <c r="W45" s="24"/>
      <c r="X45" s="119">
        <f t="shared" si="3"/>
        <v>0</v>
      </c>
      <c r="Y45" s="45"/>
      <c r="Z45" s="43">
        <f t="shared" si="13"/>
        <v>0</v>
      </c>
      <c r="AA45" s="118">
        <f t="shared" si="11"/>
        <v>0</v>
      </c>
      <c r="AB45" s="43">
        <f t="shared" si="12"/>
        <v>0</v>
      </c>
      <c r="AC45" s="117" t="str">
        <f t="shared" si="8"/>
        <v/>
      </c>
    </row>
    <row r="46" spans="2:29" ht="15.75" thickBot="1" x14ac:dyDescent="0.3">
      <c r="B46" s="40">
        <v>28</v>
      </c>
      <c r="C46" s="20"/>
      <c r="D46" s="20"/>
      <c r="E46" s="156"/>
      <c r="F46" s="156"/>
      <c r="G46" s="156"/>
      <c r="H46" s="37">
        <f t="shared" si="9"/>
        <v>0</v>
      </c>
      <c r="I46" s="44"/>
      <c r="J46" s="25"/>
      <c r="K46" s="120">
        <f t="shared" si="4"/>
        <v>0</v>
      </c>
      <c r="L46" s="21"/>
      <c r="M46" s="22"/>
      <c r="N46" s="24"/>
      <c r="O46" s="119">
        <f t="shared" si="10"/>
        <v>0</v>
      </c>
      <c r="P46" s="21"/>
      <c r="Q46" s="115"/>
      <c r="R46" s="21"/>
      <c r="S46" s="24"/>
      <c r="T46" s="119">
        <f t="shared" si="2"/>
        <v>0</v>
      </c>
      <c r="U46" s="24"/>
      <c r="V46" s="24"/>
      <c r="W46" s="24"/>
      <c r="X46" s="119">
        <f t="shared" si="3"/>
        <v>0</v>
      </c>
      <c r="Y46" s="45"/>
      <c r="Z46" s="43">
        <f t="shared" si="13"/>
        <v>0</v>
      </c>
      <c r="AA46" s="118">
        <f t="shared" si="11"/>
        <v>0</v>
      </c>
      <c r="AB46" s="43">
        <f t="shared" si="12"/>
        <v>0</v>
      </c>
      <c r="AC46" s="117" t="str">
        <f t="shared" si="8"/>
        <v/>
      </c>
    </row>
    <row r="47" spans="2:29" ht="15.75" thickBot="1" x14ac:dyDescent="0.3">
      <c r="B47" s="40">
        <v>29</v>
      </c>
      <c r="C47" s="20"/>
      <c r="D47" s="20"/>
      <c r="E47" s="156"/>
      <c r="F47" s="156"/>
      <c r="G47" s="156"/>
      <c r="H47" s="37">
        <f t="shared" si="9"/>
        <v>0</v>
      </c>
      <c r="I47" s="44"/>
      <c r="J47" s="25"/>
      <c r="K47" s="120">
        <f t="shared" si="4"/>
        <v>0</v>
      </c>
      <c r="L47" s="21"/>
      <c r="M47" s="22"/>
      <c r="N47" s="24"/>
      <c r="O47" s="119">
        <f t="shared" si="10"/>
        <v>0</v>
      </c>
      <c r="P47" s="21"/>
      <c r="Q47" s="115"/>
      <c r="R47" s="21"/>
      <c r="S47" s="24"/>
      <c r="T47" s="119">
        <f t="shared" si="2"/>
        <v>0</v>
      </c>
      <c r="U47" s="24"/>
      <c r="V47" s="24"/>
      <c r="W47" s="24"/>
      <c r="X47" s="119">
        <f t="shared" si="3"/>
        <v>0</v>
      </c>
      <c r="Y47" s="45"/>
      <c r="Z47" s="43">
        <f t="shared" si="13"/>
        <v>0</v>
      </c>
      <c r="AA47" s="118">
        <f t="shared" si="11"/>
        <v>0</v>
      </c>
      <c r="AB47" s="43">
        <f t="shared" si="12"/>
        <v>0</v>
      </c>
      <c r="AC47" s="117" t="str">
        <f t="shared" si="8"/>
        <v/>
      </c>
    </row>
    <row r="48" spans="2:29" ht="15.75" thickBot="1" x14ac:dyDescent="0.3">
      <c r="B48" s="40">
        <v>30</v>
      </c>
      <c r="C48" s="20"/>
      <c r="D48" s="20"/>
      <c r="E48" s="156"/>
      <c r="F48" s="156"/>
      <c r="G48" s="156"/>
      <c r="H48" s="37">
        <f t="shared" si="9"/>
        <v>0</v>
      </c>
      <c r="I48" s="44"/>
      <c r="J48" s="25"/>
      <c r="K48" s="120">
        <f t="shared" si="4"/>
        <v>0</v>
      </c>
      <c r="L48" s="21"/>
      <c r="M48" s="22"/>
      <c r="N48" s="24"/>
      <c r="O48" s="119">
        <f t="shared" si="10"/>
        <v>0</v>
      </c>
      <c r="P48" s="21"/>
      <c r="Q48" s="115"/>
      <c r="R48" s="21"/>
      <c r="S48" s="24"/>
      <c r="T48" s="119">
        <f t="shared" si="2"/>
        <v>0</v>
      </c>
      <c r="U48" s="24"/>
      <c r="V48" s="24"/>
      <c r="W48" s="24"/>
      <c r="X48" s="119">
        <f t="shared" si="3"/>
        <v>0</v>
      </c>
      <c r="Y48" s="45"/>
      <c r="Z48" s="43">
        <f t="shared" si="13"/>
        <v>0</v>
      </c>
      <c r="AA48" s="118">
        <f t="shared" si="11"/>
        <v>0</v>
      </c>
      <c r="AB48" s="43">
        <f t="shared" si="12"/>
        <v>0</v>
      </c>
      <c r="AC48" s="117" t="str">
        <f t="shared" si="8"/>
        <v/>
      </c>
    </row>
    <row r="49" spans="2:29" ht="15.75" thickBot="1" x14ac:dyDescent="0.3">
      <c r="B49" s="40">
        <v>31</v>
      </c>
      <c r="C49" s="20"/>
      <c r="D49" s="20"/>
      <c r="E49" s="156"/>
      <c r="F49" s="156"/>
      <c r="G49" s="156"/>
      <c r="H49" s="37">
        <f t="shared" si="9"/>
        <v>0</v>
      </c>
      <c r="I49" s="44"/>
      <c r="J49" s="25"/>
      <c r="K49" s="120">
        <f t="shared" si="4"/>
        <v>0</v>
      </c>
      <c r="L49" s="21"/>
      <c r="M49" s="22"/>
      <c r="N49" s="24"/>
      <c r="O49" s="119">
        <f t="shared" si="10"/>
        <v>0</v>
      </c>
      <c r="P49" s="21"/>
      <c r="Q49" s="115"/>
      <c r="R49" s="21"/>
      <c r="S49" s="24"/>
      <c r="T49" s="119">
        <f t="shared" si="2"/>
        <v>0</v>
      </c>
      <c r="U49" s="24"/>
      <c r="V49" s="24"/>
      <c r="W49" s="24"/>
      <c r="X49" s="119">
        <f t="shared" si="3"/>
        <v>0</v>
      </c>
      <c r="Y49" s="45"/>
      <c r="Z49" s="43">
        <f t="shared" si="13"/>
        <v>0</v>
      </c>
      <c r="AA49" s="118">
        <f t="shared" si="11"/>
        <v>0</v>
      </c>
      <c r="AB49" s="43">
        <f t="shared" si="12"/>
        <v>0</v>
      </c>
      <c r="AC49" s="117" t="str">
        <f t="shared" si="8"/>
        <v/>
      </c>
    </row>
    <row r="50" spans="2:29" ht="15.75" thickBot="1" x14ac:dyDescent="0.3">
      <c r="B50" s="40">
        <v>32</v>
      </c>
      <c r="C50" s="20"/>
      <c r="D50" s="20"/>
      <c r="E50" s="156"/>
      <c r="F50" s="156"/>
      <c r="G50" s="156"/>
      <c r="H50" s="37">
        <f>E50*G50*F50</f>
        <v>0</v>
      </c>
      <c r="I50" s="44"/>
      <c r="J50" s="25"/>
      <c r="K50" s="120">
        <f t="shared" si="4"/>
        <v>0</v>
      </c>
      <c r="L50" s="21"/>
      <c r="M50" s="22"/>
      <c r="N50" s="24"/>
      <c r="O50" s="119">
        <f t="shared" si="10"/>
        <v>0</v>
      </c>
      <c r="P50" s="21"/>
      <c r="Q50" s="115"/>
      <c r="R50" s="21"/>
      <c r="S50" s="24"/>
      <c r="T50" s="119">
        <f t="shared" si="2"/>
        <v>0</v>
      </c>
      <c r="U50" s="24"/>
      <c r="V50" s="24"/>
      <c r="W50" s="24"/>
      <c r="X50" s="119">
        <f t="shared" si="3"/>
        <v>0</v>
      </c>
      <c r="Y50" s="45"/>
      <c r="Z50" s="43">
        <f t="shared" si="13"/>
        <v>0</v>
      </c>
      <c r="AA50" s="118">
        <f t="shared" si="11"/>
        <v>0</v>
      </c>
      <c r="AB50" s="43">
        <f t="shared" si="12"/>
        <v>0</v>
      </c>
      <c r="AC50" s="117" t="str">
        <f t="shared" si="8"/>
        <v/>
      </c>
    </row>
    <row r="51" spans="2:29" ht="15.75" thickBot="1" x14ac:dyDescent="0.3">
      <c r="B51" s="40">
        <v>33</v>
      </c>
      <c r="C51" s="20"/>
      <c r="D51" s="20"/>
      <c r="E51" s="156"/>
      <c r="F51" s="156"/>
      <c r="G51" s="156"/>
      <c r="H51" s="37">
        <f t="shared" si="9"/>
        <v>0</v>
      </c>
      <c r="I51" s="44"/>
      <c r="J51" s="25"/>
      <c r="K51" s="120">
        <f t="shared" si="4"/>
        <v>0</v>
      </c>
      <c r="L51" s="21"/>
      <c r="M51" s="22"/>
      <c r="N51" s="24"/>
      <c r="O51" s="119">
        <f t="shared" si="10"/>
        <v>0</v>
      </c>
      <c r="P51" s="21"/>
      <c r="Q51" s="115"/>
      <c r="R51" s="21"/>
      <c r="S51" s="24"/>
      <c r="T51" s="119">
        <f t="shared" si="2"/>
        <v>0</v>
      </c>
      <c r="U51" s="24"/>
      <c r="V51" s="24"/>
      <c r="W51" s="24"/>
      <c r="X51" s="119">
        <f t="shared" si="3"/>
        <v>0</v>
      </c>
      <c r="Y51" s="45"/>
      <c r="Z51" s="43">
        <f t="shared" ref="Z51:Z58" si="14">O51+X51</f>
        <v>0</v>
      </c>
      <c r="AA51" s="118">
        <f t="shared" ref="AA51:AA58" si="15">J51*G51*E51</f>
        <v>0</v>
      </c>
      <c r="AB51" s="43">
        <f t="shared" ref="AB51:AB58" si="16">AA51-Z51</f>
        <v>0</v>
      </c>
      <c r="AC51" s="117" t="str">
        <f t="shared" si="8"/>
        <v/>
      </c>
    </row>
    <row r="52" spans="2:29" ht="15.75" thickBot="1" x14ac:dyDescent="0.3">
      <c r="B52" s="40">
        <v>34</v>
      </c>
      <c r="C52" s="20"/>
      <c r="D52" s="20"/>
      <c r="E52" s="156"/>
      <c r="F52" s="156"/>
      <c r="G52" s="156"/>
      <c r="H52" s="37">
        <f t="shared" si="9"/>
        <v>0</v>
      </c>
      <c r="I52" s="44"/>
      <c r="J52" s="25"/>
      <c r="K52" s="120">
        <f t="shared" si="4"/>
        <v>0</v>
      </c>
      <c r="L52" s="21"/>
      <c r="M52" s="22"/>
      <c r="N52" s="24"/>
      <c r="O52" s="119">
        <f t="shared" si="10"/>
        <v>0</v>
      </c>
      <c r="P52" s="21"/>
      <c r="Q52" s="115"/>
      <c r="R52" s="21"/>
      <c r="S52" s="24"/>
      <c r="T52" s="119">
        <f t="shared" si="2"/>
        <v>0</v>
      </c>
      <c r="U52" s="24"/>
      <c r="V52" s="24"/>
      <c r="W52" s="24"/>
      <c r="X52" s="119">
        <f t="shared" si="3"/>
        <v>0</v>
      </c>
      <c r="Y52" s="45"/>
      <c r="Z52" s="43">
        <f t="shared" si="14"/>
        <v>0</v>
      </c>
      <c r="AA52" s="118">
        <f t="shared" si="15"/>
        <v>0</v>
      </c>
      <c r="AB52" s="43">
        <f t="shared" si="16"/>
        <v>0</v>
      </c>
      <c r="AC52" s="117" t="str">
        <f t="shared" si="8"/>
        <v/>
      </c>
    </row>
    <row r="53" spans="2:29" ht="15.75" thickBot="1" x14ac:dyDescent="0.3">
      <c r="B53" s="40">
        <v>35</v>
      </c>
      <c r="C53" s="20"/>
      <c r="D53" s="20"/>
      <c r="E53" s="156"/>
      <c r="F53" s="156"/>
      <c r="G53" s="156"/>
      <c r="H53" s="37">
        <f t="shared" si="9"/>
        <v>0</v>
      </c>
      <c r="I53" s="44"/>
      <c r="J53" s="25"/>
      <c r="K53" s="120">
        <f t="shared" si="4"/>
        <v>0</v>
      </c>
      <c r="L53" s="21"/>
      <c r="M53" s="22"/>
      <c r="N53" s="24"/>
      <c r="O53" s="119">
        <f t="shared" si="10"/>
        <v>0</v>
      </c>
      <c r="P53" s="21"/>
      <c r="Q53" s="115"/>
      <c r="R53" s="21"/>
      <c r="S53" s="24"/>
      <c r="T53" s="119">
        <f t="shared" si="2"/>
        <v>0</v>
      </c>
      <c r="U53" s="24"/>
      <c r="V53" s="24"/>
      <c r="W53" s="24"/>
      <c r="X53" s="119">
        <f t="shared" si="3"/>
        <v>0</v>
      </c>
      <c r="Y53" s="45"/>
      <c r="Z53" s="43">
        <f>O53+X53</f>
        <v>0</v>
      </c>
      <c r="AA53" s="118">
        <f t="shared" si="15"/>
        <v>0</v>
      </c>
      <c r="AB53" s="43">
        <f t="shared" si="16"/>
        <v>0</v>
      </c>
      <c r="AC53" s="117" t="str">
        <f t="shared" si="8"/>
        <v/>
      </c>
    </row>
    <row r="54" spans="2:29" ht="15.75" thickBot="1" x14ac:dyDescent="0.3">
      <c r="B54" s="40">
        <v>36</v>
      </c>
      <c r="C54" s="20"/>
      <c r="D54" s="20"/>
      <c r="E54" s="156"/>
      <c r="F54" s="156"/>
      <c r="G54" s="156"/>
      <c r="H54" s="37">
        <f>E54*G54*F54</f>
        <v>0</v>
      </c>
      <c r="I54" s="44"/>
      <c r="J54" s="25"/>
      <c r="K54" s="120">
        <f t="shared" si="4"/>
        <v>0</v>
      </c>
      <c r="L54" s="115"/>
      <c r="M54" s="115"/>
      <c r="N54" s="24"/>
      <c r="O54" s="119">
        <f t="shared" si="10"/>
        <v>0</v>
      </c>
      <c r="P54" s="21"/>
      <c r="Q54" s="115"/>
      <c r="R54" s="21"/>
      <c r="S54" s="24"/>
      <c r="T54" s="119">
        <f t="shared" si="2"/>
        <v>0</v>
      </c>
      <c r="U54" s="24"/>
      <c r="V54" s="24"/>
      <c r="W54" s="24"/>
      <c r="X54" s="119">
        <f t="shared" si="3"/>
        <v>0</v>
      </c>
      <c r="Y54" s="45"/>
      <c r="Z54" s="43">
        <f t="shared" si="14"/>
        <v>0</v>
      </c>
      <c r="AA54" s="118">
        <f>J54*G54*E54</f>
        <v>0</v>
      </c>
      <c r="AB54" s="43">
        <f>AA54-Z54</f>
        <v>0</v>
      </c>
      <c r="AC54" s="117" t="str">
        <f t="shared" si="8"/>
        <v/>
      </c>
    </row>
    <row r="55" spans="2:29" ht="15.75" thickBot="1" x14ac:dyDescent="0.3">
      <c r="B55" s="40">
        <v>37</v>
      </c>
      <c r="C55" s="20"/>
      <c r="D55" s="20"/>
      <c r="E55" s="156"/>
      <c r="F55" s="156"/>
      <c r="G55" s="156"/>
      <c r="H55" s="37">
        <f t="shared" si="9"/>
        <v>0</v>
      </c>
      <c r="I55" s="44"/>
      <c r="J55" s="25"/>
      <c r="K55" s="120">
        <f t="shared" si="4"/>
        <v>0</v>
      </c>
      <c r="L55" s="115"/>
      <c r="M55" s="115"/>
      <c r="N55" s="24"/>
      <c r="O55" s="119">
        <f t="shared" si="10"/>
        <v>0</v>
      </c>
      <c r="P55" s="21"/>
      <c r="Q55" s="115"/>
      <c r="R55" s="21"/>
      <c r="S55" s="24"/>
      <c r="T55" s="119">
        <f t="shared" si="2"/>
        <v>0</v>
      </c>
      <c r="U55" s="24"/>
      <c r="V55" s="24"/>
      <c r="W55" s="24"/>
      <c r="X55" s="119">
        <f t="shared" si="3"/>
        <v>0</v>
      </c>
      <c r="Y55" s="45"/>
      <c r="Z55" s="43">
        <f t="shared" si="14"/>
        <v>0</v>
      </c>
      <c r="AA55" s="118">
        <f t="shared" si="15"/>
        <v>0</v>
      </c>
      <c r="AB55" s="43">
        <f t="shared" si="16"/>
        <v>0</v>
      </c>
      <c r="AC55" s="117" t="str">
        <f t="shared" si="8"/>
        <v/>
      </c>
    </row>
    <row r="56" spans="2:29" ht="15.75" thickBot="1" x14ac:dyDescent="0.3">
      <c r="B56" s="40">
        <v>38</v>
      </c>
      <c r="C56" s="20"/>
      <c r="D56" s="20"/>
      <c r="E56" s="156"/>
      <c r="F56" s="156"/>
      <c r="G56" s="156"/>
      <c r="H56" s="37">
        <f t="shared" si="9"/>
        <v>0</v>
      </c>
      <c r="I56" s="44"/>
      <c r="J56" s="25"/>
      <c r="K56" s="120">
        <f t="shared" si="4"/>
        <v>0</v>
      </c>
      <c r="L56" s="115"/>
      <c r="M56" s="115"/>
      <c r="N56" s="24"/>
      <c r="O56" s="119">
        <f t="shared" si="10"/>
        <v>0</v>
      </c>
      <c r="P56" s="21"/>
      <c r="Q56" s="115"/>
      <c r="R56" s="21"/>
      <c r="S56" s="24"/>
      <c r="T56" s="119">
        <f t="shared" si="2"/>
        <v>0</v>
      </c>
      <c r="U56" s="24"/>
      <c r="V56" s="24"/>
      <c r="W56" s="24"/>
      <c r="X56" s="119">
        <f t="shared" si="3"/>
        <v>0</v>
      </c>
      <c r="Y56" s="45"/>
      <c r="Z56" s="43">
        <f t="shared" si="14"/>
        <v>0</v>
      </c>
      <c r="AA56" s="118">
        <f t="shared" si="15"/>
        <v>0</v>
      </c>
      <c r="AB56" s="43">
        <f t="shared" si="16"/>
        <v>0</v>
      </c>
      <c r="AC56" s="117" t="str">
        <f t="shared" si="8"/>
        <v/>
      </c>
    </row>
    <row r="57" spans="2:29" ht="15.75" thickBot="1" x14ac:dyDescent="0.3">
      <c r="B57" s="40">
        <v>39</v>
      </c>
      <c r="C57" s="20"/>
      <c r="D57" s="20"/>
      <c r="E57" s="156"/>
      <c r="F57" s="156"/>
      <c r="G57" s="156"/>
      <c r="H57" s="37">
        <f t="shared" si="9"/>
        <v>0</v>
      </c>
      <c r="I57" s="44"/>
      <c r="J57" s="25"/>
      <c r="K57" s="120">
        <f t="shared" si="4"/>
        <v>0</v>
      </c>
      <c r="L57" s="115"/>
      <c r="M57" s="115"/>
      <c r="N57" s="24"/>
      <c r="O57" s="119">
        <f t="shared" si="10"/>
        <v>0</v>
      </c>
      <c r="P57" s="21"/>
      <c r="Q57" s="115"/>
      <c r="R57" s="21"/>
      <c r="S57" s="24"/>
      <c r="T57" s="119">
        <f t="shared" si="2"/>
        <v>0</v>
      </c>
      <c r="U57" s="24"/>
      <c r="V57" s="24"/>
      <c r="W57" s="24"/>
      <c r="X57" s="119">
        <f t="shared" si="3"/>
        <v>0</v>
      </c>
      <c r="Y57" s="45"/>
      <c r="Z57" s="43">
        <f t="shared" si="14"/>
        <v>0</v>
      </c>
      <c r="AA57" s="118">
        <f t="shared" si="15"/>
        <v>0</v>
      </c>
      <c r="AB57" s="43">
        <f t="shared" si="16"/>
        <v>0</v>
      </c>
      <c r="AC57" s="117" t="str">
        <f t="shared" si="8"/>
        <v/>
      </c>
    </row>
    <row r="58" spans="2:29" ht="15.75" thickBot="1" x14ac:dyDescent="0.3">
      <c r="B58" s="40">
        <v>40</v>
      </c>
      <c r="C58" s="20"/>
      <c r="D58" s="20"/>
      <c r="E58" s="156"/>
      <c r="F58" s="156"/>
      <c r="G58" s="156"/>
      <c r="H58" s="37">
        <f t="shared" si="9"/>
        <v>0</v>
      </c>
      <c r="I58" s="44"/>
      <c r="J58" s="25"/>
      <c r="K58" s="120">
        <f t="shared" si="4"/>
        <v>0</v>
      </c>
      <c r="L58" s="115"/>
      <c r="M58" s="115"/>
      <c r="N58" s="24"/>
      <c r="O58" s="119">
        <f t="shared" si="10"/>
        <v>0</v>
      </c>
      <c r="P58" s="21"/>
      <c r="Q58" s="115"/>
      <c r="R58" s="21"/>
      <c r="S58" s="24"/>
      <c r="T58" s="119">
        <f t="shared" si="2"/>
        <v>0</v>
      </c>
      <c r="U58" s="24"/>
      <c r="V58" s="24"/>
      <c r="W58" s="24"/>
      <c r="X58" s="119">
        <f t="shared" si="3"/>
        <v>0</v>
      </c>
      <c r="Y58" s="45"/>
      <c r="Z58" s="43">
        <f t="shared" si="14"/>
        <v>0</v>
      </c>
      <c r="AA58" s="118">
        <f t="shared" si="15"/>
        <v>0</v>
      </c>
      <c r="AB58" s="43">
        <f t="shared" si="16"/>
        <v>0</v>
      </c>
      <c r="AC58" s="117" t="str">
        <f t="shared" si="8"/>
        <v/>
      </c>
    </row>
    <row r="59" spans="2:29" ht="15.75" thickBot="1" x14ac:dyDescent="0.3">
      <c r="B59" s="40" t="s">
        <v>30</v>
      </c>
      <c r="C59" s="20"/>
      <c r="D59" s="20"/>
      <c r="E59" s="156"/>
      <c r="F59" s="156"/>
      <c r="G59" s="156"/>
      <c r="H59" s="37">
        <f t="shared" si="9"/>
        <v>0</v>
      </c>
      <c r="I59" s="44"/>
      <c r="J59" s="25">
        <v>30</v>
      </c>
      <c r="K59" s="120">
        <f t="shared" si="4"/>
        <v>0</v>
      </c>
      <c r="L59" s="115"/>
      <c r="M59" s="115"/>
      <c r="N59" s="24"/>
      <c r="O59" s="119">
        <f t="shared" si="10"/>
        <v>0</v>
      </c>
      <c r="P59" s="21"/>
      <c r="Q59" s="115"/>
      <c r="R59" s="21"/>
      <c r="S59" s="24"/>
      <c r="T59" s="119">
        <f t="shared" si="2"/>
        <v>0</v>
      </c>
      <c r="U59" s="24"/>
      <c r="V59" s="24"/>
      <c r="W59" s="24"/>
      <c r="X59" s="119">
        <f t="shared" si="3"/>
        <v>0</v>
      </c>
      <c r="Y59" s="45"/>
      <c r="Z59" s="43">
        <f t="shared" si="13"/>
        <v>0</v>
      </c>
      <c r="AA59" s="118">
        <f t="shared" si="11"/>
        <v>0</v>
      </c>
      <c r="AB59" s="43">
        <f t="shared" si="12"/>
        <v>0</v>
      </c>
      <c r="AC59" s="117" t="str">
        <f t="shared" si="8"/>
        <v/>
      </c>
    </row>
    <row r="60" spans="2:29" ht="15.75" thickBot="1" x14ac:dyDescent="0.3">
      <c r="B60" s="171" t="s">
        <v>31</v>
      </c>
      <c r="C60" s="172"/>
      <c r="D60" s="172"/>
      <c r="E60" s="173"/>
      <c r="F60" s="70"/>
      <c r="G60" s="70"/>
      <c r="H60" s="46">
        <f>SUM(H19:H59)</f>
        <v>0</v>
      </c>
      <c r="I60" s="47"/>
      <c r="J60" s="48">
        <f>SUM(J19:J59)</f>
        <v>30</v>
      </c>
      <c r="K60" s="131">
        <f>SUM(K19:K59)</f>
        <v>0</v>
      </c>
      <c r="L60" s="70"/>
      <c r="M60" s="70"/>
      <c r="N60" s="70"/>
      <c r="O60" s="118">
        <f>SUM(O19:O59)</f>
        <v>0</v>
      </c>
      <c r="P60" s="70"/>
      <c r="Q60" s="70"/>
      <c r="R60" s="70"/>
      <c r="S60" s="70"/>
      <c r="T60" s="118">
        <f>SUM(T19:T59)</f>
        <v>0</v>
      </c>
      <c r="U60" s="70"/>
      <c r="V60" s="70"/>
      <c r="W60" s="70"/>
      <c r="X60" s="118">
        <f>SUM(X19:X59)</f>
        <v>0</v>
      </c>
      <c r="Y60" s="49"/>
      <c r="Z60" s="43">
        <f>SUM(Z19:Z59)</f>
        <v>0</v>
      </c>
      <c r="AA60" s="43">
        <f>SUM(AA19:AA59)</f>
        <v>0</v>
      </c>
      <c r="AB60" s="43">
        <f>SUM(AB19:AB59)</f>
        <v>0</v>
      </c>
      <c r="AC60" s="117">
        <f>SUM(AC19:AC59)</f>
        <v>0</v>
      </c>
    </row>
    <row r="61" spans="2:29" ht="15.75" thickBot="1" x14ac:dyDescent="0.3"/>
    <row r="62" spans="2:29" ht="36.75" customHeight="1" thickBot="1" x14ac:dyDescent="0.3">
      <c r="C62" s="179" t="s">
        <v>128</v>
      </c>
      <c r="D62" s="180"/>
      <c r="E62" s="180"/>
      <c r="F62" s="181"/>
      <c r="G62" s="177" t="e">
        <f>K60/H60</f>
        <v>#DIV/0!</v>
      </c>
      <c r="H62" s="178"/>
      <c r="I62" s="129"/>
      <c r="J62" s="16" t="s">
        <v>32</v>
      </c>
    </row>
    <row r="63" spans="2:29" ht="29.25" customHeight="1" thickBot="1" x14ac:dyDescent="0.3">
      <c r="C63" s="174" t="s">
        <v>33</v>
      </c>
      <c r="D63" s="175"/>
      <c r="E63" s="175"/>
      <c r="F63" s="176"/>
      <c r="G63" s="177" t="e">
        <f>AB60/H60</f>
        <v>#DIV/0!</v>
      </c>
      <c r="H63" s="178"/>
      <c r="I63" s="129"/>
      <c r="J63" s="16" t="s">
        <v>34</v>
      </c>
    </row>
    <row r="64" spans="2:29" ht="36" customHeight="1" thickBot="1" x14ac:dyDescent="0.3">
      <c r="C64" s="162" t="s">
        <v>16</v>
      </c>
      <c r="D64" s="163"/>
      <c r="E64" s="163"/>
      <c r="F64" s="164"/>
      <c r="G64" s="169" t="e">
        <f>T60/H60</f>
        <v>#DIV/0!</v>
      </c>
      <c r="H64" s="170"/>
      <c r="I64" s="130"/>
      <c r="J64" s="16" t="s">
        <v>35</v>
      </c>
    </row>
    <row r="65" spans="10:10" x14ac:dyDescent="0.25">
      <c r="J65" s="16"/>
    </row>
  </sheetData>
  <sheetProtection algorithmName="SHA-512" hashValue="yC3sH7vO1V7MtcI5lp/P8nnfFVHtX6jeSccraiIQtIIwJbr9hEWdotO7ophASL60gXQQNYbeLvMWNXPkuvb66Q==" saltValue="wkNKLf58l69emceinTZ8qw==" spinCount="100000" sheet="1" insertRows="0"/>
  <mergeCells count="26">
    <mergeCell ref="J14:X14"/>
    <mergeCell ref="Z14:AC14"/>
    <mergeCell ref="Z15:Z16"/>
    <mergeCell ref="AA15:AA16"/>
    <mergeCell ref="AB15:AB16"/>
    <mergeCell ref="AC15:AC16"/>
    <mergeCell ref="L15:O15"/>
    <mergeCell ref="U15:X15"/>
    <mergeCell ref="P15:T15"/>
    <mergeCell ref="J15:J16"/>
    <mergeCell ref="K15:K16"/>
    <mergeCell ref="C64:F64"/>
    <mergeCell ref="B14:H14"/>
    <mergeCell ref="B15:B16"/>
    <mergeCell ref="E15:E16"/>
    <mergeCell ref="F15:F16"/>
    <mergeCell ref="G15:G16"/>
    <mergeCell ref="H15:H16"/>
    <mergeCell ref="G64:H64"/>
    <mergeCell ref="B60:E60"/>
    <mergeCell ref="C63:F63"/>
    <mergeCell ref="G63:H63"/>
    <mergeCell ref="D15:D16"/>
    <mergeCell ref="C15:C16"/>
    <mergeCell ref="G62:H62"/>
    <mergeCell ref="C62:F62"/>
  </mergeCells>
  <conditionalFormatting sqref="G64">
    <cfRule type="cellIs" dxfId="4" priority="3" operator="greaterThan">
      <formula>0.15</formula>
    </cfRule>
    <cfRule type="cellIs" dxfId="3" priority="4" operator="greaterThan">
      <formula>15</formula>
    </cfRule>
  </conditionalFormatting>
  <conditionalFormatting sqref="N19:N59 W19:W59">
    <cfRule type="cellIs" dxfId="2" priority="2" operator="greaterThan">
      <formula>100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FF15882-5A8B-44F2-9211-E0F939DC8231}">
          <x14:formula1>
            <xm:f>Véhicules!$K$4:$K$6</xm:f>
          </x14:formula1>
          <xm:sqref>P18:P59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41AC3-4243-4869-8684-FCA07FF78C0B}">
  <dimension ref="B4:U64"/>
  <sheetViews>
    <sheetView tabSelected="1" topLeftCell="A22" zoomScale="80" zoomScaleNormal="80" workbookViewId="0">
      <selection activeCell="H51" sqref="H51"/>
    </sheetView>
  </sheetViews>
  <sheetFormatPr baseColWidth="10" defaultColWidth="16.140625" defaultRowHeight="12" x14ac:dyDescent="0.2"/>
  <cols>
    <col min="1" max="1" width="5.7109375" style="50" customWidth="1"/>
    <col min="2" max="2" width="14.140625" style="50" bestFit="1" customWidth="1"/>
    <col min="3" max="3" width="14.140625" style="51" customWidth="1"/>
    <col min="4" max="4" width="15.28515625" style="51" customWidth="1"/>
    <col min="5" max="5" width="13.140625" style="50" customWidth="1"/>
    <col min="6" max="6" width="15" style="50" customWidth="1"/>
    <col min="7" max="7" width="13.28515625" style="50" customWidth="1"/>
    <col min="8" max="8" width="19.28515625" style="50" customWidth="1"/>
    <col min="9" max="9" width="18.85546875" style="50" customWidth="1"/>
    <col min="10" max="10" width="21" style="50" customWidth="1"/>
    <col min="11" max="11" width="41.140625" style="50" bestFit="1" customWidth="1"/>
    <col min="12" max="12" width="18.5703125" style="50" customWidth="1"/>
    <col min="13" max="15" width="17.5703125" style="50" customWidth="1"/>
    <col min="16" max="16" width="19.140625" style="50" customWidth="1"/>
    <col min="17" max="17" width="17.5703125" style="50" customWidth="1"/>
    <col min="18" max="18" width="20.5703125" style="50" bestFit="1" customWidth="1"/>
    <col min="19" max="19" width="24.42578125" style="50" customWidth="1"/>
    <col min="20" max="20" width="17.140625" style="50" customWidth="1"/>
    <col min="21" max="21" width="19.28515625" style="50" customWidth="1"/>
    <col min="22" max="16384" width="16.140625" style="50"/>
  </cols>
  <sheetData>
    <row r="4" spans="2:21" ht="33" customHeight="1" thickBot="1" x14ac:dyDescent="0.25"/>
    <row r="5" spans="2:21" ht="24" customHeight="1" thickBot="1" x14ac:dyDescent="0.25">
      <c r="C5" s="151"/>
      <c r="D5" s="152"/>
      <c r="E5" s="153"/>
      <c r="F5" s="154"/>
    </row>
    <row r="6" spans="2:21" ht="27" customHeight="1" thickBot="1" x14ac:dyDescent="0.25">
      <c r="B6" s="197" t="s">
        <v>3</v>
      </c>
      <c r="C6" s="199" t="s">
        <v>125</v>
      </c>
      <c r="D6" s="200"/>
      <c r="E6" s="200"/>
      <c r="F6" s="201"/>
      <c r="G6" s="193" t="s">
        <v>1</v>
      </c>
      <c r="H6" s="194"/>
      <c r="I6" s="194"/>
      <c r="J6" s="194"/>
      <c r="K6" s="194"/>
      <c r="L6" s="194"/>
      <c r="M6" s="194"/>
      <c r="N6" s="194"/>
      <c r="O6" s="194"/>
      <c r="P6" s="194"/>
      <c r="Q6" s="195"/>
      <c r="R6" s="209" t="s">
        <v>36</v>
      </c>
      <c r="S6" s="210"/>
      <c r="T6" s="210"/>
      <c r="U6" s="211"/>
    </row>
    <row r="7" spans="2:21" ht="27" customHeight="1" thickBot="1" x14ac:dyDescent="0.25">
      <c r="B7" s="198"/>
      <c r="C7" s="202" t="s">
        <v>37</v>
      </c>
      <c r="D7" s="202" t="s">
        <v>38</v>
      </c>
      <c r="E7" s="202" t="s">
        <v>39</v>
      </c>
      <c r="F7" s="202" t="s">
        <v>142</v>
      </c>
      <c r="G7" s="204" t="s">
        <v>127</v>
      </c>
      <c r="H7" s="190"/>
      <c r="I7" s="190"/>
      <c r="J7" s="192"/>
      <c r="K7" s="190" t="s">
        <v>13</v>
      </c>
      <c r="L7" s="190"/>
      <c r="M7" s="192"/>
      <c r="N7" s="189" t="s">
        <v>126</v>
      </c>
      <c r="O7" s="190"/>
      <c r="P7" s="190"/>
      <c r="Q7" s="191"/>
      <c r="R7" s="205" t="s">
        <v>40</v>
      </c>
      <c r="S7" s="207" t="s">
        <v>143</v>
      </c>
      <c r="T7" s="205" t="s">
        <v>41</v>
      </c>
      <c r="U7" s="207" t="s">
        <v>42</v>
      </c>
    </row>
    <row r="8" spans="2:21" ht="24" customHeight="1" thickBot="1" x14ac:dyDescent="0.25">
      <c r="B8" s="198"/>
      <c r="C8" s="203"/>
      <c r="D8" s="203"/>
      <c r="E8" s="203"/>
      <c r="F8" s="203"/>
      <c r="G8" s="147" t="s">
        <v>37</v>
      </c>
      <c r="H8" s="52" t="s">
        <v>38</v>
      </c>
      <c r="I8" s="52" t="s">
        <v>39</v>
      </c>
      <c r="J8" s="52" t="s">
        <v>142</v>
      </c>
      <c r="K8" s="52" t="s">
        <v>38</v>
      </c>
      <c r="L8" s="52" t="s">
        <v>39</v>
      </c>
      <c r="M8" s="52" t="s">
        <v>142</v>
      </c>
      <c r="N8" s="52" t="s">
        <v>37</v>
      </c>
      <c r="O8" s="52" t="s">
        <v>38</v>
      </c>
      <c r="P8" s="52" t="s">
        <v>39</v>
      </c>
      <c r="Q8" s="52" t="s">
        <v>142</v>
      </c>
      <c r="R8" s="206"/>
      <c r="S8" s="208"/>
      <c r="T8" s="206"/>
      <c r="U8" s="208"/>
    </row>
    <row r="9" spans="2:21" x14ac:dyDescent="0.2">
      <c r="B9" s="143" t="s">
        <v>24</v>
      </c>
      <c r="C9" s="61" t="s">
        <v>79</v>
      </c>
      <c r="D9" s="62" t="s">
        <v>122</v>
      </c>
      <c r="E9" s="142">
        <f>VLOOKUP(D9,Véhicules!$C$4:$I$25,7,FALSE)*'Synthèse des objectifs'!K18</f>
        <v>196709.98901300126</v>
      </c>
      <c r="F9" s="159">
        <f>VLOOKUP(D9,Véhicules!$C$4:$I$25,6,FALSE)*'Synthèse des objectifs'!K18</f>
        <v>31698.3</v>
      </c>
      <c r="G9" s="148" t="s">
        <v>79</v>
      </c>
      <c r="H9" s="63" t="s">
        <v>122</v>
      </c>
      <c r="I9" s="136">
        <f>VLOOKUP(H9,Véhicules!$C$4:$I$25,7,FALSE)*'Synthèse des objectifs'!O18</f>
        <v>5512.8914118293351</v>
      </c>
      <c r="J9" s="159">
        <f>VLOOKUP(H9,Véhicules!$C$4:$I$25,6,FALSE)*'Synthèse des objectifs'!O18</f>
        <v>888.36</v>
      </c>
      <c r="K9" s="64" t="s">
        <v>45</v>
      </c>
      <c r="L9" s="136">
        <f>VLOOKUP(K9,Véhicules!$L$4:$R$24,7,FALSE)*'Synthèse des objectifs'!T18</f>
        <v>43544.988699639347</v>
      </c>
      <c r="M9" s="159">
        <f>VLOOKUP(K9,Véhicules!$L$4:$R$24,6,FALSE)*'Synthèse des objectifs'!T18</f>
        <v>12758.880000000001</v>
      </c>
      <c r="N9" s="64" t="s">
        <v>79</v>
      </c>
      <c r="O9" s="64" t="s">
        <v>122</v>
      </c>
      <c r="P9" s="136">
        <f>VLOOKUP(O9,Véhicules!$C$4:$I$25,7,FALSE)*'Synthèse des objectifs'!X18</f>
        <v>15536.330342428126</v>
      </c>
      <c r="Q9" s="159">
        <f>VLOOKUP(O9,Véhicules!$C$4:$I$25,6,FALSE)*'Synthèse des objectifs'!X18</f>
        <v>2503.56</v>
      </c>
      <c r="R9" s="139">
        <f>(I9+L9+P9)-E9</f>
        <v>-132115.77855910445</v>
      </c>
      <c r="S9" s="132">
        <f>(Q9+M9+J9)-F9</f>
        <v>-15547.499999999998</v>
      </c>
      <c r="T9" s="72">
        <f>R9/E9</f>
        <v>-0.6716271970833797</v>
      </c>
      <c r="U9" s="116">
        <f>S9/F9</f>
        <v>-0.49048371679238312</v>
      </c>
    </row>
    <row r="10" spans="2:21" ht="3" customHeight="1" x14ac:dyDescent="0.2">
      <c r="B10" s="144"/>
      <c r="C10" s="59"/>
      <c r="D10" s="53"/>
      <c r="E10" s="137"/>
      <c r="F10" s="141"/>
      <c r="G10" s="149"/>
      <c r="H10" s="54"/>
      <c r="I10" s="137"/>
      <c r="J10" s="133"/>
      <c r="K10" s="55"/>
      <c r="L10" s="137"/>
      <c r="M10" s="133"/>
      <c r="N10" s="55"/>
      <c r="O10" s="55"/>
      <c r="P10" s="137"/>
      <c r="Q10" s="135"/>
      <c r="R10" s="140"/>
      <c r="S10" s="133"/>
      <c r="T10" s="55"/>
      <c r="U10" s="58"/>
    </row>
    <row r="11" spans="2:21" x14ac:dyDescent="0.2">
      <c r="B11" s="143">
        <v>1</v>
      </c>
      <c r="C11" s="60"/>
      <c r="D11" s="26"/>
      <c r="E11" s="142" t="e">
        <f>VLOOKUP(D11,Véhicules!$C$4:$I$25,7,FALSE)*'Synthèse des objectifs'!K19</f>
        <v>#N/A</v>
      </c>
      <c r="F11" s="159" t="e">
        <f>VLOOKUP(D11,Véhicules!$C$4:$I$25,6,FALSE)*'Synthèse des objectifs'!K19</f>
        <v>#N/A</v>
      </c>
      <c r="G11" s="150"/>
      <c r="H11" s="56"/>
      <c r="I11" s="136" t="e">
        <f>VLOOKUP(H11,Véhicules!$C$4:$I$25,7,FALSE)*'Synthèse des objectifs'!O19</f>
        <v>#N/A</v>
      </c>
      <c r="J11" s="159" t="e">
        <f>VLOOKUP(H11,Véhicules!$C$4:$I$25,6,FALSE)*'Synthèse des objectifs'!O19</f>
        <v>#N/A</v>
      </c>
      <c r="K11" s="57"/>
      <c r="L11" s="136" t="e">
        <f>VLOOKUP(K11,Véhicules!$L$4:$R$24,7,FALSE)*'Synthèse des objectifs'!T19</f>
        <v>#N/A</v>
      </c>
      <c r="M11" s="159" t="e">
        <f>VLOOKUP(K11,Véhicules!$L$4:$R$24,6,FALSE)*'Synthèse des objectifs'!T19</f>
        <v>#N/A</v>
      </c>
      <c r="N11" s="57"/>
      <c r="O11" s="57"/>
      <c r="P11" s="136" t="e">
        <f>VLOOKUP(O11,Véhicules!$C$4:$I$25,7,FALSE)*'Synthèse des objectifs'!X19</f>
        <v>#N/A</v>
      </c>
      <c r="Q11" s="159" t="e">
        <f>VLOOKUP(O11,Véhicules!$C$4:$I$25,6,FALSE)*'Synthèse des objectifs'!X19</f>
        <v>#N/A</v>
      </c>
      <c r="R11" s="139" t="e">
        <f>(I11+L11+P11)-E11</f>
        <v>#N/A</v>
      </c>
      <c r="S11" s="132" t="e">
        <f>Q11+M11+J11-F11</f>
        <v>#N/A</v>
      </c>
      <c r="T11" s="72" t="e">
        <f>R11/E11</f>
        <v>#N/A</v>
      </c>
      <c r="U11" s="116" t="e">
        <f>S11/F11</f>
        <v>#N/A</v>
      </c>
    </row>
    <row r="12" spans="2:21" x14ac:dyDescent="0.2">
      <c r="B12" s="143">
        <v>2</v>
      </c>
      <c r="C12" s="60"/>
      <c r="D12" s="26"/>
      <c r="E12" s="142" t="e">
        <f>VLOOKUP(D12,Véhicules!$C$4:$I$25,7,FALSE)*'Synthèse des objectifs'!K20</f>
        <v>#N/A</v>
      </c>
      <c r="F12" s="159" t="e">
        <f>VLOOKUP(D12,Véhicules!$C$4:$I$25,6,FALSE)*'Synthèse des objectifs'!K20</f>
        <v>#N/A</v>
      </c>
      <c r="G12" s="150"/>
      <c r="H12" s="56"/>
      <c r="I12" s="136" t="e">
        <f>VLOOKUP(H12,Véhicules!$C$4:$I$25,7,FALSE)*'Synthèse des objectifs'!O20</f>
        <v>#N/A</v>
      </c>
      <c r="J12" s="159" t="e">
        <f>VLOOKUP(H12,Véhicules!$C$4:$I$25,6,FALSE)*'Synthèse des objectifs'!O20</f>
        <v>#N/A</v>
      </c>
      <c r="K12" s="57"/>
      <c r="L12" s="136" t="e">
        <f>VLOOKUP(K12,Véhicules!$L$4:$R$24,7,FALSE)*'Synthèse des objectifs'!T20</f>
        <v>#N/A</v>
      </c>
      <c r="M12" s="159" t="e">
        <f>VLOOKUP(K12,Véhicules!$L$4:$R$24,6,FALSE)*'Synthèse des objectifs'!T20</f>
        <v>#N/A</v>
      </c>
      <c r="N12" s="57"/>
      <c r="O12" s="57"/>
      <c r="P12" s="136" t="e">
        <f>VLOOKUP(O12,Véhicules!$C$4:$I$25,7,FALSE)*'Synthèse des objectifs'!X20</f>
        <v>#N/A</v>
      </c>
      <c r="Q12" s="159" t="e">
        <f>VLOOKUP(O12,Véhicules!$C$4:$I$25,6,FALSE)*'Synthèse des objectifs'!X20</f>
        <v>#N/A</v>
      </c>
      <c r="R12" s="139" t="e">
        <f t="shared" ref="R12:R51" si="0">(I12+L12+P12)-E12</f>
        <v>#N/A</v>
      </c>
      <c r="S12" s="132" t="e">
        <f t="shared" ref="S12:S51" si="1">Q12+M12+J12-F12</f>
        <v>#N/A</v>
      </c>
      <c r="T12" s="72" t="e">
        <f t="shared" ref="T12:T51" si="2">R12/E12</f>
        <v>#N/A</v>
      </c>
      <c r="U12" s="116" t="e">
        <f t="shared" ref="U12:U52" si="3">S12/F12</f>
        <v>#N/A</v>
      </c>
    </row>
    <row r="13" spans="2:21" x14ac:dyDescent="0.2">
      <c r="B13" s="143">
        <v>3</v>
      </c>
      <c r="C13" s="60"/>
      <c r="D13" s="26"/>
      <c r="E13" s="142" t="e">
        <f>VLOOKUP(D13,Véhicules!$C$4:$I$25,7,FALSE)*'Synthèse des objectifs'!K21</f>
        <v>#N/A</v>
      </c>
      <c r="F13" s="159" t="e">
        <f>VLOOKUP(D13,Véhicules!$C$4:$I$25,6,FALSE)*'Synthèse des objectifs'!K21</f>
        <v>#N/A</v>
      </c>
      <c r="G13" s="150"/>
      <c r="H13" s="56"/>
      <c r="I13" s="136" t="e">
        <f>VLOOKUP(H13,Véhicules!$C$4:$I$25,7,FALSE)*'Synthèse des objectifs'!O21</f>
        <v>#N/A</v>
      </c>
      <c r="J13" s="159" t="e">
        <f>VLOOKUP(H13,Véhicules!$C$4:$I$25,6,FALSE)*'Synthèse des objectifs'!O21</f>
        <v>#N/A</v>
      </c>
      <c r="K13" s="57"/>
      <c r="L13" s="136" t="e">
        <f>VLOOKUP(K13,Véhicules!$L$4:$R$24,7,FALSE)*'Synthèse des objectifs'!T21</f>
        <v>#N/A</v>
      </c>
      <c r="M13" s="159" t="e">
        <f>VLOOKUP(K13,Véhicules!$L$4:$R$24,6,FALSE)*'Synthèse des objectifs'!T21</f>
        <v>#N/A</v>
      </c>
      <c r="N13" s="57"/>
      <c r="O13" s="57"/>
      <c r="P13" s="136" t="e">
        <f>VLOOKUP(O13,Véhicules!$C$4:$I$25,7,FALSE)*'Synthèse des objectifs'!X21</f>
        <v>#N/A</v>
      </c>
      <c r="Q13" s="159" t="e">
        <f>VLOOKUP(O13,Véhicules!$C$4:$I$25,6,FALSE)*'Synthèse des objectifs'!X21</f>
        <v>#N/A</v>
      </c>
      <c r="R13" s="139" t="e">
        <f t="shared" si="0"/>
        <v>#N/A</v>
      </c>
      <c r="S13" s="132" t="e">
        <f t="shared" si="1"/>
        <v>#N/A</v>
      </c>
      <c r="T13" s="72" t="e">
        <f t="shared" si="2"/>
        <v>#N/A</v>
      </c>
      <c r="U13" s="116" t="e">
        <f t="shared" si="3"/>
        <v>#N/A</v>
      </c>
    </row>
    <row r="14" spans="2:21" x14ac:dyDescent="0.2">
      <c r="B14" s="143">
        <v>4</v>
      </c>
      <c r="C14" s="60"/>
      <c r="D14" s="26"/>
      <c r="E14" s="142" t="e">
        <f>VLOOKUP(D14,Véhicules!$C$4:$I$25,7,FALSE)*'Synthèse des objectifs'!K22</f>
        <v>#N/A</v>
      </c>
      <c r="F14" s="159" t="e">
        <f>VLOOKUP(D14,Véhicules!$C$4:$I$25,6,FALSE)*'Synthèse des objectifs'!K22</f>
        <v>#N/A</v>
      </c>
      <c r="G14" s="150"/>
      <c r="H14" s="56"/>
      <c r="I14" s="136" t="e">
        <f>VLOOKUP(H14,Véhicules!$C$4:$I$25,7,FALSE)*'Synthèse des objectifs'!O22</f>
        <v>#N/A</v>
      </c>
      <c r="J14" s="159" t="e">
        <f>VLOOKUP(H14,Véhicules!$C$4:$I$25,6,FALSE)*'Synthèse des objectifs'!O22</f>
        <v>#N/A</v>
      </c>
      <c r="K14" s="57"/>
      <c r="L14" s="136" t="e">
        <f>VLOOKUP(K14,Véhicules!$L$4:$R$24,7,FALSE)*'Synthèse des objectifs'!T22</f>
        <v>#N/A</v>
      </c>
      <c r="M14" s="159" t="e">
        <f>VLOOKUP(K14,Véhicules!$L$4:$R$24,6,FALSE)*'Synthèse des objectifs'!T22</f>
        <v>#N/A</v>
      </c>
      <c r="N14" s="57"/>
      <c r="O14" s="57"/>
      <c r="P14" s="136" t="e">
        <f>VLOOKUP(O14,Véhicules!$C$4:$I$25,7,FALSE)*'Synthèse des objectifs'!X22</f>
        <v>#N/A</v>
      </c>
      <c r="Q14" s="159" t="e">
        <f>VLOOKUP(O14,Véhicules!$C$4:$I$25,6,FALSE)*'Synthèse des objectifs'!X22</f>
        <v>#N/A</v>
      </c>
      <c r="R14" s="139" t="e">
        <f t="shared" si="0"/>
        <v>#N/A</v>
      </c>
      <c r="S14" s="132" t="e">
        <f t="shared" si="1"/>
        <v>#N/A</v>
      </c>
      <c r="T14" s="72" t="e">
        <f t="shared" si="2"/>
        <v>#N/A</v>
      </c>
      <c r="U14" s="116" t="e">
        <f t="shared" si="3"/>
        <v>#N/A</v>
      </c>
    </row>
    <row r="15" spans="2:21" x14ac:dyDescent="0.2">
      <c r="B15" s="143">
        <v>5</v>
      </c>
      <c r="C15" s="60"/>
      <c r="D15" s="26"/>
      <c r="E15" s="142" t="e">
        <f>VLOOKUP(D15,Véhicules!$C$4:$I$25,7,FALSE)*'Synthèse des objectifs'!K23</f>
        <v>#N/A</v>
      </c>
      <c r="F15" s="159" t="e">
        <f>VLOOKUP(D15,Véhicules!$C$4:$I$25,6,FALSE)*'Synthèse des objectifs'!K23</f>
        <v>#N/A</v>
      </c>
      <c r="G15" s="150"/>
      <c r="H15" s="56"/>
      <c r="I15" s="136" t="e">
        <f>VLOOKUP(H15,Véhicules!$C$4:$I$25,7,FALSE)*'Synthèse des objectifs'!O23</f>
        <v>#N/A</v>
      </c>
      <c r="J15" s="159" t="e">
        <f>VLOOKUP(H15,Véhicules!$C$4:$I$25,6,FALSE)*'Synthèse des objectifs'!O23</f>
        <v>#N/A</v>
      </c>
      <c r="K15" s="57"/>
      <c r="L15" s="136" t="e">
        <f>VLOOKUP(K15,Véhicules!$L$4:$R$24,7,FALSE)*'Synthèse des objectifs'!T23</f>
        <v>#N/A</v>
      </c>
      <c r="M15" s="159" t="e">
        <f>VLOOKUP(K15,Véhicules!$L$4:$R$24,6,FALSE)*'Synthèse des objectifs'!T23</f>
        <v>#N/A</v>
      </c>
      <c r="N15" s="57"/>
      <c r="O15" s="57"/>
      <c r="P15" s="136" t="e">
        <f>VLOOKUP(O15,Véhicules!$C$4:$I$25,7,FALSE)*'Synthèse des objectifs'!X23</f>
        <v>#N/A</v>
      </c>
      <c r="Q15" s="159" t="e">
        <f>VLOOKUP(O15,Véhicules!$C$4:$I$25,6,FALSE)*'Synthèse des objectifs'!X23</f>
        <v>#N/A</v>
      </c>
      <c r="R15" s="139" t="e">
        <f t="shared" si="0"/>
        <v>#N/A</v>
      </c>
      <c r="S15" s="132" t="e">
        <f t="shared" si="1"/>
        <v>#N/A</v>
      </c>
      <c r="T15" s="72" t="e">
        <f t="shared" si="2"/>
        <v>#N/A</v>
      </c>
      <c r="U15" s="116" t="e">
        <f t="shared" si="3"/>
        <v>#N/A</v>
      </c>
    </row>
    <row r="16" spans="2:21" x14ac:dyDescent="0.2">
      <c r="B16" s="143">
        <v>6</v>
      </c>
      <c r="C16" s="60"/>
      <c r="D16" s="26"/>
      <c r="E16" s="142" t="e">
        <f>VLOOKUP(D16,Véhicules!$C$4:$I$25,7,FALSE)*'Synthèse des objectifs'!K24</f>
        <v>#N/A</v>
      </c>
      <c r="F16" s="159" t="e">
        <f>VLOOKUP(D16,Véhicules!$C$4:$I$25,6,FALSE)*'Synthèse des objectifs'!K24</f>
        <v>#N/A</v>
      </c>
      <c r="G16" s="150"/>
      <c r="H16" s="56"/>
      <c r="I16" s="136" t="e">
        <f>VLOOKUP(H16,Véhicules!$C$4:$I$25,7,FALSE)*'Synthèse des objectifs'!O24</f>
        <v>#N/A</v>
      </c>
      <c r="J16" s="159" t="e">
        <f>VLOOKUP(H16,Véhicules!$C$4:$I$25,6,FALSE)*'Synthèse des objectifs'!O24</f>
        <v>#N/A</v>
      </c>
      <c r="K16" s="57"/>
      <c r="L16" s="136" t="e">
        <f>VLOOKUP(K16,Véhicules!$L$4:$R$24,7,FALSE)*'Synthèse des objectifs'!T24</f>
        <v>#N/A</v>
      </c>
      <c r="M16" s="159" t="e">
        <f>VLOOKUP(K16,Véhicules!$L$4:$R$24,6,FALSE)*'Synthèse des objectifs'!T24</f>
        <v>#N/A</v>
      </c>
      <c r="N16" s="57"/>
      <c r="O16" s="57"/>
      <c r="P16" s="136" t="e">
        <f>VLOOKUP(O16,Véhicules!$C$4:$I$25,7,FALSE)*'Synthèse des objectifs'!X24</f>
        <v>#N/A</v>
      </c>
      <c r="Q16" s="159" t="e">
        <f>VLOOKUP(O16,Véhicules!$C$4:$I$25,6,FALSE)*'Synthèse des objectifs'!X24</f>
        <v>#N/A</v>
      </c>
      <c r="R16" s="139" t="e">
        <f t="shared" si="0"/>
        <v>#N/A</v>
      </c>
      <c r="S16" s="132" t="e">
        <f t="shared" si="1"/>
        <v>#N/A</v>
      </c>
      <c r="T16" s="72" t="e">
        <f t="shared" si="2"/>
        <v>#N/A</v>
      </c>
      <c r="U16" s="116" t="e">
        <f t="shared" si="3"/>
        <v>#N/A</v>
      </c>
    </row>
    <row r="17" spans="2:21" x14ac:dyDescent="0.2">
      <c r="B17" s="143">
        <v>7</v>
      </c>
      <c r="C17" s="60"/>
      <c r="D17" s="26"/>
      <c r="E17" s="142" t="e">
        <f>VLOOKUP(D17,Véhicules!$C$4:$I$25,7,FALSE)*'Synthèse des objectifs'!K25</f>
        <v>#N/A</v>
      </c>
      <c r="F17" s="159" t="e">
        <f>VLOOKUP(D17,Véhicules!$C$4:$I$25,6,FALSE)*'Synthèse des objectifs'!K25</f>
        <v>#N/A</v>
      </c>
      <c r="G17" s="150"/>
      <c r="H17" s="56"/>
      <c r="I17" s="136" t="e">
        <f>VLOOKUP(H17,Véhicules!$C$4:$I$25,7,FALSE)*'Synthèse des objectifs'!O25</f>
        <v>#N/A</v>
      </c>
      <c r="J17" s="159" t="e">
        <f>VLOOKUP(H17,Véhicules!$C$4:$I$25,6,FALSE)*'Synthèse des objectifs'!O25</f>
        <v>#N/A</v>
      </c>
      <c r="K17" s="57"/>
      <c r="L17" s="136" t="e">
        <f>VLOOKUP(K17,Véhicules!$L$4:$R$24,7,FALSE)*'Synthèse des objectifs'!T25</f>
        <v>#N/A</v>
      </c>
      <c r="M17" s="159" t="e">
        <f>VLOOKUP(K17,Véhicules!$L$4:$R$24,6,FALSE)*'Synthèse des objectifs'!T25</f>
        <v>#N/A</v>
      </c>
      <c r="N17" s="57"/>
      <c r="O17" s="57"/>
      <c r="P17" s="136" t="e">
        <f>VLOOKUP(O17,Véhicules!$C$4:$I$25,7,FALSE)*'Synthèse des objectifs'!X25</f>
        <v>#N/A</v>
      </c>
      <c r="Q17" s="159" t="e">
        <f>VLOOKUP(O17,Véhicules!$C$4:$I$25,6,FALSE)*'Synthèse des objectifs'!X25</f>
        <v>#N/A</v>
      </c>
      <c r="R17" s="139" t="e">
        <f t="shared" si="0"/>
        <v>#N/A</v>
      </c>
      <c r="S17" s="132" t="e">
        <f t="shared" si="1"/>
        <v>#N/A</v>
      </c>
      <c r="T17" s="72" t="e">
        <f t="shared" si="2"/>
        <v>#N/A</v>
      </c>
      <c r="U17" s="116" t="e">
        <f t="shared" si="3"/>
        <v>#N/A</v>
      </c>
    </row>
    <row r="18" spans="2:21" x14ac:dyDescent="0.2">
      <c r="B18" s="143">
        <v>8</v>
      </c>
      <c r="C18" s="60"/>
      <c r="D18" s="26"/>
      <c r="E18" s="142" t="e">
        <f>VLOOKUP(D18,Véhicules!$C$4:$I$25,7,FALSE)*'Synthèse des objectifs'!K26</f>
        <v>#N/A</v>
      </c>
      <c r="F18" s="159" t="e">
        <f>VLOOKUP(D18,Véhicules!$C$4:$I$25,6,FALSE)*'Synthèse des objectifs'!K26</f>
        <v>#N/A</v>
      </c>
      <c r="G18" s="150"/>
      <c r="H18" s="56"/>
      <c r="I18" s="136" t="e">
        <f>VLOOKUP(H18,Véhicules!$C$4:$I$25,7,FALSE)*'Synthèse des objectifs'!O26</f>
        <v>#N/A</v>
      </c>
      <c r="J18" s="159" t="e">
        <f>VLOOKUP(H18,Véhicules!$C$4:$I$25,6,FALSE)*'Synthèse des objectifs'!O26</f>
        <v>#N/A</v>
      </c>
      <c r="K18" s="57"/>
      <c r="L18" s="136" t="e">
        <f>VLOOKUP(K18,Véhicules!$L$4:$R$24,7,FALSE)*'Synthèse des objectifs'!T26</f>
        <v>#N/A</v>
      </c>
      <c r="M18" s="159" t="e">
        <f>VLOOKUP(K18,Véhicules!$L$4:$R$24,6,FALSE)*'Synthèse des objectifs'!T26</f>
        <v>#N/A</v>
      </c>
      <c r="N18" s="57"/>
      <c r="O18" s="57"/>
      <c r="P18" s="136" t="e">
        <f>VLOOKUP(O18,Véhicules!$C$4:$I$25,7,FALSE)*'Synthèse des objectifs'!X26</f>
        <v>#N/A</v>
      </c>
      <c r="Q18" s="159" t="e">
        <f>VLOOKUP(O18,Véhicules!$C$4:$I$25,6,FALSE)*'Synthèse des objectifs'!X26</f>
        <v>#N/A</v>
      </c>
      <c r="R18" s="139" t="e">
        <f t="shared" si="0"/>
        <v>#N/A</v>
      </c>
      <c r="S18" s="132" t="e">
        <f t="shared" si="1"/>
        <v>#N/A</v>
      </c>
      <c r="T18" s="72" t="e">
        <f t="shared" si="2"/>
        <v>#N/A</v>
      </c>
      <c r="U18" s="116" t="e">
        <f t="shared" si="3"/>
        <v>#N/A</v>
      </c>
    </row>
    <row r="19" spans="2:21" x14ac:dyDescent="0.2">
      <c r="B19" s="143">
        <v>9</v>
      </c>
      <c r="C19" s="60"/>
      <c r="D19" s="26"/>
      <c r="E19" s="142" t="e">
        <f>VLOOKUP(D19,Véhicules!$C$4:$I$25,7,FALSE)*'Synthèse des objectifs'!K27</f>
        <v>#N/A</v>
      </c>
      <c r="F19" s="159" t="e">
        <f>VLOOKUP(D19,Véhicules!$C$4:$I$25,6,FALSE)*'Synthèse des objectifs'!K27</f>
        <v>#N/A</v>
      </c>
      <c r="G19" s="150"/>
      <c r="H19" s="56"/>
      <c r="I19" s="136" t="e">
        <f>VLOOKUP(H19,Véhicules!$C$4:$I$25,7,FALSE)*'Synthèse des objectifs'!O27</f>
        <v>#N/A</v>
      </c>
      <c r="J19" s="159" t="e">
        <f>VLOOKUP(H19,Véhicules!$C$4:$I$25,6,FALSE)*'Synthèse des objectifs'!O27</f>
        <v>#N/A</v>
      </c>
      <c r="K19" s="57"/>
      <c r="L19" s="136" t="e">
        <f>VLOOKUP(K19,Véhicules!$L$4:$R$24,7,FALSE)*'Synthèse des objectifs'!T27</f>
        <v>#N/A</v>
      </c>
      <c r="M19" s="159" t="e">
        <f>VLOOKUP(K19,Véhicules!$L$4:$R$24,6,FALSE)*'Synthèse des objectifs'!T27</f>
        <v>#N/A</v>
      </c>
      <c r="N19" s="57"/>
      <c r="O19" s="57"/>
      <c r="P19" s="136" t="e">
        <f>VLOOKUP(O19,Véhicules!$C$4:$I$25,7,FALSE)*'Synthèse des objectifs'!X27</f>
        <v>#N/A</v>
      </c>
      <c r="Q19" s="159" t="e">
        <f>VLOOKUP(O19,Véhicules!$C$4:$I$25,6,FALSE)*'Synthèse des objectifs'!X27</f>
        <v>#N/A</v>
      </c>
      <c r="R19" s="139" t="e">
        <f t="shared" si="0"/>
        <v>#N/A</v>
      </c>
      <c r="S19" s="132" t="e">
        <f t="shared" si="1"/>
        <v>#N/A</v>
      </c>
      <c r="T19" s="72" t="e">
        <f t="shared" si="2"/>
        <v>#N/A</v>
      </c>
      <c r="U19" s="116" t="e">
        <f t="shared" si="3"/>
        <v>#N/A</v>
      </c>
    </row>
    <row r="20" spans="2:21" x14ac:dyDescent="0.2">
      <c r="B20" s="145">
        <v>10</v>
      </c>
      <c r="C20" s="60"/>
      <c r="D20" s="26"/>
      <c r="E20" s="142" t="e">
        <f>VLOOKUP(D20,Véhicules!$C$4:$I$25,7,FALSE)*'Synthèse des objectifs'!K28</f>
        <v>#N/A</v>
      </c>
      <c r="F20" s="159" t="e">
        <f>VLOOKUP(D20,Véhicules!$C$4:$I$25,6,FALSE)*'Synthèse des objectifs'!K28</f>
        <v>#N/A</v>
      </c>
      <c r="G20" s="150"/>
      <c r="H20" s="56"/>
      <c r="I20" s="136" t="e">
        <f>VLOOKUP(H20,Véhicules!$C$4:$I$25,7,FALSE)*'Synthèse des objectifs'!O28</f>
        <v>#N/A</v>
      </c>
      <c r="J20" s="159" t="e">
        <f>VLOOKUP(H20,Véhicules!$C$4:$I$25,6,FALSE)*'Synthèse des objectifs'!O28</f>
        <v>#N/A</v>
      </c>
      <c r="K20" s="57"/>
      <c r="L20" s="136" t="e">
        <f>VLOOKUP(K20,Véhicules!$L$4:$R$24,7,FALSE)*'Synthèse des objectifs'!T28</f>
        <v>#N/A</v>
      </c>
      <c r="M20" s="159" t="e">
        <f>VLOOKUP(K20,Véhicules!$L$4:$R$24,6,FALSE)*'Synthèse des objectifs'!T28</f>
        <v>#N/A</v>
      </c>
      <c r="N20" s="57"/>
      <c r="O20" s="57"/>
      <c r="P20" s="136" t="e">
        <f>VLOOKUP(O20,Véhicules!$C$4:$I$25,7,FALSE)*'Synthèse des objectifs'!X28</f>
        <v>#N/A</v>
      </c>
      <c r="Q20" s="159" t="e">
        <f>VLOOKUP(O20,Véhicules!$C$4:$I$25,6,FALSE)*'Synthèse des objectifs'!X28</f>
        <v>#N/A</v>
      </c>
      <c r="R20" s="139" t="e">
        <f t="shared" si="0"/>
        <v>#N/A</v>
      </c>
      <c r="S20" s="132" t="e">
        <f t="shared" si="1"/>
        <v>#N/A</v>
      </c>
      <c r="T20" s="72" t="e">
        <f t="shared" si="2"/>
        <v>#N/A</v>
      </c>
      <c r="U20" s="116" t="e">
        <f t="shared" si="3"/>
        <v>#N/A</v>
      </c>
    </row>
    <row r="21" spans="2:21" x14ac:dyDescent="0.2">
      <c r="B21" s="145">
        <v>11</v>
      </c>
      <c r="C21" s="60"/>
      <c r="D21" s="26"/>
      <c r="E21" s="142" t="e">
        <f>VLOOKUP(D21,Véhicules!$C$4:$I$25,7,FALSE)*'Synthèse des objectifs'!K29</f>
        <v>#N/A</v>
      </c>
      <c r="F21" s="159" t="e">
        <f>VLOOKUP(D21,Véhicules!$C$4:$I$25,6,FALSE)*'Synthèse des objectifs'!K29</f>
        <v>#N/A</v>
      </c>
      <c r="G21" s="150"/>
      <c r="H21" s="56"/>
      <c r="I21" s="136" t="e">
        <f>VLOOKUP(H21,Véhicules!$C$4:$I$25,7,FALSE)*'Synthèse des objectifs'!O29</f>
        <v>#N/A</v>
      </c>
      <c r="J21" s="159" t="e">
        <f>VLOOKUP(H21,Véhicules!$C$4:$I$25,6,FALSE)*'Synthèse des objectifs'!O29</f>
        <v>#N/A</v>
      </c>
      <c r="K21" s="57"/>
      <c r="L21" s="136" t="e">
        <f>VLOOKUP(K21,Véhicules!$L$4:$R$24,7,FALSE)*'Synthèse des objectifs'!T29</f>
        <v>#N/A</v>
      </c>
      <c r="M21" s="159" t="e">
        <f>VLOOKUP(K21,Véhicules!$L$4:$R$24,6,FALSE)*'Synthèse des objectifs'!T29</f>
        <v>#N/A</v>
      </c>
      <c r="N21" s="57"/>
      <c r="O21" s="57"/>
      <c r="P21" s="136" t="e">
        <f>VLOOKUP(O21,Véhicules!$C$4:$I$25,7,FALSE)*'Synthèse des objectifs'!X29</f>
        <v>#N/A</v>
      </c>
      <c r="Q21" s="159" t="e">
        <f>VLOOKUP(O21,Véhicules!$C$4:$I$25,6,FALSE)*'Synthèse des objectifs'!X29</f>
        <v>#N/A</v>
      </c>
      <c r="R21" s="139" t="e">
        <f t="shared" si="0"/>
        <v>#N/A</v>
      </c>
      <c r="S21" s="132" t="e">
        <f t="shared" si="1"/>
        <v>#N/A</v>
      </c>
      <c r="T21" s="72" t="e">
        <f t="shared" si="2"/>
        <v>#N/A</v>
      </c>
      <c r="U21" s="116" t="e">
        <f t="shared" si="3"/>
        <v>#N/A</v>
      </c>
    </row>
    <row r="22" spans="2:21" x14ac:dyDescent="0.2">
      <c r="B22" s="145">
        <v>12</v>
      </c>
      <c r="C22" s="60"/>
      <c r="D22" s="26"/>
      <c r="E22" s="142" t="e">
        <f>VLOOKUP(D22,Véhicules!$C$4:$I$25,7,FALSE)*'Synthèse des objectifs'!K30</f>
        <v>#N/A</v>
      </c>
      <c r="F22" s="159" t="e">
        <f>VLOOKUP(D22,Véhicules!$C$4:$I$25,6,FALSE)*'Synthèse des objectifs'!K30</f>
        <v>#N/A</v>
      </c>
      <c r="G22" s="150"/>
      <c r="H22" s="56"/>
      <c r="I22" s="136" t="e">
        <f>VLOOKUP(H22,Véhicules!$C$4:$I$25,7,FALSE)*'Synthèse des objectifs'!O30</f>
        <v>#N/A</v>
      </c>
      <c r="J22" s="159" t="e">
        <f>VLOOKUP(H22,Véhicules!$C$4:$I$25,6,FALSE)*'Synthèse des objectifs'!O30</f>
        <v>#N/A</v>
      </c>
      <c r="K22" s="57"/>
      <c r="L22" s="136" t="e">
        <f>VLOOKUP(K22,Véhicules!$L$4:$R$24,7,FALSE)*'Synthèse des objectifs'!T30</f>
        <v>#N/A</v>
      </c>
      <c r="M22" s="159" t="e">
        <f>VLOOKUP(K22,Véhicules!$L$4:$R$24,6,FALSE)*'Synthèse des objectifs'!T30</f>
        <v>#N/A</v>
      </c>
      <c r="N22" s="57"/>
      <c r="O22" s="57"/>
      <c r="P22" s="136" t="e">
        <f>VLOOKUP(O22,Véhicules!$C$4:$I$25,7,FALSE)*'Synthèse des objectifs'!X30</f>
        <v>#N/A</v>
      </c>
      <c r="Q22" s="159" t="e">
        <f>VLOOKUP(O22,Véhicules!$C$4:$I$25,6,FALSE)*'Synthèse des objectifs'!X30</f>
        <v>#N/A</v>
      </c>
      <c r="R22" s="139" t="e">
        <f t="shared" si="0"/>
        <v>#N/A</v>
      </c>
      <c r="S22" s="132" t="e">
        <f t="shared" si="1"/>
        <v>#N/A</v>
      </c>
      <c r="T22" s="72" t="e">
        <f t="shared" si="2"/>
        <v>#N/A</v>
      </c>
      <c r="U22" s="116" t="e">
        <f t="shared" si="3"/>
        <v>#N/A</v>
      </c>
    </row>
    <row r="23" spans="2:21" x14ac:dyDescent="0.2">
      <c r="B23" s="145">
        <v>13</v>
      </c>
      <c r="C23" s="60"/>
      <c r="D23" s="26"/>
      <c r="E23" s="142" t="e">
        <f>VLOOKUP(D23,Véhicules!$C$4:$I$25,7,FALSE)*'Synthèse des objectifs'!K31</f>
        <v>#N/A</v>
      </c>
      <c r="F23" s="159" t="e">
        <f>VLOOKUP(D23,Véhicules!$C$4:$I$25,6,FALSE)*'Synthèse des objectifs'!K31</f>
        <v>#N/A</v>
      </c>
      <c r="G23" s="150"/>
      <c r="H23" s="56"/>
      <c r="I23" s="136" t="e">
        <f>VLOOKUP(H23,Véhicules!$C$4:$I$25,7,FALSE)*'Synthèse des objectifs'!O31</f>
        <v>#N/A</v>
      </c>
      <c r="J23" s="159" t="e">
        <f>VLOOKUP(H23,Véhicules!$C$4:$I$25,6,FALSE)*'Synthèse des objectifs'!O31</f>
        <v>#N/A</v>
      </c>
      <c r="K23" s="57"/>
      <c r="L23" s="136" t="e">
        <f>VLOOKUP(K23,Véhicules!$L$4:$R$24,7,FALSE)*'Synthèse des objectifs'!T31</f>
        <v>#N/A</v>
      </c>
      <c r="M23" s="159" t="e">
        <f>VLOOKUP(K23,Véhicules!$L$4:$R$24,6,FALSE)*'Synthèse des objectifs'!T31</f>
        <v>#N/A</v>
      </c>
      <c r="N23" s="57"/>
      <c r="O23" s="57"/>
      <c r="P23" s="136" t="e">
        <f>VLOOKUP(O23,Véhicules!$C$4:$I$25,7,FALSE)*'Synthèse des objectifs'!X31</f>
        <v>#N/A</v>
      </c>
      <c r="Q23" s="159" t="e">
        <f>VLOOKUP(O23,Véhicules!$C$4:$I$25,6,FALSE)*'Synthèse des objectifs'!X31</f>
        <v>#N/A</v>
      </c>
      <c r="R23" s="139" t="e">
        <f t="shared" si="0"/>
        <v>#N/A</v>
      </c>
      <c r="S23" s="132" t="e">
        <f t="shared" si="1"/>
        <v>#N/A</v>
      </c>
      <c r="T23" s="72" t="e">
        <f t="shared" si="2"/>
        <v>#N/A</v>
      </c>
      <c r="U23" s="116" t="e">
        <f t="shared" si="3"/>
        <v>#N/A</v>
      </c>
    </row>
    <row r="24" spans="2:21" x14ac:dyDescent="0.2">
      <c r="B24" s="145">
        <v>14</v>
      </c>
      <c r="C24" s="60"/>
      <c r="D24" s="26"/>
      <c r="E24" s="142" t="e">
        <f>VLOOKUP(D24,Véhicules!$C$4:$I$25,7,FALSE)*'Synthèse des objectifs'!K32</f>
        <v>#N/A</v>
      </c>
      <c r="F24" s="159" t="e">
        <f>VLOOKUP(D24,Véhicules!$C$4:$I$25,6,FALSE)*'Synthèse des objectifs'!K32</f>
        <v>#N/A</v>
      </c>
      <c r="G24" s="150"/>
      <c r="H24" s="56"/>
      <c r="I24" s="136" t="e">
        <f>VLOOKUP(H24,Véhicules!$C$4:$I$25,7,FALSE)*'Synthèse des objectifs'!O32</f>
        <v>#N/A</v>
      </c>
      <c r="J24" s="159" t="e">
        <f>VLOOKUP(H24,Véhicules!$C$4:$I$25,6,FALSE)*'Synthèse des objectifs'!O32</f>
        <v>#N/A</v>
      </c>
      <c r="K24" s="57"/>
      <c r="L24" s="136" t="e">
        <f>VLOOKUP(K24,Véhicules!$L$4:$R$24,7,FALSE)*'Synthèse des objectifs'!T32</f>
        <v>#N/A</v>
      </c>
      <c r="M24" s="159" t="e">
        <f>VLOOKUP(K24,Véhicules!$L$4:$R$24,6,FALSE)*'Synthèse des objectifs'!T32</f>
        <v>#N/A</v>
      </c>
      <c r="N24" s="57"/>
      <c r="O24" s="57"/>
      <c r="P24" s="136" t="e">
        <f>VLOOKUP(O24,Véhicules!$C$4:$I$25,7,FALSE)*'Synthèse des objectifs'!X32</f>
        <v>#N/A</v>
      </c>
      <c r="Q24" s="159" t="e">
        <f>VLOOKUP(O24,Véhicules!$C$4:$I$25,6,FALSE)*'Synthèse des objectifs'!X32</f>
        <v>#N/A</v>
      </c>
      <c r="R24" s="139" t="e">
        <f t="shared" si="0"/>
        <v>#N/A</v>
      </c>
      <c r="S24" s="132" t="e">
        <f t="shared" si="1"/>
        <v>#N/A</v>
      </c>
      <c r="T24" s="72" t="e">
        <f t="shared" si="2"/>
        <v>#N/A</v>
      </c>
      <c r="U24" s="116" t="e">
        <f t="shared" si="3"/>
        <v>#N/A</v>
      </c>
    </row>
    <row r="25" spans="2:21" x14ac:dyDescent="0.2">
      <c r="B25" s="145">
        <v>15</v>
      </c>
      <c r="C25" s="60"/>
      <c r="D25" s="26"/>
      <c r="E25" s="142" t="e">
        <f>VLOOKUP(D25,Véhicules!$C$4:$I$25,7,FALSE)*'Synthèse des objectifs'!K33</f>
        <v>#N/A</v>
      </c>
      <c r="F25" s="159" t="e">
        <f>VLOOKUP(D25,Véhicules!$C$4:$I$25,6,FALSE)*'Synthèse des objectifs'!K33</f>
        <v>#N/A</v>
      </c>
      <c r="G25" s="150"/>
      <c r="H25" s="56"/>
      <c r="I25" s="136" t="e">
        <f>VLOOKUP(H25,Véhicules!$C$4:$I$25,7,FALSE)*'Synthèse des objectifs'!O33</f>
        <v>#N/A</v>
      </c>
      <c r="J25" s="159" t="e">
        <f>VLOOKUP(H25,Véhicules!$C$4:$I$25,6,FALSE)*'Synthèse des objectifs'!O33</f>
        <v>#N/A</v>
      </c>
      <c r="K25" s="57"/>
      <c r="L25" s="136" t="e">
        <f>VLOOKUP(K25,Véhicules!$L$4:$R$24,7,FALSE)*'Synthèse des objectifs'!T33</f>
        <v>#N/A</v>
      </c>
      <c r="M25" s="159" t="e">
        <f>VLOOKUP(K25,Véhicules!$L$4:$R$24,6,FALSE)*'Synthèse des objectifs'!T33</f>
        <v>#N/A</v>
      </c>
      <c r="N25" s="57"/>
      <c r="O25" s="57"/>
      <c r="P25" s="136" t="e">
        <f>VLOOKUP(O25,Véhicules!$C$4:$I$25,7,FALSE)*'Synthèse des objectifs'!X33</f>
        <v>#N/A</v>
      </c>
      <c r="Q25" s="159" t="e">
        <f>VLOOKUP(O25,Véhicules!$C$4:$I$25,6,FALSE)*'Synthèse des objectifs'!X33</f>
        <v>#N/A</v>
      </c>
      <c r="R25" s="139" t="e">
        <f t="shared" si="0"/>
        <v>#N/A</v>
      </c>
      <c r="S25" s="132" t="e">
        <f t="shared" si="1"/>
        <v>#N/A</v>
      </c>
      <c r="T25" s="72" t="e">
        <f t="shared" si="2"/>
        <v>#N/A</v>
      </c>
      <c r="U25" s="116" t="e">
        <f t="shared" si="3"/>
        <v>#N/A</v>
      </c>
    </row>
    <row r="26" spans="2:21" x14ac:dyDescent="0.2">
      <c r="B26" s="145">
        <v>16</v>
      </c>
      <c r="C26" s="60"/>
      <c r="D26" s="26"/>
      <c r="E26" s="142" t="e">
        <f>VLOOKUP(D26,Véhicules!$C$4:$I$25,7,FALSE)*'Synthèse des objectifs'!K34</f>
        <v>#N/A</v>
      </c>
      <c r="F26" s="159" t="e">
        <f>VLOOKUP(D26,Véhicules!$C$4:$I$25,6,FALSE)*'Synthèse des objectifs'!K34</f>
        <v>#N/A</v>
      </c>
      <c r="G26" s="150"/>
      <c r="H26" s="56"/>
      <c r="I26" s="136" t="e">
        <f>VLOOKUP(H26,Véhicules!$C$4:$I$25,7,FALSE)*'Synthèse des objectifs'!O34</f>
        <v>#N/A</v>
      </c>
      <c r="J26" s="159" t="e">
        <f>VLOOKUP(H26,Véhicules!$C$4:$I$25,6,FALSE)*'Synthèse des objectifs'!O34</f>
        <v>#N/A</v>
      </c>
      <c r="K26" s="57"/>
      <c r="L26" s="136" t="e">
        <f>VLOOKUP(K26,Véhicules!$L$4:$R$24,7,FALSE)*'Synthèse des objectifs'!T34</f>
        <v>#N/A</v>
      </c>
      <c r="M26" s="159" t="e">
        <f>VLOOKUP(K26,Véhicules!$L$4:$R$24,6,FALSE)*'Synthèse des objectifs'!T34</f>
        <v>#N/A</v>
      </c>
      <c r="N26" s="57"/>
      <c r="O26" s="57"/>
      <c r="P26" s="136" t="e">
        <f>VLOOKUP(O26,Véhicules!$C$4:$I$25,7,FALSE)*'Synthèse des objectifs'!X34</f>
        <v>#N/A</v>
      </c>
      <c r="Q26" s="159" t="e">
        <f>VLOOKUP(O26,Véhicules!$C$4:$I$25,6,FALSE)*'Synthèse des objectifs'!X34</f>
        <v>#N/A</v>
      </c>
      <c r="R26" s="139" t="e">
        <f t="shared" si="0"/>
        <v>#N/A</v>
      </c>
      <c r="S26" s="132" t="e">
        <f t="shared" si="1"/>
        <v>#N/A</v>
      </c>
      <c r="T26" s="72" t="e">
        <f t="shared" si="2"/>
        <v>#N/A</v>
      </c>
      <c r="U26" s="116" t="e">
        <f t="shared" si="3"/>
        <v>#N/A</v>
      </c>
    </row>
    <row r="27" spans="2:21" x14ac:dyDescent="0.2">
      <c r="B27" s="145">
        <v>17</v>
      </c>
      <c r="C27" s="60"/>
      <c r="D27" s="26"/>
      <c r="E27" s="142" t="e">
        <f>VLOOKUP(D27,Véhicules!$C$4:$I$25,7,FALSE)*'Synthèse des objectifs'!K35</f>
        <v>#N/A</v>
      </c>
      <c r="F27" s="159" t="e">
        <f>VLOOKUP(D27,Véhicules!$C$4:$I$25,6,FALSE)*'Synthèse des objectifs'!K35</f>
        <v>#N/A</v>
      </c>
      <c r="G27" s="150"/>
      <c r="H27" s="56"/>
      <c r="I27" s="136" t="e">
        <f>VLOOKUP(H27,Véhicules!$C$4:$I$25,7,FALSE)*'Synthèse des objectifs'!O35</f>
        <v>#N/A</v>
      </c>
      <c r="J27" s="159" t="e">
        <f>VLOOKUP(H27,Véhicules!$C$4:$I$25,6,FALSE)*'Synthèse des objectifs'!O35</f>
        <v>#N/A</v>
      </c>
      <c r="K27" s="57"/>
      <c r="L27" s="136" t="e">
        <f>VLOOKUP(K27,Véhicules!$L$4:$R$24,7,FALSE)*'Synthèse des objectifs'!T35</f>
        <v>#N/A</v>
      </c>
      <c r="M27" s="159" t="e">
        <f>VLOOKUP(K27,Véhicules!$L$4:$R$24,6,FALSE)*'Synthèse des objectifs'!T35</f>
        <v>#N/A</v>
      </c>
      <c r="N27" s="57"/>
      <c r="O27" s="57"/>
      <c r="P27" s="136" t="e">
        <f>VLOOKUP(O27,Véhicules!$C$4:$I$25,7,FALSE)*'Synthèse des objectifs'!X35</f>
        <v>#N/A</v>
      </c>
      <c r="Q27" s="159" t="e">
        <f>VLOOKUP(O27,Véhicules!$C$4:$I$25,6,FALSE)*'Synthèse des objectifs'!X35</f>
        <v>#N/A</v>
      </c>
      <c r="R27" s="139" t="e">
        <f t="shared" si="0"/>
        <v>#N/A</v>
      </c>
      <c r="S27" s="132" t="e">
        <f t="shared" si="1"/>
        <v>#N/A</v>
      </c>
      <c r="T27" s="72" t="e">
        <f t="shared" si="2"/>
        <v>#N/A</v>
      </c>
      <c r="U27" s="116" t="e">
        <f t="shared" si="3"/>
        <v>#N/A</v>
      </c>
    </row>
    <row r="28" spans="2:21" x14ac:dyDescent="0.2">
      <c r="B28" s="145">
        <v>18</v>
      </c>
      <c r="C28" s="60"/>
      <c r="D28" s="26"/>
      <c r="E28" s="142" t="e">
        <f>VLOOKUP(D28,Véhicules!$C$4:$I$25,7,FALSE)*'Synthèse des objectifs'!K36</f>
        <v>#N/A</v>
      </c>
      <c r="F28" s="159" t="e">
        <f>VLOOKUP(D28,Véhicules!$C$4:$I$25,6,FALSE)*'Synthèse des objectifs'!K36</f>
        <v>#N/A</v>
      </c>
      <c r="G28" s="150"/>
      <c r="H28" s="56"/>
      <c r="I28" s="136" t="e">
        <f>VLOOKUP(H28,Véhicules!$C$4:$I$25,7,FALSE)*'Synthèse des objectifs'!O36</f>
        <v>#N/A</v>
      </c>
      <c r="J28" s="159" t="e">
        <f>VLOOKUP(H28,Véhicules!$C$4:$I$25,6,FALSE)*'Synthèse des objectifs'!O36</f>
        <v>#N/A</v>
      </c>
      <c r="K28" s="57"/>
      <c r="L28" s="136" t="e">
        <f>VLOOKUP(K28,Véhicules!$L$4:$R$24,7,FALSE)*'Synthèse des objectifs'!T36</f>
        <v>#N/A</v>
      </c>
      <c r="M28" s="159" t="e">
        <f>VLOOKUP(K28,Véhicules!$L$4:$R$24,6,FALSE)*'Synthèse des objectifs'!T36</f>
        <v>#N/A</v>
      </c>
      <c r="N28" s="57"/>
      <c r="O28" s="57"/>
      <c r="P28" s="136" t="e">
        <f>VLOOKUP(O28,Véhicules!$C$4:$I$25,7,FALSE)*'Synthèse des objectifs'!X36</f>
        <v>#N/A</v>
      </c>
      <c r="Q28" s="159" t="e">
        <f>VLOOKUP(O28,Véhicules!$C$4:$I$25,6,FALSE)*'Synthèse des objectifs'!X36</f>
        <v>#N/A</v>
      </c>
      <c r="R28" s="139" t="e">
        <f t="shared" si="0"/>
        <v>#N/A</v>
      </c>
      <c r="S28" s="132" t="e">
        <f t="shared" si="1"/>
        <v>#N/A</v>
      </c>
      <c r="T28" s="72" t="e">
        <f t="shared" si="2"/>
        <v>#N/A</v>
      </c>
      <c r="U28" s="116" t="e">
        <f t="shared" si="3"/>
        <v>#N/A</v>
      </c>
    </row>
    <row r="29" spans="2:21" x14ac:dyDescent="0.2">
      <c r="B29" s="145">
        <v>19</v>
      </c>
      <c r="C29" s="60"/>
      <c r="D29" s="26"/>
      <c r="E29" s="142" t="e">
        <f>VLOOKUP(D29,Véhicules!$C$4:$I$25,7,FALSE)*'Synthèse des objectifs'!K37</f>
        <v>#N/A</v>
      </c>
      <c r="F29" s="159" t="e">
        <f>VLOOKUP(D29,Véhicules!$C$4:$I$25,6,FALSE)*'Synthèse des objectifs'!K37</f>
        <v>#N/A</v>
      </c>
      <c r="G29" s="150"/>
      <c r="H29" s="56"/>
      <c r="I29" s="136" t="e">
        <f>VLOOKUP(H29,Véhicules!$C$4:$I$25,7,FALSE)*'Synthèse des objectifs'!O37</f>
        <v>#N/A</v>
      </c>
      <c r="J29" s="159" t="e">
        <f>VLOOKUP(H29,Véhicules!$C$4:$I$25,6,FALSE)*'Synthèse des objectifs'!O37</f>
        <v>#N/A</v>
      </c>
      <c r="K29" s="57"/>
      <c r="L29" s="136" t="e">
        <f>VLOOKUP(K29,Véhicules!$L$4:$R$24,7,FALSE)*'Synthèse des objectifs'!T37</f>
        <v>#N/A</v>
      </c>
      <c r="M29" s="159" t="e">
        <f>VLOOKUP(K29,Véhicules!$L$4:$R$24,6,FALSE)*'Synthèse des objectifs'!T37</f>
        <v>#N/A</v>
      </c>
      <c r="N29" s="57"/>
      <c r="O29" s="57"/>
      <c r="P29" s="136" t="e">
        <f>VLOOKUP(O29,Véhicules!$C$4:$I$25,7,FALSE)*'Synthèse des objectifs'!X37</f>
        <v>#N/A</v>
      </c>
      <c r="Q29" s="159" t="e">
        <f>VLOOKUP(O29,Véhicules!$C$4:$I$25,6,FALSE)*'Synthèse des objectifs'!X37</f>
        <v>#N/A</v>
      </c>
      <c r="R29" s="139" t="e">
        <f t="shared" si="0"/>
        <v>#N/A</v>
      </c>
      <c r="S29" s="132" t="e">
        <f t="shared" si="1"/>
        <v>#N/A</v>
      </c>
      <c r="T29" s="72" t="e">
        <f t="shared" si="2"/>
        <v>#N/A</v>
      </c>
      <c r="U29" s="116" t="e">
        <f t="shared" si="3"/>
        <v>#N/A</v>
      </c>
    </row>
    <row r="30" spans="2:21" x14ac:dyDescent="0.2">
      <c r="B30" s="145">
        <v>20</v>
      </c>
      <c r="C30" s="60"/>
      <c r="D30" s="26"/>
      <c r="E30" s="142" t="e">
        <f>VLOOKUP(D30,Véhicules!$C$4:$I$25,7,FALSE)*'Synthèse des objectifs'!K38</f>
        <v>#N/A</v>
      </c>
      <c r="F30" s="159" t="e">
        <f>VLOOKUP(D30,Véhicules!$C$4:$I$25,6,FALSE)*'Synthèse des objectifs'!K38</f>
        <v>#N/A</v>
      </c>
      <c r="G30" s="150"/>
      <c r="H30" s="56"/>
      <c r="I30" s="136" t="e">
        <f>VLOOKUP(H30,Véhicules!$C$4:$I$25,7,FALSE)*'Synthèse des objectifs'!O38</f>
        <v>#N/A</v>
      </c>
      <c r="J30" s="159" t="e">
        <f>VLOOKUP(H30,Véhicules!$C$4:$I$25,6,FALSE)*'Synthèse des objectifs'!O38</f>
        <v>#N/A</v>
      </c>
      <c r="K30" s="57"/>
      <c r="L30" s="136" t="e">
        <f>VLOOKUP(K30,Véhicules!$L$4:$R$24,7,FALSE)*'Synthèse des objectifs'!T38</f>
        <v>#N/A</v>
      </c>
      <c r="M30" s="159" t="e">
        <f>VLOOKUP(K30,Véhicules!$L$4:$R$24,6,FALSE)*'Synthèse des objectifs'!T38</f>
        <v>#N/A</v>
      </c>
      <c r="N30" s="57"/>
      <c r="O30" s="57"/>
      <c r="P30" s="136" t="e">
        <f>VLOOKUP(O30,Véhicules!$C$4:$I$25,7,FALSE)*'Synthèse des objectifs'!X38</f>
        <v>#N/A</v>
      </c>
      <c r="Q30" s="159" t="e">
        <f>VLOOKUP(O30,Véhicules!$C$4:$I$25,6,FALSE)*'Synthèse des objectifs'!X38</f>
        <v>#N/A</v>
      </c>
      <c r="R30" s="139" t="e">
        <f t="shared" si="0"/>
        <v>#N/A</v>
      </c>
      <c r="S30" s="132" t="e">
        <f t="shared" si="1"/>
        <v>#N/A</v>
      </c>
      <c r="T30" s="72" t="e">
        <f t="shared" si="2"/>
        <v>#N/A</v>
      </c>
      <c r="U30" s="116" t="e">
        <f t="shared" si="3"/>
        <v>#N/A</v>
      </c>
    </row>
    <row r="31" spans="2:21" x14ac:dyDescent="0.2">
      <c r="B31" s="145">
        <v>21</v>
      </c>
      <c r="C31" s="60"/>
      <c r="D31" s="26"/>
      <c r="E31" s="142" t="e">
        <f>VLOOKUP(D31,Véhicules!$C$4:$I$25,7,FALSE)*'Synthèse des objectifs'!K39</f>
        <v>#N/A</v>
      </c>
      <c r="F31" s="159" t="e">
        <f>VLOOKUP(D31,Véhicules!$C$4:$I$25,6,FALSE)*'Synthèse des objectifs'!K39</f>
        <v>#N/A</v>
      </c>
      <c r="G31" s="150"/>
      <c r="H31" s="56"/>
      <c r="I31" s="136" t="e">
        <f>VLOOKUP(H31,Véhicules!$C$4:$I$25,7,FALSE)*'Synthèse des objectifs'!O39</f>
        <v>#N/A</v>
      </c>
      <c r="J31" s="159" t="e">
        <f>VLOOKUP(H31,Véhicules!$C$4:$I$25,6,FALSE)*'Synthèse des objectifs'!O39</f>
        <v>#N/A</v>
      </c>
      <c r="K31" s="57"/>
      <c r="L31" s="136" t="e">
        <f>VLOOKUP(K31,Véhicules!$L$4:$R$24,7,FALSE)*'Synthèse des objectifs'!T39</f>
        <v>#N/A</v>
      </c>
      <c r="M31" s="159" t="e">
        <f>VLOOKUP(K31,Véhicules!$L$4:$R$24,6,FALSE)*'Synthèse des objectifs'!T39</f>
        <v>#N/A</v>
      </c>
      <c r="N31" s="57"/>
      <c r="O31" s="57"/>
      <c r="P31" s="136" t="e">
        <f>VLOOKUP(O31,Véhicules!$C$4:$I$25,7,FALSE)*'Synthèse des objectifs'!X39</f>
        <v>#N/A</v>
      </c>
      <c r="Q31" s="159" t="e">
        <f>VLOOKUP(O31,Véhicules!$C$4:$I$25,6,FALSE)*'Synthèse des objectifs'!X39</f>
        <v>#N/A</v>
      </c>
      <c r="R31" s="139" t="e">
        <f t="shared" si="0"/>
        <v>#N/A</v>
      </c>
      <c r="S31" s="132" t="e">
        <f t="shared" si="1"/>
        <v>#N/A</v>
      </c>
      <c r="T31" s="72" t="e">
        <f t="shared" si="2"/>
        <v>#N/A</v>
      </c>
      <c r="U31" s="116" t="e">
        <f t="shared" si="3"/>
        <v>#N/A</v>
      </c>
    </row>
    <row r="32" spans="2:21" x14ac:dyDescent="0.2">
      <c r="B32" s="145">
        <v>22</v>
      </c>
      <c r="C32" s="60"/>
      <c r="D32" s="26"/>
      <c r="E32" s="142" t="e">
        <f>VLOOKUP(D32,Véhicules!$C$4:$I$25,7,FALSE)*'Synthèse des objectifs'!K40</f>
        <v>#N/A</v>
      </c>
      <c r="F32" s="159" t="e">
        <f>VLOOKUP(D32,Véhicules!$C$4:$I$25,6,FALSE)*'Synthèse des objectifs'!K40</f>
        <v>#N/A</v>
      </c>
      <c r="G32" s="150"/>
      <c r="H32" s="56"/>
      <c r="I32" s="136" t="e">
        <f>VLOOKUP(H32,Véhicules!$C$4:$I$25,7,FALSE)*'Synthèse des objectifs'!O40</f>
        <v>#N/A</v>
      </c>
      <c r="J32" s="159" t="e">
        <f>VLOOKUP(H32,Véhicules!$C$4:$I$25,6,FALSE)*'Synthèse des objectifs'!O40</f>
        <v>#N/A</v>
      </c>
      <c r="K32" s="57"/>
      <c r="L32" s="136" t="e">
        <f>VLOOKUP(K32,Véhicules!$L$4:$R$24,7,FALSE)*'Synthèse des objectifs'!T40</f>
        <v>#N/A</v>
      </c>
      <c r="M32" s="159" t="e">
        <f>VLOOKUP(K32,Véhicules!$L$4:$R$24,6,FALSE)*'Synthèse des objectifs'!T40</f>
        <v>#N/A</v>
      </c>
      <c r="N32" s="57"/>
      <c r="O32" s="57"/>
      <c r="P32" s="136" t="e">
        <f>VLOOKUP(O32,Véhicules!$C$4:$I$25,7,FALSE)*'Synthèse des objectifs'!X40</f>
        <v>#N/A</v>
      </c>
      <c r="Q32" s="159" t="e">
        <f>VLOOKUP(O32,Véhicules!$C$4:$I$25,6,FALSE)*'Synthèse des objectifs'!X40</f>
        <v>#N/A</v>
      </c>
      <c r="R32" s="139" t="e">
        <f t="shared" si="0"/>
        <v>#N/A</v>
      </c>
      <c r="S32" s="132" t="e">
        <f t="shared" si="1"/>
        <v>#N/A</v>
      </c>
      <c r="T32" s="72" t="e">
        <f t="shared" si="2"/>
        <v>#N/A</v>
      </c>
      <c r="U32" s="116" t="e">
        <f t="shared" si="3"/>
        <v>#N/A</v>
      </c>
    </row>
    <row r="33" spans="2:21" x14ac:dyDescent="0.2">
      <c r="B33" s="145">
        <v>23</v>
      </c>
      <c r="C33" s="60"/>
      <c r="D33" s="26"/>
      <c r="E33" s="142" t="e">
        <f>VLOOKUP(D33,Véhicules!$C$4:$I$25,7,FALSE)*'Synthèse des objectifs'!K41</f>
        <v>#N/A</v>
      </c>
      <c r="F33" s="159" t="e">
        <f>VLOOKUP(D33,Véhicules!$C$4:$I$25,6,FALSE)*'Synthèse des objectifs'!K41</f>
        <v>#N/A</v>
      </c>
      <c r="G33" s="150"/>
      <c r="H33" s="56"/>
      <c r="I33" s="136" t="e">
        <f>VLOOKUP(H33,Véhicules!$C$4:$I$25,7,FALSE)*'Synthèse des objectifs'!O41</f>
        <v>#N/A</v>
      </c>
      <c r="J33" s="159" t="e">
        <f>VLOOKUP(H33,Véhicules!$C$4:$I$25,6,FALSE)*'Synthèse des objectifs'!O41</f>
        <v>#N/A</v>
      </c>
      <c r="K33" s="57"/>
      <c r="L33" s="136" t="e">
        <f>VLOOKUP(K33,Véhicules!$L$4:$R$24,7,FALSE)*'Synthèse des objectifs'!T41</f>
        <v>#N/A</v>
      </c>
      <c r="M33" s="159" t="e">
        <f>VLOOKUP(K33,Véhicules!$L$4:$R$24,6,FALSE)*'Synthèse des objectifs'!T41</f>
        <v>#N/A</v>
      </c>
      <c r="N33" s="57"/>
      <c r="O33" s="57"/>
      <c r="P33" s="136" t="e">
        <f>VLOOKUP(O33,Véhicules!$C$4:$I$25,7,FALSE)*'Synthèse des objectifs'!X41</f>
        <v>#N/A</v>
      </c>
      <c r="Q33" s="159" t="e">
        <f>VLOOKUP(O33,Véhicules!$C$4:$I$25,6,FALSE)*'Synthèse des objectifs'!X41</f>
        <v>#N/A</v>
      </c>
      <c r="R33" s="139" t="e">
        <f t="shared" si="0"/>
        <v>#N/A</v>
      </c>
      <c r="S33" s="132" t="e">
        <f t="shared" si="1"/>
        <v>#N/A</v>
      </c>
      <c r="T33" s="72" t="e">
        <f t="shared" si="2"/>
        <v>#N/A</v>
      </c>
      <c r="U33" s="116" t="e">
        <f t="shared" si="3"/>
        <v>#N/A</v>
      </c>
    </row>
    <row r="34" spans="2:21" x14ac:dyDescent="0.2">
      <c r="B34" s="145">
        <v>24</v>
      </c>
      <c r="C34" s="60"/>
      <c r="D34" s="26"/>
      <c r="E34" s="142" t="e">
        <f>VLOOKUP(D34,Véhicules!$C$4:$I$25,7,FALSE)*'Synthèse des objectifs'!K42</f>
        <v>#N/A</v>
      </c>
      <c r="F34" s="159" t="e">
        <f>VLOOKUP(D34,Véhicules!$C$4:$I$25,6,FALSE)*'Synthèse des objectifs'!K42</f>
        <v>#N/A</v>
      </c>
      <c r="G34" s="150"/>
      <c r="H34" s="56"/>
      <c r="I34" s="136" t="e">
        <f>VLOOKUP(H34,Véhicules!$C$4:$I$25,7,FALSE)*'Synthèse des objectifs'!O42</f>
        <v>#N/A</v>
      </c>
      <c r="J34" s="159" t="e">
        <f>VLOOKUP(H34,Véhicules!$C$4:$I$25,6,FALSE)*'Synthèse des objectifs'!O42</f>
        <v>#N/A</v>
      </c>
      <c r="K34" s="57"/>
      <c r="L34" s="136" t="e">
        <f>VLOOKUP(K34,Véhicules!$L$4:$R$24,7,FALSE)*'Synthèse des objectifs'!T42</f>
        <v>#N/A</v>
      </c>
      <c r="M34" s="159" t="e">
        <f>VLOOKUP(K34,Véhicules!$L$4:$R$24,6,FALSE)*'Synthèse des objectifs'!T42</f>
        <v>#N/A</v>
      </c>
      <c r="N34" s="57"/>
      <c r="O34" s="57"/>
      <c r="P34" s="136" t="e">
        <f>VLOOKUP(O34,Véhicules!$C$4:$I$25,7,FALSE)*'Synthèse des objectifs'!X42</f>
        <v>#N/A</v>
      </c>
      <c r="Q34" s="159" t="e">
        <f>VLOOKUP(O34,Véhicules!$C$4:$I$25,6,FALSE)*'Synthèse des objectifs'!X42</f>
        <v>#N/A</v>
      </c>
      <c r="R34" s="139" t="e">
        <f t="shared" si="0"/>
        <v>#N/A</v>
      </c>
      <c r="S34" s="132" t="e">
        <f t="shared" si="1"/>
        <v>#N/A</v>
      </c>
      <c r="T34" s="72" t="e">
        <f t="shared" si="2"/>
        <v>#N/A</v>
      </c>
      <c r="U34" s="116" t="e">
        <f t="shared" si="3"/>
        <v>#N/A</v>
      </c>
    </row>
    <row r="35" spans="2:21" x14ac:dyDescent="0.2">
      <c r="B35" s="145">
        <v>25</v>
      </c>
      <c r="C35" s="60"/>
      <c r="D35" s="26"/>
      <c r="E35" s="142" t="e">
        <f>VLOOKUP(D35,Véhicules!$C$4:$I$25,7,FALSE)*'Synthèse des objectifs'!K43</f>
        <v>#N/A</v>
      </c>
      <c r="F35" s="159" t="e">
        <f>VLOOKUP(D35,Véhicules!$C$4:$I$25,6,FALSE)*'Synthèse des objectifs'!K43</f>
        <v>#N/A</v>
      </c>
      <c r="G35" s="150"/>
      <c r="H35" s="56"/>
      <c r="I35" s="136" t="e">
        <f>VLOOKUP(H35,Véhicules!$C$4:$I$25,7,FALSE)*'Synthèse des objectifs'!O43</f>
        <v>#N/A</v>
      </c>
      <c r="J35" s="159" t="e">
        <f>VLOOKUP(H35,Véhicules!$C$4:$I$25,6,FALSE)*'Synthèse des objectifs'!O43</f>
        <v>#N/A</v>
      </c>
      <c r="K35" s="57"/>
      <c r="L35" s="136" t="e">
        <f>VLOOKUP(K35,Véhicules!$L$4:$R$24,7,FALSE)*'Synthèse des objectifs'!T43</f>
        <v>#N/A</v>
      </c>
      <c r="M35" s="159" t="e">
        <f>VLOOKUP(K35,Véhicules!$L$4:$R$24,6,FALSE)*'Synthèse des objectifs'!T43</f>
        <v>#N/A</v>
      </c>
      <c r="N35" s="57"/>
      <c r="O35" s="57"/>
      <c r="P35" s="136" t="e">
        <f>VLOOKUP(O35,Véhicules!$C$4:$I$25,7,FALSE)*'Synthèse des objectifs'!X43</f>
        <v>#N/A</v>
      </c>
      <c r="Q35" s="159" t="e">
        <f>VLOOKUP(O35,Véhicules!$C$4:$I$25,6,FALSE)*'Synthèse des objectifs'!X43</f>
        <v>#N/A</v>
      </c>
      <c r="R35" s="139" t="e">
        <f t="shared" si="0"/>
        <v>#N/A</v>
      </c>
      <c r="S35" s="132" t="e">
        <f t="shared" si="1"/>
        <v>#N/A</v>
      </c>
      <c r="T35" s="72" t="e">
        <f t="shared" si="2"/>
        <v>#N/A</v>
      </c>
      <c r="U35" s="116" t="e">
        <f t="shared" si="3"/>
        <v>#N/A</v>
      </c>
    </row>
    <row r="36" spans="2:21" x14ac:dyDescent="0.2">
      <c r="B36" s="145">
        <v>26</v>
      </c>
      <c r="C36" s="60"/>
      <c r="D36" s="26"/>
      <c r="E36" s="142" t="e">
        <f>VLOOKUP(D36,Véhicules!$C$4:$I$25,7,FALSE)*'Synthèse des objectifs'!K44</f>
        <v>#N/A</v>
      </c>
      <c r="F36" s="159" t="e">
        <f>VLOOKUP(D36,Véhicules!$C$4:$I$25,6,FALSE)*'Synthèse des objectifs'!K44</f>
        <v>#N/A</v>
      </c>
      <c r="G36" s="150"/>
      <c r="H36" s="56"/>
      <c r="I36" s="136" t="e">
        <f>VLOOKUP(H36,Véhicules!$C$4:$I$25,7,FALSE)*'Synthèse des objectifs'!O44</f>
        <v>#N/A</v>
      </c>
      <c r="J36" s="159" t="e">
        <f>VLOOKUP(H36,Véhicules!$C$4:$I$25,6,FALSE)*'Synthèse des objectifs'!O44</f>
        <v>#N/A</v>
      </c>
      <c r="K36" s="57"/>
      <c r="L36" s="136" t="e">
        <f>VLOOKUP(K36,Véhicules!$L$4:$R$24,7,FALSE)*'Synthèse des objectifs'!T44</f>
        <v>#N/A</v>
      </c>
      <c r="M36" s="159" t="e">
        <f>VLOOKUP(K36,Véhicules!$L$4:$R$24,6,FALSE)*'Synthèse des objectifs'!T44</f>
        <v>#N/A</v>
      </c>
      <c r="N36" s="57"/>
      <c r="O36" s="57"/>
      <c r="P36" s="136" t="e">
        <f>VLOOKUP(O36,Véhicules!$C$4:$I$25,7,FALSE)*'Synthèse des objectifs'!X44</f>
        <v>#N/A</v>
      </c>
      <c r="Q36" s="159" t="e">
        <f>VLOOKUP(O36,Véhicules!$C$4:$I$25,6,FALSE)*'Synthèse des objectifs'!X44</f>
        <v>#N/A</v>
      </c>
      <c r="R36" s="139" t="e">
        <f t="shared" si="0"/>
        <v>#N/A</v>
      </c>
      <c r="S36" s="132" t="e">
        <f t="shared" si="1"/>
        <v>#N/A</v>
      </c>
      <c r="T36" s="72" t="e">
        <f t="shared" si="2"/>
        <v>#N/A</v>
      </c>
      <c r="U36" s="116" t="e">
        <f t="shared" si="3"/>
        <v>#N/A</v>
      </c>
    </row>
    <row r="37" spans="2:21" x14ac:dyDescent="0.2">
      <c r="B37" s="145">
        <v>27</v>
      </c>
      <c r="C37" s="60"/>
      <c r="D37" s="26"/>
      <c r="E37" s="142" t="e">
        <f>VLOOKUP(D37,Véhicules!$C$4:$I$25,7,FALSE)*'Synthèse des objectifs'!K45</f>
        <v>#N/A</v>
      </c>
      <c r="F37" s="159" t="e">
        <f>VLOOKUP(D37,Véhicules!$C$4:$I$25,6,FALSE)*'Synthèse des objectifs'!K45</f>
        <v>#N/A</v>
      </c>
      <c r="G37" s="150"/>
      <c r="H37" s="56"/>
      <c r="I37" s="136" t="e">
        <f>VLOOKUP(H37,Véhicules!$C$4:$I$25,7,FALSE)*'Synthèse des objectifs'!O45</f>
        <v>#N/A</v>
      </c>
      <c r="J37" s="159" t="e">
        <f>VLOOKUP(H37,Véhicules!$C$4:$I$25,6,FALSE)*'Synthèse des objectifs'!O45</f>
        <v>#N/A</v>
      </c>
      <c r="K37" s="57"/>
      <c r="L37" s="136" t="e">
        <f>VLOOKUP(K37,Véhicules!$L$4:$R$24,7,FALSE)*'Synthèse des objectifs'!T45</f>
        <v>#N/A</v>
      </c>
      <c r="M37" s="159" t="e">
        <f>VLOOKUP(K37,Véhicules!$L$4:$R$24,6,FALSE)*'Synthèse des objectifs'!T45</f>
        <v>#N/A</v>
      </c>
      <c r="N37" s="57"/>
      <c r="O37" s="57"/>
      <c r="P37" s="136" t="e">
        <f>VLOOKUP(O37,Véhicules!$C$4:$I$25,7,FALSE)*'Synthèse des objectifs'!X45</f>
        <v>#N/A</v>
      </c>
      <c r="Q37" s="159" t="e">
        <f>VLOOKUP(O37,Véhicules!$C$4:$I$25,6,FALSE)*'Synthèse des objectifs'!X45</f>
        <v>#N/A</v>
      </c>
      <c r="R37" s="139" t="e">
        <f t="shared" si="0"/>
        <v>#N/A</v>
      </c>
      <c r="S37" s="132" t="e">
        <f t="shared" si="1"/>
        <v>#N/A</v>
      </c>
      <c r="T37" s="72" t="e">
        <f t="shared" si="2"/>
        <v>#N/A</v>
      </c>
      <c r="U37" s="116" t="e">
        <f t="shared" si="3"/>
        <v>#N/A</v>
      </c>
    </row>
    <row r="38" spans="2:21" x14ac:dyDescent="0.2">
      <c r="B38" s="145">
        <v>28</v>
      </c>
      <c r="C38" s="60"/>
      <c r="D38" s="26"/>
      <c r="E38" s="142" t="e">
        <f>VLOOKUP(D38,Véhicules!$C$4:$I$25,7,FALSE)*'Synthèse des objectifs'!K46</f>
        <v>#N/A</v>
      </c>
      <c r="F38" s="159" t="e">
        <f>VLOOKUP(D38,Véhicules!$C$4:$I$25,6,FALSE)*'Synthèse des objectifs'!K46</f>
        <v>#N/A</v>
      </c>
      <c r="G38" s="150"/>
      <c r="H38" s="56"/>
      <c r="I38" s="136" t="e">
        <f>VLOOKUP(H38,Véhicules!$C$4:$I$25,7,FALSE)*'Synthèse des objectifs'!O46</f>
        <v>#N/A</v>
      </c>
      <c r="J38" s="159" t="e">
        <f>VLOOKUP(H38,Véhicules!$C$4:$I$25,6,FALSE)*'Synthèse des objectifs'!O46</f>
        <v>#N/A</v>
      </c>
      <c r="K38" s="57"/>
      <c r="L38" s="136" t="e">
        <f>VLOOKUP(K38,Véhicules!$L$4:$R$24,7,FALSE)*'Synthèse des objectifs'!T46</f>
        <v>#N/A</v>
      </c>
      <c r="M38" s="159" t="e">
        <f>VLOOKUP(K38,Véhicules!$L$4:$R$24,6,FALSE)*'Synthèse des objectifs'!T46</f>
        <v>#N/A</v>
      </c>
      <c r="N38" s="57"/>
      <c r="O38" s="57"/>
      <c r="P38" s="136" t="e">
        <f>VLOOKUP(O38,Véhicules!$C$4:$I$25,7,FALSE)*'Synthèse des objectifs'!X46</f>
        <v>#N/A</v>
      </c>
      <c r="Q38" s="159" t="e">
        <f>VLOOKUP(O38,Véhicules!$C$4:$I$25,6,FALSE)*'Synthèse des objectifs'!X46</f>
        <v>#N/A</v>
      </c>
      <c r="R38" s="139" t="e">
        <f t="shared" si="0"/>
        <v>#N/A</v>
      </c>
      <c r="S38" s="132" t="e">
        <f t="shared" si="1"/>
        <v>#N/A</v>
      </c>
      <c r="T38" s="72" t="e">
        <f t="shared" si="2"/>
        <v>#N/A</v>
      </c>
      <c r="U38" s="116" t="e">
        <f t="shared" si="3"/>
        <v>#N/A</v>
      </c>
    </row>
    <row r="39" spans="2:21" x14ac:dyDescent="0.2">
      <c r="B39" s="145">
        <v>29</v>
      </c>
      <c r="C39" s="60"/>
      <c r="D39" s="26"/>
      <c r="E39" s="142" t="e">
        <f>VLOOKUP(D39,Véhicules!$C$4:$I$25,7,FALSE)*'Synthèse des objectifs'!K47</f>
        <v>#N/A</v>
      </c>
      <c r="F39" s="159" t="e">
        <f>VLOOKUP(D39,Véhicules!$C$4:$I$25,6,FALSE)*'Synthèse des objectifs'!K47</f>
        <v>#N/A</v>
      </c>
      <c r="G39" s="150"/>
      <c r="H39" s="56"/>
      <c r="I39" s="136" t="e">
        <f>VLOOKUP(H39,Véhicules!$C$4:$I$25,7,FALSE)*'Synthèse des objectifs'!O47</f>
        <v>#N/A</v>
      </c>
      <c r="J39" s="159" t="e">
        <f>VLOOKUP(H39,Véhicules!$C$4:$I$25,6,FALSE)*'Synthèse des objectifs'!O47</f>
        <v>#N/A</v>
      </c>
      <c r="K39" s="57"/>
      <c r="L39" s="136" t="e">
        <f>VLOOKUP(K39,Véhicules!$L$4:$R$24,7,FALSE)*'Synthèse des objectifs'!T47</f>
        <v>#N/A</v>
      </c>
      <c r="M39" s="159" t="e">
        <f>VLOOKUP(K39,Véhicules!$L$4:$R$24,6,FALSE)*'Synthèse des objectifs'!T47</f>
        <v>#N/A</v>
      </c>
      <c r="N39" s="57"/>
      <c r="O39" s="57"/>
      <c r="P39" s="136" t="e">
        <f>VLOOKUP(O39,Véhicules!$C$4:$I$25,7,FALSE)*'Synthèse des objectifs'!X47</f>
        <v>#N/A</v>
      </c>
      <c r="Q39" s="159" t="e">
        <f>VLOOKUP(O39,Véhicules!$C$4:$I$25,6,FALSE)*'Synthèse des objectifs'!X47</f>
        <v>#N/A</v>
      </c>
      <c r="R39" s="139" t="e">
        <f t="shared" si="0"/>
        <v>#N/A</v>
      </c>
      <c r="S39" s="132" t="e">
        <f t="shared" si="1"/>
        <v>#N/A</v>
      </c>
      <c r="T39" s="72" t="e">
        <f t="shared" si="2"/>
        <v>#N/A</v>
      </c>
      <c r="U39" s="116" t="e">
        <f t="shared" si="3"/>
        <v>#N/A</v>
      </c>
    </row>
    <row r="40" spans="2:21" x14ac:dyDescent="0.2">
      <c r="B40" s="145">
        <v>30</v>
      </c>
      <c r="C40" s="60"/>
      <c r="D40" s="26"/>
      <c r="E40" s="142" t="e">
        <f>VLOOKUP(D40,Véhicules!$C$4:$I$25,7,FALSE)*'Synthèse des objectifs'!K48</f>
        <v>#N/A</v>
      </c>
      <c r="F40" s="159" t="e">
        <f>VLOOKUP(D40,Véhicules!$C$4:$I$25,6,FALSE)*'Synthèse des objectifs'!K48</f>
        <v>#N/A</v>
      </c>
      <c r="G40" s="150"/>
      <c r="H40" s="56"/>
      <c r="I40" s="136" t="e">
        <f>VLOOKUP(H40,Véhicules!$C$4:$I$25,7,FALSE)*'Synthèse des objectifs'!O48</f>
        <v>#N/A</v>
      </c>
      <c r="J40" s="159" t="e">
        <f>VLOOKUP(H40,Véhicules!$C$4:$I$25,6,FALSE)*'Synthèse des objectifs'!O48</f>
        <v>#N/A</v>
      </c>
      <c r="K40" s="57"/>
      <c r="L40" s="136" t="e">
        <f>VLOOKUP(K40,Véhicules!$L$4:$R$24,7,FALSE)*'Synthèse des objectifs'!T48</f>
        <v>#N/A</v>
      </c>
      <c r="M40" s="159" t="e">
        <f>VLOOKUP(K40,Véhicules!$L$4:$R$24,6,FALSE)*'Synthèse des objectifs'!T48</f>
        <v>#N/A</v>
      </c>
      <c r="N40" s="57"/>
      <c r="O40" s="57"/>
      <c r="P40" s="136" t="e">
        <f>VLOOKUP(O40,Véhicules!$C$4:$I$25,7,FALSE)*'Synthèse des objectifs'!X48</f>
        <v>#N/A</v>
      </c>
      <c r="Q40" s="159" t="e">
        <f>VLOOKUP(O40,Véhicules!$C$4:$I$25,6,FALSE)*'Synthèse des objectifs'!X48</f>
        <v>#N/A</v>
      </c>
      <c r="R40" s="139" t="e">
        <f t="shared" si="0"/>
        <v>#N/A</v>
      </c>
      <c r="S40" s="132" t="e">
        <f t="shared" si="1"/>
        <v>#N/A</v>
      </c>
      <c r="T40" s="72" t="e">
        <f t="shared" si="2"/>
        <v>#N/A</v>
      </c>
      <c r="U40" s="116" t="e">
        <f t="shared" si="3"/>
        <v>#N/A</v>
      </c>
    </row>
    <row r="41" spans="2:21" x14ac:dyDescent="0.2">
      <c r="B41" s="145">
        <v>31</v>
      </c>
      <c r="C41" s="60"/>
      <c r="D41" s="26"/>
      <c r="E41" s="142" t="e">
        <f>VLOOKUP(D41,Véhicules!$C$4:$I$25,7,FALSE)*'Synthèse des objectifs'!K49</f>
        <v>#N/A</v>
      </c>
      <c r="F41" s="159" t="e">
        <f>VLOOKUP(D41,Véhicules!$C$4:$I$25,6,FALSE)*'Synthèse des objectifs'!K49</f>
        <v>#N/A</v>
      </c>
      <c r="G41" s="150"/>
      <c r="H41" s="56"/>
      <c r="I41" s="136" t="e">
        <f>VLOOKUP(H41,Véhicules!$C$4:$I$25,7,FALSE)*'Synthèse des objectifs'!O49</f>
        <v>#N/A</v>
      </c>
      <c r="J41" s="159" t="e">
        <f>VLOOKUP(H41,Véhicules!$C$4:$I$25,6,FALSE)*'Synthèse des objectifs'!O49</f>
        <v>#N/A</v>
      </c>
      <c r="K41" s="57"/>
      <c r="L41" s="136" t="e">
        <f>VLOOKUP(K41,Véhicules!$L$4:$R$24,7,FALSE)*'Synthèse des objectifs'!T49</f>
        <v>#N/A</v>
      </c>
      <c r="M41" s="159" t="e">
        <f>VLOOKUP(K41,Véhicules!$L$4:$R$24,6,FALSE)*'Synthèse des objectifs'!T49</f>
        <v>#N/A</v>
      </c>
      <c r="N41" s="57"/>
      <c r="O41" s="57"/>
      <c r="P41" s="136" t="e">
        <f>VLOOKUP(O41,Véhicules!$C$4:$I$25,7,FALSE)*'Synthèse des objectifs'!X49</f>
        <v>#N/A</v>
      </c>
      <c r="Q41" s="159" t="e">
        <f>VLOOKUP(O41,Véhicules!$C$4:$I$25,6,FALSE)*'Synthèse des objectifs'!X49</f>
        <v>#N/A</v>
      </c>
      <c r="R41" s="139" t="e">
        <f t="shared" si="0"/>
        <v>#N/A</v>
      </c>
      <c r="S41" s="132" t="e">
        <f t="shared" si="1"/>
        <v>#N/A</v>
      </c>
      <c r="T41" s="72" t="e">
        <f t="shared" si="2"/>
        <v>#N/A</v>
      </c>
      <c r="U41" s="116" t="e">
        <f t="shared" si="3"/>
        <v>#N/A</v>
      </c>
    </row>
    <row r="42" spans="2:21" x14ac:dyDescent="0.2">
      <c r="B42" s="145">
        <v>32</v>
      </c>
      <c r="C42" s="60"/>
      <c r="D42" s="26"/>
      <c r="E42" s="142" t="e">
        <f>VLOOKUP(D42,Véhicules!$C$4:$I$25,7,FALSE)*'Synthèse des objectifs'!K50</f>
        <v>#N/A</v>
      </c>
      <c r="F42" s="159" t="e">
        <f>VLOOKUP(D42,Véhicules!$C$4:$I$25,6,FALSE)*'Synthèse des objectifs'!K50</f>
        <v>#N/A</v>
      </c>
      <c r="G42" s="150"/>
      <c r="H42" s="56"/>
      <c r="I42" s="136" t="e">
        <f>VLOOKUP(H42,Véhicules!$C$4:$I$25,7,FALSE)*'Synthèse des objectifs'!O50</f>
        <v>#N/A</v>
      </c>
      <c r="J42" s="159" t="e">
        <f>VLOOKUP(H42,Véhicules!$C$4:$I$25,6,FALSE)*'Synthèse des objectifs'!O50</f>
        <v>#N/A</v>
      </c>
      <c r="K42" s="57"/>
      <c r="L42" s="136" t="e">
        <f>VLOOKUP(K42,Véhicules!$L$4:$R$24,7,FALSE)*'Synthèse des objectifs'!T50</f>
        <v>#N/A</v>
      </c>
      <c r="M42" s="159" t="e">
        <f>VLOOKUP(K42,Véhicules!$L$4:$R$24,6,FALSE)*'Synthèse des objectifs'!T50</f>
        <v>#N/A</v>
      </c>
      <c r="N42" s="57"/>
      <c r="O42" s="57"/>
      <c r="P42" s="136" t="e">
        <f>VLOOKUP(O42,Véhicules!$C$4:$I$25,7,FALSE)*'Synthèse des objectifs'!X50</f>
        <v>#N/A</v>
      </c>
      <c r="Q42" s="159" t="e">
        <f>VLOOKUP(O42,Véhicules!$C$4:$I$25,6,FALSE)*'Synthèse des objectifs'!X50</f>
        <v>#N/A</v>
      </c>
      <c r="R42" s="139" t="e">
        <f t="shared" si="0"/>
        <v>#N/A</v>
      </c>
      <c r="S42" s="132" t="e">
        <f t="shared" si="1"/>
        <v>#N/A</v>
      </c>
      <c r="T42" s="72" t="e">
        <f t="shared" si="2"/>
        <v>#N/A</v>
      </c>
      <c r="U42" s="116" t="e">
        <f t="shared" si="3"/>
        <v>#N/A</v>
      </c>
    </row>
    <row r="43" spans="2:21" x14ac:dyDescent="0.2">
      <c r="B43" s="145">
        <v>33</v>
      </c>
      <c r="C43" s="60"/>
      <c r="D43" s="26"/>
      <c r="E43" s="142" t="e">
        <f>VLOOKUP(D43,Véhicules!$C$4:$I$25,7,FALSE)*'Synthèse des objectifs'!K51</f>
        <v>#N/A</v>
      </c>
      <c r="F43" s="159" t="e">
        <f>VLOOKUP(D43,Véhicules!$C$4:$I$25,6,FALSE)*'Synthèse des objectifs'!K51</f>
        <v>#N/A</v>
      </c>
      <c r="G43" s="150"/>
      <c r="H43" s="56"/>
      <c r="I43" s="136" t="e">
        <f>VLOOKUP(H43,Véhicules!$C$4:$I$25,7,FALSE)*'Synthèse des objectifs'!O51</f>
        <v>#N/A</v>
      </c>
      <c r="J43" s="159" t="e">
        <f>VLOOKUP(H43,Véhicules!$C$4:$I$25,6,FALSE)*'Synthèse des objectifs'!O51</f>
        <v>#N/A</v>
      </c>
      <c r="K43" s="57"/>
      <c r="L43" s="136" t="e">
        <f>VLOOKUP(K43,Véhicules!$L$4:$R$24,7,FALSE)*'Synthèse des objectifs'!T51</f>
        <v>#N/A</v>
      </c>
      <c r="M43" s="159" t="e">
        <f>VLOOKUP(K43,Véhicules!$L$4:$R$24,6,FALSE)*'Synthèse des objectifs'!T51</f>
        <v>#N/A</v>
      </c>
      <c r="N43" s="57"/>
      <c r="O43" s="57"/>
      <c r="P43" s="136" t="e">
        <f>VLOOKUP(O43,Véhicules!$C$4:$I$25,7,FALSE)*'Synthèse des objectifs'!X51</f>
        <v>#N/A</v>
      </c>
      <c r="Q43" s="159" t="e">
        <f>VLOOKUP(O43,Véhicules!$C$4:$I$25,6,FALSE)*'Synthèse des objectifs'!X51</f>
        <v>#N/A</v>
      </c>
      <c r="R43" s="139" t="e">
        <f t="shared" si="0"/>
        <v>#N/A</v>
      </c>
      <c r="S43" s="132" t="e">
        <f t="shared" si="1"/>
        <v>#N/A</v>
      </c>
      <c r="T43" s="72" t="e">
        <f t="shared" si="2"/>
        <v>#N/A</v>
      </c>
      <c r="U43" s="116" t="e">
        <f t="shared" si="3"/>
        <v>#N/A</v>
      </c>
    </row>
    <row r="44" spans="2:21" x14ac:dyDescent="0.2">
      <c r="B44" s="145">
        <v>34</v>
      </c>
      <c r="C44" s="60"/>
      <c r="D44" s="26"/>
      <c r="E44" s="142" t="e">
        <f>VLOOKUP(D44,Véhicules!$C$4:$I$25,7,FALSE)*'Synthèse des objectifs'!K52</f>
        <v>#N/A</v>
      </c>
      <c r="F44" s="159" t="e">
        <f>VLOOKUP(D44,Véhicules!$C$4:$I$25,6,FALSE)*'Synthèse des objectifs'!K52</f>
        <v>#N/A</v>
      </c>
      <c r="G44" s="150"/>
      <c r="H44" s="56"/>
      <c r="I44" s="136" t="e">
        <f>VLOOKUP(H44,Véhicules!$C$4:$I$25,7,FALSE)*'Synthèse des objectifs'!O52</f>
        <v>#N/A</v>
      </c>
      <c r="J44" s="159" t="e">
        <f>VLOOKUP(H44,Véhicules!$C$4:$I$25,6,FALSE)*'Synthèse des objectifs'!O52</f>
        <v>#N/A</v>
      </c>
      <c r="K44" s="57"/>
      <c r="L44" s="136" t="e">
        <f>VLOOKUP(K44,Véhicules!$L$4:$R$24,7,FALSE)*'Synthèse des objectifs'!T52</f>
        <v>#N/A</v>
      </c>
      <c r="M44" s="159" t="e">
        <f>VLOOKUP(K44,Véhicules!$L$4:$R$24,6,FALSE)*'Synthèse des objectifs'!T52</f>
        <v>#N/A</v>
      </c>
      <c r="N44" s="57"/>
      <c r="O44" s="57"/>
      <c r="P44" s="136" t="e">
        <f>VLOOKUP(O44,Véhicules!$C$4:$I$25,7,FALSE)*'Synthèse des objectifs'!X52</f>
        <v>#N/A</v>
      </c>
      <c r="Q44" s="159" t="e">
        <f>VLOOKUP(O44,Véhicules!$C$4:$I$25,6,FALSE)*'Synthèse des objectifs'!X52</f>
        <v>#N/A</v>
      </c>
      <c r="R44" s="139" t="e">
        <f t="shared" si="0"/>
        <v>#N/A</v>
      </c>
      <c r="S44" s="132" t="e">
        <f t="shared" si="1"/>
        <v>#N/A</v>
      </c>
      <c r="T44" s="72" t="e">
        <f t="shared" si="2"/>
        <v>#N/A</v>
      </c>
      <c r="U44" s="116" t="e">
        <f t="shared" si="3"/>
        <v>#N/A</v>
      </c>
    </row>
    <row r="45" spans="2:21" x14ac:dyDescent="0.2">
      <c r="B45" s="145">
        <v>35</v>
      </c>
      <c r="C45" s="60"/>
      <c r="D45" s="26"/>
      <c r="E45" s="142" t="e">
        <f>VLOOKUP(D45,Véhicules!$C$4:$I$25,7,FALSE)*'Synthèse des objectifs'!K53</f>
        <v>#N/A</v>
      </c>
      <c r="F45" s="159" t="e">
        <f>VLOOKUP(D45,Véhicules!$C$4:$I$25,6,FALSE)*'Synthèse des objectifs'!K53</f>
        <v>#N/A</v>
      </c>
      <c r="G45" s="150"/>
      <c r="H45" s="56"/>
      <c r="I45" s="136" t="e">
        <f>VLOOKUP(H45,Véhicules!$C$4:$I$25,7,FALSE)*'Synthèse des objectifs'!O53</f>
        <v>#N/A</v>
      </c>
      <c r="J45" s="159" t="e">
        <f>VLOOKUP(H45,Véhicules!$C$4:$I$25,6,FALSE)*'Synthèse des objectifs'!O53</f>
        <v>#N/A</v>
      </c>
      <c r="K45" s="57"/>
      <c r="L45" s="136" t="e">
        <f>VLOOKUP(K45,Véhicules!$L$4:$R$24,7,FALSE)*'Synthèse des objectifs'!T53</f>
        <v>#N/A</v>
      </c>
      <c r="M45" s="159" t="e">
        <f>VLOOKUP(K45,Véhicules!$L$4:$R$24,6,FALSE)*'Synthèse des objectifs'!T53</f>
        <v>#N/A</v>
      </c>
      <c r="N45" s="57"/>
      <c r="O45" s="57"/>
      <c r="P45" s="136" t="e">
        <f>VLOOKUP(O45,Véhicules!$C$4:$I$25,7,FALSE)*'Synthèse des objectifs'!X53</f>
        <v>#N/A</v>
      </c>
      <c r="Q45" s="159" t="e">
        <f>VLOOKUP(O45,Véhicules!$C$4:$I$25,6,FALSE)*'Synthèse des objectifs'!X53</f>
        <v>#N/A</v>
      </c>
      <c r="R45" s="139" t="e">
        <f t="shared" si="0"/>
        <v>#N/A</v>
      </c>
      <c r="S45" s="132" t="e">
        <f t="shared" si="1"/>
        <v>#N/A</v>
      </c>
      <c r="T45" s="72" t="e">
        <f t="shared" si="2"/>
        <v>#N/A</v>
      </c>
      <c r="U45" s="116" t="e">
        <f t="shared" si="3"/>
        <v>#N/A</v>
      </c>
    </row>
    <row r="46" spans="2:21" x14ac:dyDescent="0.2">
      <c r="B46" s="145">
        <v>36</v>
      </c>
      <c r="C46" s="60"/>
      <c r="D46" s="26"/>
      <c r="E46" s="142" t="e">
        <f>VLOOKUP(D46,Véhicules!$C$4:$I$25,7,FALSE)*'Synthèse des objectifs'!K54</f>
        <v>#N/A</v>
      </c>
      <c r="F46" s="159" t="e">
        <f>VLOOKUP(D46,Véhicules!$C$4:$I$25,6,FALSE)*'Synthèse des objectifs'!K54</f>
        <v>#N/A</v>
      </c>
      <c r="G46" s="150"/>
      <c r="H46" s="56"/>
      <c r="I46" s="136" t="e">
        <f>VLOOKUP(H46,Véhicules!$C$4:$I$25,7,FALSE)*'Synthèse des objectifs'!O54</f>
        <v>#N/A</v>
      </c>
      <c r="J46" s="159" t="e">
        <f>VLOOKUP(H46,Véhicules!$C$4:$I$25,6,FALSE)*'Synthèse des objectifs'!O54</f>
        <v>#N/A</v>
      </c>
      <c r="K46" s="57"/>
      <c r="L46" s="136" t="e">
        <f>VLOOKUP(K46,Véhicules!$L$4:$R$24,7,FALSE)*'Synthèse des objectifs'!T54</f>
        <v>#N/A</v>
      </c>
      <c r="M46" s="159" t="e">
        <f>VLOOKUP(K46,Véhicules!$L$4:$R$24,6,FALSE)*'Synthèse des objectifs'!T54</f>
        <v>#N/A</v>
      </c>
      <c r="N46" s="57"/>
      <c r="O46" s="57"/>
      <c r="P46" s="136" t="e">
        <f>VLOOKUP(O46,Véhicules!$C$4:$I$25,7,FALSE)*'Synthèse des objectifs'!X54</f>
        <v>#N/A</v>
      </c>
      <c r="Q46" s="159" t="e">
        <f>VLOOKUP(O46,Véhicules!$C$4:$I$25,6,FALSE)*'Synthèse des objectifs'!X54</f>
        <v>#N/A</v>
      </c>
      <c r="R46" s="139" t="e">
        <f t="shared" si="0"/>
        <v>#N/A</v>
      </c>
      <c r="S46" s="132" t="e">
        <f t="shared" si="1"/>
        <v>#N/A</v>
      </c>
      <c r="T46" s="72" t="e">
        <f t="shared" si="2"/>
        <v>#N/A</v>
      </c>
      <c r="U46" s="116" t="e">
        <f t="shared" si="3"/>
        <v>#N/A</v>
      </c>
    </row>
    <row r="47" spans="2:21" x14ac:dyDescent="0.2">
      <c r="B47" s="145">
        <v>37</v>
      </c>
      <c r="C47" s="60"/>
      <c r="D47" s="26"/>
      <c r="E47" s="142" t="e">
        <f>VLOOKUP(D47,Véhicules!$C$4:$I$25,7,FALSE)*'Synthèse des objectifs'!K55</f>
        <v>#N/A</v>
      </c>
      <c r="F47" s="159" t="e">
        <f>VLOOKUP(D47,Véhicules!$C$4:$I$25,6,FALSE)*'Synthèse des objectifs'!K55</f>
        <v>#N/A</v>
      </c>
      <c r="G47" s="150"/>
      <c r="H47" s="56"/>
      <c r="I47" s="136" t="e">
        <f>VLOOKUP(H47,Véhicules!$C$4:$I$25,7,FALSE)*'Synthèse des objectifs'!O55</f>
        <v>#N/A</v>
      </c>
      <c r="J47" s="159" t="e">
        <f>VLOOKUP(H47,Véhicules!$C$4:$I$25,6,FALSE)*'Synthèse des objectifs'!O55</f>
        <v>#N/A</v>
      </c>
      <c r="K47" s="57"/>
      <c r="L47" s="136" t="e">
        <f>VLOOKUP(K47,Véhicules!$L$4:$R$24,7,FALSE)*'Synthèse des objectifs'!T55</f>
        <v>#N/A</v>
      </c>
      <c r="M47" s="159" t="e">
        <f>VLOOKUP(K47,Véhicules!$L$4:$R$24,6,FALSE)*'Synthèse des objectifs'!T55</f>
        <v>#N/A</v>
      </c>
      <c r="N47" s="57"/>
      <c r="O47" s="57"/>
      <c r="P47" s="136" t="e">
        <f>VLOOKUP(O47,Véhicules!$C$4:$I$25,7,FALSE)*'Synthèse des objectifs'!X55</f>
        <v>#N/A</v>
      </c>
      <c r="Q47" s="159" t="e">
        <f>VLOOKUP(O47,Véhicules!$C$4:$I$25,6,FALSE)*'Synthèse des objectifs'!X55</f>
        <v>#N/A</v>
      </c>
      <c r="R47" s="139" t="e">
        <f t="shared" si="0"/>
        <v>#N/A</v>
      </c>
      <c r="S47" s="132" t="e">
        <f t="shared" si="1"/>
        <v>#N/A</v>
      </c>
      <c r="T47" s="72" t="e">
        <f t="shared" si="2"/>
        <v>#N/A</v>
      </c>
      <c r="U47" s="116" t="e">
        <f t="shared" si="3"/>
        <v>#N/A</v>
      </c>
    </row>
    <row r="48" spans="2:21" x14ac:dyDescent="0.2">
      <c r="B48" s="145">
        <v>38</v>
      </c>
      <c r="C48" s="60"/>
      <c r="D48" s="26"/>
      <c r="E48" s="142" t="e">
        <f>VLOOKUP(D48,Véhicules!$C$4:$I$25,7,FALSE)*'Synthèse des objectifs'!K56</f>
        <v>#N/A</v>
      </c>
      <c r="F48" s="159" t="e">
        <f>VLOOKUP(D48,Véhicules!$C$4:$I$25,6,FALSE)*'Synthèse des objectifs'!K56</f>
        <v>#N/A</v>
      </c>
      <c r="G48" s="150"/>
      <c r="H48" s="56"/>
      <c r="I48" s="136" t="e">
        <f>VLOOKUP(H48,Véhicules!$C$4:$I$25,7,FALSE)*'Synthèse des objectifs'!O56</f>
        <v>#N/A</v>
      </c>
      <c r="J48" s="159" t="e">
        <f>VLOOKUP(H48,Véhicules!$C$4:$I$25,6,FALSE)*'Synthèse des objectifs'!O56</f>
        <v>#N/A</v>
      </c>
      <c r="K48" s="57"/>
      <c r="L48" s="136" t="e">
        <f>VLOOKUP(K48,Véhicules!$L$4:$R$24,7,FALSE)*'Synthèse des objectifs'!T56</f>
        <v>#N/A</v>
      </c>
      <c r="M48" s="159" t="e">
        <f>VLOOKUP(K48,Véhicules!$L$4:$R$24,6,FALSE)*'Synthèse des objectifs'!T56</f>
        <v>#N/A</v>
      </c>
      <c r="N48" s="57"/>
      <c r="O48" s="57"/>
      <c r="P48" s="136" t="e">
        <f>VLOOKUP(O48,Véhicules!$C$4:$I$25,7,FALSE)*'Synthèse des objectifs'!X56</f>
        <v>#N/A</v>
      </c>
      <c r="Q48" s="159" t="e">
        <f>VLOOKUP(O48,Véhicules!$C$4:$I$25,6,FALSE)*'Synthèse des objectifs'!X56</f>
        <v>#N/A</v>
      </c>
      <c r="R48" s="139" t="e">
        <f t="shared" si="0"/>
        <v>#N/A</v>
      </c>
      <c r="S48" s="132" t="e">
        <f t="shared" si="1"/>
        <v>#N/A</v>
      </c>
      <c r="T48" s="72" t="e">
        <f t="shared" si="2"/>
        <v>#N/A</v>
      </c>
      <c r="U48" s="116" t="e">
        <f t="shared" si="3"/>
        <v>#N/A</v>
      </c>
    </row>
    <row r="49" spans="2:21" x14ac:dyDescent="0.2">
      <c r="B49" s="145">
        <v>39</v>
      </c>
      <c r="C49" s="60"/>
      <c r="D49" s="26"/>
      <c r="E49" s="142" t="e">
        <f>VLOOKUP(D49,Véhicules!$C$4:$I$25,7,FALSE)*'Synthèse des objectifs'!K57</f>
        <v>#N/A</v>
      </c>
      <c r="F49" s="159" t="e">
        <f>VLOOKUP(D49,Véhicules!$C$4:$I$25,6,FALSE)*'Synthèse des objectifs'!K57</f>
        <v>#N/A</v>
      </c>
      <c r="G49" s="150"/>
      <c r="H49" s="56"/>
      <c r="I49" s="136" t="e">
        <f>VLOOKUP(H49,Véhicules!$C$4:$I$25,7,FALSE)*'Synthèse des objectifs'!O57</f>
        <v>#N/A</v>
      </c>
      <c r="J49" s="159" t="e">
        <f>VLOOKUP(H49,Véhicules!$C$4:$I$25,6,FALSE)*'Synthèse des objectifs'!O57</f>
        <v>#N/A</v>
      </c>
      <c r="K49" s="57"/>
      <c r="L49" s="136" t="e">
        <f>VLOOKUP(K49,Véhicules!$L$4:$R$24,7,FALSE)*'Synthèse des objectifs'!T57</f>
        <v>#N/A</v>
      </c>
      <c r="M49" s="159" t="e">
        <f>VLOOKUP(K49,Véhicules!$L$4:$R$24,6,FALSE)*'Synthèse des objectifs'!T57</f>
        <v>#N/A</v>
      </c>
      <c r="N49" s="57"/>
      <c r="O49" s="57"/>
      <c r="P49" s="136" t="e">
        <f>VLOOKUP(O49,Véhicules!$C$4:$I$25,7,FALSE)*'Synthèse des objectifs'!X57</f>
        <v>#N/A</v>
      </c>
      <c r="Q49" s="159" t="e">
        <f>VLOOKUP(O49,Véhicules!$C$4:$I$25,6,FALSE)*'Synthèse des objectifs'!X57</f>
        <v>#N/A</v>
      </c>
      <c r="R49" s="139" t="e">
        <f t="shared" si="0"/>
        <v>#N/A</v>
      </c>
      <c r="S49" s="132" t="e">
        <f t="shared" si="1"/>
        <v>#N/A</v>
      </c>
      <c r="T49" s="72" t="e">
        <f t="shared" si="2"/>
        <v>#N/A</v>
      </c>
      <c r="U49" s="116" t="e">
        <f t="shared" si="3"/>
        <v>#N/A</v>
      </c>
    </row>
    <row r="50" spans="2:21" x14ac:dyDescent="0.2">
      <c r="B50" s="145">
        <v>40</v>
      </c>
      <c r="C50" s="60"/>
      <c r="D50" s="26"/>
      <c r="E50" s="142" t="e">
        <f>VLOOKUP(D50,Véhicules!$C$4:$I$25,7,FALSE)*'Synthèse des objectifs'!K58</f>
        <v>#N/A</v>
      </c>
      <c r="F50" s="159" t="e">
        <f>VLOOKUP(D50,Véhicules!$C$4:$I$25,6,FALSE)*'Synthèse des objectifs'!K58</f>
        <v>#N/A</v>
      </c>
      <c r="G50" s="150"/>
      <c r="H50" s="56"/>
      <c r="I50" s="136" t="e">
        <f>VLOOKUP(H50,Véhicules!$C$4:$I$25,7,FALSE)*'Synthèse des objectifs'!O58</f>
        <v>#N/A</v>
      </c>
      <c r="J50" s="159" t="e">
        <f>VLOOKUP(H50,Véhicules!$C$4:$I$25,6,FALSE)*'Synthèse des objectifs'!O58</f>
        <v>#N/A</v>
      </c>
      <c r="K50" s="57"/>
      <c r="L50" s="136" t="e">
        <f>VLOOKUP(K50,Véhicules!$L$4:$R$24,7,FALSE)*'Synthèse des objectifs'!T58</f>
        <v>#N/A</v>
      </c>
      <c r="M50" s="159" t="e">
        <f>VLOOKUP(K50,Véhicules!$L$4:$R$24,6,FALSE)*'Synthèse des objectifs'!T58</f>
        <v>#N/A</v>
      </c>
      <c r="N50" s="57"/>
      <c r="O50" s="57"/>
      <c r="P50" s="136" t="e">
        <f>VLOOKUP(O50,Véhicules!$C$4:$I$25,7,FALSE)*'Synthèse des objectifs'!X58</f>
        <v>#N/A</v>
      </c>
      <c r="Q50" s="159" t="e">
        <f>VLOOKUP(O50,Véhicules!$C$4:$I$25,6,FALSE)*'Synthèse des objectifs'!X58</f>
        <v>#N/A</v>
      </c>
      <c r="R50" s="139" t="e">
        <f>(I50+L50+P50)-E50</f>
        <v>#N/A</v>
      </c>
      <c r="S50" s="132" t="e">
        <f t="shared" si="1"/>
        <v>#N/A</v>
      </c>
      <c r="T50" s="72" t="e">
        <f t="shared" si="2"/>
        <v>#N/A</v>
      </c>
      <c r="U50" s="116" t="e">
        <f t="shared" si="3"/>
        <v>#N/A</v>
      </c>
    </row>
    <row r="51" spans="2:21" ht="12.75" thickBot="1" x14ac:dyDescent="0.25">
      <c r="B51" s="145" t="s">
        <v>30</v>
      </c>
      <c r="C51" s="60"/>
      <c r="D51" s="26"/>
      <c r="E51" s="142" t="e">
        <f>VLOOKUP(D51,Véhicules!$C$4:$I$25,7,FALSE)*'Synthèse des objectifs'!K59</f>
        <v>#N/A</v>
      </c>
      <c r="F51" s="160" t="e">
        <f>VLOOKUP(D51,Véhicules!$C$4:$I$25,6,FALSE)*'Synthèse des objectifs'!K59</f>
        <v>#N/A</v>
      </c>
      <c r="G51" s="150"/>
      <c r="H51" s="56"/>
      <c r="I51" s="136" t="e">
        <f>VLOOKUP(H51,Véhicules!$C$4:$I$25,7,FALSE)*'Synthèse des objectifs'!O59</f>
        <v>#N/A</v>
      </c>
      <c r="J51" s="160" t="e">
        <f>VLOOKUP(H51,Véhicules!$C$4:$I$25,6,FALSE)*'Synthèse des objectifs'!O59</f>
        <v>#N/A</v>
      </c>
      <c r="K51" s="57"/>
      <c r="L51" s="136" t="e">
        <f>VLOOKUP(K51,Véhicules!$L$4:$R$24,7,FALSE)*'Synthèse des objectifs'!T59</f>
        <v>#N/A</v>
      </c>
      <c r="M51" s="160" t="e">
        <f>VLOOKUP(K51,Véhicules!$L$4:$R$24,6,FALSE)*'Synthèse des objectifs'!T59</f>
        <v>#N/A</v>
      </c>
      <c r="N51" s="57"/>
      <c r="O51" s="57"/>
      <c r="P51" s="136" t="e">
        <f>VLOOKUP(O51,Véhicules!$C$4:$I$25,7,FALSE)*'Synthèse des objectifs'!X59</f>
        <v>#N/A</v>
      </c>
      <c r="Q51" s="160" t="e">
        <f>VLOOKUP(O51,Véhicules!$C$4:$I$25,6,FALSE)*'Synthèse des objectifs'!X59</f>
        <v>#N/A</v>
      </c>
      <c r="R51" s="139" t="e">
        <f t="shared" si="0"/>
        <v>#N/A</v>
      </c>
      <c r="S51" s="132" t="e">
        <f t="shared" si="1"/>
        <v>#N/A</v>
      </c>
      <c r="T51" s="72" t="e">
        <f t="shared" si="2"/>
        <v>#N/A</v>
      </c>
      <c r="U51" s="116" t="e">
        <f t="shared" si="3"/>
        <v>#N/A</v>
      </c>
    </row>
    <row r="52" spans="2:21" ht="15.75" customHeight="1" thickBot="1" x14ac:dyDescent="0.25">
      <c r="B52" s="146" t="s">
        <v>47</v>
      </c>
      <c r="C52" s="155"/>
      <c r="D52" s="67"/>
      <c r="E52" s="138" t="e">
        <f>SUM(E11:E51)</f>
        <v>#N/A</v>
      </c>
      <c r="F52" s="161" t="e">
        <f>SUM(F11:F51)</f>
        <v>#N/A</v>
      </c>
      <c r="G52" s="69"/>
      <c r="H52" s="66"/>
      <c r="I52" s="138" t="e">
        <f>SUM(I11:I51)</f>
        <v>#N/A</v>
      </c>
      <c r="J52" s="161" t="e">
        <f>SUM(J11:J51)</f>
        <v>#N/A</v>
      </c>
      <c r="K52" s="73"/>
      <c r="L52" s="138" t="e">
        <f>SUM(L11:L51)</f>
        <v>#N/A</v>
      </c>
      <c r="M52" s="161" t="e">
        <f>SUM(M11:M51)</f>
        <v>#N/A</v>
      </c>
      <c r="N52" s="68"/>
      <c r="O52" s="65"/>
      <c r="P52" s="138" t="e">
        <f>SUM(P11:P51)</f>
        <v>#N/A</v>
      </c>
      <c r="Q52" s="161" t="e">
        <f>SUM(Q11:Q51)</f>
        <v>#N/A</v>
      </c>
      <c r="R52" s="138" t="e">
        <f>(I52+L52+P52)-E52</f>
        <v>#N/A</v>
      </c>
      <c r="S52" s="134" t="e">
        <f>Q52+M52+J52-F52</f>
        <v>#N/A</v>
      </c>
      <c r="T52" s="75" t="e">
        <f>R52/E52</f>
        <v>#N/A</v>
      </c>
      <c r="U52" s="74" t="e">
        <f t="shared" si="3"/>
        <v>#N/A</v>
      </c>
    </row>
    <row r="53" spans="2:21" x14ac:dyDescent="0.2">
      <c r="C53" s="50"/>
      <c r="D53" s="50"/>
    </row>
    <row r="54" spans="2:21" ht="15" x14ac:dyDescent="0.25">
      <c r="B54" s="196" t="s">
        <v>48</v>
      </c>
      <c r="C54" s="196"/>
      <c r="D54" s="196"/>
      <c r="E54" s="196"/>
      <c r="F54" s="196"/>
      <c r="G54" s="196"/>
      <c r="H54" s="196"/>
      <c r="I54" s="196"/>
      <c r="J54" s="196"/>
      <c r="K54" s="1"/>
      <c r="L54" s="1"/>
      <c r="M54" s="1"/>
      <c r="N54" s="1"/>
      <c r="O54" s="1"/>
      <c r="P54" s="1"/>
      <c r="Q54" s="1"/>
    </row>
    <row r="55" spans="2:21" x14ac:dyDescent="0.2">
      <c r="C55" s="50"/>
      <c r="D55" s="50"/>
    </row>
    <row r="56" spans="2:21" x14ac:dyDescent="0.2">
      <c r="C56" s="50"/>
      <c r="D56" s="50"/>
    </row>
    <row r="57" spans="2:21" x14ac:dyDescent="0.2">
      <c r="C57" s="50"/>
      <c r="D57" s="50"/>
    </row>
    <row r="58" spans="2:21" x14ac:dyDescent="0.2">
      <c r="C58" s="50"/>
      <c r="D58" s="50"/>
    </row>
    <row r="59" spans="2:21" x14ac:dyDescent="0.2">
      <c r="C59" s="50"/>
      <c r="D59" s="50"/>
    </row>
    <row r="62" spans="2:21" x14ac:dyDescent="0.2">
      <c r="C62" s="50"/>
      <c r="D62" s="50"/>
    </row>
    <row r="63" spans="2:21" x14ac:dyDescent="0.2">
      <c r="C63" s="50"/>
      <c r="D63" s="50"/>
    </row>
    <row r="64" spans="2:21" x14ac:dyDescent="0.2">
      <c r="C64" s="50"/>
      <c r="D64" s="50"/>
    </row>
  </sheetData>
  <sheetProtection algorithmName="SHA-512" hashValue="19Y7SM8ZrrVWbBOgoGL3lDfhKdTQkj7zSHHBet3mRUdBfB+X6P8JUbkF2oBR7R7uOy4k25IDTLnQZG6AgFFhUA==" saltValue="pbXqBWva/7bEr6RFgnFc2Q==" spinCount="100000" sheet="1" insertRows="0"/>
  <mergeCells count="16">
    <mergeCell ref="R7:R8"/>
    <mergeCell ref="S7:S8"/>
    <mergeCell ref="U7:U8"/>
    <mergeCell ref="T7:T8"/>
    <mergeCell ref="R6:U6"/>
    <mergeCell ref="N7:Q7"/>
    <mergeCell ref="K7:M7"/>
    <mergeCell ref="G6:Q6"/>
    <mergeCell ref="B54:J54"/>
    <mergeCell ref="B6:B8"/>
    <mergeCell ref="C6:F6"/>
    <mergeCell ref="F7:F8"/>
    <mergeCell ref="E7:E8"/>
    <mergeCell ref="D7:D8"/>
    <mergeCell ref="C7:C8"/>
    <mergeCell ref="G7:J7"/>
  </mergeCells>
  <conditionalFormatting sqref="R9:U9 R11:U52">
    <cfRule type="cellIs" dxfId="1" priority="7" operator="lessThan">
      <formula>0</formula>
    </cfRule>
    <cfRule type="cellIs" dxfId="0" priority="8" operator="greaterThan">
      <formula>0</formula>
    </cfRule>
  </conditionalFormatting>
  <dataValidations count="3">
    <dataValidation type="list" allowBlank="1" showInputMessage="1" showErrorMessage="1" sqref="D9 D11:D51" xr:uid="{5DA0420A-73A8-48E2-9D20-2C558E1AA2E0}">
      <formula1>INDIRECT($C9)</formula1>
    </dataValidation>
    <dataValidation type="list" allowBlank="1" showInputMessage="1" showErrorMessage="1" sqref="H9 H11:H51" xr:uid="{793BEE15-63F7-49C4-9302-864A9F53E6B4}">
      <formula1>INDIRECT($G9)</formula1>
    </dataValidation>
    <dataValidation type="list" allowBlank="1" showInputMessage="1" showErrorMessage="1" sqref="O9 O11:O51" xr:uid="{3F8AD4FD-5571-44DA-89E4-322A14C1BB67}">
      <formula1>INDIRECT($N9)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0A4D230-8552-4D9C-AFD8-EEBEDC8EE04A}">
          <x14:formula1>
            <xm:f>INDIRECT('Synthèse des objectifs'!$P$18)</xm:f>
          </x14:formula1>
          <xm:sqref>K9</xm:sqref>
        </x14:dataValidation>
        <x14:dataValidation type="list" allowBlank="1" showInputMessage="1" showErrorMessage="1" xr:uid="{CD95FE81-9F15-4D1D-B8F9-D78F987CC5AB}">
          <x14:formula1>
            <xm:f>Véhicules!$B$4:$B$6</xm:f>
          </x14:formula1>
          <xm:sqref>C9 G9 N9 G11:G51 C11:C51 N11:N51</xm:sqref>
        </x14:dataValidation>
        <x14:dataValidation type="list" allowBlank="1" showInputMessage="1" showErrorMessage="1" xr:uid="{E3D4B991-4D8A-40EA-B0F9-C051B4C44D43}">
          <x14:formula1>
            <xm:f>INDIRECT('Synthèse des objectifs'!$P19)</xm:f>
          </x14:formula1>
          <xm:sqref>K11:K51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9B8D5-B794-4221-921D-1F5F367CF101}">
  <dimension ref="B1:I21"/>
  <sheetViews>
    <sheetView topLeftCell="A3" workbookViewId="0">
      <selection activeCell="C21" sqref="C21"/>
    </sheetView>
  </sheetViews>
  <sheetFormatPr baseColWidth="10" defaultColWidth="11.42578125" defaultRowHeight="15" x14ac:dyDescent="0.25"/>
  <cols>
    <col min="1" max="1" width="4" style="2" customWidth="1"/>
    <col min="2" max="5" width="24.42578125" style="2" customWidth="1"/>
    <col min="6" max="6" width="3.85546875" style="2" customWidth="1"/>
    <col min="7" max="7" width="10.7109375" style="2" bestFit="1" customWidth="1"/>
    <col min="8" max="8" width="28.85546875" style="2" bestFit="1" customWidth="1"/>
    <col min="9" max="9" width="18.140625" style="2" customWidth="1"/>
    <col min="10" max="16384" width="11.42578125" style="2"/>
  </cols>
  <sheetData>
    <row r="1" spans="2:9" ht="15.75" thickBot="1" x14ac:dyDescent="0.3"/>
    <row r="2" spans="2:9" ht="15.75" thickBot="1" x14ac:dyDescent="0.3">
      <c r="B2" s="212" t="s">
        <v>49</v>
      </c>
      <c r="C2" s="220"/>
      <c r="D2" s="220"/>
      <c r="E2" s="220"/>
      <c r="F2" s="220"/>
      <c r="G2" s="220"/>
      <c r="H2" s="220"/>
      <c r="I2" s="213"/>
    </row>
    <row r="3" spans="2:9" ht="15.75" thickBot="1" x14ac:dyDescent="0.3">
      <c r="B3" s="214" t="s">
        <v>137</v>
      </c>
      <c r="C3" s="215"/>
      <c r="D3" s="215"/>
      <c r="E3" s="216"/>
      <c r="G3" s="212" t="s">
        <v>136</v>
      </c>
      <c r="H3" s="220"/>
      <c r="I3" s="213"/>
    </row>
    <row r="4" spans="2:9" ht="30.75" thickBot="1" x14ac:dyDescent="0.3">
      <c r="B4" s="80" t="s">
        <v>50</v>
      </c>
      <c r="C4" s="81" t="s">
        <v>131</v>
      </c>
      <c r="D4" s="81" t="s">
        <v>130</v>
      </c>
      <c r="E4" s="82" t="s">
        <v>132</v>
      </c>
      <c r="G4" s="83" t="s">
        <v>50</v>
      </c>
      <c r="H4" s="92" t="s">
        <v>133</v>
      </c>
      <c r="I4" s="93" t="s">
        <v>134</v>
      </c>
    </row>
    <row r="5" spans="2:9" ht="15.75" thickBot="1" x14ac:dyDescent="0.3">
      <c r="B5" s="83" t="s">
        <v>51</v>
      </c>
      <c r="C5" s="84">
        <f>0.0645</f>
        <v>6.4500000000000002E-2</v>
      </c>
      <c r="D5" s="84"/>
      <c r="E5" s="85">
        <v>0.254</v>
      </c>
      <c r="G5" s="86" t="s">
        <v>52</v>
      </c>
      <c r="H5" s="78">
        <v>5.9900000000000002E-2</v>
      </c>
      <c r="I5" s="79">
        <v>0.26200000000000001</v>
      </c>
    </row>
    <row r="6" spans="2:9" ht="15.75" thickBot="1" x14ac:dyDescent="0.3">
      <c r="B6" s="87" t="s">
        <v>53</v>
      </c>
      <c r="C6" s="88">
        <v>5.6800000000000003E-2</v>
      </c>
      <c r="D6" s="88"/>
      <c r="E6" s="89">
        <v>0.254</v>
      </c>
    </row>
    <row r="7" spans="2:9" ht="15.75" thickBot="1" x14ac:dyDescent="0.3">
      <c r="B7" s="87" t="s">
        <v>54</v>
      </c>
      <c r="C7" s="88">
        <v>4.24E-2</v>
      </c>
      <c r="D7" s="88"/>
      <c r="E7" s="89">
        <v>0.187</v>
      </c>
      <c r="G7" s="212" t="s">
        <v>135</v>
      </c>
      <c r="H7" s="220"/>
      <c r="I7" s="213"/>
    </row>
    <row r="8" spans="2:9" ht="30" x14ac:dyDescent="0.25">
      <c r="B8" s="87" t="s">
        <v>55</v>
      </c>
      <c r="C8" s="88">
        <v>5.0299999999999997E-2</v>
      </c>
      <c r="D8" s="88"/>
      <c r="E8" s="89">
        <v>0.187</v>
      </c>
      <c r="G8" s="83" t="s">
        <v>50</v>
      </c>
      <c r="H8" s="92" t="s">
        <v>133</v>
      </c>
      <c r="I8" s="93" t="s">
        <v>134</v>
      </c>
    </row>
    <row r="9" spans="2:9" x14ac:dyDescent="0.25">
      <c r="B9" s="87" t="s">
        <v>56</v>
      </c>
      <c r="C9" s="88">
        <v>3.8199999999999998E-2</v>
      </c>
      <c r="D9" s="88"/>
      <c r="E9" s="89">
        <v>0.23300000000000001</v>
      </c>
      <c r="G9" s="83" t="s">
        <v>57</v>
      </c>
      <c r="H9" s="84">
        <v>4.3799999999999999E-2</v>
      </c>
      <c r="I9" s="14">
        <v>0.28299999999999997</v>
      </c>
    </row>
    <row r="10" spans="2:9" x14ac:dyDescent="0.25">
      <c r="B10" s="87" t="s">
        <v>58</v>
      </c>
      <c r="C10" s="90">
        <f>2.77/33.33</f>
        <v>8.310831083108311E-2</v>
      </c>
      <c r="D10" s="88"/>
      <c r="E10" s="89"/>
      <c r="G10" s="87" t="s">
        <v>59</v>
      </c>
      <c r="H10" s="88">
        <v>5.8599999999999999E-2</v>
      </c>
      <c r="I10" s="3">
        <v>0.27200000000000002</v>
      </c>
    </row>
    <row r="11" spans="2:9" ht="15.75" thickBot="1" x14ac:dyDescent="0.3">
      <c r="B11" s="86" t="s">
        <v>60</v>
      </c>
      <c r="C11" s="78"/>
      <c r="D11" s="78">
        <f>0.0513</f>
        <v>5.1299999999999998E-2</v>
      </c>
      <c r="E11" s="79"/>
      <c r="G11" s="86" t="s">
        <v>52</v>
      </c>
      <c r="H11" s="78">
        <v>5.9900000000000002E-2</v>
      </c>
      <c r="I11" s="79">
        <v>0.26200000000000001</v>
      </c>
    </row>
    <row r="13" spans="2:9" x14ac:dyDescent="0.25">
      <c r="B13" s="2" t="s">
        <v>61</v>
      </c>
    </row>
    <row r="14" spans="2:9" ht="15.75" thickBot="1" x14ac:dyDescent="0.3"/>
    <row r="15" spans="2:9" ht="15.75" thickBot="1" x14ac:dyDescent="0.3">
      <c r="B15" s="212" t="s">
        <v>62</v>
      </c>
      <c r="C15" s="213"/>
    </row>
    <row r="16" spans="2:9" x14ac:dyDescent="0.25">
      <c r="B16" s="83" t="s">
        <v>60</v>
      </c>
      <c r="C16" s="14">
        <v>2.2999999999999998</v>
      </c>
    </row>
    <row r="17" spans="2:3" ht="15.75" thickBot="1" x14ac:dyDescent="0.3">
      <c r="B17" s="86" t="s">
        <v>63</v>
      </c>
      <c r="C17" s="79">
        <v>1</v>
      </c>
    </row>
    <row r="18" spans="2:3" ht="15.75" thickBot="1" x14ac:dyDescent="0.3"/>
    <row r="19" spans="2:3" x14ac:dyDescent="0.25">
      <c r="B19" s="217" t="s">
        <v>58</v>
      </c>
      <c r="C19" s="157">
        <v>13.32</v>
      </c>
    </row>
    <row r="20" spans="2:3" x14ac:dyDescent="0.25">
      <c r="B20" s="218"/>
      <c r="C20" s="91">
        <v>33.33</v>
      </c>
    </row>
    <row r="21" spans="2:3" ht="15.75" thickBot="1" x14ac:dyDescent="0.3">
      <c r="B21" s="219"/>
      <c r="C21" s="158">
        <f>C19/C20</f>
        <v>0.39963996399639967</v>
      </c>
    </row>
  </sheetData>
  <sheetProtection algorithmName="SHA-512" hashValue="4LbJsPKgWy2ZrPzF8eUhQQFMbbw3iGgFjoftZ/aN25P8OqQnR29mD7zv7MOmUAndCiTbH0WdMHtqrBPjB7OFUg==" saltValue="uUZKWm3fFSqysjAGdzGvcA==" spinCount="100000" sheet="1" selectLockedCells="1" selectUnlockedCells="1"/>
  <mergeCells count="6">
    <mergeCell ref="B15:C15"/>
    <mergeCell ref="B3:E3"/>
    <mergeCell ref="B19:B21"/>
    <mergeCell ref="G3:I3"/>
    <mergeCell ref="B2:I2"/>
    <mergeCell ref="G7:I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5C64F-4A5E-4FCF-9437-797CDC938091}">
  <dimension ref="B1:R31"/>
  <sheetViews>
    <sheetView zoomScaleNormal="100" workbookViewId="0">
      <selection activeCell="C21" sqref="C21"/>
    </sheetView>
  </sheetViews>
  <sheetFormatPr baseColWidth="10" defaultColWidth="11.42578125" defaultRowHeight="15" x14ac:dyDescent="0.25"/>
  <cols>
    <col min="1" max="1" width="4.140625" customWidth="1"/>
    <col min="2" max="2" width="8" bestFit="1" customWidth="1"/>
    <col min="3" max="3" width="29.140625" bestFit="1" customWidth="1"/>
    <col min="4" max="4" width="21.42578125" bestFit="1" customWidth="1"/>
    <col min="5" max="5" width="23" bestFit="1" customWidth="1"/>
    <col min="6" max="6" width="26.42578125" bestFit="1" customWidth="1"/>
    <col min="7" max="7" width="22.7109375" bestFit="1" customWidth="1"/>
    <col min="8" max="8" width="22.7109375" customWidth="1"/>
    <col min="9" max="9" width="23.42578125" bestFit="1" customWidth="1"/>
    <col min="10" max="10" width="4.28515625" customWidth="1"/>
    <col min="11" max="11" width="11.7109375" bestFit="1" customWidth="1"/>
    <col min="12" max="12" width="51.28515625" customWidth="1"/>
    <col min="13" max="13" width="25.140625" bestFit="1" customWidth="1"/>
    <col min="14" max="17" width="25.140625" customWidth="1"/>
    <col min="18" max="18" width="23.42578125" bestFit="1" customWidth="1"/>
  </cols>
  <sheetData>
    <row r="1" spans="2:18" ht="15.75" thickBot="1" x14ac:dyDescent="0.3"/>
    <row r="2" spans="2:18" ht="15.75" thickBot="1" x14ac:dyDescent="0.3">
      <c r="B2" s="2"/>
      <c r="C2" s="221" t="s">
        <v>64</v>
      </c>
      <c r="D2" s="222"/>
      <c r="E2" s="222"/>
      <c r="F2" s="222"/>
      <c r="G2" s="222"/>
      <c r="H2" s="222"/>
      <c r="I2" s="223"/>
      <c r="J2" s="1"/>
      <c r="K2" s="1"/>
      <c r="L2" s="224" t="s">
        <v>65</v>
      </c>
      <c r="M2" s="225"/>
      <c r="N2" s="225"/>
      <c r="O2" s="225"/>
      <c r="P2" s="225"/>
      <c r="Q2" s="225"/>
      <c r="R2" s="226"/>
    </row>
    <row r="3" spans="2:18" ht="15.75" thickBot="1" x14ac:dyDescent="0.3">
      <c r="B3" s="10" t="s">
        <v>66</v>
      </c>
      <c r="C3" s="17" t="s">
        <v>67</v>
      </c>
      <c r="D3" s="8" t="s">
        <v>50</v>
      </c>
      <c r="E3" s="8" t="s">
        <v>140</v>
      </c>
      <c r="F3" s="8" t="s">
        <v>141</v>
      </c>
      <c r="G3" s="8" t="s">
        <v>139</v>
      </c>
      <c r="H3" s="8" t="s">
        <v>138</v>
      </c>
      <c r="I3" s="17" t="s">
        <v>68</v>
      </c>
      <c r="J3" s="1"/>
      <c r="K3" s="8" t="s">
        <v>66</v>
      </c>
      <c r="L3" s="17" t="s">
        <v>67</v>
      </c>
      <c r="M3" s="17" t="s">
        <v>50</v>
      </c>
      <c r="N3" s="17" t="s">
        <v>140</v>
      </c>
      <c r="O3" s="17" t="s">
        <v>139</v>
      </c>
      <c r="P3" s="17" t="s">
        <v>69</v>
      </c>
      <c r="Q3" s="17" t="s">
        <v>138</v>
      </c>
      <c r="R3" s="17" t="s">
        <v>68</v>
      </c>
    </row>
    <row r="4" spans="2:18" ht="17.25" x14ac:dyDescent="0.25">
      <c r="B4" s="9" t="s">
        <v>70</v>
      </c>
      <c r="C4" s="11" t="s">
        <v>71</v>
      </c>
      <c r="D4" s="96" t="s">
        <v>72</v>
      </c>
      <c r="E4" s="98">
        <v>0.13200000000000001</v>
      </c>
      <c r="F4" s="98"/>
      <c r="G4" s="98">
        <v>0.54100000000000004</v>
      </c>
      <c r="H4" s="113">
        <f>SUM(E4:G4)</f>
        <v>0.67300000000000004</v>
      </c>
      <c r="I4" s="6">
        <f>E4/FE!$C$5+Véhicules!G4/FE!$E$5</f>
        <v>4.1764328877494972</v>
      </c>
      <c r="J4" s="1"/>
      <c r="K4" s="94" t="s">
        <v>28</v>
      </c>
      <c r="L4" s="11" t="s">
        <v>73</v>
      </c>
      <c r="M4" s="12" t="s">
        <v>74</v>
      </c>
      <c r="N4" s="105">
        <v>7.45E-3</v>
      </c>
      <c r="O4" s="103">
        <v>2.86E-2</v>
      </c>
      <c r="P4" s="103">
        <v>4.1500000000000002E-2</v>
      </c>
      <c r="Q4" s="105">
        <f>SUM(N4:O4)</f>
        <v>3.6049999999999999E-2</v>
      </c>
      <c r="R4" s="13">
        <f>0.2*(Véhicules!N4/FE!$H$5+Véhicules!O4/FE!$I$5)+0.8*Véhicules!P4*FE!$C$16</f>
        <v>0.12306685238756707</v>
      </c>
    </row>
    <row r="5" spans="2:18" ht="17.25" x14ac:dyDescent="0.25">
      <c r="B5" s="3" t="s">
        <v>43</v>
      </c>
      <c r="C5" s="4" t="s">
        <v>75</v>
      </c>
      <c r="D5" s="15" t="s">
        <v>76</v>
      </c>
      <c r="E5" s="98">
        <v>0.16</v>
      </c>
      <c r="F5" s="98"/>
      <c r="G5" s="98">
        <v>0.85</v>
      </c>
      <c r="H5" s="109">
        <f t="shared" ref="H5:H25" si="0">SUM(E5:G5)</f>
        <v>1.01</v>
      </c>
      <c r="I5" s="6">
        <f>E5/FE!$C$6+Véhicules!G5/FE!$E$6</f>
        <v>6.1633581013640892</v>
      </c>
      <c r="J5" s="1"/>
      <c r="K5" s="95" t="s">
        <v>77</v>
      </c>
      <c r="L5" s="4" t="s">
        <v>78</v>
      </c>
      <c r="M5" s="15" t="s">
        <v>74</v>
      </c>
      <c r="N5" s="100">
        <v>5.7800000000000004E-3</v>
      </c>
      <c r="O5" s="88">
        <v>2.2200000000000001E-2</v>
      </c>
      <c r="P5" s="88">
        <v>3.2199999999999999E-2</v>
      </c>
      <c r="Q5" s="104">
        <f t="shared" ref="Q5:Q24" si="1">SUM(N5:O5)</f>
        <v>2.7980000000000001E-2</v>
      </c>
      <c r="R5" s="71">
        <f>0.2*(Véhicules!N5/FE!$H$5+Véhicules!O5/FE!$I$5)+0.8*Véhicules!P5*FE!$C$16</f>
        <v>9.5493396271138925E-2</v>
      </c>
    </row>
    <row r="6" spans="2:18" ht="18" thickBot="1" x14ac:dyDescent="0.3">
      <c r="B6" s="3" t="s">
        <v>79</v>
      </c>
      <c r="C6" s="4" t="s">
        <v>80</v>
      </c>
      <c r="D6" s="15" t="s">
        <v>81</v>
      </c>
      <c r="E6" s="98">
        <v>0.08</v>
      </c>
      <c r="F6" s="98"/>
      <c r="G6" s="98">
        <v>0.54</v>
      </c>
      <c r="H6" s="109">
        <f t="shared" si="0"/>
        <v>0.62</v>
      </c>
      <c r="I6" s="6">
        <f>E6/FE!$C$7+Véhicules!G6/FE!$E$7</f>
        <v>4.7744929875895465</v>
      </c>
      <c r="J6" s="1"/>
      <c r="K6" s="95" t="s">
        <v>82</v>
      </c>
      <c r="L6" s="5" t="s">
        <v>83</v>
      </c>
      <c r="M6" s="77" t="s">
        <v>74</v>
      </c>
      <c r="N6" s="101">
        <v>5.0000000000000001E-3</v>
      </c>
      <c r="O6" s="101">
        <v>2.5999999999999999E-3</v>
      </c>
      <c r="P6" s="78">
        <v>2.7799999999999998E-2</v>
      </c>
      <c r="Q6" s="111">
        <f t="shared" si="1"/>
        <v>7.6E-3</v>
      </c>
      <c r="R6" s="97">
        <f>0.2*(Véhicules!N6/FE!$H$5+Véhicules!O6/FE!$I$5)+0.8*Véhicules!P6*FE!$C$16</f>
        <v>6.9831223642457529E-2</v>
      </c>
    </row>
    <row r="7" spans="2:18" x14ac:dyDescent="0.25">
      <c r="B7" s="2"/>
      <c r="C7" s="4" t="s">
        <v>84</v>
      </c>
      <c r="D7" s="15" t="s">
        <v>56</v>
      </c>
      <c r="E7" s="98">
        <v>7.0000000000000007E-2</v>
      </c>
      <c r="F7" s="98"/>
      <c r="G7" s="98">
        <v>0.59</v>
      </c>
      <c r="H7" s="109">
        <f t="shared" si="0"/>
        <v>0.65999999999999992</v>
      </c>
      <c r="I7" s="6">
        <f>E7/FE!$C$9+Véhicules!G7/FE!$E$9</f>
        <v>4.3646495741860099</v>
      </c>
      <c r="J7" s="1"/>
      <c r="K7" s="16"/>
      <c r="L7" s="11" t="s">
        <v>85</v>
      </c>
      <c r="M7" s="12" t="s">
        <v>52</v>
      </c>
      <c r="N7" s="102">
        <v>6.8100000000000001E-3</v>
      </c>
      <c r="O7" s="103">
        <v>2.6200000000000001E-2</v>
      </c>
      <c r="P7" s="103"/>
      <c r="Q7" s="105">
        <f t="shared" si="1"/>
        <v>3.3009999999999998E-2</v>
      </c>
      <c r="R7" s="108">
        <f>N7/FE!$H$11+Véhicules!O7/FE!$I$11</f>
        <v>0.21368948247078465</v>
      </c>
    </row>
    <row r="8" spans="2:18" x14ac:dyDescent="0.25">
      <c r="B8" s="2"/>
      <c r="C8" s="4" t="s">
        <v>86</v>
      </c>
      <c r="D8" s="15" t="s">
        <v>87</v>
      </c>
      <c r="E8" s="98">
        <v>3.3000000000000002E-2</v>
      </c>
      <c r="F8" s="98">
        <v>5.0000000000000001E-3</v>
      </c>
      <c r="G8" s="98"/>
      <c r="H8" s="109">
        <f t="shared" si="0"/>
        <v>3.7999999999999999E-2</v>
      </c>
      <c r="I8" s="6">
        <f>E8/FE!C10+Véhicules!F8/FE!D11*FE!$C$16</f>
        <v>0.62124374212707867</v>
      </c>
      <c r="J8" s="1"/>
      <c r="K8" s="16"/>
      <c r="L8" s="4" t="s">
        <v>88</v>
      </c>
      <c r="M8" s="15" t="s">
        <v>52</v>
      </c>
      <c r="N8" s="100">
        <v>7.4099999999999999E-3</v>
      </c>
      <c r="O8" s="88">
        <v>2.8500000000000001E-2</v>
      </c>
      <c r="P8" s="88"/>
      <c r="Q8" s="104">
        <f t="shared" si="1"/>
        <v>3.5909999999999997E-2</v>
      </c>
      <c r="R8" s="107">
        <f>N8/FE!$H$11+Véhicules!O8/FE!$I$11</f>
        <v>0.23248480291580115</v>
      </c>
    </row>
    <row r="9" spans="2:18" x14ac:dyDescent="0.25">
      <c r="B9" s="2"/>
      <c r="C9" s="4" t="s">
        <v>89</v>
      </c>
      <c r="D9" s="15" t="s">
        <v>72</v>
      </c>
      <c r="E9" s="98">
        <v>7.1900000000000006E-2</v>
      </c>
      <c r="F9" s="98"/>
      <c r="G9" s="98">
        <v>0.29399999999999998</v>
      </c>
      <c r="H9" s="109">
        <f t="shared" si="0"/>
        <v>0.3659</v>
      </c>
      <c r="I9" s="6">
        <f>E9/FE!$C$5+Véhicules!G9/FE!$E$5</f>
        <v>2.2722089971311723</v>
      </c>
      <c r="J9" s="1"/>
      <c r="K9" s="16"/>
      <c r="L9" s="4" t="s">
        <v>90</v>
      </c>
      <c r="M9" s="15" t="s">
        <v>52</v>
      </c>
      <c r="N9" s="100">
        <v>5.3400000000000001E-3</v>
      </c>
      <c r="O9" s="88">
        <v>2.0500000000000001E-2</v>
      </c>
      <c r="P9" s="88"/>
      <c r="Q9" s="104">
        <f t="shared" si="1"/>
        <v>2.5840000000000002E-2</v>
      </c>
      <c r="R9" s="107">
        <f>N9/FE!$H$11+Véhicules!O9/FE!$I$11</f>
        <v>0.16739285577744079</v>
      </c>
    </row>
    <row r="10" spans="2:18" x14ac:dyDescent="0.25">
      <c r="B10" s="2"/>
      <c r="C10" s="4" t="s">
        <v>91</v>
      </c>
      <c r="D10" s="15" t="s">
        <v>81</v>
      </c>
      <c r="E10" s="98">
        <v>4.4999999999999998E-2</v>
      </c>
      <c r="F10" s="98"/>
      <c r="G10" s="98">
        <v>0.31</v>
      </c>
      <c r="H10" s="109">
        <f t="shared" si="0"/>
        <v>0.35499999999999998</v>
      </c>
      <c r="I10" s="6">
        <f>E10/FE!$C$7+Véhicules!G10/FE!$E$7</f>
        <v>2.7190747654121683</v>
      </c>
      <c r="J10" s="1"/>
      <c r="K10" s="1"/>
      <c r="L10" s="4" t="s">
        <v>92</v>
      </c>
      <c r="M10" s="15" t="s">
        <v>52</v>
      </c>
      <c r="N10" s="100">
        <v>6.1500000000000001E-3</v>
      </c>
      <c r="O10" s="88">
        <v>2.3599999999999999E-2</v>
      </c>
      <c r="P10" s="88"/>
      <c r="Q10" s="104">
        <f t="shared" si="1"/>
        <v>2.9749999999999999E-2</v>
      </c>
      <c r="R10" s="107">
        <f>N10/FE!$H$11+Véhicules!O10/FE!$I$11</f>
        <v>0.19274745440874741</v>
      </c>
    </row>
    <row r="11" spans="2:18" x14ac:dyDescent="0.25">
      <c r="B11" s="2"/>
      <c r="C11" s="4" t="s">
        <v>93</v>
      </c>
      <c r="D11" s="15" t="s">
        <v>94</v>
      </c>
      <c r="E11" s="98"/>
      <c r="F11" s="98">
        <v>4.6699999999999998E-2</v>
      </c>
      <c r="G11" s="98"/>
      <c r="H11" s="109">
        <f t="shared" si="0"/>
        <v>4.6699999999999998E-2</v>
      </c>
      <c r="I11" s="106">
        <f>F11/FE!D11*FE!$C$16</f>
        <v>2.0937621832358673</v>
      </c>
      <c r="J11" s="1"/>
      <c r="K11" s="16"/>
      <c r="L11" s="4" t="s">
        <v>95</v>
      </c>
      <c r="M11" s="15" t="s">
        <v>52</v>
      </c>
      <c r="N11" s="100">
        <v>4.0099999999999997E-3</v>
      </c>
      <c r="O11" s="88">
        <v>1.54E-2</v>
      </c>
      <c r="P11" s="88"/>
      <c r="Q11" s="104">
        <f t="shared" si="1"/>
        <v>1.941E-2</v>
      </c>
      <c r="R11" s="107">
        <f>N11/FE!$H$11+Véhicules!O11/FE!$I$11</f>
        <v>0.12572353413449897</v>
      </c>
    </row>
    <row r="12" spans="2:18" x14ac:dyDescent="0.25">
      <c r="B12" s="2"/>
      <c r="C12" s="4" t="s">
        <v>46</v>
      </c>
      <c r="D12" s="15" t="s">
        <v>72</v>
      </c>
      <c r="E12" s="98">
        <v>4.5499999999999999E-2</v>
      </c>
      <c r="F12" s="98"/>
      <c r="G12" s="98">
        <v>0.186</v>
      </c>
      <c r="H12" s="109">
        <f t="shared" si="0"/>
        <v>0.23149999999999998</v>
      </c>
      <c r="I12" s="6">
        <f>E12/FE!$C$5+Véhicules!G12/FE!$E$5</f>
        <v>1.4377098211560764</v>
      </c>
      <c r="J12" s="1"/>
      <c r="K12" s="16"/>
      <c r="L12" s="4" t="s">
        <v>96</v>
      </c>
      <c r="M12" s="15" t="s">
        <v>52</v>
      </c>
      <c r="N12" s="100">
        <v>2.8800000000000002E-3</v>
      </c>
      <c r="O12" s="88">
        <v>1.0999999999999999E-2</v>
      </c>
      <c r="P12" s="88"/>
      <c r="Q12" s="104">
        <f t="shared" si="1"/>
        <v>1.388E-2</v>
      </c>
      <c r="R12" s="107">
        <f>N12/FE!$H$11+Véhicules!O12/FE!$I$11</f>
        <v>9.0064866380354019E-2</v>
      </c>
    </row>
    <row r="13" spans="2:18" x14ac:dyDescent="0.25">
      <c r="B13" s="2"/>
      <c r="C13" s="4" t="s">
        <v>97</v>
      </c>
      <c r="D13" s="15" t="s">
        <v>81</v>
      </c>
      <c r="E13" s="98">
        <v>2.8000000000000001E-2</v>
      </c>
      <c r="F13" s="98"/>
      <c r="G13" s="98">
        <v>0.19</v>
      </c>
      <c r="H13" s="109">
        <f t="shared" si="0"/>
        <v>0.218</v>
      </c>
      <c r="I13" s="6">
        <f>E13/FE!$C$7+Véhicules!G13/FE!$E$7</f>
        <v>1.6764201392392293</v>
      </c>
      <c r="J13" s="1"/>
      <c r="K13" s="16"/>
      <c r="L13" s="4" t="s">
        <v>98</v>
      </c>
      <c r="M13" s="15" t="s">
        <v>52</v>
      </c>
      <c r="N13" s="100">
        <v>1.1000000000000001E-3</v>
      </c>
      <c r="O13" s="88">
        <v>3.15E-2</v>
      </c>
      <c r="P13" s="88"/>
      <c r="Q13" s="104">
        <f t="shared" si="1"/>
        <v>3.2599999999999997E-2</v>
      </c>
      <c r="R13" s="107">
        <f>N13/FE!$H$11+Véhicules!O13/FE!$I$11</f>
        <v>0.13859294753342083</v>
      </c>
    </row>
    <row r="14" spans="2:18" ht="15.75" thickBot="1" x14ac:dyDescent="0.3">
      <c r="B14" s="2"/>
      <c r="C14" s="4" t="s">
        <v>44</v>
      </c>
      <c r="D14" s="15" t="s">
        <v>72</v>
      </c>
      <c r="E14" s="98">
        <v>2.93E-2</v>
      </c>
      <c r="F14" s="98"/>
      <c r="G14" s="98">
        <v>0.12</v>
      </c>
      <c r="H14" s="109">
        <f t="shared" si="0"/>
        <v>0.14929999999999999</v>
      </c>
      <c r="I14" s="6">
        <f>E14/FE!$C$5+Véhicules!G14/FE!$E$5</f>
        <v>0.92670451077336269</v>
      </c>
      <c r="J14" s="1"/>
      <c r="K14" s="16"/>
      <c r="L14" s="5" t="s">
        <v>99</v>
      </c>
      <c r="M14" s="77" t="s">
        <v>52</v>
      </c>
      <c r="N14" s="101">
        <v>2.9999999999999997E-4</v>
      </c>
      <c r="O14" s="101">
        <v>8.8000000000000005E-3</v>
      </c>
      <c r="P14" s="101"/>
      <c r="Q14" s="111">
        <f t="shared" si="1"/>
        <v>9.1000000000000004E-3</v>
      </c>
      <c r="R14" s="112">
        <f>N14/FE!$H$11+Véhicules!O14/FE!$I$11</f>
        <v>3.8596133504951002E-2</v>
      </c>
    </row>
    <row r="15" spans="2:18" x14ac:dyDescent="0.25">
      <c r="B15" s="2"/>
      <c r="C15" s="4" t="s">
        <v>100</v>
      </c>
      <c r="D15" s="15" t="s">
        <v>81</v>
      </c>
      <c r="E15" s="98">
        <v>1.4999999999999999E-2</v>
      </c>
      <c r="F15" s="98"/>
      <c r="G15" s="98">
        <v>0.13</v>
      </c>
      <c r="H15" s="109">
        <f t="shared" si="0"/>
        <v>0.14500000000000002</v>
      </c>
      <c r="I15" s="6">
        <f>E15/FE!$C$7+Véhicules!G15/FE!$E$7</f>
        <v>1.0489607506810614</v>
      </c>
      <c r="J15" s="1"/>
      <c r="K15" s="16"/>
      <c r="L15" s="11" t="s">
        <v>101</v>
      </c>
      <c r="M15" s="12" t="s">
        <v>102</v>
      </c>
      <c r="N15" s="102">
        <v>1.6900000000000001E-3</v>
      </c>
      <c r="O15" s="103">
        <v>1.7399999999999999E-2</v>
      </c>
      <c r="P15" s="103"/>
      <c r="Q15" s="105">
        <f t="shared" si="1"/>
        <v>1.9089999999999999E-2</v>
      </c>
      <c r="R15" s="108">
        <f>0.13*(N15/FE!$H$10+Véhicules!O15/FE!$I$10)+0.87*(Véhicules!N15/FE!$H$9+Véhicules!O15/FE!$I$9)</f>
        <v>9.9124982456690852E-2</v>
      </c>
    </row>
    <row r="16" spans="2:18" x14ac:dyDescent="0.25">
      <c r="B16" s="2"/>
      <c r="C16" s="4" t="s">
        <v>103</v>
      </c>
      <c r="D16" s="15" t="s">
        <v>55</v>
      </c>
      <c r="E16" s="98">
        <v>4.5999999999999999E-2</v>
      </c>
      <c r="F16" s="98"/>
      <c r="G16" s="98">
        <v>0.13</v>
      </c>
      <c r="H16" s="109">
        <f t="shared" si="0"/>
        <v>0.17599999999999999</v>
      </c>
      <c r="I16" s="6">
        <f>E16/FE!$C$8+Véhicules!G16/FE!$E$8</f>
        <v>1.6097000882406098</v>
      </c>
      <c r="J16" s="1"/>
      <c r="K16" s="16"/>
      <c r="L16" s="4" t="s">
        <v>104</v>
      </c>
      <c r="M16" s="15" t="s">
        <v>102</v>
      </c>
      <c r="N16" s="100">
        <v>1.2099999999999999E-3</v>
      </c>
      <c r="O16" s="88">
        <v>1.2E-2</v>
      </c>
      <c r="P16" s="88"/>
      <c r="Q16" s="104">
        <f t="shared" si="1"/>
        <v>1.321E-2</v>
      </c>
      <c r="R16" s="71">
        <f>0.13*(N16/FE!$H$10+Véhicules!O16/FE!$I$10)+0.87*(Véhicules!N16/FE!$H$9+Véhicules!O16/FE!$I$9)</f>
        <v>6.9344300398244046E-2</v>
      </c>
    </row>
    <row r="17" spans="2:18" x14ac:dyDescent="0.25">
      <c r="B17" s="2"/>
      <c r="C17" s="4" t="s">
        <v>105</v>
      </c>
      <c r="D17" s="15" t="s">
        <v>72</v>
      </c>
      <c r="E17" s="98">
        <v>2.4199999999999999E-2</v>
      </c>
      <c r="F17" s="98"/>
      <c r="G17" s="98">
        <v>9.9099999999999994E-2</v>
      </c>
      <c r="H17" s="109">
        <f t="shared" si="0"/>
        <v>0.12329999999999999</v>
      </c>
      <c r="I17" s="6">
        <f>E17/FE!$C$5+Véhicules!G17/FE!$E$5</f>
        <v>0.76535127876457298</v>
      </c>
      <c r="J17" s="1"/>
      <c r="K17" s="16"/>
      <c r="L17" s="4" t="s">
        <v>106</v>
      </c>
      <c r="M17" s="15" t="s">
        <v>102</v>
      </c>
      <c r="N17" s="100">
        <v>7.6000000000000004E-4</v>
      </c>
      <c r="O17" s="100">
        <v>8.8000000000000005E-3</v>
      </c>
      <c r="P17" s="100"/>
      <c r="Q17" s="104">
        <f t="shared" si="1"/>
        <v>9.5600000000000008E-3</v>
      </c>
      <c r="R17" s="71">
        <f>0.13*(N17/FE!$H$10+Véhicules!O17/FE!$I$10)+0.87*(Véhicules!N17/FE!$H$9+Véhicules!O17/FE!$I$9)</f>
        <v>4.8040783123407559E-2</v>
      </c>
    </row>
    <row r="18" spans="2:18" x14ac:dyDescent="0.25">
      <c r="B18" s="2"/>
      <c r="C18" s="4" t="s">
        <v>107</v>
      </c>
      <c r="D18" s="15" t="s">
        <v>81</v>
      </c>
      <c r="E18" s="98">
        <v>1.4999999999999999E-2</v>
      </c>
      <c r="F18" s="98"/>
      <c r="G18" s="98">
        <v>0.12</v>
      </c>
      <c r="H18" s="109">
        <f t="shared" si="0"/>
        <v>0.13500000000000001</v>
      </c>
      <c r="I18" s="6">
        <f>E18/FE!$C$7+Véhicules!G18/FE!$E$7</f>
        <v>0.99548481485218443</v>
      </c>
      <c r="J18" s="1"/>
      <c r="K18" s="16"/>
      <c r="L18" s="4" t="s">
        <v>108</v>
      </c>
      <c r="M18" s="15" t="s">
        <v>102</v>
      </c>
      <c r="N18" s="100">
        <v>1.1999999999999999E-3</v>
      </c>
      <c r="O18" s="88">
        <v>1.4E-2</v>
      </c>
      <c r="P18" s="88"/>
      <c r="Q18" s="104">
        <f t="shared" si="1"/>
        <v>1.52E-2</v>
      </c>
      <c r="R18" s="71">
        <f>0.13*(N18/FE!$H$10+Véhicules!O18/FE!$I$10)+0.87*(Véhicules!N18/FE!$H$9+Véhicules!O18/FE!$I$9)</f>
        <v>7.6227778207850552E-2</v>
      </c>
    </row>
    <row r="19" spans="2:18" x14ac:dyDescent="0.25">
      <c r="B19" s="2"/>
      <c r="C19" s="4" t="s">
        <v>109</v>
      </c>
      <c r="D19" s="15" t="s">
        <v>55</v>
      </c>
      <c r="E19" s="98">
        <v>3.5999999999999997E-2</v>
      </c>
      <c r="F19" s="98"/>
      <c r="G19" s="98">
        <v>0.14000000000000001</v>
      </c>
      <c r="H19" s="109">
        <f t="shared" si="0"/>
        <v>0.17600000000000002</v>
      </c>
      <c r="I19" s="6">
        <f>E19/FE!$C$8+Véhicules!G19/FE!$E$8</f>
        <v>1.4643688670118329</v>
      </c>
      <c r="J19" s="1"/>
      <c r="K19" s="16"/>
      <c r="L19" s="4" t="s">
        <v>110</v>
      </c>
      <c r="M19" s="15" t="s">
        <v>55</v>
      </c>
      <c r="N19" s="100">
        <v>7.6000000000000004E-4</v>
      </c>
      <c r="O19" s="100">
        <v>8.8000000000000005E-3</v>
      </c>
      <c r="P19" s="100"/>
      <c r="Q19" s="104">
        <f t="shared" si="1"/>
        <v>9.5600000000000008E-3</v>
      </c>
      <c r="R19" s="71">
        <f>N19/FE!$C$8+Véhicules!O19/FE!$E$8</f>
        <v>6.2168167465793484E-2</v>
      </c>
    </row>
    <row r="20" spans="2:18" x14ac:dyDescent="0.25">
      <c r="B20" s="2"/>
      <c r="C20" s="4" t="s">
        <v>111</v>
      </c>
      <c r="D20" s="15" t="s">
        <v>72</v>
      </c>
      <c r="E20" s="98">
        <v>1.9099999999999999E-2</v>
      </c>
      <c r="F20" s="98"/>
      <c r="G20" s="98">
        <v>7.8100000000000003E-2</v>
      </c>
      <c r="H20" s="109">
        <f t="shared" si="0"/>
        <v>9.7200000000000009E-2</v>
      </c>
      <c r="I20" s="6">
        <f>E20/FE!$C$5+Véhicules!G20/FE!$E$5</f>
        <v>0.60360434596838186</v>
      </c>
      <c r="J20" s="1"/>
      <c r="K20" s="16"/>
      <c r="L20" s="4" t="s">
        <v>112</v>
      </c>
      <c r="M20" s="15" t="s">
        <v>55</v>
      </c>
      <c r="N20" s="100">
        <v>1.1999999999999999E-3</v>
      </c>
      <c r="O20" s="88">
        <v>1.4E-2</v>
      </c>
      <c r="P20" s="88"/>
      <c r="Q20" s="104">
        <f t="shared" si="1"/>
        <v>1.52E-2</v>
      </c>
      <c r="R20" s="71">
        <f>N20/FE!$C$8+Véhicules!O20/FE!$E$8</f>
        <v>9.8723169007346304E-2</v>
      </c>
    </row>
    <row r="21" spans="2:18" x14ac:dyDescent="0.25">
      <c r="B21" s="2"/>
      <c r="C21" s="4" t="s">
        <v>113</v>
      </c>
      <c r="D21" s="15" t="s">
        <v>72</v>
      </c>
      <c r="E21" s="98">
        <v>1.7600000000000001E-2</v>
      </c>
      <c r="F21" s="98"/>
      <c r="G21" s="98">
        <v>6.4000000000000001E-2</v>
      </c>
      <c r="H21" s="109">
        <f t="shared" si="0"/>
        <v>8.1600000000000006E-2</v>
      </c>
      <c r="I21" s="6">
        <f>E21/FE!$C$5+Véhicules!G21/FE!$E$5</f>
        <v>0.52483672099127143</v>
      </c>
      <c r="J21" s="1"/>
      <c r="K21" s="16"/>
      <c r="L21" s="4" t="s">
        <v>114</v>
      </c>
      <c r="M21" s="15" t="s">
        <v>115</v>
      </c>
      <c r="N21" s="100">
        <v>2.5400000000000002E-3</v>
      </c>
      <c r="O21" s="88">
        <v>0.03</v>
      </c>
      <c r="P21" s="88"/>
      <c r="Q21" s="104">
        <f t="shared" si="1"/>
        <v>3.2539999999999999E-2</v>
      </c>
      <c r="R21" s="71">
        <f>0.01*(N21/FE!$H$10+Véhicules!O21/FE!$I$10)+0.99*(Véhicules!N21/FE!$H$9+Véhicules!O21/FE!$I$9)</f>
        <v>0.16389434364598737</v>
      </c>
    </row>
    <row r="22" spans="2:18" x14ac:dyDescent="0.25">
      <c r="B22" s="2"/>
      <c r="C22" s="4" t="s">
        <v>116</v>
      </c>
      <c r="D22" s="15" t="s">
        <v>72</v>
      </c>
      <c r="E22" s="98">
        <v>1.54E-2</v>
      </c>
      <c r="F22" s="98"/>
      <c r="G22" s="98">
        <v>6.3100000000000003E-2</v>
      </c>
      <c r="H22" s="109">
        <f t="shared" si="0"/>
        <v>7.85E-2</v>
      </c>
      <c r="I22" s="6">
        <f>E22/FE!$C$5+Véhicules!G22/FE!$E$5</f>
        <v>0.4871848867728743</v>
      </c>
      <c r="J22" s="1"/>
      <c r="K22" s="16"/>
      <c r="L22" s="4" t="s">
        <v>117</v>
      </c>
      <c r="M22" s="15" t="s">
        <v>115</v>
      </c>
      <c r="N22" s="100">
        <v>5.0799999999999999E-4</v>
      </c>
      <c r="O22" s="100">
        <v>6.8999999999999999E-3</v>
      </c>
      <c r="P22" s="100"/>
      <c r="Q22" s="104">
        <f t="shared" si="1"/>
        <v>7.4079999999999997E-3</v>
      </c>
      <c r="R22" s="71">
        <f>0.01*(N22/FE!$H$10+Véhicules!O22/FE!$I$10)+0.99*(Véhicules!N22/FE!$H$9+Véhicules!O22/FE!$I$9)</f>
        <v>3.5960366858484527E-2</v>
      </c>
    </row>
    <row r="23" spans="2:18" x14ac:dyDescent="0.25">
      <c r="B23" s="2"/>
      <c r="C23" s="4" t="s">
        <v>118</v>
      </c>
      <c r="D23" s="15" t="s">
        <v>81</v>
      </c>
      <c r="E23" s="98">
        <v>0.01</v>
      </c>
      <c r="F23" s="98"/>
      <c r="G23" s="98">
        <v>6.6000000000000003E-2</v>
      </c>
      <c r="H23" s="109">
        <f t="shared" si="0"/>
        <v>7.5999999999999998E-2</v>
      </c>
      <c r="I23" s="6">
        <f>E23/FE!$C$7+Véhicules!G23/FE!$E$7</f>
        <v>0.58879023307436185</v>
      </c>
      <c r="J23" s="1"/>
      <c r="K23" s="16"/>
      <c r="L23" s="4" t="s">
        <v>119</v>
      </c>
      <c r="M23" s="15" t="s">
        <v>115</v>
      </c>
      <c r="N23" s="100">
        <v>2.03E-4</v>
      </c>
      <c r="O23" s="100">
        <v>2.7000000000000001E-3</v>
      </c>
      <c r="P23" s="100"/>
      <c r="Q23" s="104">
        <f t="shared" si="1"/>
        <v>2.9030000000000002E-3</v>
      </c>
      <c r="R23" s="71">
        <f>0.01*(N23/FE!$H$10+Véhicules!O23/FE!$I$10)+0.99*(Véhicules!N23/FE!$H$9+Véhicules!O23/FE!$I$9)</f>
        <v>1.4167492190469968E-2</v>
      </c>
    </row>
    <row r="24" spans="2:18" ht="15.75" thickBot="1" x14ac:dyDescent="0.3">
      <c r="B24" s="2"/>
      <c r="C24" s="4" t="s">
        <v>120</v>
      </c>
      <c r="D24" s="15" t="s">
        <v>55</v>
      </c>
      <c r="E24" s="98">
        <v>2.3E-2</v>
      </c>
      <c r="F24" s="98"/>
      <c r="G24" s="98">
        <v>6.5000000000000002E-2</v>
      </c>
      <c r="H24" s="109">
        <f t="shared" si="0"/>
        <v>8.7999999999999995E-2</v>
      </c>
      <c r="I24" s="6">
        <f>E24/FE!$C$8+Véhicules!G24/FE!$E$8</f>
        <v>0.80485004412030492</v>
      </c>
      <c r="J24" s="1"/>
      <c r="K24" s="1"/>
      <c r="L24" s="5" t="s">
        <v>121</v>
      </c>
      <c r="M24" s="77" t="s">
        <v>55</v>
      </c>
      <c r="N24" s="101">
        <v>6.9999999999999999E-4</v>
      </c>
      <c r="O24" s="101">
        <v>2E-3</v>
      </c>
      <c r="P24" s="101"/>
      <c r="Q24" s="111">
        <f t="shared" si="1"/>
        <v>2.7000000000000001E-3</v>
      </c>
      <c r="R24" s="97">
        <f>N24/FE!$C$8+Véhicules!O24/FE!$E$8</f>
        <v>2.4611688159811188E-2</v>
      </c>
    </row>
    <row r="25" spans="2:18" ht="15.75" thickBot="1" x14ac:dyDescent="0.3">
      <c r="B25" s="2"/>
      <c r="C25" s="18" t="s">
        <v>122</v>
      </c>
      <c r="D25" s="77" t="s">
        <v>72</v>
      </c>
      <c r="E25" s="99">
        <v>1.32E-2</v>
      </c>
      <c r="F25" s="99"/>
      <c r="G25" s="99">
        <v>5.4100000000000002E-2</v>
      </c>
      <c r="H25" s="110">
        <f t="shared" si="0"/>
        <v>6.7299999999999999E-2</v>
      </c>
      <c r="I25" s="7">
        <f>E25/FE!$C$5+Véhicules!G25/FE!$E$5</f>
        <v>0.41764328877494961</v>
      </c>
      <c r="J25" s="1"/>
      <c r="K25" s="16"/>
      <c r="L25" s="1"/>
      <c r="M25" s="1"/>
      <c r="R25" s="1"/>
    </row>
    <row r="26" spans="2:18" x14ac:dyDescent="0.25">
      <c r="B26" s="2"/>
      <c r="C26" s="1"/>
      <c r="D26" s="1"/>
      <c r="E26" s="1"/>
      <c r="F26" s="1"/>
      <c r="G26" s="1"/>
      <c r="H26" s="1"/>
      <c r="I26" s="1"/>
      <c r="J26" s="1"/>
      <c r="K26" s="16"/>
      <c r="L26" s="1"/>
      <c r="M26" s="1"/>
      <c r="N26" s="1"/>
      <c r="O26" s="1"/>
      <c r="P26" s="1"/>
      <c r="Q26" s="1"/>
      <c r="R26" s="1"/>
    </row>
    <row r="27" spans="2:18" x14ac:dyDescent="0.25">
      <c r="B27" s="2"/>
      <c r="C27" s="227" t="s">
        <v>123</v>
      </c>
      <c r="D27" s="227"/>
      <c r="E27" s="227"/>
      <c r="F27" s="227"/>
      <c r="G27" s="227"/>
      <c r="H27" s="76"/>
      <c r="I27" s="1"/>
      <c r="J27" s="1"/>
      <c r="K27" s="16"/>
      <c r="L27" s="1"/>
      <c r="M27" s="1"/>
      <c r="N27" s="1"/>
      <c r="O27" s="1"/>
      <c r="P27" s="1"/>
      <c r="Q27" s="1"/>
      <c r="R27" s="1"/>
    </row>
    <row r="28" spans="2:18" x14ac:dyDescent="0.25">
      <c r="B28" s="2"/>
      <c r="C28" s="1"/>
      <c r="D28" s="1"/>
      <c r="E28" s="1"/>
      <c r="F28" s="1"/>
      <c r="G28" s="1"/>
      <c r="H28" s="1"/>
      <c r="I28" s="1"/>
      <c r="J28" s="1"/>
      <c r="K28" s="16"/>
      <c r="L28" s="1"/>
      <c r="M28" s="1"/>
      <c r="N28" s="1"/>
      <c r="O28" s="1"/>
      <c r="P28" s="1"/>
      <c r="Q28" s="1"/>
      <c r="R28" s="1"/>
    </row>
    <row r="29" spans="2:18" x14ac:dyDescent="0.25">
      <c r="B29" s="2"/>
      <c r="C29" s="1"/>
      <c r="D29" s="1"/>
      <c r="E29" s="1"/>
      <c r="F29" s="1"/>
      <c r="G29" s="1"/>
      <c r="H29" s="1"/>
      <c r="I29" s="1"/>
      <c r="J29" s="1"/>
      <c r="K29" s="16"/>
      <c r="L29" s="1"/>
      <c r="M29" s="1"/>
      <c r="N29" s="1"/>
      <c r="O29" s="1"/>
      <c r="P29" s="1"/>
      <c r="Q29" s="1"/>
      <c r="R29" s="1"/>
    </row>
    <row r="30" spans="2:18" x14ac:dyDescent="0.25">
      <c r="L30" s="1"/>
      <c r="M30" s="1"/>
      <c r="N30" s="1"/>
      <c r="O30" s="1"/>
      <c r="P30" s="1"/>
      <c r="Q30" s="1"/>
      <c r="R30" s="1"/>
    </row>
    <row r="31" spans="2:18" x14ac:dyDescent="0.25">
      <c r="L31" s="1"/>
      <c r="M31" s="1"/>
      <c r="N31" s="1"/>
      <c r="O31" s="1"/>
      <c r="P31" s="1"/>
      <c r="Q31" s="1"/>
      <c r="R31" s="1"/>
    </row>
  </sheetData>
  <sheetProtection algorithmName="SHA-512" hashValue="PD4D9a+Vp+h2jyNi1Q2T0hqNpRzifTyXOZEw+pBEh3I3s0HQK8JXl1pmnVsMR/wZr85XAq2YkIrtNXDPdodciA==" saltValue="N+jSrqthMwhKNV76w1APcQ==" spinCount="100000" sheet="1" selectLockedCells="1" selectUnlockedCells="1"/>
  <mergeCells count="3">
    <mergeCell ref="C2:I2"/>
    <mergeCell ref="L2:R2"/>
    <mergeCell ref="C27:G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Guide d'utilisation</vt:lpstr>
      <vt:lpstr>Synthèse des objectifs</vt:lpstr>
      <vt:lpstr>Bilans kWh et CO2e</vt:lpstr>
      <vt:lpstr>FE</vt:lpstr>
      <vt:lpstr>Véhicules</vt:lpstr>
      <vt:lpstr>Articulé</vt:lpstr>
      <vt:lpstr>Ferroviaire</vt:lpstr>
      <vt:lpstr>Fluvial</vt:lpstr>
      <vt:lpstr>Maritime</vt:lpstr>
      <vt:lpstr>Rigide</vt:lpstr>
      <vt:lpstr>VUL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BACHELIER Camille</dc:creator>
  <cp:keywords/>
  <dc:description/>
  <cp:lastModifiedBy>BELTRAN Eva</cp:lastModifiedBy>
  <cp:revision/>
  <dcterms:created xsi:type="dcterms:W3CDTF">2023-08-25T14:26:46Z</dcterms:created>
  <dcterms:modified xsi:type="dcterms:W3CDTF">2023-12-08T07:10:42Z</dcterms:modified>
  <cp:category/>
  <cp:contentStatus/>
</cp:coreProperties>
</file>