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X:\4-ECONOMIE_CIRCULAIRE\B2 - Tri à la source biodéchets\6-dispositifs d'aide\GEBIODEC\AAP en ligne\2022\session 3\"/>
    </mc:Choice>
  </mc:AlternateContent>
  <xr:revisionPtr revIDLastSave="0" documentId="13_ncr:1_{52227F25-2014-4D28-BAB2-C717FB5F51E1}" xr6:coauthVersionLast="47" xr6:coauthVersionMax="47" xr10:uidLastSave="{00000000-0000-0000-0000-000000000000}"/>
  <bookViews>
    <workbookView xWindow="28680" yWindow="-120" windowWidth="29040" windowHeight="15990" activeTab="2" xr2:uid="{A5DEE20A-7A25-436A-94A0-2FAA386C4ED1}"/>
  </bookViews>
  <sheets>
    <sheet name="mode d'emploi" sheetId="2" r:id="rId1"/>
    <sheet name="indicateurs de suivi" sheetId="3" r:id="rId2"/>
    <sheet name="Perf prév 2021-2024" sheetId="4" r:id="rId3"/>
    <sheet name="Perf prev 2021-2025" sheetId="5" r:id="rId4"/>
  </sheets>
  <definedNames>
    <definedName name="_xlnm.Print_Area" localSheetId="1">'indicateurs de suivi'!$C$1:$I$38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7" i="5" l="1"/>
  <c r="M51" i="5" s="1"/>
  <c r="K28" i="5"/>
  <c r="K26" i="5"/>
  <c r="O50" i="5" s="1"/>
  <c r="K25" i="5"/>
  <c r="K24" i="5"/>
  <c r="Q49" i="5" s="1"/>
  <c r="K21" i="5"/>
  <c r="K20" i="5"/>
  <c r="K19" i="5"/>
  <c r="K18" i="5"/>
  <c r="K17" i="5"/>
  <c r="K10" i="5"/>
  <c r="K7" i="5"/>
  <c r="K6" i="5"/>
  <c r="K5" i="5"/>
  <c r="T27" i="5"/>
  <c r="R27" i="5"/>
  <c r="P27" i="5"/>
  <c r="N27" i="5"/>
  <c r="L27" i="5"/>
  <c r="J27" i="5"/>
  <c r="H27" i="5"/>
  <c r="F27" i="5"/>
  <c r="D27" i="5"/>
  <c r="B27" i="5"/>
  <c r="K51" i="4"/>
  <c r="R27" i="4"/>
  <c r="P27" i="4"/>
  <c r="N27" i="4"/>
  <c r="L27" i="4"/>
  <c r="J27" i="4"/>
  <c r="H27" i="4"/>
  <c r="H43" i="4" s="1"/>
  <c r="I43" i="4" s="1"/>
  <c r="F27" i="4"/>
  <c r="F43" i="4" s="1"/>
  <c r="G43" i="4" s="1"/>
  <c r="D27" i="4"/>
  <c r="B27" i="4"/>
  <c r="C27" i="4" s="1"/>
  <c r="P44" i="4"/>
  <c r="Q44" i="4" s="1"/>
  <c r="L44" i="4"/>
  <c r="M44" i="4" s="1"/>
  <c r="N43" i="4"/>
  <c r="O43" i="4" s="1"/>
  <c r="L43" i="4"/>
  <c r="M43" i="4" s="1"/>
  <c r="J43" i="4"/>
  <c r="K43" i="4" s="1"/>
  <c r="D43" i="4"/>
  <c r="E43" i="4" s="1"/>
  <c r="B44" i="4"/>
  <c r="C44" i="4" s="1"/>
  <c r="B28" i="5"/>
  <c r="C5" i="4"/>
  <c r="C6" i="4"/>
  <c r="C10" i="4"/>
  <c r="C12" i="4"/>
  <c r="C13" i="4"/>
  <c r="C17" i="4"/>
  <c r="C18" i="4"/>
  <c r="C19" i="4"/>
  <c r="C20" i="4"/>
  <c r="C24" i="4"/>
  <c r="C31" i="4" s="1"/>
  <c r="J44" i="4"/>
  <c r="K44" i="4" s="1"/>
  <c r="U44" i="5"/>
  <c r="S44" i="5"/>
  <c r="Q44" i="5"/>
  <c r="O44" i="5"/>
  <c r="M44" i="5"/>
  <c r="K44" i="5"/>
  <c r="I44" i="5"/>
  <c r="J44" i="5"/>
  <c r="G44" i="5"/>
  <c r="O39" i="5"/>
  <c r="G44" i="4"/>
  <c r="R44" i="4"/>
  <c r="S44" i="4" s="1"/>
  <c r="N44" i="4"/>
  <c r="O44" i="4" s="1"/>
  <c r="H44" i="4"/>
  <c r="I44" i="4" s="1"/>
  <c r="F44" i="4"/>
  <c r="D44" i="4"/>
  <c r="E44" i="4" s="1"/>
  <c r="T14" i="5"/>
  <c r="U14" i="5" s="1"/>
  <c r="T44" i="5"/>
  <c r="R44" i="5"/>
  <c r="P44" i="5"/>
  <c r="N44" i="5"/>
  <c r="L44" i="5"/>
  <c r="H44" i="5"/>
  <c r="F44" i="5"/>
  <c r="D44" i="5"/>
  <c r="E44" i="5" s="1"/>
  <c r="B44" i="5"/>
  <c r="C44" i="5" s="1"/>
  <c r="U11" i="5"/>
  <c r="U12" i="5"/>
  <c r="U13" i="5"/>
  <c r="R14" i="5"/>
  <c r="S14" i="5" s="1"/>
  <c r="P14" i="5"/>
  <c r="Q14" i="5" s="1"/>
  <c r="N14" i="5"/>
  <c r="O14" i="5" s="1"/>
  <c r="L14" i="5"/>
  <c r="M14" i="5" s="1"/>
  <c r="J14" i="5"/>
  <c r="K14" i="5" s="1"/>
  <c r="H14" i="5"/>
  <c r="I14" i="5" s="1"/>
  <c r="F14" i="5"/>
  <c r="G14" i="5" s="1"/>
  <c r="D14" i="5"/>
  <c r="E14" i="5" s="1"/>
  <c r="B14" i="5"/>
  <c r="C14" i="5" s="1"/>
  <c r="S13" i="5"/>
  <c r="Q13" i="5"/>
  <c r="O13" i="5"/>
  <c r="M13" i="5"/>
  <c r="K13" i="5"/>
  <c r="I13" i="5"/>
  <c r="G13" i="5"/>
  <c r="E13" i="5"/>
  <c r="C13" i="5"/>
  <c r="S12" i="5"/>
  <c r="Q12" i="5"/>
  <c r="O12" i="5"/>
  <c r="M12" i="5"/>
  <c r="K12" i="5"/>
  <c r="I12" i="5"/>
  <c r="G12" i="5"/>
  <c r="E12" i="5"/>
  <c r="C12" i="5"/>
  <c r="S11" i="5"/>
  <c r="Q11" i="5"/>
  <c r="O11" i="5"/>
  <c r="M11" i="5"/>
  <c r="K11" i="5"/>
  <c r="I11" i="5"/>
  <c r="G11" i="5"/>
  <c r="R32" i="4"/>
  <c r="P32" i="4"/>
  <c r="N32" i="4"/>
  <c r="L32" i="4"/>
  <c r="J32" i="4"/>
  <c r="H32" i="4"/>
  <c r="H31" i="4"/>
  <c r="F32" i="4"/>
  <c r="F31" i="4"/>
  <c r="D32" i="4"/>
  <c r="D31" i="4"/>
  <c r="B32" i="4"/>
  <c r="C32" i="4" s="1"/>
  <c r="N31" i="4"/>
  <c r="N25" i="4"/>
  <c r="N26" i="4" s="1"/>
  <c r="L31" i="4"/>
  <c r="L25" i="4"/>
  <c r="L26" i="4" s="1"/>
  <c r="J31" i="4"/>
  <c r="J25" i="4"/>
  <c r="J26" i="4" s="1"/>
  <c r="H25" i="4"/>
  <c r="H26" i="4" s="1"/>
  <c r="F25" i="4"/>
  <c r="F26" i="4" s="1"/>
  <c r="D25" i="4"/>
  <c r="D26" i="4" s="1"/>
  <c r="D7" i="4"/>
  <c r="D14" i="4"/>
  <c r="D21" i="4"/>
  <c r="F7" i="4"/>
  <c r="F14" i="4"/>
  <c r="F21" i="4"/>
  <c r="H7" i="4"/>
  <c r="H14" i="4"/>
  <c r="H21" i="4"/>
  <c r="J7" i="4"/>
  <c r="J14" i="4"/>
  <c r="J21" i="4"/>
  <c r="S13" i="4"/>
  <c r="Q13" i="4"/>
  <c r="O13" i="4"/>
  <c r="M13" i="4"/>
  <c r="K13" i="4"/>
  <c r="I13" i="4"/>
  <c r="G13" i="4"/>
  <c r="E13" i="4"/>
  <c r="K51" i="5" l="1"/>
  <c r="M50" i="5"/>
  <c r="K50" i="5"/>
  <c r="K49" i="5"/>
  <c r="S49" i="5"/>
  <c r="U49" i="5"/>
  <c r="M49" i="5"/>
  <c r="O49" i="5"/>
  <c r="B43" i="4"/>
  <c r="C33" i="4"/>
  <c r="O45" i="4"/>
  <c r="M45" i="4"/>
  <c r="E45" i="4"/>
  <c r="K45" i="4"/>
  <c r="I45" i="4"/>
  <c r="G45" i="4"/>
  <c r="F28" i="4"/>
  <c r="H28" i="4"/>
  <c r="D28" i="4"/>
  <c r="J28" i="4"/>
  <c r="S11" i="4"/>
  <c r="Q11" i="4"/>
  <c r="O11" i="4"/>
  <c r="M11" i="4"/>
  <c r="K11" i="4"/>
  <c r="I11" i="4"/>
  <c r="G11" i="4"/>
  <c r="J21" i="5"/>
  <c r="J7" i="5"/>
  <c r="J31" i="5"/>
  <c r="J25" i="5"/>
  <c r="K39" i="5" s="1"/>
  <c r="K31" i="5"/>
  <c r="K38" i="5"/>
  <c r="K37" i="5"/>
  <c r="K45" i="5" l="1"/>
  <c r="J43" i="5"/>
  <c r="K43" i="5" s="1"/>
  <c r="K40" i="5"/>
  <c r="J26" i="5"/>
  <c r="J32" i="5"/>
  <c r="J28" i="5"/>
  <c r="K32" i="5" l="1"/>
  <c r="K33" i="5" s="1"/>
  <c r="T31" i="5"/>
  <c r="R31" i="5"/>
  <c r="P31" i="5"/>
  <c r="N31" i="5"/>
  <c r="L31" i="5"/>
  <c r="H31" i="5"/>
  <c r="F31" i="5"/>
  <c r="D31" i="5"/>
  <c r="B31" i="5"/>
  <c r="T25" i="5"/>
  <c r="T26" i="5" s="1"/>
  <c r="U26" i="5" s="1"/>
  <c r="U50" i="5" s="1"/>
  <c r="R25" i="5"/>
  <c r="R26" i="5" s="1"/>
  <c r="S26" i="5" s="1"/>
  <c r="S50" i="5" s="1"/>
  <c r="P25" i="5"/>
  <c r="Q25" i="5" s="1"/>
  <c r="Q39" i="5" s="1"/>
  <c r="N25" i="5"/>
  <c r="O25" i="5" s="1"/>
  <c r="L25" i="5"/>
  <c r="L26" i="5" s="1"/>
  <c r="M26" i="5" s="1"/>
  <c r="H25" i="5"/>
  <c r="H26" i="5" s="1"/>
  <c r="I26" i="5" s="1"/>
  <c r="F25" i="5"/>
  <c r="G25" i="5" s="1"/>
  <c r="D25" i="5"/>
  <c r="E25" i="5" s="1"/>
  <c r="B25" i="5"/>
  <c r="B26" i="5" s="1"/>
  <c r="C26" i="5" s="1"/>
  <c r="U24" i="5"/>
  <c r="S24" i="5"/>
  <c r="Q24" i="5"/>
  <c r="O24" i="5"/>
  <c r="M24" i="5"/>
  <c r="I24" i="5"/>
  <c r="I31" i="5" s="1"/>
  <c r="G24" i="5"/>
  <c r="G31" i="5" s="1"/>
  <c r="E24" i="5"/>
  <c r="E31" i="5" s="1"/>
  <c r="C24" i="5"/>
  <c r="C31" i="5" s="1"/>
  <c r="T21" i="5"/>
  <c r="U21" i="5" s="1"/>
  <c r="R21" i="5"/>
  <c r="S21" i="5" s="1"/>
  <c r="P21" i="5"/>
  <c r="Q21" i="5" s="1"/>
  <c r="N21" i="5"/>
  <c r="O21" i="5" s="1"/>
  <c r="L21" i="5"/>
  <c r="M21" i="5" s="1"/>
  <c r="H21" i="5"/>
  <c r="I21" i="5" s="1"/>
  <c r="F21" i="5"/>
  <c r="G21" i="5" s="1"/>
  <c r="D21" i="5"/>
  <c r="E21" i="5" s="1"/>
  <c r="B21" i="5"/>
  <c r="C21" i="5" s="1"/>
  <c r="U20" i="5"/>
  <c r="S20" i="5"/>
  <c r="Q20" i="5"/>
  <c r="O20" i="5"/>
  <c r="M20" i="5"/>
  <c r="I20" i="5"/>
  <c r="G20" i="5"/>
  <c r="E20" i="5"/>
  <c r="C20" i="5"/>
  <c r="U19" i="5"/>
  <c r="S19" i="5"/>
  <c r="Q19" i="5"/>
  <c r="O19" i="5"/>
  <c r="M19" i="5"/>
  <c r="I19" i="5"/>
  <c r="G19" i="5"/>
  <c r="E19" i="5"/>
  <c r="C19" i="5"/>
  <c r="U18" i="5"/>
  <c r="S18" i="5"/>
  <c r="Q18" i="5"/>
  <c r="O18" i="5"/>
  <c r="M18" i="5"/>
  <c r="I18" i="5"/>
  <c r="G18" i="5"/>
  <c r="E18" i="5"/>
  <c r="C18" i="5"/>
  <c r="U17" i="5"/>
  <c r="S17" i="5"/>
  <c r="Q17" i="5"/>
  <c r="O17" i="5"/>
  <c r="M17" i="5"/>
  <c r="I17" i="5"/>
  <c r="G17" i="5"/>
  <c r="E17" i="5"/>
  <c r="C17" i="5"/>
  <c r="T32" i="5"/>
  <c r="U32" i="5" s="1"/>
  <c r="L32" i="5"/>
  <c r="M32" i="5" s="1"/>
  <c r="H32" i="5"/>
  <c r="I32" i="5" s="1"/>
  <c r="F32" i="5"/>
  <c r="G32" i="5" s="1"/>
  <c r="B32" i="5"/>
  <c r="C32" i="5" s="1"/>
  <c r="U10" i="5"/>
  <c r="U38" i="5" s="1"/>
  <c r="S10" i="5"/>
  <c r="S38" i="5" s="1"/>
  <c r="Q10" i="5"/>
  <c r="Q38" i="5" s="1"/>
  <c r="O10" i="5"/>
  <c r="O38" i="5" s="1"/>
  <c r="M10" i="5"/>
  <c r="M38" i="5" s="1"/>
  <c r="I10" i="5"/>
  <c r="G10" i="5"/>
  <c r="E10" i="5"/>
  <c r="C10" i="5"/>
  <c r="T7" i="5"/>
  <c r="R7" i="5"/>
  <c r="S7" i="5" s="1"/>
  <c r="P7" i="5"/>
  <c r="N7" i="5"/>
  <c r="O7" i="5" s="1"/>
  <c r="L7" i="5"/>
  <c r="M7" i="5" s="1"/>
  <c r="H7" i="5"/>
  <c r="I7" i="5" s="1"/>
  <c r="F7" i="5"/>
  <c r="D7" i="5"/>
  <c r="B7" i="5"/>
  <c r="C7" i="5" s="1"/>
  <c r="U6" i="5"/>
  <c r="S6" i="5"/>
  <c r="Q6" i="5"/>
  <c r="O6" i="5"/>
  <c r="M6" i="5"/>
  <c r="I6" i="5"/>
  <c r="G6" i="5"/>
  <c r="E6" i="5"/>
  <c r="C6" i="5"/>
  <c r="U5" i="5"/>
  <c r="U37" i="5" s="1"/>
  <c r="S5" i="5"/>
  <c r="S37" i="5" s="1"/>
  <c r="Q5" i="5"/>
  <c r="Q37" i="5" s="1"/>
  <c r="O5" i="5"/>
  <c r="O37" i="5" s="1"/>
  <c r="M5" i="5"/>
  <c r="M37" i="5" s="1"/>
  <c r="I5" i="5"/>
  <c r="G5" i="5"/>
  <c r="E5" i="5"/>
  <c r="C5" i="5"/>
  <c r="Q17" i="4"/>
  <c r="U27" i="5" l="1"/>
  <c r="U51" i="5" s="1"/>
  <c r="T43" i="5"/>
  <c r="U43" i="5" s="1"/>
  <c r="U45" i="5" s="1"/>
  <c r="I27" i="5"/>
  <c r="H43" i="5"/>
  <c r="I43" i="5" s="1"/>
  <c r="M27" i="5"/>
  <c r="L43" i="5"/>
  <c r="M43" i="5" s="1"/>
  <c r="E27" i="5"/>
  <c r="D43" i="5"/>
  <c r="E43" i="5" s="1"/>
  <c r="E45" i="5" s="1"/>
  <c r="O27" i="5"/>
  <c r="O51" i="5" s="1"/>
  <c r="N43" i="5"/>
  <c r="O43" i="5" s="1"/>
  <c r="Q27" i="5"/>
  <c r="Q51" i="5" s="1"/>
  <c r="P43" i="5"/>
  <c r="Q43" i="5" s="1"/>
  <c r="C27" i="5"/>
  <c r="B43" i="5"/>
  <c r="G27" i="5"/>
  <c r="G45" i="5" s="1"/>
  <c r="F43" i="5"/>
  <c r="G43" i="5" s="1"/>
  <c r="S27" i="5"/>
  <c r="S51" i="5" s="1"/>
  <c r="R43" i="5"/>
  <c r="S43" i="5" s="1"/>
  <c r="O31" i="5"/>
  <c r="M31" i="5"/>
  <c r="Q31" i="5"/>
  <c r="Q40" i="5"/>
  <c r="P32" i="5"/>
  <c r="Q32" i="5" s="1"/>
  <c r="O40" i="5"/>
  <c r="P28" i="5"/>
  <c r="Q28" i="5" s="1"/>
  <c r="D28" i="5"/>
  <c r="E28" i="5" s="1"/>
  <c r="F28" i="5"/>
  <c r="G28" i="5" s="1"/>
  <c r="E7" i="5"/>
  <c r="L28" i="5"/>
  <c r="M28" i="5" s="1"/>
  <c r="T28" i="5"/>
  <c r="U28" i="5" s="1"/>
  <c r="R32" i="5"/>
  <c r="S32" i="5" s="1"/>
  <c r="C28" i="5"/>
  <c r="G7" i="5"/>
  <c r="H28" i="5"/>
  <c r="I28" i="5" s="1"/>
  <c r="D32" i="5"/>
  <c r="E32" i="5" s="1"/>
  <c r="E33" i="5" s="1"/>
  <c r="U7" i="5"/>
  <c r="G33" i="5"/>
  <c r="D26" i="5"/>
  <c r="E26" i="5" s="1"/>
  <c r="N28" i="5"/>
  <c r="O28" i="5" s="1"/>
  <c r="M33" i="5"/>
  <c r="N26" i="5"/>
  <c r="O26" i="5" s="1"/>
  <c r="R28" i="5"/>
  <c r="S28" i="5" s="1"/>
  <c r="N32" i="5"/>
  <c r="O32" i="5" s="1"/>
  <c r="Q7" i="5"/>
  <c r="P26" i="5"/>
  <c r="Q26" i="5" s="1"/>
  <c r="Q50" i="5" s="1"/>
  <c r="C33" i="5"/>
  <c r="I33" i="5"/>
  <c r="F26" i="5"/>
  <c r="G26" i="5" s="1"/>
  <c r="I25" i="5"/>
  <c r="S25" i="5"/>
  <c r="S39" i="5" s="1"/>
  <c r="S40" i="5" s="1"/>
  <c r="S31" i="5"/>
  <c r="C25" i="5"/>
  <c r="M25" i="5"/>
  <c r="M39" i="5" s="1"/>
  <c r="M40" i="5" s="1"/>
  <c r="U25" i="5"/>
  <c r="U39" i="5" s="1"/>
  <c r="U40" i="5" s="1"/>
  <c r="U31" i="5"/>
  <c r="U33" i="5" s="1"/>
  <c r="P25" i="4"/>
  <c r="Q25" i="4" s="1"/>
  <c r="Q39" i="4" s="1"/>
  <c r="R31" i="4"/>
  <c r="P31" i="4"/>
  <c r="B31" i="4"/>
  <c r="B25" i="4"/>
  <c r="C25" i="4" s="1"/>
  <c r="R43" i="4"/>
  <c r="S43" i="4" s="1"/>
  <c r="S45" i="4" s="1"/>
  <c r="P43" i="4"/>
  <c r="Q43" i="4" s="1"/>
  <c r="Q45" i="4" s="1"/>
  <c r="E27" i="4"/>
  <c r="R25" i="4"/>
  <c r="S25" i="4" s="1"/>
  <c r="S39" i="4" s="1"/>
  <c r="O25" i="4"/>
  <c r="O39" i="4" s="1"/>
  <c r="M26" i="4"/>
  <c r="K25" i="4"/>
  <c r="K39" i="4" s="1"/>
  <c r="I25" i="4"/>
  <c r="G25" i="4"/>
  <c r="E25" i="4"/>
  <c r="S24" i="4"/>
  <c r="Q24" i="4"/>
  <c r="O24" i="4"/>
  <c r="M24" i="4"/>
  <c r="K24" i="4"/>
  <c r="I24" i="4"/>
  <c r="I31" i="4" s="1"/>
  <c r="G24" i="4"/>
  <c r="G31" i="4" s="1"/>
  <c r="E24" i="4"/>
  <c r="E31" i="4" s="1"/>
  <c r="R21" i="4"/>
  <c r="S21" i="4" s="1"/>
  <c r="P21" i="4"/>
  <c r="Q21" i="4" s="1"/>
  <c r="N21" i="4"/>
  <c r="O21" i="4" s="1"/>
  <c r="L21" i="4"/>
  <c r="M21" i="4" s="1"/>
  <c r="K21" i="4"/>
  <c r="I21" i="4"/>
  <c r="G21" i="4"/>
  <c r="E21" i="4"/>
  <c r="B21" i="4"/>
  <c r="C21" i="4" s="1"/>
  <c r="S20" i="4"/>
  <c r="Q20" i="4"/>
  <c r="O20" i="4"/>
  <c r="M20" i="4"/>
  <c r="K20" i="4"/>
  <c r="I20" i="4"/>
  <c r="G20" i="4"/>
  <c r="E20" i="4"/>
  <c r="S19" i="4"/>
  <c r="Q19" i="4"/>
  <c r="O19" i="4"/>
  <c r="M19" i="4"/>
  <c r="K19" i="4"/>
  <c r="I19" i="4"/>
  <c r="G19" i="4"/>
  <c r="E19" i="4"/>
  <c r="S18" i="4"/>
  <c r="Q18" i="4"/>
  <c r="O18" i="4"/>
  <c r="M18" i="4"/>
  <c r="K18" i="4"/>
  <c r="I18" i="4"/>
  <c r="G18" i="4"/>
  <c r="E18" i="4"/>
  <c r="S17" i="4"/>
  <c r="O17" i="4"/>
  <c r="M17" i="4"/>
  <c r="K17" i="4"/>
  <c r="I17" i="4"/>
  <c r="G17" i="4"/>
  <c r="E17" i="4"/>
  <c r="R14" i="4"/>
  <c r="P14" i="4"/>
  <c r="N14" i="4"/>
  <c r="L14" i="4"/>
  <c r="B14" i="4"/>
  <c r="C14" i="4" s="1"/>
  <c r="S12" i="4"/>
  <c r="Q12" i="4"/>
  <c r="O12" i="4"/>
  <c r="M12" i="4"/>
  <c r="K12" i="4"/>
  <c r="I12" i="4"/>
  <c r="G12" i="4"/>
  <c r="E12" i="4"/>
  <c r="S10" i="4"/>
  <c r="S38" i="4" s="1"/>
  <c r="Q10" i="4"/>
  <c r="O10" i="4"/>
  <c r="M10" i="4"/>
  <c r="K10" i="4"/>
  <c r="I10" i="4"/>
  <c r="G10" i="4"/>
  <c r="E10" i="4"/>
  <c r="R7" i="4"/>
  <c r="P7" i="4"/>
  <c r="N7" i="4"/>
  <c r="L7" i="4"/>
  <c r="I7" i="4"/>
  <c r="E7" i="4"/>
  <c r="B7" i="4"/>
  <c r="S6" i="4"/>
  <c r="Q6" i="4"/>
  <c r="O6" i="4"/>
  <c r="M6" i="4"/>
  <c r="K6" i="4"/>
  <c r="I6" i="4"/>
  <c r="G6" i="4"/>
  <c r="E6" i="4"/>
  <c r="S5" i="4"/>
  <c r="S37" i="4" s="1"/>
  <c r="Q5" i="4"/>
  <c r="Q37" i="4" s="1"/>
  <c r="O5" i="4"/>
  <c r="O37" i="4" s="1"/>
  <c r="M5" i="4"/>
  <c r="M37" i="4" s="1"/>
  <c r="K5" i="4"/>
  <c r="K37" i="4" s="1"/>
  <c r="I5" i="4"/>
  <c r="G5" i="4"/>
  <c r="E5" i="4"/>
  <c r="M45" i="5" l="1"/>
  <c r="I45" i="5"/>
  <c r="C43" i="5"/>
  <c r="C45" i="5" s="1"/>
  <c r="B28" i="4"/>
  <c r="C28" i="4" s="1"/>
  <c r="C7" i="4"/>
  <c r="S45" i="5"/>
  <c r="Q45" i="5"/>
  <c r="O45" i="5"/>
  <c r="N28" i="4"/>
  <c r="O33" i="5"/>
  <c r="Q33" i="5"/>
  <c r="Q38" i="4"/>
  <c r="Q40" i="4" s="1"/>
  <c r="M38" i="4"/>
  <c r="O38" i="4"/>
  <c r="O40" i="4" s="1"/>
  <c r="S40" i="4"/>
  <c r="C43" i="4"/>
  <c r="C45" i="4" s="1"/>
  <c r="M7" i="4"/>
  <c r="L28" i="4"/>
  <c r="K38" i="4"/>
  <c r="O27" i="4"/>
  <c r="Q27" i="4"/>
  <c r="S27" i="4"/>
  <c r="M27" i="4"/>
  <c r="G27" i="4"/>
  <c r="I27" i="4"/>
  <c r="K27" i="4"/>
  <c r="O49" i="4"/>
  <c r="S33" i="5"/>
  <c r="E14" i="4"/>
  <c r="E32" i="4"/>
  <c r="E33" i="4" s="1"/>
  <c r="K31" i="4"/>
  <c r="K49" i="4"/>
  <c r="G14" i="4"/>
  <c r="M31" i="4"/>
  <c r="M49" i="4"/>
  <c r="I14" i="4"/>
  <c r="I32" i="4"/>
  <c r="I33" i="4" s="1"/>
  <c r="Q31" i="4"/>
  <c r="Q49" i="4"/>
  <c r="Q7" i="4"/>
  <c r="P28" i="4"/>
  <c r="K14" i="4"/>
  <c r="Q14" i="4"/>
  <c r="O31" i="4"/>
  <c r="S31" i="4"/>
  <c r="S49" i="4"/>
  <c r="S14" i="4"/>
  <c r="S32" i="4"/>
  <c r="O14" i="4"/>
  <c r="O32" i="4"/>
  <c r="M14" i="4"/>
  <c r="G26" i="4"/>
  <c r="O26" i="4"/>
  <c r="P26" i="4"/>
  <c r="Q26" i="4" s="1"/>
  <c r="O7" i="4"/>
  <c r="G7" i="4"/>
  <c r="R28" i="4"/>
  <c r="I26" i="4"/>
  <c r="K26" i="4"/>
  <c r="K50" i="4" s="1"/>
  <c r="R26" i="4"/>
  <c r="S26" i="4" s="1"/>
  <c r="M25" i="4"/>
  <c r="K7" i="4"/>
  <c r="S7" i="4"/>
  <c r="E26" i="4"/>
  <c r="B26" i="4"/>
  <c r="C26" i="4" s="1"/>
  <c r="Q51" i="4" l="1"/>
  <c r="M39" i="4"/>
  <c r="M40" i="4" s="1"/>
  <c r="S51" i="4"/>
  <c r="K40" i="4"/>
  <c r="M51" i="4"/>
  <c r="O51" i="4"/>
  <c r="S28" i="4"/>
  <c r="M28" i="4"/>
  <c r="Q28" i="4"/>
  <c r="I28" i="4"/>
  <c r="G28" i="4"/>
  <c r="E28" i="4"/>
  <c r="O28" i="4"/>
  <c r="K28" i="4"/>
  <c r="S50" i="4"/>
  <c r="Q50" i="4"/>
  <c r="M32" i="4"/>
  <c r="M33" i="4" s="1"/>
  <c r="G32" i="4"/>
  <c r="G33" i="4" s="1"/>
  <c r="O50" i="4"/>
  <c r="K32" i="4"/>
  <c r="K33" i="4" s="1"/>
  <c r="Q32" i="4"/>
  <c r="Q33" i="4" s="1"/>
  <c r="M50" i="4"/>
  <c r="O33" i="4"/>
  <c r="S3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BOEDEC Pierre</author>
  </authors>
  <commentList>
    <comment ref="A17" authorId="0" shapeId="0" xr:uid="{379E1063-8AB3-450F-8068-30095B9EBB4A}">
      <text>
        <r>
          <rPr>
            <b/>
            <sz val="9"/>
            <color indexed="81"/>
            <rFont val="Tahoma"/>
            <family val="2"/>
          </rPr>
          <t>BOEDEC Pierre:</t>
        </r>
        <r>
          <rPr>
            <sz val="9"/>
            <color indexed="81"/>
            <rFont val="Tahoma"/>
            <family val="2"/>
          </rPr>
          <t xml:space="preserve">
ratios de collecte rapportés à la population totale</t>
        </r>
      </text>
    </comment>
    <comment ref="A18" authorId="0" shapeId="0" xr:uid="{36392352-13D7-4E8D-AD36-A25DCC15D6EC}">
      <text>
        <r>
          <rPr>
            <b/>
            <sz val="9"/>
            <color indexed="81"/>
            <rFont val="Tahoma"/>
            <family val="2"/>
          </rPr>
          <t>BOEDEC Pierre:</t>
        </r>
        <r>
          <rPr>
            <sz val="9"/>
            <color indexed="81"/>
            <rFont val="Tahoma"/>
            <family val="2"/>
          </rPr>
          <t xml:space="preserve">
dans le cadre du service public</t>
        </r>
      </text>
    </comment>
    <comment ref="A20" authorId="0" shapeId="0" xr:uid="{058FDD71-7038-4359-B3FA-E2A3DC2B6ADA}">
      <text>
        <r>
          <rPr>
            <b/>
            <sz val="9"/>
            <color indexed="81"/>
            <rFont val="Tahoma"/>
            <family val="2"/>
          </rPr>
          <t>BOEDEC Pierre:</t>
        </r>
        <r>
          <rPr>
            <sz val="9"/>
            <color indexed="81"/>
            <rFont val="Tahoma"/>
            <family val="2"/>
          </rPr>
          <t xml:space="preserve">
dans le cadre du service public</t>
        </r>
      </text>
    </comment>
    <comment ref="A33" authorId="0" shapeId="0" xr:uid="{064A8423-EC8A-420A-9841-1BB3036B562F}">
      <text>
        <r>
          <rPr>
            <b/>
            <sz val="9"/>
            <color indexed="81"/>
            <rFont val="Tahoma"/>
            <family val="2"/>
          </rPr>
          <t>BOEDEC Pierre:</t>
        </r>
        <r>
          <rPr>
            <sz val="9"/>
            <color indexed="81"/>
            <rFont val="Tahoma"/>
            <family val="2"/>
          </rPr>
          <t xml:space="preserve">
le ratio doit normalement baisser.
Les actions de prévention, ECT,TI…s'ajoutent aux actions d'évitement, de détournement et de collecte des déchèts alimentaires.
</t>
        </r>
      </text>
    </comment>
    <comment ref="A36" authorId="0" shapeId="0" xr:uid="{C1C8DB11-8331-425B-8073-22C5F1FBC38D}">
      <text>
        <r>
          <rPr>
            <b/>
            <sz val="9"/>
            <color indexed="81"/>
            <rFont val="Tahoma"/>
            <family val="2"/>
          </rPr>
          <t>BOEDEC Pierre:</t>
        </r>
        <r>
          <rPr>
            <sz val="9"/>
            <color indexed="81"/>
            <rFont val="Tahoma"/>
            <family val="2"/>
          </rPr>
          <t xml:space="preserve">
Reprendre les résultats de votre dernière campagne de caractérisation,  
à défaut ceux du référentiel national 2017</t>
        </r>
      </text>
    </comment>
    <comment ref="A45" authorId="0" shapeId="0" xr:uid="{E8707223-434C-43D6-8D7F-93F9AC2D0195}">
      <text>
        <r>
          <rPr>
            <b/>
            <sz val="9"/>
            <color indexed="81"/>
            <rFont val="Tahoma"/>
            <family val="2"/>
          </rPr>
          <t>BOEDEC Pierre:</t>
        </r>
        <r>
          <rPr>
            <sz val="9"/>
            <color indexed="81"/>
            <rFont val="Tahoma"/>
            <family val="2"/>
          </rPr>
          <t xml:space="preserve">
le ratio doit normalement baisser.
Les actions de prévention, ECT,TI…s'ajoutent aux actions d'évitement, de détournement et de collecte des déchèts alimentaires.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BOEDEC Pierre</author>
  </authors>
  <commentList>
    <comment ref="A17" authorId="0" shapeId="0" xr:uid="{4B2FFD8A-EAFF-4681-B67B-0F14FCBB0824}">
      <text>
        <r>
          <rPr>
            <b/>
            <sz val="9"/>
            <color indexed="81"/>
            <rFont val="Tahoma"/>
            <family val="2"/>
          </rPr>
          <t>BOEDEC Pierre:</t>
        </r>
        <r>
          <rPr>
            <sz val="9"/>
            <color indexed="81"/>
            <rFont val="Tahoma"/>
            <family val="2"/>
          </rPr>
          <t xml:space="preserve">
ratios de collecte rapportés à la population totale</t>
        </r>
      </text>
    </comment>
    <comment ref="A18" authorId="0" shapeId="0" xr:uid="{1A2CF1BF-A197-41F8-9215-DB0936566F27}">
      <text>
        <r>
          <rPr>
            <b/>
            <sz val="9"/>
            <color indexed="81"/>
            <rFont val="Tahoma"/>
            <family val="2"/>
          </rPr>
          <t>BOEDEC Pierre:</t>
        </r>
        <r>
          <rPr>
            <sz val="9"/>
            <color indexed="81"/>
            <rFont val="Tahoma"/>
            <family val="2"/>
          </rPr>
          <t xml:space="preserve">
dans le cadre du service public</t>
        </r>
      </text>
    </comment>
    <comment ref="A20" authorId="0" shapeId="0" xr:uid="{227E944F-877C-43D2-A126-9C305015FA17}">
      <text>
        <r>
          <rPr>
            <b/>
            <sz val="9"/>
            <color indexed="81"/>
            <rFont val="Tahoma"/>
            <family val="2"/>
          </rPr>
          <t>BOEDEC Pierre:</t>
        </r>
        <r>
          <rPr>
            <sz val="9"/>
            <color indexed="81"/>
            <rFont val="Tahoma"/>
            <family val="2"/>
          </rPr>
          <t xml:space="preserve">
dans le cadre du service public</t>
        </r>
      </text>
    </comment>
    <comment ref="A33" authorId="0" shapeId="0" xr:uid="{7EBF16DB-BF56-4CA3-9B2E-139770D508B1}">
      <text>
        <r>
          <rPr>
            <b/>
            <sz val="9"/>
            <color indexed="81"/>
            <rFont val="Tahoma"/>
            <family val="2"/>
          </rPr>
          <t>BOEDEC Pierre:</t>
        </r>
        <r>
          <rPr>
            <sz val="9"/>
            <color indexed="81"/>
            <rFont val="Tahoma"/>
            <family val="2"/>
          </rPr>
          <t xml:space="preserve">
le ratio doit normalement baisser.
Les actions de prévention, ECT,TI…s'ajoutent aux actions d'évitement, de détournement et de collecte des déchèts alimentaires.
</t>
        </r>
      </text>
    </comment>
    <comment ref="A45" authorId="0" shapeId="0" xr:uid="{5BCB7CAF-14A4-4368-80F3-63DFE08276B3}">
      <text>
        <r>
          <rPr>
            <b/>
            <sz val="9"/>
            <color indexed="81"/>
            <rFont val="Tahoma"/>
            <family val="2"/>
          </rPr>
          <t>BOEDEC Pierre:</t>
        </r>
        <r>
          <rPr>
            <sz val="9"/>
            <color indexed="81"/>
            <rFont val="Tahoma"/>
            <family val="2"/>
          </rPr>
          <t xml:space="preserve">
le ratio doit normalement baisser.
Les actions de prévention, ECT,TI…s'ajoutent aux actions d'évitement, de détournement et de collecte des déchèts alimentaires.
</t>
        </r>
      </text>
    </comment>
  </commentList>
</comments>
</file>

<file path=xl/sharedStrings.xml><?xml version="1.0" encoding="utf-8"?>
<sst xmlns="http://schemas.openxmlformats.org/spreadsheetml/2006/main" count="558" uniqueCount="180">
  <si>
    <t>Année de référence</t>
  </si>
  <si>
    <t>habitants</t>
  </si>
  <si>
    <t>Flux organiques évités</t>
  </si>
  <si>
    <t>tonnages</t>
  </si>
  <si>
    <t>kg/hab/an</t>
  </si>
  <si>
    <t>actions lutte contre le GA</t>
  </si>
  <si>
    <t>actions d'évitement des DV</t>
  </si>
  <si>
    <t>total</t>
  </si>
  <si>
    <t>compostage domestique</t>
  </si>
  <si>
    <t>Indicateurs de résultats</t>
  </si>
  <si>
    <t xml:space="preserve">Population du territoire  </t>
  </si>
  <si>
    <t>apports directs verts sur PF plate(s)-forme(s)</t>
  </si>
  <si>
    <t>collecte séparée déchets alimentaires</t>
  </si>
  <si>
    <t>collecte Omr + CS déchets alimentaires</t>
  </si>
  <si>
    <t>collecte déchets verts en déchèterie(s)</t>
  </si>
  <si>
    <t>Flux de déchets organiques détournés</t>
  </si>
  <si>
    <t>A terme</t>
  </si>
  <si>
    <t>baisse  du ratio de collecte des Omr</t>
  </si>
  <si>
    <t>Démarches</t>
  </si>
  <si>
    <t>Unités</t>
  </si>
  <si>
    <t>Lutte contre le gaspillage alimentaire</t>
  </si>
  <si>
    <t>Restauration publique (écoles, crèches, périscolaires, EPHAD,…) : % d’établissements du territoire engagés dans une démarche</t>
  </si>
  <si>
    <t>Données pouvant être obtenues suite à la mise en place d’un suivi / enquête</t>
  </si>
  <si>
    <t>%</t>
  </si>
  <si>
    <t>Restauration privée : nombre d’établissements engagés</t>
  </si>
  <si>
    <t>nombre</t>
  </si>
  <si>
    <t>Jardinage au naturel</t>
  </si>
  <si>
    <t>Nombre de foyers sensibilisés</t>
  </si>
  <si>
    <t>Prévention qualitative</t>
  </si>
  <si>
    <t>tonnes/an</t>
  </si>
  <si>
    <t>Nombre de personnes sensibilisées à la gestion in situ des déchets ligneux</t>
  </si>
  <si>
    <t>Nombre de composteurs individuels</t>
  </si>
  <si>
    <t>Nombre de composteurs partagés</t>
  </si>
  <si>
    <t>Nombre de composteurs en établissement mis en place</t>
  </si>
  <si>
    <t>Nombre de foyers pratiquant la gestion de proximité y/c gestion domestique en tas et lombricompostage</t>
  </si>
  <si>
    <t>Collecte séparée déchets alimentaires</t>
  </si>
  <si>
    <t>Taux de participation des foyers desservis</t>
  </si>
  <si>
    <t>Taux de présentation des bacs à la collecte / fréquence moyenne de présentation des bacs à la collecte</t>
  </si>
  <si>
    <t>Quantité de biodéchets faisant l’objet d’une valorisation organique (et le cas échéant énergétique)</t>
  </si>
  <si>
    <t>Tonnages envoyés vers des installations de compostage ou de méthanisation</t>
  </si>
  <si>
    <t>% de refus de tri sur biodéchets</t>
  </si>
  <si>
    <t>Collecte des déchets verts</t>
  </si>
  <si>
    <t>collecte au porte à porte</t>
  </si>
  <si>
    <t>collecte en déchèterie</t>
  </si>
  <si>
    <t xml:space="preserve">collecte sur plates-formes de regroupement </t>
  </si>
  <si>
    <t>Généralisation du tri à la source</t>
  </si>
  <si>
    <t>oui/non</t>
  </si>
  <si>
    <t>Géolocalisation des placettes de compostage (Géocompost) et points de collecte</t>
  </si>
  <si>
    <t>Nombre de foyers ayant accès à une solution de tri à la source</t>
  </si>
  <si>
    <t>Onglet "indicateurs de suivi"</t>
  </si>
  <si>
    <t>MODE D'EMPLOI</t>
  </si>
  <si>
    <t>Année du bilan</t>
  </si>
  <si>
    <t>"Année de référence"</t>
  </si>
  <si>
    <t>"Année du bilan"</t>
  </si>
  <si>
    <t>données à renseigner</t>
  </si>
  <si>
    <t>ADAPTER LE TABLEAU AUX MOYENS DE SUIVI DISPONIBLES OU ENVISAGES</t>
  </si>
  <si>
    <t>Source installation de tri/traitement</t>
  </si>
  <si>
    <t xml:space="preserve">Population </t>
  </si>
  <si>
    <t>données INSEE ou internes</t>
  </si>
  <si>
    <t>Nombre total de foyers du territoire</t>
  </si>
  <si>
    <t>Indicateurs</t>
  </si>
  <si>
    <t>rajouter une formule si nécessaire</t>
  </si>
  <si>
    <t>Tonnages évités, détournés et collectés</t>
  </si>
  <si>
    <t>ligne 2
population du territoire (jusqu'à 2021)</t>
  </si>
  <si>
    <t>ligne 2
population du territoire (au-delà de 2021)</t>
  </si>
  <si>
    <t>baisse ou stabilisation du ratio collecte des déchets verts</t>
  </si>
  <si>
    <t>ordures ménagères résiduelles</t>
  </si>
  <si>
    <t>Cas général: 2024
Cas particulier des territoires de plus de 250 000 habitants (métropole-grande agglomération): 2025</t>
  </si>
  <si>
    <t>Population du territoire (population municipale INSEE)</t>
  </si>
  <si>
    <t>De façon à apprécier l'évolution sur un pas de temps suffisant, 
renseigner les années 2017 à 2024 ainsi que l'année durant laquelle le dispositif sera considéré comme en vitesse de croisière</t>
  </si>
  <si>
    <t xml:space="preserve">Année </t>
  </si>
  <si>
    <t>par défaut tonnage broyé dans l'année ou estimation par la formule: nombre d'heuresx capacité de broyage horaire</t>
  </si>
  <si>
    <t>autres collectes séparées déchets alimentaires (périscolaires, activités économiques…)</t>
  </si>
  <si>
    <t>total biodéchets mobilisés (évités, détournés et collectés)</t>
  </si>
  <si>
    <t>Objectifs de résultats</t>
  </si>
  <si>
    <t>total DA mobilisés (évités, détournés et collectés)</t>
  </si>
  <si>
    <r>
      <t>Flux de déchets organiques collectés</t>
    </r>
    <r>
      <rPr>
        <sz val="11"/>
        <color rgb="FFFF0000"/>
        <rFont val="Calibri"/>
        <family val="2"/>
        <scheme val="minor"/>
      </rPr>
      <t xml:space="preserve"> par le SPPG DMA</t>
    </r>
  </si>
  <si>
    <t>NE RENSEIGNER QUE LES CELLULES A FOND ORANGE/renseignées par un exemple fictif</t>
  </si>
  <si>
    <t>Contrôle de cohérence déchets routiniers</t>
  </si>
  <si>
    <t>cumul ratios déchets routiniers (hors RSHV)</t>
  </si>
  <si>
    <t>collecte séparée des déchets alimentaires (DA)</t>
  </si>
  <si>
    <t>Année</t>
  </si>
  <si>
    <t>Année 1 contrat</t>
  </si>
  <si>
    <t>Année 2 contrat</t>
  </si>
  <si>
    <t>Evitement</t>
  </si>
  <si>
    <t>Tri à la source</t>
  </si>
  <si>
    <t>Gestion de proximité (détournement)</t>
  </si>
  <si>
    <t>Définition des indicateurs</t>
  </si>
  <si>
    <t>Dans le cas où, les données sont partiellement disponibles, l’ADEME propose la formule de calcul suivante :Nb de composteurs partagés ×2,2 ×10, 2,2 étant la composition moyenne d’un foyer,10 étant le nombre de foyers desservis en moyenne par composteur partagé</t>
  </si>
  <si>
    <t>Dans le cas où, les données sont partiellement disponibles, l’ADEME propose la formule de calcul suivante :Nb de composteurs ind ×2,2 hab</t>
  </si>
  <si>
    <t>Pour réalisation une estimation / information, sont en moyenne détournés :
1 t/an par composteur partagé</t>
  </si>
  <si>
    <t>Indicateurs de suivi des établissements</t>
  </si>
  <si>
    <t>pesée rapportée à la poulation desservie</t>
  </si>
  <si>
    <t>Quantité de biodéchets collectés auprés des non ménages (périscolaires, activités économiques)</t>
  </si>
  <si>
    <t>pesée si collecte spécifiques ou estimation</t>
  </si>
  <si>
    <t>Quantités de biodéchets collectés auprés des ménages en PàP</t>
  </si>
  <si>
    <t>Quantités de biodéchets collectés auprés des ménages en AV</t>
  </si>
  <si>
    <t xml:space="preserve">Population totale du territoire  </t>
  </si>
  <si>
    <t>gestion de proximité</t>
  </si>
  <si>
    <t>collectes séparées des déchets alimentaires (DA)</t>
  </si>
  <si>
    <t>Ménages/grand public : nombre de foyers sensibilisés</t>
  </si>
  <si>
    <t>Restauration publique : nombre d’établissements engagés</t>
  </si>
  <si>
    <t>pesées</t>
  </si>
  <si>
    <t>Pesée des produits phytosanitaires (emballages, non utilisés) collectés sélectivement</t>
  </si>
  <si>
    <t>part du nombre d'établissements total</t>
  </si>
  <si>
    <t>Données publiques</t>
  </si>
  <si>
    <t>Source des données</t>
  </si>
  <si>
    <t xml:space="preserve"> INSEE ou disponible sur Sinoe (onglet indicateurs/bilans et historique/historique de la population de votre territoire); au-delà extrapoler</t>
  </si>
  <si>
    <t>nb. d'habitants dessservis</t>
  </si>
  <si>
    <t>Indicateur d'activité</t>
  </si>
  <si>
    <t>Pour réaliser une estimation, sont en moyenne détournés :
175 kg/foyer équipé d’un composteur individuel, 80 kg/foyer équipé d’un lombricomposteur</t>
  </si>
  <si>
    <t>Part de la population dessservie / population totale</t>
  </si>
  <si>
    <t>rartio consolidé</t>
  </si>
  <si>
    <t>campagne de caractérisation des OMr (CARADEME)</t>
  </si>
  <si>
    <t>prestation réalisée avant/pendant/après déploiement du dispositif de tri à la source</t>
  </si>
  <si>
    <t>colonnes 2017,2018,...,2024, Année à terme</t>
  </si>
  <si>
    <t>Tonnages "flux organiques évités"
lignes 5 et 6</t>
  </si>
  <si>
    <t>2021 recommandée, les données devraient être disponibles au moment de la candidature</t>
  </si>
  <si>
    <t>Renseigner les tonnages collectés dans l'année</t>
  </si>
  <si>
    <t xml:space="preserve">Population supplémentaire équipée dans l'année d’un composteur individuel </t>
  </si>
  <si>
    <t>Population supplémentaire ayant accès dans l'année à un composteur partagé</t>
  </si>
  <si>
    <t>Quantité de broyat  de déchets ligneux distribué dans l'année</t>
  </si>
  <si>
    <t>Population supplémentaire desservie par le service de collecte des biodéchets</t>
  </si>
  <si>
    <t>fichiers clients ou contribuables  supplémentaires desservis en fin d'année</t>
  </si>
  <si>
    <t>population supplémentaire  desservie dans l'année (gestion de proximité et collecte séparée) sans double comptes</t>
  </si>
  <si>
    <t>Population supplémentaire desservie par un dispositif de tri à la source des biodéchets</t>
  </si>
  <si>
    <t>part rapportée en fin d'année à  la population totale</t>
  </si>
  <si>
    <t>Appauvrissement prévisionnel des OMR en putrescibles</t>
  </si>
  <si>
    <t>part de déchets fermentescibles contenus dans les OMr</t>
  </si>
  <si>
    <t>Résultats  rapportés à la population de la dernière campagne</t>
  </si>
  <si>
    <t>gisement de fermentescibles (kg/hab) du dernier MODECOM</t>
  </si>
  <si>
    <t>fermentescibles restants dans les  OMr (kg/hab)</t>
  </si>
  <si>
    <t>Onglet "Perf prév 2021-2024" si l'opération commence en 2022</t>
  </si>
  <si>
    <t>colonnes 2017,2018,...,2025, Année à terme</t>
  </si>
  <si>
    <t>De façon à apprécier l'évolution sur un pas de temps suffisant, 
renseigner les années 2017 à 2025 ainsi que l'année durant laquelle le dispositif sera considéré comme en vitesse de croisière</t>
  </si>
  <si>
    <t>Onglet "Perf prév 2021-2025 si l'opération commence en 2023</t>
  </si>
  <si>
    <t>Cas général: 2025
Cas particulier des territoires de plus de 250 000 habitants (métropole-grande agglomération): 2026</t>
  </si>
  <si>
    <t>pesées (retirer tonnages broyés distribués dans l'année)</t>
  </si>
  <si>
    <t xml:space="preserve">Population adhérente du territoire (population municipale INSEE) disponible sur sinoe.org (onglet indicateurs/bilans et Historique/historique de la population de votre territoire); 
</t>
  </si>
  <si>
    <t>Population adhérente du territoire (population municipale INSEE) disponible sur sinoe.org (onglet indicateurs/bilans et Historique/historique de la population de votre territoire)</t>
  </si>
  <si>
    <t xml:space="preserve">Si pas de statistiques disponibles rester à population constante
</t>
  </si>
  <si>
    <t>baisse ou stabilisation du ratio collecte (Omr + déchets alimentaires en cas de collecte séparée)</t>
  </si>
  <si>
    <t>compostage partagé</t>
  </si>
  <si>
    <t>compostage autonome si client SPPG DMA</t>
  </si>
  <si>
    <t>cumul ratios déchets verts</t>
  </si>
  <si>
    <t>Contrôle de cohérence déchets verts</t>
  </si>
  <si>
    <t>broyats de branchages distribués</t>
  </si>
  <si>
    <t>total DV mobilisés (évités et détournés)</t>
  </si>
  <si>
    <t>Population desservie par le dispositif de collecte séparée</t>
  </si>
  <si>
    <t>Broyats distribués</t>
  </si>
  <si>
    <t>Foyers</t>
  </si>
  <si>
    <t>Détournement</t>
  </si>
  <si>
    <t>Gestion centralisée</t>
  </si>
  <si>
    <t>Estimer en fonction du programme d'actions</t>
  </si>
  <si>
    <t>37 indicateurs sont proposés.
Merci de retenir le maximum d'indicateurs
Vous pouvez ajouter les indicateurs qui vous paraissent pertinents</t>
  </si>
  <si>
    <t>Tonnages "flux de déchets organiques collectés"
lignes 17 à 20</t>
  </si>
  <si>
    <t>Rubrique "indicateurs de résultats" 
lignes 24 à 28</t>
  </si>
  <si>
    <t>Rubrique "contrôle de cohérence" sur les déchets routiniers
lignes 31 à 33</t>
  </si>
  <si>
    <t>Rubrique "Appauvrissement prévisionnel des OMR en putrescibles"
lignes 36 à 40</t>
  </si>
  <si>
    <t xml:space="preserve">Renseigner ligne 36 la part de déchets fermentescibles contenus dans les OMr (voir onglet  "indicateurs de suivi").
Le tableau calcule la fraction restante prévisionnelle encore à capter.
</t>
  </si>
  <si>
    <t>Rubrique "contrôle de cohérence "sur les déchets verts
lignes 43 à 45</t>
  </si>
  <si>
    <t>Rubrique "Objectifs de résultats"
lignes 48 à 51</t>
  </si>
  <si>
    <t>Renseigner ligne 48 les populations prévisionnelles cumulées desservies en fin d'année par un dispositif de tri à la source.
Les 3 indicateurs de résultats suivants indiquent les performances prévisionnelles qui en découlent.
L'indicateur "Baisse du ratio de collecte OMR+ CS DCT" ne concerne pas les candidatures en périmètre 1
Ils aident notamment à fonder les objectifs de résultats contractuels énoncés au § "Conditions spécifiques au soutien à la mise en place de la collecte séparée" du chapitre V.2. du Règlement.</t>
  </si>
  <si>
    <t>Tonnages "flux de déchets organiques détournés
lignes 10 à 13</t>
  </si>
  <si>
    <t>Quantités supplémentaires de déchets alimentaires évités/ année précédente</t>
  </si>
  <si>
    <t>Quantités supplémentaires de biodéchets détournés par le biais des pratiques de compostage individuel /année précédente</t>
  </si>
  <si>
    <t>Quantités supplémentaires de biodéchets détournés par le biais des pratiques de compostage partagé/année précédente</t>
  </si>
  <si>
    <t>Quantités supplémentaires de biodéchets détournés par le biais des pratiques de compostage en établissement/année précédente</t>
  </si>
  <si>
    <t>Quantité de produits de traitement du jardinage collectés dans l'année</t>
  </si>
  <si>
    <t>Proportion de foyers ayant accès à une solution de tri à la source des biodéchets (collecte AV et/ou gestion proximité) à moins de 300 m</t>
  </si>
  <si>
    <t>cellules des colonnes F à K</t>
  </si>
  <si>
    <t>Reprendre les estimations annuelles de l'onglet  "indicateurs de suivi" en cumulant les flux à partir de l'année de référence (les pratiques étant réputées perdurer dans le temps)</t>
  </si>
  <si>
    <r>
      <t xml:space="preserve">population du territoire (habitants, foyers)
population dessservie par un service
nombre de non ménages 
oui/non
ratios
tonnages évités et détournés (biodéchets alimentaires, broyats de déchets verts). </t>
    </r>
    <r>
      <rPr>
        <b/>
        <sz val="11"/>
        <color theme="1"/>
        <rFont val="Calibri"/>
        <family val="2"/>
        <scheme val="minor"/>
      </rPr>
      <t xml:space="preserve">Indiquer les tonnages mobilisés supplémentaires de l'année par rapport à l'année précédente. </t>
    </r>
    <r>
      <rPr>
        <sz val="11"/>
        <color theme="1"/>
        <rFont val="Calibri"/>
        <family val="2"/>
        <scheme val="minor"/>
      </rPr>
      <t xml:space="preserve">
tonnages collectés (DDS, OMR, biodéchets alimentaires, déchets verts). </t>
    </r>
    <r>
      <rPr>
        <b/>
        <sz val="11"/>
        <color theme="1"/>
        <rFont val="Calibri"/>
        <family val="2"/>
        <scheme val="minor"/>
      </rPr>
      <t>Indiquer les tonnages collectés de l'année.</t>
    </r>
  </si>
  <si>
    <t>gisement de fermentescibles (kg/hab)</t>
  </si>
  <si>
    <r>
      <rPr>
        <b/>
        <sz val="11"/>
        <rFont val="Calibri"/>
        <family val="2"/>
        <scheme val="minor"/>
      </rPr>
      <t xml:space="preserve">Ce tableau est destiné à vous assurer de la cohérence des données saisies. 
Ligne 33, le cumul des ratios </t>
    </r>
    <r>
      <rPr>
        <sz val="11"/>
        <rFont val="Calibri"/>
        <family val="2"/>
        <scheme val="minor"/>
      </rPr>
      <t xml:space="preserve">de collecte des ordures ménagères résiduelles avec ceux des dispositifs d'évitement, de détournement et de collecte des déchets alimentaires </t>
    </r>
    <r>
      <rPr>
        <b/>
        <sz val="11"/>
        <rFont val="Calibri"/>
        <family val="2"/>
        <scheme val="minor"/>
      </rPr>
      <t xml:space="preserve">ne doit pas augmenter.
</t>
    </r>
    <r>
      <rPr>
        <sz val="11"/>
        <rFont val="Calibri"/>
        <family val="2"/>
        <scheme val="minor"/>
      </rPr>
      <t>Il devrait même diminuer grâce à la mise en oeuvre des autres actions de prévention, de l'extension des consignes de tri dès 2023 ainsi que le  levier des tariffications incitatives.</t>
    </r>
  </si>
  <si>
    <t xml:space="preserve">Objectifs de résultats </t>
  </si>
  <si>
    <t>collecte déchets verts moins les broyats distribués</t>
  </si>
  <si>
    <r>
      <rPr>
        <b/>
        <sz val="11"/>
        <rFont val="Calibri"/>
        <family val="2"/>
        <scheme val="minor"/>
      </rPr>
      <t xml:space="preserve">Ce tableau est destiné à vous assurer de la cohérence des données saisies. 
Le cumul des ratios </t>
    </r>
    <r>
      <rPr>
        <sz val="11"/>
        <rFont val="Calibri"/>
        <family val="2"/>
        <scheme val="minor"/>
      </rPr>
      <t xml:space="preserve">de collecte des ordures ménagères résiduelles avec ceux des dispositifs d'évitement, de détournement et de collecte des déchets alimentaires </t>
    </r>
    <r>
      <rPr>
        <b/>
        <sz val="11"/>
        <rFont val="Calibri"/>
        <family val="2"/>
        <scheme val="minor"/>
      </rPr>
      <t xml:space="preserve">ne doit pas augmenter.
</t>
    </r>
    <r>
      <rPr>
        <sz val="11"/>
        <rFont val="Calibri"/>
        <family val="2"/>
        <scheme val="minor"/>
      </rPr>
      <t>Il devrait même diminuer grâce à la mise en oeuvre des autres actions de prévention, de l'extension des consignes de tri dès 2023 ainsi que le  levier des tarifications incitatives.</t>
    </r>
  </si>
  <si>
    <t>Renseigner ligne 24 les tonnages annnuels d'OMr collectées
Attention: les indicateurs des lignes 23 à 26 sont calculés automatiquement
Ligne 27, les broyats de déchets verts collectés et distribués sont décomptés par l'indicateur "collecte des déchets verts" puisque leur traitement n'est pas pris en charge par la collectivité</t>
  </si>
  <si>
    <r>
      <rPr>
        <b/>
        <sz val="11"/>
        <color theme="1"/>
        <rFont val="Calibri"/>
        <family val="2"/>
        <scheme val="minor"/>
      </rPr>
      <t>Ce tableau est destiné à vous assurer de la cohérence des données saisies</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</si>
</sst>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0" x14ac:knownFonts="1">
    <font>
      <sz val="11"/>
      <color theme="1"/>
      <name val="Calibri"/>
      <family val="2"/>
      <scheme val="minor"/>
    </font>
    <font>
      <sz val="11"/>
      <color theme="1"/>
      <name val="Calibri"/>
      <family val="2"/>
      <scheme val="minor"/>
    </font>
    <font>
      <sz val="11"/>
      <name val="Calibri"/>
      <family val="2"/>
      <scheme val="minor"/>
    </font>
    <font>
      <sz val="9"/>
      <color indexed="81"/>
      <name val="Tahoma"/>
      <family val="2"/>
    </font>
    <font>
      <b/>
      <sz val="9"/>
      <color indexed="81"/>
      <name val="Tahoma"/>
      <family val="2"/>
    </font>
    <font>
      <b/>
      <sz val="11"/>
      <color theme="1"/>
      <name val="Calibri"/>
      <family val="2"/>
    </font>
    <font>
      <b/>
      <sz val="11"/>
      <color theme="1"/>
      <name val="Calibri"/>
      <family val="2"/>
      <scheme val="minor"/>
    </font>
    <font>
      <b/>
      <sz val="11"/>
      <name val="Calibri"/>
      <family val="2"/>
      <scheme val="minor"/>
    </font>
    <font>
      <sz val="11"/>
      <color theme="1"/>
      <name val="Calibri"/>
      <family val="2"/>
    </font>
    <font>
      <sz val="11"/>
      <color rgb="FFFF0000"/>
      <name val="Calibri"/>
      <family val="2"/>
      <scheme val="minor"/>
    </font>
  </fonts>
  <fills count="17">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92D050"/>
        <bgColor indexed="64"/>
      </patternFill>
    </fill>
    <fill>
      <patternFill patternType="solid">
        <fgColor theme="5"/>
        <bgColor indexed="64"/>
      </patternFill>
    </fill>
  </fills>
  <borders count="30">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141">
    <xf numFmtId="0" fontId="0" fillId="0" borderId="0" xfId="0"/>
    <xf numFmtId="0" fontId="0" fillId="0" borderId="5" xfId="0" applyFont="1" applyBorder="1"/>
    <xf numFmtId="3" fontId="0" fillId="2" borderId="4" xfId="0" applyNumberFormat="1" applyFont="1" applyFill="1" applyBorder="1"/>
    <xf numFmtId="0" fontId="0" fillId="3" borderId="6" xfId="0" applyFill="1" applyBorder="1"/>
    <xf numFmtId="0" fontId="0" fillId="3" borderId="7" xfId="0" applyFill="1" applyBorder="1"/>
    <xf numFmtId="1" fontId="0" fillId="2" borderId="6" xfId="0" applyNumberFormat="1" applyFont="1" applyFill="1" applyBorder="1"/>
    <xf numFmtId="1" fontId="0" fillId="3" borderId="8" xfId="0" applyNumberFormat="1" applyFill="1" applyBorder="1"/>
    <xf numFmtId="0" fontId="0" fillId="0" borderId="10" xfId="0" applyBorder="1"/>
    <xf numFmtId="0" fontId="0" fillId="3" borderId="8" xfId="0" applyFill="1" applyBorder="1"/>
    <xf numFmtId="0" fontId="0" fillId="3" borderId="6" xfId="0" applyFont="1" applyFill="1" applyBorder="1"/>
    <xf numFmtId="0" fontId="0" fillId="3" borderId="7" xfId="0" applyFont="1" applyFill="1" applyBorder="1"/>
    <xf numFmtId="3" fontId="0" fillId="0" borderId="6" xfId="0" applyNumberFormat="1" applyFont="1" applyBorder="1"/>
    <xf numFmtId="3" fontId="0" fillId="2" borderId="6" xfId="0" applyNumberFormat="1" applyFont="1" applyFill="1" applyBorder="1"/>
    <xf numFmtId="3" fontId="0" fillId="2" borderId="6" xfId="0" applyNumberFormat="1" applyFill="1" applyBorder="1"/>
    <xf numFmtId="3" fontId="0" fillId="0" borderId="11" xfId="0" applyNumberFormat="1" applyBorder="1"/>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0" borderId="0" xfId="0" applyAlignment="1">
      <alignment vertical="center" wrapText="1"/>
    </xf>
    <xf numFmtId="0" fontId="0" fillId="3" borderId="1" xfId="0" applyNumberFormat="1" applyFont="1" applyFill="1" applyBorder="1" applyAlignment="1">
      <alignment vertical="center" wrapText="1"/>
    </xf>
    <xf numFmtId="0" fontId="0" fillId="0" borderId="0" xfId="0" applyNumberFormat="1" applyAlignment="1">
      <alignment vertical="center" wrapText="1"/>
    </xf>
    <xf numFmtId="0" fontId="0" fillId="3" borderId="1" xfId="0" applyNumberFormat="1" applyFill="1" applyBorder="1" applyAlignment="1">
      <alignment vertical="center" wrapText="1"/>
    </xf>
    <xf numFmtId="0" fontId="0" fillId="4" borderId="1" xfId="0" applyNumberFormat="1" applyFill="1" applyBorder="1" applyAlignment="1">
      <alignment vertical="center" wrapText="1"/>
    </xf>
    <xf numFmtId="0" fontId="0" fillId="6" borderId="1" xfId="0" applyNumberFormat="1" applyFill="1" applyBorder="1" applyAlignment="1">
      <alignment vertical="center" wrapText="1"/>
    </xf>
    <xf numFmtId="0" fontId="0" fillId="3" borderId="9" xfId="0" applyNumberFormat="1" applyFill="1" applyBorder="1" applyAlignment="1">
      <alignment vertical="center" wrapText="1"/>
    </xf>
    <xf numFmtId="0" fontId="0" fillId="0" borderId="10" xfId="0" applyNumberFormat="1" applyBorder="1" applyAlignment="1">
      <alignment vertical="center" wrapText="1"/>
    </xf>
    <xf numFmtId="0" fontId="2" fillId="5" borderId="1" xfId="0" applyNumberFormat="1" applyFont="1" applyFill="1" applyBorder="1" applyAlignment="1">
      <alignment vertical="center" wrapText="1"/>
    </xf>
    <xf numFmtId="0" fontId="2" fillId="0" borderId="1" xfId="0" applyNumberFormat="1" applyFont="1" applyBorder="1" applyAlignment="1">
      <alignment vertical="center" wrapText="1"/>
    </xf>
    <xf numFmtId="0" fontId="0" fillId="7" borderId="1" xfId="0" applyNumberFormat="1" applyFill="1" applyBorder="1" applyAlignment="1">
      <alignment vertical="center" wrapText="1"/>
    </xf>
    <xf numFmtId="0" fontId="0" fillId="8" borderId="9" xfId="0" applyFill="1" applyBorder="1" applyAlignment="1">
      <alignment vertical="center" wrapText="1"/>
    </xf>
    <xf numFmtId="3" fontId="0" fillId="9" borderId="14" xfId="0" applyNumberFormat="1" applyFont="1" applyFill="1" applyBorder="1" applyAlignment="1">
      <alignment vertical="center"/>
    </xf>
    <xf numFmtId="0" fontId="0" fillId="3" borderId="9" xfId="0" applyFill="1" applyBorder="1" applyAlignment="1">
      <alignment vertical="center" wrapText="1"/>
    </xf>
    <xf numFmtId="0" fontId="9" fillId="3" borderId="9" xfId="0" applyFont="1" applyFill="1" applyBorder="1" applyAlignment="1">
      <alignment vertical="center" wrapText="1"/>
    </xf>
    <xf numFmtId="3" fontId="0" fillId="10" borderId="14" xfId="0" applyNumberFormat="1" applyFont="1" applyFill="1" applyBorder="1" applyAlignment="1">
      <alignment vertical="center"/>
    </xf>
    <xf numFmtId="0" fontId="0" fillId="11" borderId="14" xfId="0" applyFont="1" applyFill="1" applyBorder="1" applyAlignment="1">
      <alignment vertical="center" wrapText="1"/>
    </xf>
    <xf numFmtId="0" fontId="6" fillId="10" borderId="14" xfId="0" applyFont="1" applyFill="1" applyBorder="1" applyAlignment="1">
      <alignment vertical="center" wrapText="1"/>
    </xf>
    <xf numFmtId="9" fontId="0" fillId="11" borderId="14" xfId="0" applyNumberFormat="1" applyFont="1" applyFill="1" applyBorder="1" applyAlignment="1">
      <alignment vertical="center" wrapText="1"/>
    </xf>
    <xf numFmtId="3" fontId="0" fillId="5" borderId="6" xfId="0" applyNumberFormat="1" applyFill="1" applyBorder="1"/>
    <xf numFmtId="0" fontId="0" fillId="3" borderId="8" xfId="0" applyFont="1" applyFill="1" applyBorder="1"/>
    <xf numFmtId="3" fontId="0" fillId="0" borderId="6" xfId="0" applyNumberFormat="1" applyBorder="1"/>
    <xf numFmtId="0" fontId="2" fillId="3" borderId="1" xfId="0" applyNumberFormat="1" applyFont="1" applyFill="1" applyBorder="1" applyAlignment="1">
      <alignment vertical="center" wrapText="1"/>
    </xf>
    <xf numFmtId="3" fontId="0" fillId="3" borderId="11" xfId="0" applyNumberFormat="1" applyFill="1" applyBorder="1"/>
    <xf numFmtId="3" fontId="0" fillId="3" borderId="12" xfId="0" applyNumberFormat="1" applyFont="1" applyFill="1" applyBorder="1"/>
    <xf numFmtId="0" fontId="0" fillId="7" borderId="9" xfId="0" applyNumberFormat="1" applyFill="1" applyBorder="1" applyAlignment="1">
      <alignment vertical="center" wrapText="1"/>
    </xf>
    <xf numFmtId="0" fontId="0" fillId="4" borderId="9" xfId="0" applyNumberFormat="1" applyFill="1" applyBorder="1" applyAlignment="1">
      <alignment vertical="center" wrapText="1"/>
    </xf>
    <xf numFmtId="0" fontId="0" fillId="6" borderId="9" xfId="0" applyNumberFormat="1" applyFill="1" applyBorder="1" applyAlignment="1">
      <alignment vertical="center" wrapText="1"/>
    </xf>
    <xf numFmtId="0" fontId="0" fillId="3" borderId="10" xfId="0" applyNumberFormat="1" applyFill="1" applyBorder="1" applyAlignment="1">
      <alignment vertical="center" wrapText="1"/>
    </xf>
    <xf numFmtId="0" fontId="0" fillId="3" borderId="5" xfId="0" applyNumberFormat="1" applyFill="1" applyBorder="1" applyAlignment="1">
      <alignment vertical="center" wrapText="1"/>
    </xf>
    <xf numFmtId="9" fontId="0" fillId="6" borderId="14" xfId="0" applyNumberFormat="1" applyFill="1" applyBorder="1" applyAlignment="1">
      <alignment vertical="center" wrapText="1"/>
    </xf>
    <xf numFmtId="9" fontId="0" fillId="7" borderId="14" xfId="0" applyNumberFormat="1" applyFill="1" applyBorder="1" applyAlignment="1">
      <alignment vertical="center" wrapText="1"/>
    </xf>
    <xf numFmtId="0" fontId="0" fillId="12" borderId="2" xfId="0" applyFill="1" applyBorder="1" applyAlignment="1">
      <alignment horizontal="center" vertical="center" wrapText="1"/>
    </xf>
    <xf numFmtId="0" fontId="0" fillId="12" borderId="3" xfId="0" applyFill="1" applyBorder="1" applyAlignment="1">
      <alignment horizontal="center" vertical="center" wrapText="1"/>
    </xf>
    <xf numFmtId="0" fontId="6" fillId="3" borderId="9" xfId="0" applyNumberFormat="1" applyFont="1" applyFill="1" applyBorder="1" applyAlignment="1">
      <alignment vertical="center" wrapText="1"/>
    </xf>
    <xf numFmtId="1" fontId="0" fillId="4" borderId="9" xfId="0" applyNumberFormat="1" applyFill="1" applyBorder="1"/>
    <xf numFmtId="0" fontId="0" fillId="2" borderId="9" xfId="0" applyFill="1" applyBorder="1"/>
    <xf numFmtId="9" fontId="0" fillId="12" borderId="14" xfId="0" applyNumberFormat="1" applyFill="1" applyBorder="1" applyAlignment="1">
      <alignment vertical="center" wrapText="1"/>
    </xf>
    <xf numFmtId="0" fontId="6" fillId="3" borderId="1" xfId="0" applyNumberFormat="1" applyFont="1" applyFill="1" applyBorder="1" applyAlignment="1">
      <alignment vertical="center" wrapText="1"/>
    </xf>
    <xf numFmtId="0" fontId="8" fillId="11" borderId="14" xfId="0" applyFont="1" applyFill="1" applyBorder="1" applyAlignment="1">
      <alignment vertical="center" wrapText="1"/>
    </xf>
    <xf numFmtId="0" fontId="0" fillId="9" borderId="14" xfId="0" applyFont="1" applyFill="1" applyBorder="1" applyAlignment="1">
      <alignment vertical="center" wrapText="1"/>
    </xf>
    <xf numFmtId="0" fontId="8" fillId="9" borderId="14" xfId="0" applyFont="1" applyFill="1" applyBorder="1" applyAlignment="1">
      <alignment vertical="center" wrapText="1"/>
    </xf>
    <xf numFmtId="0" fontId="0" fillId="9" borderId="19" xfId="0" applyFont="1" applyFill="1" applyBorder="1" applyAlignment="1">
      <alignment vertical="center" wrapText="1"/>
    </xf>
    <xf numFmtId="0" fontId="8" fillId="9" borderId="18" xfId="0" applyFont="1" applyFill="1" applyBorder="1" applyAlignment="1">
      <alignment vertical="center" wrapText="1"/>
    </xf>
    <xf numFmtId="0" fontId="8" fillId="6" borderId="14" xfId="0" applyFont="1" applyFill="1" applyBorder="1" applyAlignment="1">
      <alignment horizontal="left" vertical="center" wrapText="1"/>
    </xf>
    <xf numFmtId="0" fontId="8" fillId="10" borderId="14" xfId="0" applyFont="1" applyFill="1" applyBorder="1" applyAlignment="1">
      <alignment vertical="center" wrapText="1"/>
    </xf>
    <xf numFmtId="0" fontId="8" fillId="5" borderId="14" xfId="0" applyFont="1" applyFill="1" applyBorder="1" applyAlignment="1">
      <alignment vertical="center" wrapText="1"/>
    </xf>
    <xf numFmtId="0" fontId="8" fillId="9" borderId="19" xfId="0" applyFont="1" applyFill="1" applyBorder="1" applyAlignment="1">
      <alignment vertical="center" wrapText="1"/>
    </xf>
    <xf numFmtId="0" fontId="0" fillId="9" borderId="15" xfId="0" applyFont="1" applyFill="1" applyBorder="1" applyAlignment="1">
      <alignment vertical="center" wrapText="1"/>
    </xf>
    <xf numFmtId="0" fontId="8" fillId="12" borderId="19" xfId="0" applyFont="1" applyFill="1" applyBorder="1" applyAlignment="1">
      <alignment vertical="center" wrapText="1"/>
    </xf>
    <xf numFmtId="0" fontId="0" fillId="12" borderId="19" xfId="0" applyFont="1" applyFill="1" applyBorder="1" applyAlignment="1">
      <alignment vertical="center" wrapText="1"/>
    </xf>
    <xf numFmtId="0" fontId="0" fillId="12" borderId="14" xfId="0" applyFont="1" applyFill="1" applyBorder="1" applyAlignment="1">
      <alignment vertical="center" wrapText="1"/>
    </xf>
    <xf numFmtId="0" fontId="8" fillId="12" borderId="14" xfId="0" applyFont="1" applyFill="1" applyBorder="1" applyAlignment="1">
      <alignment vertical="center" wrapText="1"/>
    </xf>
    <xf numFmtId="0" fontId="8" fillId="13" borderId="14" xfId="0" applyFont="1" applyFill="1" applyBorder="1" applyAlignment="1">
      <alignment vertical="center" wrapText="1"/>
    </xf>
    <xf numFmtId="0" fontId="0" fillId="13" borderId="14" xfId="0" applyFont="1" applyFill="1" applyBorder="1" applyAlignment="1">
      <alignment vertical="center" wrapText="1"/>
    </xf>
    <xf numFmtId="164" fontId="8" fillId="5" borderId="16" xfId="1" applyFont="1" applyFill="1" applyBorder="1" applyAlignment="1">
      <alignment vertical="center" wrapText="1"/>
    </xf>
    <xf numFmtId="164" fontId="8" fillId="5" borderId="17" xfId="1" applyFont="1" applyFill="1" applyBorder="1" applyAlignment="1">
      <alignment vertical="center" wrapText="1"/>
    </xf>
    <xf numFmtId="164" fontId="8" fillId="5" borderId="18" xfId="1" applyFont="1" applyFill="1" applyBorder="1" applyAlignment="1">
      <alignment vertical="center" wrapText="1"/>
    </xf>
    <xf numFmtId="0" fontId="5" fillId="3" borderId="20" xfId="0" applyFont="1" applyFill="1" applyBorder="1" applyAlignment="1">
      <alignment vertical="center" wrapText="1"/>
    </xf>
    <xf numFmtId="9" fontId="0" fillId="11" borderId="15" xfId="0" applyNumberFormat="1" applyFont="1" applyFill="1" applyBorder="1" applyAlignment="1">
      <alignment vertical="center" wrapText="1"/>
    </xf>
    <xf numFmtId="3" fontId="0" fillId="12" borderId="19" xfId="0" applyNumberFormat="1" applyFont="1" applyFill="1" applyBorder="1" applyAlignment="1">
      <alignment vertical="center" wrapText="1"/>
    </xf>
    <xf numFmtId="0" fontId="8" fillId="14" borderId="14" xfId="0" applyFont="1" applyFill="1" applyBorder="1" applyAlignment="1">
      <alignment vertical="center" wrapText="1"/>
    </xf>
    <xf numFmtId="0" fontId="0" fillId="14" borderId="14" xfId="0" applyFont="1" applyFill="1" applyBorder="1" applyAlignment="1">
      <alignment vertical="center" wrapText="1"/>
    </xf>
    <xf numFmtId="0" fontId="2" fillId="4" borderId="1" xfId="0" applyNumberFormat="1" applyFont="1" applyFill="1" applyBorder="1" applyAlignment="1">
      <alignment vertical="center" wrapText="1"/>
    </xf>
    <xf numFmtId="0" fontId="8" fillId="5" borderId="19" xfId="0" applyFont="1" applyFill="1" applyBorder="1" applyAlignment="1">
      <alignment vertical="center" wrapText="1"/>
    </xf>
    <xf numFmtId="0" fontId="8" fillId="5" borderId="18" xfId="0" applyFont="1" applyFill="1" applyBorder="1" applyAlignment="1">
      <alignment vertical="center" wrapText="1"/>
    </xf>
    <xf numFmtId="0" fontId="0" fillId="5" borderId="14" xfId="0" applyFont="1" applyFill="1" applyBorder="1" applyAlignment="1">
      <alignment vertical="center"/>
    </xf>
    <xf numFmtId="0" fontId="2" fillId="8" borderId="9" xfId="0" applyFont="1" applyFill="1" applyBorder="1" applyAlignment="1">
      <alignment vertical="center" wrapText="1"/>
    </xf>
    <xf numFmtId="0" fontId="0" fillId="10" borderId="9" xfId="0" applyNumberFormat="1" applyFill="1" applyBorder="1" applyAlignment="1">
      <alignment vertical="center" wrapText="1"/>
    </xf>
    <xf numFmtId="3" fontId="0" fillId="2" borderId="14" xfId="0" applyNumberFormat="1" applyFill="1" applyBorder="1" applyAlignment="1">
      <alignment vertical="center" wrapText="1"/>
    </xf>
    <xf numFmtId="0" fontId="2" fillId="15" borderId="9" xfId="0" applyNumberFormat="1" applyFont="1" applyFill="1" applyBorder="1" applyAlignment="1">
      <alignment vertical="center" wrapText="1"/>
    </xf>
    <xf numFmtId="1" fontId="0" fillId="15" borderId="9" xfId="0" applyNumberFormat="1" applyFill="1" applyBorder="1"/>
    <xf numFmtId="0" fontId="0" fillId="12" borderId="9" xfId="0" applyNumberFormat="1" applyFont="1" applyFill="1" applyBorder="1" applyAlignment="1">
      <alignment vertical="center" wrapText="1"/>
    </xf>
    <xf numFmtId="0" fontId="0" fillId="6" borderId="9" xfId="0" applyNumberFormat="1" applyFont="1" applyFill="1" applyBorder="1" applyAlignment="1">
      <alignment vertical="center" wrapText="1"/>
    </xf>
    <xf numFmtId="0" fontId="8" fillId="16" borderId="14" xfId="0" applyFont="1" applyFill="1" applyBorder="1" applyAlignment="1">
      <alignment horizontal="left" vertical="center" wrapText="1"/>
    </xf>
    <xf numFmtId="1" fontId="0" fillId="3" borderId="6" xfId="0" applyNumberFormat="1" applyFill="1" applyBorder="1"/>
    <xf numFmtId="1" fontId="0" fillId="11" borderId="8" xfId="0" applyNumberFormat="1" applyFill="1" applyBorder="1"/>
    <xf numFmtId="3" fontId="0" fillId="11" borderId="8" xfId="0" applyNumberFormat="1" applyFont="1" applyFill="1" applyBorder="1"/>
    <xf numFmtId="3" fontId="0" fillId="11" borderId="12" xfId="0" applyNumberFormat="1" applyFont="1" applyFill="1" applyBorder="1"/>
    <xf numFmtId="0" fontId="0" fillId="0" borderId="0" xfId="0" applyBorder="1" applyAlignment="1">
      <alignment vertical="center" wrapText="1"/>
    </xf>
    <xf numFmtId="0" fontId="0" fillId="12" borderId="21" xfId="0" applyFill="1" applyBorder="1" applyAlignment="1">
      <alignment horizontal="center" vertical="center" wrapText="1"/>
    </xf>
    <xf numFmtId="3" fontId="0" fillId="2" borderId="9" xfId="0" applyNumberFormat="1" applyFill="1" applyBorder="1" applyAlignment="1">
      <alignment vertical="center" wrapText="1"/>
    </xf>
    <xf numFmtId="9" fontId="0" fillId="7" borderId="9" xfId="0" applyNumberFormat="1" applyFill="1" applyBorder="1" applyAlignment="1">
      <alignment vertical="center" wrapText="1"/>
    </xf>
    <xf numFmtId="9" fontId="0" fillId="12" borderId="9" xfId="0" applyNumberFormat="1" applyFill="1" applyBorder="1" applyAlignment="1">
      <alignment vertical="center" wrapText="1"/>
    </xf>
    <xf numFmtId="9" fontId="0" fillId="6" borderId="9" xfId="0" applyNumberFormat="1" applyFill="1" applyBorder="1" applyAlignment="1">
      <alignment vertical="center" wrapText="1"/>
    </xf>
    <xf numFmtId="0" fontId="0" fillId="3" borderId="1" xfId="0" applyFill="1" applyBorder="1" applyAlignment="1">
      <alignment horizontal="center" vertical="center"/>
    </xf>
    <xf numFmtId="0" fontId="0" fillId="3" borderId="13" xfId="0" applyFill="1" applyBorder="1" applyAlignment="1">
      <alignment horizontal="center" vertical="center"/>
    </xf>
    <xf numFmtId="0" fontId="8" fillId="0" borderId="14" xfId="0" applyFont="1" applyBorder="1" applyAlignment="1">
      <alignment vertical="center" wrapText="1"/>
    </xf>
    <xf numFmtId="0" fontId="8" fillId="0" borderId="16" xfId="0" applyFont="1" applyBorder="1" applyAlignment="1">
      <alignment vertical="center" wrapText="1"/>
    </xf>
    <xf numFmtId="0" fontId="8" fillId="0" borderId="18" xfId="0" applyFont="1" applyBorder="1" applyAlignment="1">
      <alignment vertical="center" wrapText="1"/>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0" fillId="5" borderId="28" xfId="0" applyNumberFormat="1" applyFill="1" applyBorder="1" applyAlignment="1">
      <alignment horizontal="center" vertical="center" wrapText="1"/>
    </xf>
    <xf numFmtId="0" fontId="0" fillId="5" borderId="29" xfId="0" applyNumberFormat="1" applyFill="1" applyBorder="1" applyAlignment="1">
      <alignment horizontal="center" vertical="center" wrapText="1"/>
    </xf>
    <xf numFmtId="0" fontId="0" fillId="5" borderId="15" xfId="0" applyNumberFormat="1" applyFill="1" applyBorder="1" applyAlignment="1">
      <alignment horizontal="center" vertical="center" wrapText="1"/>
    </xf>
    <xf numFmtId="0" fontId="8" fillId="5" borderId="17" xfId="0" applyFont="1" applyFill="1" applyBorder="1" applyAlignment="1">
      <alignment horizontal="center" vertical="center" textRotation="90" wrapText="1"/>
    </xf>
    <xf numFmtId="0" fontId="8" fillId="5" borderId="18" xfId="0" applyFont="1" applyFill="1" applyBorder="1" applyAlignment="1">
      <alignment horizontal="center" vertical="center" textRotation="90" wrapText="1"/>
    </xf>
    <xf numFmtId="0" fontId="8" fillId="5" borderId="23"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8" fillId="5" borderId="16" xfId="0" applyFont="1" applyFill="1" applyBorder="1" applyAlignment="1">
      <alignment horizontal="center" vertical="center" textRotation="90" wrapText="1"/>
    </xf>
    <xf numFmtId="0" fontId="0" fillId="4" borderId="16" xfId="0" applyNumberFormat="1" applyFill="1" applyBorder="1" applyAlignment="1">
      <alignment horizontal="center" vertical="center" wrapText="1"/>
    </xf>
    <xf numFmtId="0" fontId="0" fillId="4" borderId="17" xfId="0" applyNumberFormat="1" applyFill="1" applyBorder="1" applyAlignment="1">
      <alignment horizontal="center" vertical="center" wrapText="1"/>
    </xf>
    <xf numFmtId="0" fontId="0" fillId="4" borderId="18" xfId="0" applyNumberFormat="1" applyFill="1" applyBorder="1" applyAlignment="1">
      <alignment horizontal="center" vertical="center" wrapText="1"/>
    </xf>
    <xf numFmtId="0" fontId="0" fillId="5" borderId="23" xfId="0" applyNumberFormat="1" applyFill="1" applyBorder="1" applyAlignment="1">
      <alignment horizontal="center" vertical="center" textRotation="90" wrapText="1"/>
    </xf>
    <xf numFmtId="0" fontId="0" fillId="5" borderId="21" xfId="0" applyNumberFormat="1" applyFill="1" applyBorder="1" applyAlignment="1">
      <alignment horizontal="center" vertical="center" textRotation="90" wrapText="1"/>
    </xf>
    <xf numFmtId="0" fontId="0" fillId="5" borderId="24" xfId="0" applyNumberFormat="1" applyFill="1" applyBorder="1" applyAlignment="1">
      <alignment horizontal="center" vertical="center" textRotation="90" wrapText="1"/>
    </xf>
    <xf numFmtId="0" fontId="0" fillId="5" borderId="22" xfId="0" applyNumberFormat="1" applyFill="1" applyBorder="1" applyAlignment="1">
      <alignment horizontal="center" vertical="center" textRotation="90" wrapText="1"/>
    </xf>
    <xf numFmtId="0" fontId="0" fillId="5" borderId="25" xfId="0" applyNumberFormat="1" applyFill="1" applyBorder="1" applyAlignment="1">
      <alignment horizontal="center" vertical="center" textRotation="90" wrapText="1"/>
    </xf>
    <xf numFmtId="0" fontId="0" fillId="5" borderId="19" xfId="0" applyNumberFormat="1" applyFill="1" applyBorder="1" applyAlignment="1">
      <alignment horizontal="center" vertical="center" textRotation="90" wrapText="1"/>
    </xf>
    <xf numFmtId="0" fontId="5" fillId="3" borderId="20" xfId="0" applyFont="1" applyFill="1" applyBorder="1" applyAlignment="1">
      <alignment horizontal="left" vertical="center" wrapText="1"/>
    </xf>
  </cellXfs>
  <cellStyles count="2">
    <cellStyle name="Milliers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6"/>
  <sheetViews>
    <sheetView topLeftCell="A28" workbookViewId="0">
      <selection activeCell="A35" sqref="A35"/>
    </sheetView>
  </sheetViews>
  <sheetFormatPr baseColWidth="10" defaultRowHeight="14.5" x14ac:dyDescent="0.35"/>
  <cols>
    <col min="1" max="1" width="52" customWidth="1"/>
    <col min="2" max="2" width="113.90625" customWidth="1"/>
  </cols>
  <sheetData>
    <row r="1" spans="1:2" ht="31" customHeight="1" x14ac:dyDescent="0.35">
      <c r="A1" s="102" t="s">
        <v>50</v>
      </c>
      <c r="B1" s="103"/>
    </row>
    <row r="2" spans="1:2" ht="16" customHeight="1" x14ac:dyDescent="0.35">
      <c r="A2" s="17"/>
      <c r="B2" s="17"/>
    </row>
    <row r="3" spans="1:2" ht="30" customHeight="1" x14ac:dyDescent="0.35">
      <c r="A3" s="30" t="s">
        <v>49</v>
      </c>
      <c r="B3" s="31" t="s">
        <v>55</v>
      </c>
    </row>
    <row r="4" spans="1:2" ht="55" customHeight="1" x14ac:dyDescent="0.35">
      <c r="A4" s="28" t="s">
        <v>60</v>
      </c>
      <c r="B4" s="28" t="s">
        <v>154</v>
      </c>
    </row>
    <row r="5" spans="1:2" ht="135" customHeight="1" x14ac:dyDescent="0.35">
      <c r="A5" s="28" t="s">
        <v>54</v>
      </c>
      <c r="B5" s="28" t="s">
        <v>172</v>
      </c>
    </row>
    <row r="6" spans="1:2" ht="30" customHeight="1" x14ac:dyDescent="0.35">
      <c r="A6" s="28" t="s">
        <v>170</v>
      </c>
      <c r="B6" s="28" t="s">
        <v>61</v>
      </c>
    </row>
    <row r="7" spans="1:2" ht="13" customHeight="1" x14ac:dyDescent="0.35"/>
    <row r="8" spans="1:2" ht="27.5" customHeight="1" x14ac:dyDescent="0.35">
      <c r="A8" s="30" t="s">
        <v>132</v>
      </c>
      <c r="B8" s="31" t="s">
        <v>77</v>
      </c>
    </row>
    <row r="9" spans="1:2" ht="37.5" customHeight="1" x14ac:dyDescent="0.35">
      <c r="A9" s="28" t="s">
        <v>115</v>
      </c>
      <c r="B9" s="28" t="s">
        <v>69</v>
      </c>
    </row>
    <row r="10" spans="1:2" ht="30" customHeight="1" x14ac:dyDescent="0.35">
      <c r="A10" s="28" t="s">
        <v>52</v>
      </c>
      <c r="B10" s="28" t="s">
        <v>117</v>
      </c>
    </row>
    <row r="11" spans="1:2" ht="36" customHeight="1" x14ac:dyDescent="0.35">
      <c r="A11" s="28" t="s">
        <v>53</v>
      </c>
      <c r="B11" s="28" t="s">
        <v>67</v>
      </c>
    </row>
    <row r="12" spans="1:2" ht="53" customHeight="1" x14ac:dyDescent="0.35">
      <c r="A12" s="28" t="s">
        <v>63</v>
      </c>
      <c r="B12" s="28" t="s">
        <v>138</v>
      </c>
    </row>
    <row r="13" spans="1:2" ht="29.5" customHeight="1" x14ac:dyDescent="0.35">
      <c r="A13" s="28" t="s">
        <v>64</v>
      </c>
      <c r="B13" s="28" t="s">
        <v>140</v>
      </c>
    </row>
    <row r="14" spans="1:2" ht="40.5" customHeight="1" x14ac:dyDescent="0.35">
      <c r="A14" s="28" t="s">
        <v>116</v>
      </c>
      <c r="B14" s="28" t="s">
        <v>171</v>
      </c>
    </row>
    <row r="15" spans="1:2" ht="40.5" customHeight="1" x14ac:dyDescent="0.35">
      <c r="A15" s="28" t="s">
        <v>163</v>
      </c>
      <c r="B15" s="28" t="s">
        <v>171</v>
      </c>
    </row>
    <row r="16" spans="1:2" ht="41.5" customHeight="1" x14ac:dyDescent="0.35">
      <c r="A16" s="28" t="s">
        <v>155</v>
      </c>
      <c r="B16" s="28" t="s">
        <v>118</v>
      </c>
    </row>
    <row r="17" spans="1:2" ht="71.5" customHeight="1" x14ac:dyDescent="0.35">
      <c r="A17" s="28" t="s">
        <v>156</v>
      </c>
      <c r="B17" s="28" t="s">
        <v>178</v>
      </c>
    </row>
    <row r="18" spans="1:2" ht="81" customHeight="1" x14ac:dyDescent="0.35">
      <c r="A18" s="84" t="s">
        <v>157</v>
      </c>
      <c r="B18" s="84" t="s">
        <v>177</v>
      </c>
    </row>
    <row r="19" spans="1:2" ht="43.5" x14ac:dyDescent="0.35">
      <c r="A19" s="28" t="s">
        <v>158</v>
      </c>
      <c r="B19" s="28" t="s">
        <v>159</v>
      </c>
    </row>
    <row r="20" spans="1:2" ht="39.5" customHeight="1" x14ac:dyDescent="0.35">
      <c r="A20" s="28" t="s">
        <v>160</v>
      </c>
      <c r="B20" s="28" t="s">
        <v>179</v>
      </c>
    </row>
    <row r="21" spans="1:2" ht="79.5" customHeight="1" x14ac:dyDescent="0.35">
      <c r="A21" s="28" t="s">
        <v>161</v>
      </c>
      <c r="B21" s="28" t="s">
        <v>162</v>
      </c>
    </row>
    <row r="23" spans="1:2" ht="27.5" customHeight="1" x14ac:dyDescent="0.35">
      <c r="A23" s="30" t="s">
        <v>135</v>
      </c>
      <c r="B23" s="31" t="s">
        <v>77</v>
      </c>
    </row>
    <row r="24" spans="1:2" ht="37.5" customHeight="1" x14ac:dyDescent="0.35">
      <c r="A24" s="28" t="s">
        <v>133</v>
      </c>
      <c r="B24" s="28" t="s">
        <v>134</v>
      </c>
    </row>
    <row r="25" spans="1:2" ht="30" customHeight="1" x14ac:dyDescent="0.35">
      <c r="A25" s="28" t="s">
        <v>52</v>
      </c>
      <c r="B25" s="28" t="s">
        <v>117</v>
      </c>
    </row>
    <row r="26" spans="1:2" ht="36" customHeight="1" x14ac:dyDescent="0.35">
      <c r="A26" s="28" t="s">
        <v>53</v>
      </c>
      <c r="B26" s="28" t="s">
        <v>136</v>
      </c>
    </row>
    <row r="27" spans="1:2" ht="29" x14ac:dyDescent="0.35">
      <c r="A27" s="28" t="s">
        <v>63</v>
      </c>
      <c r="B27" s="28" t="s">
        <v>139</v>
      </c>
    </row>
    <row r="28" spans="1:2" ht="29.5" customHeight="1" x14ac:dyDescent="0.35">
      <c r="A28" s="28" t="s">
        <v>64</v>
      </c>
      <c r="B28" s="28" t="s">
        <v>140</v>
      </c>
    </row>
    <row r="29" spans="1:2" ht="40.5" customHeight="1" x14ac:dyDescent="0.35">
      <c r="A29" s="28" t="s">
        <v>116</v>
      </c>
      <c r="B29" s="28" t="s">
        <v>171</v>
      </c>
    </row>
    <row r="30" spans="1:2" ht="40.5" customHeight="1" x14ac:dyDescent="0.35">
      <c r="A30" s="28" t="s">
        <v>163</v>
      </c>
      <c r="B30" s="28" t="s">
        <v>171</v>
      </c>
    </row>
    <row r="31" spans="1:2" ht="41.5" customHeight="1" x14ac:dyDescent="0.35">
      <c r="A31" s="28" t="s">
        <v>155</v>
      </c>
      <c r="B31" s="28" t="s">
        <v>118</v>
      </c>
    </row>
    <row r="32" spans="1:2" ht="66.5" customHeight="1" x14ac:dyDescent="0.35">
      <c r="A32" s="28" t="s">
        <v>156</v>
      </c>
      <c r="B32" s="28" t="s">
        <v>178</v>
      </c>
    </row>
    <row r="33" spans="1:2" ht="81" customHeight="1" x14ac:dyDescent="0.35">
      <c r="A33" s="84" t="s">
        <v>157</v>
      </c>
      <c r="B33" s="84" t="s">
        <v>174</v>
      </c>
    </row>
    <row r="34" spans="1:2" ht="43.5" x14ac:dyDescent="0.35">
      <c r="A34" s="28" t="s">
        <v>158</v>
      </c>
      <c r="B34" s="28" t="s">
        <v>159</v>
      </c>
    </row>
    <row r="35" spans="1:2" ht="43.5" x14ac:dyDescent="0.35">
      <c r="A35" s="28" t="s">
        <v>160</v>
      </c>
      <c r="B35" s="28" t="s">
        <v>179</v>
      </c>
    </row>
    <row r="36" spans="1:2" ht="79.5" customHeight="1" x14ac:dyDescent="0.35">
      <c r="A36" s="28" t="s">
        <v>161</v>
      </c>
      <c r="B36" s="28" t="s">
        <v>162</v>
      </c>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8"/>
  <sheetViews>
    <sheetView topLeftCell="A10" workbookViewId="0">
      <selection sqref="A1:C1"/>
    </sheetView>
  </sheetViews>
  <sheetFormatPr baseColWidth="10" defaultRowHeight="14.5" x14ac:dyDescent="0.35"/>
  <cols>
    <col min="1" max="2" width="5.6328125" customWidth="1"/>
    <col min="3" max="3" width="21.36328125" customWidth="1"/>
    <col min="4" max="4" width="75.1796875" customWidth="1"/>
    <col min="5" max="5" width="19.6328125" customWidth="1"/>
    <col min="6" max="11" width="12.6328125" customWidth="1"/>
    <col min="12" max="12" width="103.54296875" customWidth="1"/>
  </cols>
  <sheetData>
    <row r="1" spans="1:12" ht="30" customHeight="1" thickBot="1" x14ac:dyDescent="0.4">
      <c r="A1" s="110" t="s">
        <v>18</v>
      </c>
      <c r="B1" s="111"/>
      <c r="C1" s="112"/>
      <c r="D1" s="75" t="s">
        <v>87</v>
      </c>
      <c r="E1" s="75" t="s">
        <v>19</v>
      </c>
      <c r="F1" s="140">
        <v>2021</v>
      </c>
      <c r="G1" s="140">
        <v>2022</v>
      </c>
      <c r="H1" s="140">
        <v>2023</v>
      </c>
      <c r="I1" s="140">
        <v>2024</v>
      </c>
      <c r="J1" s="140">
        <v>2025</v>
      </c>
      <c r="K1" s="75" t="s">
        <v>16</v>
      </c>
      <c r="L1" s="75" t="s">
        <v>106</v>
      </c>
    </row>
    <row r="2" spans="1:12" ht="30" customHeight="1" thickBot="1" x14ac:dyDescent="0.4">
      <c r="A2" s="113" t="s">
        <v>57</v>
      </c>
      <c r="B2" s="114"/>
      <c r="C2" s="115"/>
      <c r="D2" s="64" t="s">
        <v>68</v>
      </c>
      <c r="E2" s="57" t="s">
        <v>25</v>
      </c>
      <c r="F2" s="29"/>
      <c r="G2" s="29"/>
      <c r="H2" s="29"/>
      <c r="I2" s="29"/>
      <c r="J2" s="29"/>
      <c r="K2" s="29"/>
      <c r="L2" s="81" t="s">
        <v>107</v>
      </c>
    </row>
    <row r="3" spans="1:12" ht="30" customHeight="1" thickBot="1" x14ac:dyDescent="0.4">
      <c r="A3" s="113" t="s">
        <v>150</v>
      </c>
      <c r="B3" s="114"/>
      <c r="C3" s="115"/>
      <c r="D3" s="57" t="s">
        <v>59</v>
      </c>
      <c r="E3" s="57" t="s">
        <v>25</v>
      </c>
      <c r="F3" s="29"/>
      <c r="G3" s="29"/>
      <c r="H3" s="29"/>
      <c r="I3" s="29"/>
      <c r="J3" s="29"/>
      <c r="K3" s="29"/>
      <c r="L3" s="83" t="s">
        <v>58</v>
      </c>
    </row>
    <row r="4" spans="1:12" ht="30" customHeight="1" thickBot="1" x14ac:dyDescent="0.4">
      <c r="A4" s="134" t="s">
        <v>84</v>
      </c>
      <c r="B4" s="135"/>
      <c r="C4" s="131" t="s">
        <v>20</v>
      </c>
      <c r="D4" s="58" t="s">
        <v>101</v>
      </c>
      <c r="E4" s="57" t="s">
        <v>25</v>
      </c>
      <c r="F4" s="29"/>
      <c r="G4" s="29"/>
      <c r="H4" s="29"/>
      <c r="I4" s="29"/>
      <c r="J4" s="29"/>
      <c r="K4" s="29"/>
      <c r="L4" s="82" t="s">
        <v>105</v>
      </c>
    </row>
    <row r="5" spans="1:12" ht="30" customHeight="1" thickBot="1" x14ac:dyDescent="0.4">
      <c r="A5" s="136"/>
      <c r="B5" s="137"/>
      <c r="C5" s="132"/>
      <c r="D5" s="56" t="s">
        <v>21</v>
      </c>
      <c r="E5" s="35" t="s">
        <v>23</v>
      </c>
      <c r="F5" s="76"/>
      <c r="G5" s="76"/>
      <c r="H5" s="76"/>
      <c r="I5" s="76"/>
      <c r="J5" s="76"/>
      <c r="K5" s="76"/>
      <c r="L5" s="82" t="s">
        <v>104</v>
      </c>
    </row>
    <row r="6" spans="1:12" ht="30" customHeight="1" thickBot="1" x14ac:dyDescent="0.4">
      <c r="A6" s="136"/>
      <c r="B6" s="137"/>
      <c r="C6" s="132"/>
      <c r="D6" s="58" t="s">
        <v>24</v>
      </c>
      <c r="E6" s="57" t="s">
        <v>25</v>
      </c>
      <c r="F6" s="29"/>
      <c r="G6" s="29"/>
      <c r="H6" s="29"/>
      <c r="I6" s="29"/>
      <c r="J6" s="29"/>
      <c r="K6" s="29"/>
      <c r="L6" s="82" t="s">
        <v>109</v>
      </c>
    </row>
    <row r="7" spans="1:12" ht="30" customHeight="1" thickBot="1" x14ac:dyDescent="0.4">
      <c r="A7" s="136"/>
      <c r="B7" s="137"/>
      <c r="C7" s="132"/>
      <c r="D7" s="58" t="s">
        <v>100</v>
      </c>
      <c r="E7" s="57" t="s">
        <v>25</v>
      </c>
      <c r="F7" s="29"/>
      <c r="G7" s="29"/>
      <c r="H7" s="29"/>
      <c r="I7" s="29"/>
      <c r="J7" s="29"/>
      <c r="K7" s="29"/>
      <c r="L7" s="82" t="s">
        <v>109</v>
      </c>
    </row>
    <row r="8" spans="1:12" ht="30" customHeight="1" thickBot="1" x14ac:dyDescent="0.4">
      <c r="A8" s="136"/>
      <c r="B8" s="137"/>
      <c r="C8" s="133"/>
      <c r="D8" s="69" t="s">
        <v>164</v>
      </c>
      <c r="E8" s="68" t="s">
        <v>29</v>
      </c>
      <c r="F8" s="77"/>
      <c r="G8" s="77"/>
      <c r="H8" s="77"/>
      <c r="I8" s="77"/>
      <c r="J8" s="77"/>
      <c r="K8" s="77"/>
      <c r="L8" s="63" t="s">
        <v>153</v>
      </c>
    </row>
    <row r="9" spans="1:12" ht="30" customHeight="1" thickBot="1" x14ac:dyDescent="0.4">
      <c r="A9" s="136"/>
      <c r="B9" s="137"/>
      <c r="C9" s="61" t="s">
        <v>26</v>
      </c>
      <c r="D9" s="64" t="s">
        <v>27</v>
      </c>
      <c r="E9" s="59" t="s">
        <v>25</v>
      </c>
      <c r="F9" s="29"/>
      <c r="G9" s="29"/>
      <c r="H9" s="29"/>
      <c r="I9" s="29"/>
      <c r="J9" s="29"/>
      <c r="K9" s="29"/>
      <c r="L9" s="82" t="s">
        <v>109</v>
      </c>
    </row>
    <row r="10" spans="1:12" ht="30" customHeight="1" thickBot="1" x14ac:dyDescent="0.4">
      <c r="A10" s="138"/>
      <c r="B10" s="139"/>
      <c r="C10" s="91" t="s">
        <v>28</v>
      </c>
      <c r="D10" s="66" t="s">
        <v>168</v>
      </c>
      <c r="E10" s="67" t="s">
        <v>29</v>
      </c>
      <c r="F10" s="77"/>
      <c r="G10" s="77"/>
      <c r="H10" s="77"/>
      <c r="I10" s="77"/>
      <c r="J10" s="77"/>
      <c r="K10" s="77"/>
      <c r="L10" s="81" t="s">
        <v>103</v>
      </c>
    </row>
    <row r="11" spans="1:12" ht="30" customHeight="1" thickBot="1" x14ac:dyDescent="0.4">
      <c r="A11" s="130" t="s">
        <v>85</v>
      </c>
      <c r="B11" s="130" t="s">
        <v>151</v>
      </c>
      <c r="C11" s="107" t="s">
        <v>86</v>
      </c>
      <c r="D11" s="58" t="s">
        <v>34</v>
      </c>
      <c r="E11" s="57" t="s">
        <v>25</v>
      </c>
      <c r="F11" s="29"/>
      <c r="G11" s="29"/>
      <c r="H11" s="29"/>
      <c r="I11" s="29"/>
      <c r="J11" s="29"/>
      <c r="K11" s="29"/>
      <c r="L11" s="82" t="s">
        <v>22</v>
      </c>
    </row>
    <row r="12" spans="1:12" ht="30" customHeight="1" thickBot="1" x14ac:dyDescent="0.4">
      <c r="A12" s="116"/>
      <c r="B12" s="116"/>
      <c r="C12" s="108"/>
      <c r="D12" s="60" t="s">
        <v>31</v>
      </c>
      <c r="E12" s="59" t="s">
        <v>25</v>
      </c>
      <c r="F12" s="29"/>
      <c r="G12" s="29"/>
      <c r="H12" s="29"/>
      <c r="I12" s="29"/>
      <c r="J12" s="29"/>
      <c r="K12" s="29"/>
      <c r="L12" s="81" t="s">
        <v>22</v>
      </c>
    </row>
    <row r="13" spans="1:12" ht="36.5" customHeight="1" thickBot="1" x14ac:dyDescent="0.4">
      <c r="A13" s="116"/>
      <c r="B13" s="116"/>
      <c r="C13" s="108"/>
      <c r="D13" s="62" t="s">
        <v>119</v>
      </c>
      <c r="E13" s="34" t="s">
        <v>108</v>
      </c>
      <c r="F13" s="32"/>
      <c r="G13" s="32"/>
      <c r="H13" s="32"/>
      <c r="I13" s="32"/>
      <c r="J13" s="32"/>
      <c r="K13" s="32"/>
      <c r="L13" s="63" t="s">
        <v>89</v>
      </c>
    </row>
    <row r="14" spans="1:12" ht="30" customHeight="1" thickBot="1" x14ac:dyDescent="0.4">
      <c r="A14" s="116"/>
      <c r="B14" s="116"/>
      <c r="C14" s="108"/>
      <c r="D14" s="69" t="s">
        <v>165</v>
      </c>
      <c r="E14" s="68" t="s">
        <v>29</v>
      </c>
      <c r="F14" s="77"/>
      <c r="G14" s="77"/>
      <c r="H14" s="77"/>
      <c r="I14" s="77"/>
      <c r="J14" s="77"/>
      <c r="K14" s="77"/>
      <c r="L14" s="63" t="s">
        <v>110</v>
      </c>
    </row>
    <row r="15" spans="1:12" ht="30" customHeight="1" thickBot="1" x14ac:dyDescent="0.4">
      <c r="A15" s="116"/>
      <c r="B15" s="116"/>
      <c r="C15" s="108"/>
      <c r="D15" s="60" t="s">
        <v>32</v>
      </c>
      <c r="E15" s="59" t="s">
        <v>25</v>
      </c>
      <c r="F15" s="29"/>
      <c r="G15" s="29"/>
      <c r="H15" s="29"/>
      <c r="I15" s="29"/>
      <c r="J15" s="29"/>
      <c r="K15" s="29"/>
      <c r="L15" s="73" t="s">
        <v>22</v>
      </c>
    </row>
    <row r="16" spans="1:12" ht="45" customHeight="1" thickBot="1" x14ac:dyDescent="0.4">
      <c r="A16" s="116"/>
      <c r="B16" s="116"/>
      <c r="C16" s="108"/>
      <c r="D16" s="62" t="s">
        <v>120</v>
      </c>
      <c r="E16" s="34" t="s">
        <v>108</v>
      </c>
      <c r="F16" s="32"/>
      <c r="G16" s="32"/>
      <c r="H16" s="32"/>
      <c r="I16" s="32"/>
      <c r="J16" s="32"/>
      <c r="K16" s="32"/>
      <c r="L16" s="63" t="s">
        <v>88</v>
      </c>
    </row>
    <row r="17" spans="1:12" ht="30" customHeight="1" thickBot="1" x14ac:dyDescent="0.4">
      <c r="A17" s="116"/>
      <c r="B17" s="116"/>
      <c r="C17" s="108"/>
      <c r="D17" s="69" t="s">
        <v>166</v>
      </c>
      <c r="E17" s="68" t="s">
        <v>29</v>
      </c>
      <c r="F17" s="77"/>
      <c r="G17" s="77"/>
      <c r="H17" s="77"/>
      <c r="I17" s="77"/>
      <c r="J17" s="77"/>
      <c r="K17" s="77"/>
      <c r="L17" s="63" t="s">
        <v>90</v>
      </c>
    </row>
    <row r="18" spans="1:12" ht="30" customHeight="1" thickBot="1" x14ac:dyDescent="0.4">
      <c r="A18" s="116"/>
      <c r="B18" s="116"/>
      <c r="C18" s="108"/>
      <c r="D18" s="60" t="s">
        <v>33</v>
      </c>
      <c r="E18" s="59" t="s">
        <v>25</v>
      </c>
      <c r="F18" s="29"/>
      <c r="G18" s="29"/>
      <c r="H18" s="29"/>
      <c r="I18" s="29"/>
      <c r="J18" s="29"/>
      <c r="K18" s="29"/>
      <c r="L18" s="74" t="s">
        <v>22</v>
      </c>
    </row>
    <row r="19" spans="1:12" ht="30" customHeight="1" thickBot="1" x14ac:dyDescent="0.4">
      <c r="A19" s="116"/>
      <c r="B19" s="116"/>
      <c r="C19" s="108"/>
      <c r="D19" s="69" t="s">
        <v>167</v>
      </c>
      <c r="E19" s="68" t="s">
        <v>29</v>
      </c>
      <c r="F19" s="77"/>
      <c r="G19" s="77"/>
      <c r="H19" s="77"/>
      <c r="I19" s="77"/>
      <c r="J19" s="77"/>
      <c r="K19" s="77"/>
      <c r="L19" s="63" t="s">
        <v>91</v>
      </c>
    </row>
    <row r="20" spans="1:12" ht="30" customHeight="1" thickBot="1" x14ac:dyDescent="0.4">
      <c r="A20" s="116"/>
      <c r="B20" s="116"/>
      <c r="C20" s="108"/>
      <c r="D20" s="56" t="s">
        <v>111</v>
      </c>
      <c r="E20" s="33" t="s">
        <v>23</v>
      </c>
      <c r="F20" s="76"/>
      <c r="G20" s="76"/>
      <c r="H20" s="76"/>
      <c r="I20" s="76"/>
      <c r="J20" s="76"/>
      <c r="K20" s="76"/>
      <c r="L20" s="63" t="s">
        <v>112</v>
      </c>
    </row>
    <row r="21" spans="1:12" ht="30" customHeight="1" thickBot="1" x14ac:dyDescent="0.4">
      <c r="A21" s="116"/>
      <c r="B21" s="116"/>
      <c r="C21" s="109"/>
      <c r="D21" s="58" t="s">
        <v>30</v>
      </c>
      <c r="E21" s="65" t="s">
        <v>25</v>
      </c>
      <c r="F21" s="29"/>
      <c r="G21" s="29"/>
      <c r="H21" s="29"/>
      <c r="I21" s="29"/>
      <c r="J21" s="29"/>
      <c r="K21" s="29"/>
      <c r="L21" s="72" t="s">
        <v>22</v>
      </c>
    </row>
    <row r="22" spans="1:12" ht="30" customHeight="1" thickBot="1" x14ac:dyDescent="0.4">
      <c r="A22" s="116"/>
      <c r="B22" s="117"/>
      <c r="C22" s="61" t="s">
        <v>149</v>
      </c>
      <c r="D22" s="69" t="s">
        <v>121</v>
      </c>
      <c r="E22" s="68" t="s">
        <v>29</v>
      </c>
      <c r="F22" s="77"/>
      <c r="G22" s="77"/>
      <c r="H22" s="77"/>
      <c r="I22" s="77"/>
      <c r="J22" s="77"/>
      <c r="K22" s="77"/>
      <c r="L22" s="63" t="s">
        <v>71</v>
      </c>
    </row>
    <row r="23" spans="1:12" ht="30" customHeight="1" thickBot="1" x14ac:dyDescent="0.4">
      <c r="A23" s="116"/>
      <c r="B23" s="116" t="s">
        <v>152</v>
      </c>
      <c r="C23" s="107" t="s">
        <v>35</v>
      </c>
      <c r="D23" s="105" t="s">
        <v>122</v>
      </c>
      <c r="E23" s="34" t="s">
        <v>108</v>
      </c>
      <c r="F23" s="32"/>
      <c r="G23" s="32"/>
      <c r="H23" s="32"/>
      <c r="I23" s="32"/>
      <c r="J23" s="32"/>
      <c r="K23" s="32"/>
      <c r="L23" s="63" t="s">
        <v>123</v>
      </c>
    </row>
    <row r="24" spans="1:12" ht="30" customHeight="1" thickBot="1" x14ac:dyDescent="0.4">
      <c r="A24" s="116"/>
      <c r="B24" s="116"/>
      <c r="C24" s="108"/>
      <c r="D24" s="106"/>
      <c r="E24" s="33" t="s">
        <v>23</v>
      </c>
      <c r="F24" s="76"/>
      <c r="G24" s="76"/>
      <c r="H24" s="76"/>
      <c r="I24" s="76"/>
      <c r="J24" s="76"/>
      <c r="K24" s="76"/>
      <c r="L24" s="63" t="s">
        <v>126</v>
      </c>
    </row>
    <row r="25" spans="1:12" ht="30" customHeight="1" thickBot="1" x14ac:dyDescent="0.4">
      <c r="A25" s="116"/>
      <c r="B25" s="116"/>
      <c r="C25" s="108"/>
      <c r="D25" s="56" t="s">
        <v>36</v>
      </c>
      <c r="E25" s="33" t="s">
        <v>23</v>
      </c>
      <c r="F25" s="76"/>
      <c r="G25" s="76"/>
      <c r="H25" s="76"/>
      <c r="I25" s="76"/>
      <c r="J25" s="76"/>
      <c r="K25" s="76"/>
      <c r="L25" s="63" t="s">
        <v>37</v>
      </c>
    </row>
    <row r="26" spans="1:12" ht="30" customHeight="1" thickBot="1" x14ac:dyDescent="0.4">
      <c r="A26" s="116"/>
      <c r="B26" s="116"/>
      <c r="C26" s="108"/>
      <c r="D26" s="69" t="s">
        <v>95</v>
      </c>
      <c r="E26" s="68" t="s">
        <v>29</v>
      </c>
      <c r="F26" s="77"/>
      <c r="G26" s="77"/>
      <c r="H26" s="77"/>
      <c r="I26" s="77"/>
      <c r="J26" s="77"/>
      <c r="K26" s="77"/>
      <c r="L26" s="63" t="s">
        <v>92</v>
      </c>
    </row>
    <row r="27" spans="1:12" ht="30" customHeight="1" thickBot="1" x14ac:dyDescent="0.4">
      <c r="A27" s="116"/>
      <c r="B27" s="116"/>
      <c r="C27" s="108"/>
      <c r="D27" s="69" t="s">
        <v>96</v>
      </c>
      <c r="E27" s="68" t="s">
        <v>29</v>
      </c>
      <c r="F27" s="77"/>
      <c r="G27" s="77"/>
      <c r="H27" s="77"/>
      <c r="I27" s="77"/>
      <c r="J27" s="77"/>
      <c r="K27" s="77"/>
      <c r="L27" s="63" t="s">
        <v>92</v>
      </c>
    </row>
    <row r="28" spans="1:12" ht="30" customHeight="1" thickBot="1" x14ac:dyDescent="0.4">
      <c r="A28" s="116"/>
      <c r="B28" s="116"/>
      <c r="C28" s="108"/>
      <c r="D28" s="69" t="s">
        <v>93</v>
      </c>
      <c r="E28" s="68" t="s">
        <v>29</v>
      </c>
      <c r="F28" s="77"/>
      <c r="G28" s="77"/>
      <c r="H28" s="77"/>
      <c r="I28" s="77"/>
      <c r="J28" s="77"/>
      <c r="K28" s="77"/>
      <c r="L28" s="63" t="s">
        <v>94</v>
      </c>
    </row>
    <row r="29" spans="1:12" ht="30" customHeight="1" thickBot="1" x14ac:dyDescent="0.4">
      <c r="A29" s="116"/>
      <c r="B29" s="116"/>
      <c r="C29" s="108"/>
      <c r="D29" s="56" t="s">
        <v>40</v>
      </c>
      <c r="E29" s="33" t="s">
        <v>23</v>
      </c>
      <c r="F29" s="76"/>
      <c r="G29" s="76"/>
      <c r="H29" s="76"/>
      <c r="I29" s="76"/>
      <c r="J29" s="76"/>
      <c r="K29" s="76"/>
      <c r="L29" s="63" t="s">
        <v>56</v>
      </c>
    </row>
    <row r="30" spans="1:12" ht="30" customHeight="1" thickBot="1" x14ac:dyDescent="0.4">
      <c r="A30" s="116"/>
      <c r="B30" s="116"/>
      <c r="C30" s="109"/>
      <c r="D30" s="69" t="s">
        <v>38</v>
      </c>
      <c r="E30" s="68" t="s">
        <v>29</v>
      </c>
      <c r="F30" s="77"/>
      <c r="G30" s="77"/>
      <c r="H30" s="77"/>
      <c r="I30" s="77"/>
      <c r="J30" s="77"/>
      <c r="K30" s="77"/>
      <c r="L30" s="63" t="s">
        <v>39</v>
      </c>
    </row>
    <row r="31" spans="1:12" ht="30" customHeight="1" thickBot="1" x14ac:dyDescent="0.4">
      <c r="A31" s="116"/>
      <c r="B31" s="116"/>
      <c r="C31" s="127" t="s">
        <v>41</v>
      </c>
      <c r="D31" s="69" t="s">
        <v>42</v>
      </c>
      <c r="E31" s="68" t="s">
        <v>29</v>
      </c>
      <c r="F31" s="77"/>
      <c r="G31" s="77"/>
      <c r="H31" s="77"/>
      <c r="I31" s="77"/>
      <c r="J31" s="77"/>
      <c r="K31" s="77"/>
      <c r="L31" s="63" t="s">
        <v>102</v>
      </c>
    </row>
    <row r="32" spans="1:12" ht="30" customHeight="1" thickBot="1" x14ac:dyDescent="0.4">
      <c r="A32" s="116"/>
      <c r="B32" s="116"/>
      <c r="C32" s="128"/>
      <c r="D32" s="69" t="s">
        <v>43</v>
      </c>
      <c r="E32" s="68" t="s">
        <v>29</v>
      </c>
      <c r="F32" s="77"/>
      <c r="G32" s="77"/>
      <c r="H32" s="77"/>
      <c r="I32" s="77"/>
      <c r="J32" s="77"/>
      <c r="K32" s="77"/>
      <c r="L32" s="63" t="s">
        <v>137</v>
      </c>
    </row>
    <row r="33" spans="1:12" ht="30" customHeight="1" thickBot="1" x14ac:dyDescent="0.4">
      <c r="A33" s="116"/>
      <c r="B33" s="117"/>
      <c r="C33" s="129"/>
      <c r="D33" s="69" t="s">
        <v>44</v>
      </c>
      <c r="E33" s="68" t="s">
        <v>29</v>
      </c>
      <c r="F33" s="77"/>
      <c r="G33" s="77"/>
      <c r="H33" s="77"/>
      <c r="I33" s="77"/>
      <c r="J33" s="77"/>
      <c r="K33" s="77"/>
      <c r="L33" s="63" t="s">
        <v>137</v>
      </c>
    </row>
    <row r="34" spans="1:12" ht="30" customHeight="1" thickBot="1" x14ac:dyDescent="0.4">
      <c r="A34" s="118" t="s">
        <v>45</v>
      </c>
      <c r="B34" s="119"/>
      <c r="C34" s="120"/>
      <c r="D34" s="70" t="s">
        <v>113</v>
      </c>
      <c r="E34" s="71" t="s">
        <v>46</v>
      </c>
      <c r="F34" s="71"/>
      <c r="G34" s="71"/>
      <c r="H34" s="71"/>
      <c r="I34" s="71"/>
      <c r="J34" s="71"/>
      <c r="K34" s="71"/>
      <c r="L34" s="63" t="s">
        <v>114</v>
      </c>
    </row>
    <row r="35" spans="1:12" ht="30" customHeight="1" thickBot="1" x14ac:dyDescent="0.4">
      <c r="A35" s="121"/>
      <c r="B35" s="122"/>
      <c r="C35" s="123"/>
      <c r="D35" s="78" t="s">
        <v>128</v>
      </c>
      <c r="E35" s="79" t="s">
        <v>4</v>
      </c>
      <c r="F35" s="79"/>
      <c r="G35" s="79"/>
      <c r="H35" s="79"/>
      <c r="I35" s="79"/>
      <c r="J35" s="79"/>
      <c r="K35" s="79"/>
      <c r="L35" s="63" t="s">
        <v>129</v>
      </c>
    </row>
    <row r="36" spans="1:12" ht="30" customHeight="1" thickBot="1" x14ac:dyDescent="0.4">
      <c r="A36" s="121"/>
      <c r="B36" s="122"/>
      <c r="C36" s="123"/>
      <c r="D36" s="62" t="s">
        <v>125</v>
      </c>
      <c r="E36" s="34" t="s">
        <v>108</v>
      </c>
      <c r="F36" s="32"/>
      <c r="G36" s="32"/>
      <c r="H36" s="32"/>
      <c r="I36" s="32"/>
      <c r="J36" s="32"/>
      <c r="K36" s="32"/>
      <c r="L36" s="63" t="s">
        <v>124</v>
      </c>
    </row>
    <row r="37" spans="1:12" ht="30" customHeight="1" thickBot="1" x14ac:dyDescent="0.4">
      <c r="A37" s="121"/>
      <c r="B37" s="122"/>
      <c r="C37" s="123"/>
      <c r="D37" s="104" t="s">
        <v>169</v>
      </c>
      <c r="E37" s="71" t="s">
        <v>46</v>
      </c>
      <c r="F37" s="71"/>
      <c r="G37" s="71"/>
      <c r="H37" s="71"/>
      <c r="I37" s="71"/>
      <c r="J37" s="71"/>
      <c r="K37" s="71"/>
      <c r="L37" s="63" t="s">
        <v>47</v>
      </c>
    </row>
    <row r="38" spans="1:12" ht="30" customHeight="1" thickBot="1" x14ac:dyDescent="0.4">
      <c r="A38" s="124"/>
      <c r="B38" s="125"/>
      <c r="C38" s="126"/>
      <c r="D38" s="104"/>
      <c r="E38" s="57" t="s">
        <v>25</v>
      </c>
      <c r="F38" s="57"/>
      <c r="G38" s="57"/>
      <c r="H38" s="57"/>
      <c r="I38" s="57"/>
      <c r="J38" s="57"/>
      <c r="K38" s="57"/>
      <c r="L38" s="63" t="s">
        <v>48</v>
      </c>
    </row>
  </sheetData>
  <mergeCells count="14">
    <mergeCell ref="D37:D38"/>
    <mergeCell ref="D23:D24"/>
    <mergeCell ref="C11:C21"/>
    <mergeCell ref="A1:C1"/>
    <mergeCell ref="A2:C2"/>
    <mergeCell ref="A3:C3"/>
    <mergeCell ref="B23:B33"/>
    <mergeCell ref="A34:C38"/>
    <mergeCell ref="C31:C33"/>
    <mergeCell ref="B11:B22"/>
    <mergeCell ref="C23:C30"/>
    <mergeCell ref="A11:A33"/>
    <mergeCell ref="C4:C8"/>
    <mergeCell ref="A4:B10"/>
  </mergeCells>
  <pageMargins left="0.7" right="0.7" top="0.75" bottom="0.75" header="0.3" footer="0.3"/>
  <pageSetup paperSize="8" scale="9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C16F5-0CDF-49E9-9B74-02077B0FED22}">
  <dimension ref="A1:S51"/>
  <sheetViews>
    <sheetView tabSelected="1" topLeftCell="A16" zoomScale="80" zoomScaleNormal="80" workbookViewId="0">
      <selection activeCell="R18" sqref="R18"/>
    </sheetView>
  </sheetViews>
  <sheetFormatPr baseColWidth="10" defaultRowHeight="14.5" x14ac:dyDescent="0.35"/>
  <cols>
    <col min="1" max="1" width="58.7265625" customWidth="1"/>
    <col min="2" max="2" width="11.26953125" customWidth="1"/>
    <col min="3" max="19" width="10.6328125" customWidth="1"/>
  </cols>
  <sheetData>
    <row r="1" spans="1:19" ht="31" customHeight="1" x14ac:dyDescent="0.35">
      <c r="A1" s="51" t="s">
        <v>62</v>
      </c>
      <c r="B1" s="15">
        <v>2017</v>
      </c>
      <c r="C1" s="16"/>
      <c r="D1" s="15">
        <v>2018</v>
      </c>
      <c r="E1" s="16"/>
      <c r="F1" s="15">
        <v>2019</v>
      </c>
      <c r="G1" s="16"/>
      <c r="H1" s="15">
        <v>2020</v>
      </c>
      <c r="I1" s="16"/>
      <c r="J1" s="49">
        <v>2021</v>
      </c>
      <c r="K1" s="50" t="s">
        <v>0</v>
      </c>
      <c r="L1" s="49">
        <v>2022</v>
      </c>
      <c r="M1" s="50" t="s">
        <v>82</v>
      </c>
      <c r="N1" s="49">
        <v>2023</v>
      </c>
      <c r="O1" s="50" t="s">
        <v>83</v>
      </c>
      <c r="P1" s="49">
        <v>2024</v>
      </c>
      <c r="Q1" s="50" t="s">
        <v>51</v>
      </c>
      <c r="R1" s="15" t="s">
        <v>70</v>
      </c>
      <c r="S1" s="16" t="s">
        <v>16</v>
      </c>
    </row>
    <row r="2" spans="1:19" ht="15" customHeight="1" x14ac:dyDescent="0.35">
      <c r="A2" s="18" t="s">
        <v>97</v>
      </c>
      <c r="B2" s="2">
        <v>10000</v>
      </c>
      <c r="C2" s="1" t="s">
        <v>1</v>
      </c>
      <c r="D2" s="2">
        <v>10100</v>
      </c>
      <c r="E2" s="1" t="s">
        <v>1</v>
      </c>
      <c r="F2" s="2">
        <v>10200</v>
      </c>
      <c r="G2" s="1" t="s">
        <v>1</v>
      </c>
      <c r="H2" s="2">
        <v>10300</v>
      </c>
      <c r="I2" s="1" t="s">
        <v>1</v>
      </c>
      <c r="J2" s="2">
        <v>10400</v>
      </c>
      <c r="K2" s="1" t="s">
        <v>1</v>
      </c>
      <c r="L2" s="2">
        <v>10500</v>
      </c>
      <c r="M2" s="1" t="s">
        <v>1</v>
      </c>
      <c r="N2" s="2">
        <v>10600</v>
      </c>
      <c r="O2" s="1" t="s">
        <v>1</v>
      </c>
      <c r="P2" s="2">
        <v>10700</v>
      </c>
      <c r="Q2" s="1" t="s">
        <v>1</v>
      </c>
      <c r="R2" s="2">
        <v>10800</v>
      </c>
      <c r="S2" s="1" t="s">
        <v>1</v>
      </c>
    </row>
    <row r="3" spans="1:19" ht="7.5" customHeight="1" x14ac:dyDescent="0.35">
      <c r="A3" s="19"/>
    </row>
    <row r="4" spans="1:19" ht="15" customHeight="1" x14ac:dyDescent="0.35">
      <c r="A4" s="20" t="s">
        <v>2</v>
      </c>
      <c r="B4" s="3" t="s">
        <v>3</v>
      </c>
      <c r="C4" s="4" t="s">
        <v>4</v>
      </c>
      <c r="D4" s="3" t="s">
        <v>3</v>
      </c>
      <c r="E4" s="4" t="s">
        <v>4</v>
      </c>
      <c r="F4" s="3" t="s">
        <v>3</v>
      </c>
      <c r="G4" s="4" t="s">
        <v>4</v>
      </c>
      <c r="H4" s="3" t="s">
        <v>3</v>
      </c>
      <c r="I4" s="4" t="s">
        <v>4</v>
      </c>
      <c r="J4" s="3" t="s">
        <v>3</v>
      </c>
      <c r="K4" s="4" t="s">
        <v>4</v>
      </c>
      <c r="L4" s="3" t="s">
        <v>3</v>
      </c>
      <c r="M4" s="4" t="s">
        <v>4</v>
      </c>
      <c r="N4" s="3" t="s">
        <v>3</v>
      </c>
      <c r="O4" s="4" t="s">
        <v>4</v>
      </c>
      <c r="P4" s="3" t="s">
        <v>3</v>
      </c>
      <c r="Q4" s="4" t="s">
        <v>4</v>
      </c>
      <c r="R4" s="3" t="s">
        <v>3</v>
      </c>
      <c r="S4" s="4" t="s">
        <v>4</v>
      </c>
    </row>
    <row r="5" spans="1:19" ht="15" customHeight="1" x14ac:dyDescent="0.35">
      <c r="A5" s="21" t="s">
        <v>5</v>
      </c>
      <c r="B5" s="12">
        <v>10</v>
      </c>
      <c r="C5" s="93">
        <f>1000*B5/$B$2</f>
        <v>1</v>
      </c>
      <c r="D5" s="12"/>
      <c r="E5" s="93">
        <f>1000*D5/$D$2</f>
        <v>0</v>
      </c>
      <c r="F5" s="12"/>
      <c r="G5" s="93">
        <f>1000*F5/$F$2</f>
        <v>0</v>
      </c>
      <c r="H5" s="12"/>
      <c r="I5" s="93">
        <f>1000*H5/$H$2</f>
        <v>0</v>
      </c>
      <c r="J5" s="12">
        <v>10</v>
      </c>
      <c r="K5" s="93">
        <f>1000*J5/$J$2</f>
        <v>0.96153846153846156</v>
      </c>
      <c r="L5" s="12">
        <v>15</v>
      </c>
      <c r="M5" s="93">
        <f>1000*L5/$L$2</f>
        <v>1.4285714285714286</v>
      </c>
      <c r="N5" s="12">
        <v>20</v>
      </c>
      <c r="O5" s="93">
        <f>1000*N5/$N$2</f>
        <v>1.8867924528301887</v>
      </c>
      <c r="P5" s="12">
        <v>25</v>
      </c>
      <c r="Q5" s="93">
        <f>1000*P5/$P$2</f>
        <v>2.3364485981308412</v>
      </c>
      <c r="R5" s="12">
        <v>30</v>
      </c>
      <c r="S5" s="93">
        <f>1000*R5/$R$2</f>
        <v>2.7777777777777777</v>
      </c>
    </row>
    <row r="6" spans="1:19" ht="15" customHeight="1" x14ac:dyDescent="0.35">
      <c r="A6" s="22" t="s">
        <v>6</v>
      </c>
      <c r="B6" s="12">
        <v>0</v>
      </c>
      <c r="C6" s="93">
        <f>1000*B6/$B$2</f>
        <v>0</v>
      </c>
      <c r="D6" s="12"/>
      <c r="E6" s="93">
        <f>1000*D6/$D$2</f>
        <v>0</v>
      </c>
      <c r="F6" s="12"/>
      <c r="G6" s="93">
        <f>1000*F6/$F$2</f>
        <v>0</v>
      </c>
      <c r="H6" s="12"/>
      <c r="I6" s="93">
        <f>1000*H6/$H$2</f>
        <v>0</v>
      </c>
      <c r="J6" s="12">
        <v>2</v>
      </c>
      <c r="K6" s="93">
        <f>1000*J6/$J$2</f>
        <v>0.19230769230769232</v>
      </c>
      <c r="L6" s="12">
        <v>5</v>
      </c>
      <c r="M6" s="93">
        <f>1000*L6/$L$2</f>
        <v>0.47619047619047616</v>
      </c>
      <c r="N6" s="12">
        <v>7</v>
      </c>
      <c r="O6" s="93">
        <f>1000*N6/$N$2</f>
        <v>0.660377358490566</v>
      </c>
      <c r="P6" s="12">
        <v>10</v>
      </c>
      <c r="Q6" s="93">
        <f>1000*P6/$P$2</f>
        <v>0.93457943925233644</v>
      </c>
      <c r="R6" s="12">
        <v>15</v>
      </c>
      <c r="S6" s="93">
        <f>1000*R6/$R$2</f>
        <v>1.3888888888888888</v>
      </c>
    </row>
    <row r="7" spans="1:19" ht="15" customHeight="1" x14ac:dyDescent="0.35">
      <c r="A7" s="23" t="s">
        <v>7</v>
      </c>
      <c r="B7" s="3">
        <f>SUM(B5:B6)</f>
        <v>10</v>
      </c>
      <c r="C7" s="6">
        <f>1000*B7/$B$2</f>
        <v>1</v>
      </c>
      <c r="D7" s="3">
        <f>SUM(D5:D6)</f>
        <v>0</v>
      </c>
      <c r="E7" s="6">
        <f>1000*D7/$D$2</f>
        <v>0</v>
      </c>
      <c r="F7" s="3">
        <f>SUM(F5:F6)</f>
        <v>0</v>
      </c>
      <c r="G7" s="6">
        <f>1000*F7/$F$2</f>
        <v>0</v>
      </c>
      <c r="H7" s="3">
        <f>SUM(H5:H6)</f>
        <v>0</v>
      </c>
      <c r="I7" s="6">
        <f>1000*H7/$H$2</f>
        <v>0</v>
      </c>
      <c r="J7" s="3">
        <f>SUM(J5:J6)</f>
        <v>12</v>
      </c>
      <c r="K7" s="6">
        <f>1000*J7/$J$2</f>
        <v>1.1538461538461537</v>
      </c>
      <c r="L7" s="3">
        <f>SUM(L5:L6)</f>
        <v>20</v>
      </c>
      <c r="M7" s="6">
        <f>1000*L7/$L$2</f>
        <v>1.9047619047619047</v>
      </c>
      <c r="N7" s="3">
        <f>SUM(N5:N6)</f>
        <v>27</v>
      </c>
      <c r="O7" s="6">
        <f>1000*N7/$N$2</f>
        <v>2.5471698113207548</v>
      </c>
      <c r="P7" s="3">
        <f>SUM(P5:P6)</f>
        <v>35</v>
      </c>
      <c r="Q7" s="6">
        <f>1000*P7/$P$2</f>
        <v>3.2710280373831777</v>
      </c>
      <c r="R7" s="3">
        <f>SUM(R5:R6)</f>
        <v>45</v>
      </c>
      <c r="S7" s="6">
        <f>1000*R7/$R$2</f>
        <v>4.166666666666667</v>
      </c>
    </row>
    <row r="8" spans="1:19" ht="6" customHeight="1" x14ac:dyDescent="0.35">
      <c r="A8" s="19"/>
    </row>
    <row r="9" spans="1:19" ht="15" customHeight="1" x14ac:dyDescent="0.35">
      <c r="A9" s="20" t="s">
        <v>15</v>
      </c>
      <c r="B9" s="3" t="s">
        <v>3</v>
      </c>
      <c r="C9" s="4" t="s">
        <v>4</v>
      </c>
      <c r="D9" s="3" t="s">
        <v>3</v>
      </c>
      <c r="E9" s="4" t="s">
        <v>4</v>
      </c>
      <c r="F9" s="3" t="s">
        <v>3</v>
      </c>
      <c r="G9" s="4" t="s">
        <v>4</v>
      </c>
      <c r="H9" s="3" t="s">
        <v>3</v>
      </c>
      <c r="I9" s="4" t="s">
        <v>4</v>
      </c>
      <c r="J9" s="3" t="s">
        <v>3</v>
      </c>
      <c r="K9" s="4" t="s">
        <v>4</v>
      </c>
      <c r="L9" s="3" t="s">
        <v>3</v>
      </c>
      <c r="M9" s="4" t="s">
        <v>4</v>
      </c>
      <c r="N9" s="3" t="s">
        <v>3</v>
      </c>
      <c r="O9" s="4" t="s">
        <v>4</v>
      </c>
      <c r="P9" s="3" t="s">
        <v>3</v>
      </c>
      <c r="Q9" s="4" t="s">
        <v>4</v>
      </c>
      <c r="R9" s="3" t="s">
        <v>3</v>
      </c>
      <c r="S9" s="4" t="s">
        <v>4</v>
      </c>
    </row>
    <row r="10" spans="1:19" ht="15" customHeight="1" x14ac:dyDescent="0.35">
      <c r="A10" s="21" t="s">
        <v>8</v>
      </c>
      <c r="B10" s="5">
        <v>10</v>
      </c>
      <c r="C10" s="93">
        <f>1000*B10/$B$2</f>
        <v>1</v>
      </c>
      <c r="D10" s="5"/>
      <c r="E10" s="93">
        <f>1000*D10/$D$2</f>
        <v>0</v>
      </c>
      <c r="F10" s="5"/>
      <c r="G10" s="93">
        <f>1000*F10/$F$2</f>
        <v>0</v>
      </c>
      <c r="H10" s="5"/>
      <c r="I10" s="93">
        <f>1000*H10/$H$2</f>
        <v>0</v>
      </c>
      <c r="J10" s="5">
        <v>20</v>
      </c>
      <c r="K10" s="93">
        <f>1000*J10/$J$2</f>
        <v>1.9230769230769231</v>
      </c>
      <c r="L10" s="5">
        <v>23</v>
      </c>
      <c r="M10" s="93">
        <f>1000*L10/$L$2</f>
        <v>2.1904761904761907</v>
      </c>
      <c r="N10" s="5">
        <v>26</v>
      </c>
      <c r="O10" s="93">
        <f>1000*N10/$N$2</f>
        <v>2.4528301886792452</v>
      </c>
      <c r="P10" s="5">
        <v>28</v>
      </c>
      <c r="Q10" s="93">
        <f>1000*P10/$P$2</f>
        <v>2.6168224299065419</v>
      </c>
      <c r="R10" s="5">
        <v>30</v>
      </c>
      <c r="S10" s="93">
        <f>1000*R10/$R$2</f>
        <v>2.7777777777777777</v>
      </c>
    </row>
    <row r="11" spans="1:19" ht="15" customHeight="1" x14ac:dyDescent="0.35">
      <c r="A11" s="21" t="s">
        <v>142</v>
      </c>
      <c r="B11" s="5"/>
      <c r="C11" s="93"/>
      <c r="D11" s="5"/>
      <c r="E11" s="93"/>
      <c r="F11" s="5"/>
      <c r="G11" s="93">
        <f>1000*F11/$F$2</f>
        <v>0</v>
      </c>
      <c r="H11" s="5"/>
      <c r="I11" s="93">
        <f>1000*H11/$H$2</f>
        <v>0</v>
      </c>
      <c r="J11" s="5"/>
      <c r="K11" s="93">
        <f>1000*J11/$J$2</f>
        <v>0</v>
      </c>
      <c r="L11" s="5">
        <v>5</v>
      </c>
      <c r="M11" s="93">
        <f>1000*L11/$L$2</f>
        <v>0.47619047619047616</v>
      </c>
      <c r="N11" s="5">
        <v>10</v>
      </c>
      <c r="O11" s="93">
        <f>1000*N11/$N$2</f>
        <v>0.94339622641509435</v>
      </c>
      <c r="P11" s="5">
        <v>15</v>
      </c>
      <c r="Q11" s="93">
        <f>1000*P11/$P$2</f>
        <v>1.4018691588785046</v>
      </c>
      <c r="R11" s="5">
        <v>15</v>
      </c>
      <c r="S11" s="93">
        <f>1000*R11/$R$2</f>
        <v>1.3888888888888888</v>
      </c>
    </row>
    <row r="12" spans="1:19" ht="15" customHeight="1" x14ac:dyDescent="0.35">
      <c r="A12" s="21" t="s">
        <v>143</v>
      </c>
      <c r="B12" s="5"/>
      <c r="C12" s="93">
        <f>1000*B12/$B$2</f>
        <v>0</v>
      </c>
      <c r="D12" s="5"/>
      <c r="E12" s="93">
        <f>1000*D12/$D$2</f>
        <v>0</v>
      </c>
      <c r="F12" s="5"/>
      <c r="G12" s="93">
        <f>1000*F12/$F$2</f>
        <v>0</v>
      </c>
      <c r="H12" s="5"/>
      <c r="I12" s="93">
        <f>1000*H12/$H$2</f>
        <v>0</v>
      </c>
      <c r="J12" s="5">
        <v>0</v>
      </c>
      <c r="K12" s="93">
        <f>1000*J12/$J$2</f>
        <v>0</v>
      </c>
      <c r="L12" s="5">
        <v>1</v>
      </c>
      <c r="M12" s="93">
        <f>1000*L12/$L$2</f>
        <v>9.5238095238095233E-2</v>
      </c>
      <c r="N12" s="5">
        <v>3</v>
      </c>
      <c r="O12" s="93">
        <f>1000*N12/$N$2</f>
        <v>0.28301886792452829</v>
      </c>
      <c r="P12" s="5">
        <v>5</v>
      </c>
      <c r="Q12" s="93">
        <f>1000*P12/$P$2</f>
        <v>0.46728971962616822</v>
      </c>
      <c r="R12" s="5">
        <v>10</v>
      </c>
      <c r="S12" s="93">
        <f>1000*R12/$R$2</f>
        <v>0.92592592592592593</v>
      </c>
    </row>
    <row r="13" spans="1:19" ht="15" customHeight="1" x14ac:dyDescent="0.35">
      <c r="A13" s="22" t="s">
        <v>146</v>
      </c>
      <c r="B13" s="12">
        <v>0</v>
      </c>
      <c r="C13" s="93">
        <f>1000*B13/$B$2</f>
        <v>0</v>
      </c>
      <c r="D13" s="12"/>
      <c r="E13" s="93">
        <f>1000*D13/$D$2</f>
        <v>0</v>
      </c>
      <c r="F13" s="12"/>
      <c r="G13" s="93">
        <f>1000*F13/$F$2</f>
        <v>0</v>
      </c>
      <c r="H13" s="12"/>
      <c r="I13" s="93">
        <f>1000*H13/$H$2</f>
        <v>0</v>
      </c>
      <c r="J13" s="12">
        <v>0</v>
      </c>
      <c r="K13" s="93">
        <f>1000*J13/$J$2</f>
        <v>0</v>
      </c>
      <c r="L13" s="12">
        <v>0</v>
      </c>
      <c r="M13" s="93">
        <f>1000*L13/$L$2</f>
        <v>0</v>
      </c>
      <c r="N13" s="12">
        <v>30</v>
      </c>
      <c r="O13" s="93">
        <f>1000*N13/$N$2</f>
        <v>2.8301886792452828</v>
      </c>
      <c r="P13" s="12">
        <v>30</v>
      </c>
      <c r="Q13" s="93">
        <f>1000*P13/$P$2</f>
        <v>2.8037383177570092</v>
      </c>
      <c r="R13" s="12">
        <v>30</v>
      </c>
      <c r="S13" s="93">
        <f>1000*R13/$R$2</f>
        <v>2.7777777777777777</v>
      </c>
    </row>
    <row r="14" spans="1:19" ht="15" customHeight="1" x14ac:dyDescent="0.35">
      <c r="A14" s="23" t="s">
        <v>7</v>
      </c>
      <c r="B14" s="3">
        <f>SUM(B10:B12)</f>
        <v>10</v>
      </c>
      <c r="C14" s="6">
        <f>1000*B14/$B$2</f>
        <v>1</v>
      </c>
      <c r="D14" s="3">
        <f>SUM(D10:D12)</f>
        <v>0</v>
      </c>
      <c r="E14" s="6">
        <f>1000*D14/$D$2</f>
        <v>0</v>
      </c>
      <c r="F14" s="92">
        <f>SUM(F10:F13)</f>
        <v>0</v>
      </c>
      <c r="G14" s="6">
        <f>1000*F14/$F$2</f>
        <v>0</v>
      </c>
      <c r="H14" s="3">
        <f>SUM(H10:H12)</f>
        <v>0</v>
      </c>
      <c r="I14" s="6">
        <f>1000*H14/$H$2</f>
        <v>0</v>
      </c>
      <c r="J14" s="3">
        <f>SUM(J10:J12)</f>
        <v>20</v>
      </c>
      <c r="K14" s="6">
        <f>1000*J14/$J$2</f>
        <v>1.9230769230769231</v>
      </c>
      <c r="L14" s="3">
        <f>SUM(L10:L12)</f>
        <v>29</v>
      </c>
      <c r="M14" s="6">
        <f>1000*L14/$L$2</f>
        <v>2.7619047619047619</v>
      </c>
      <c r="N14" s="3">
        <f>SUM(N10:N12)</f>
        <v>39</v>
      </c>
      <c r="O14" s="6">
        <f>1000*N14/$N$2</f>
        <v>3.6792452830188678</v>
      </c>
      <c r="P14" s="3">
        <f>SUM(P10:P12)</f>
        <v>48</v>
      </c>
      <c r="Q14" s="6">
        <f>1000*P14/$P$2</f>
        <v>4.4859813084112146</v>
      </c>
      <c r="R14" s="3">
        <f>SUM(R10:R12)</f>
        <v>55</v>
      </c>
      <c r="S14" s="6">
        <f>1000*R14/$R$2</f>
        <v>5.0925925925925926</v>
      </c>
    </row>
    <row r="15" spans="1:19" ht="7" customHeight="1" x14ac:dyDescent="0.35">
      <c r="A15" s="24"/>
      <c r="B15" s="7"/>
      <c r="C15" s="7"/>
      <c r="D15" s="7"/>
      <c r="E15" s="7"/>
      <c r="F15" s="7"/>
      <c r="G15" s="7"/>
      <c r="H15" s="7"/>
      <c r="I15" s="7"/>
      <c r="J15" s="7"/>
      <c r="K15" s="7"/>
      <c r="L15" s="7"/>
      <c r="M15" s="7"/>
      <c r="N15" s="7"/>
      <c r="O15" s="7"/>
      <c r="P15" s="7"/>
      <c r="Q15" s="7"/>
      <c r="R15" s="7"/>
      <c r="S15" s="7"/>
    </row>
    <row r="16" spans="1:19" ht="15" customHeight="1" x14ac:dyDescent="0.35">
      <c r="A16" s="20" t="s">
        <v>76</v>
      </c>
      <c r="B16" s="3" t="s">
        <v>3</v>
      </c>
      <c r="C16" s="8" t="s">
        <v>4</v>
      </c>
      <c r="D16" s="3" t="s">
        <v>3</v>
      </c>
      <c r="E16" s="8" t="s">
        <v>4</v>
      </c>
      <c r="F16" s="3" t="s">
        <v>3</v>
      </c>
      <c r="G16" s="8" t="s">
        <v>4</v>
      </c>
      <c r="H16" s="3" t="s">
        <v>3</v>
      </c>
      <c r="I16" s="8" t="s">
        <v>4</v>
      </c>
      <c r="J16" s="3" t="s">
        <v>3</v>
      </c>
      <c r="K16" s="8" t="s">
        <v>4</v>
      </c>
      <c r="L16" s="3" t="s">
        <v>3</v>
      </c>
      <c r="M16" s="8" t="s">
        <v>4</v>
      </c>
      <c r="N16" s="3" t="s">
        <v>3</v>
      </c>
      <c r="O16" s="8" t="s">
        <v>4</v>
      </c>
      <c r="P16" s="3" t="s">
        <v>3</v>
      </c>
      <c r="Q16" s="8" t="s">
        <v>4</v>
      </c>
      <c r="R16" s="3" t="s">
        <v>3</v>
      </c>
      <c r="S16" s="8" t="s">
        <v>4</v>
      </c>
    </row>
    <row r="17" spans="1:19" ht="15" customHeight="1" x14ac:dyDescent="0.35">
      <c r="A17" s="21" t="s">
        <v>80</v>
      </c>
      <c r="B17" s="13">
        <v>0</v>
      </c>
      <c r="C17" s="93">
        <f t="shared" ref="C17:C21" si="0">1000*B17/$B$2</f>
        <v>0</v>
      </c>
      <c r="D17" s="13"/>
      <c r="E17" s="93">
        <f>1000*D17/$D$2</f>
        <v>0</v>
      </c>
      <c r="F17" s="13"/>
      <c r="G17" s="93">
        <f t="shared" ref="G17:G21" si="1">1000*F17/$F$2</f>
        <v>0</v>
      </c>
      <c r="H17" s="13"/>
      <c r="I17" s="93">
        <f t="shared" ref="I17:I21" si="2">1000*H17/$H$2</f>
        <v>0</v>
      </c>
      <c r="J17" s="13">
        <v>0</v>
      </c>
      <c r="K17" s="93">
        <f t="shared" ref="K17:K21" si="3">1000*J17/$J$2</f>
        <v>0</v>
      </c>
      <c r="L17" s="13">
        <v>15</v>
      </c>
      <c r="M17" s="93">
        <f t="shared" ref="M17:M21" si="4">1000*L17/$L$2</f>
        <v>1.4285714285714286</v>
      </c>
      <c r="N17" s="13">
        <v>80</v>
      </c>
      <c r="O17" s="93">
        <f t="shared" ref="O17:O21" si="5">1000*N17/$N$2</f>
        <v>7.5471698113207548</v>
      </c>
      <c r="P17" s="13">
        <v>130</v>
      </c>
      <c r="Q17" s="93">
        <f>1000*P17/$P$2</f>
        <v>12.149532710280374</v>
      </c>
      <c r="R17" s="13">
        <v>140</v>
      </c>
      <c r="S17" s="93">
        <f>1000*R17/$R$2</f>
        <v>12.962962962962964</v>
      </c>
    </row>
    <row r="18" spans="1:19" ht="35" customHeight="1" x14ac:dyDescent="0.35">
      <c r="A18" s="21" t="s">
        <v>72</v>
      </c>
      <c r="B18" s="13">
        <v>0</v>
      </c>
      <c r="C18" s="93">
        <f t="shared" si="0"/>
        <v>0</v>
      </c>
      <c r="D18" s="13"/>
      <c r="E18" s="93">
        <f>1000*D18/$D$2</f>
        <v>0</v>
      </c>
      <c r="F18" s="13"/>
      <c r="G18" s="93">
        <f t="shared" si="1"/>
        <v>0</v>
      </c>
      <c r="H18" s="13"/>
      <c r="I18" s="93">
        <f t="shared" si="2"/>
        <v>0</v>
      </c>
      <c r="J18" s="13">
        <v>0</v>
      </c>
      <c r="K18" s="93">
        <f t="shared" si="3"/>
        <v>0</v>
      </c>
      <c r="L18" s="13">
        <v>5</v>
      </c>
      <c r="M18" s="93">
        <f t="shared" si="4"/>
        <v>0.47619047619047616</v>
      </c>
      <c r="N18" s="13">
        <v>10</v>
      </c>
      <c r="O18" s="93">
        <f t="shared" si="5"/>
        <v>0.94339622641509435</v>
      </c>
      <c r="P18" s="13">
        <v>20</v>
      </c>
      <c r="Q18" s="93">
        <f t="shared" ref="Q18:Q21" si="6">1000*P18/$P$2</f>
        <v>1.8691588785046729</v>
      </c>
      <c r="R18" s="13">
        <v>30</v>
      </c>
      <c r="S18" s="93">
        <f>1000*R18/$R$2</f>
        <v>2.7777777777777777</v>
      </c>
    </row>
    <row r="19" spans="1:19" ht="15" customHeight="1" x14ac:dyDescent="0.35">
      <c r="A19" s="22" t="s">
        <v>14</v>
      </c>
      <c r="B19" s="13">
        <v>500</v>
      </c>
      <c r="C19" s="93">
        <f t="shared" si="0"/>
        <v>50</v>
      </c>
      <c r="D19" s="13"/>
      <c r="E19" s="93">
        <f>1000*D19/$D$2</f>
        <v>0</v>
      </c>
      <c r="F19" s="13"/>
      <c r="G19" s="93">
        <f t="shared" si="1"/>
        <v>0</v>
      </c>
      <c r="H19" s="13"/>
      <c r="I19" s="93">
        <f t="shared" si="2"/>
        <v>0</v>
      </c>
      <c r="J19" s="13">
        <v>550</v>
      </c>
      <c r="K19" s="93">
        <f t="shared" si="3"/>
        <v>52.884615384615387</v>
      </c>
      <c r="L19" s="13">
        <v>550</v>
      </c>
      <c r="M19" s="93">
        <f t="shared" si="4"/>
        <v>52.38095238095238</v>
      </c>
      <c r="N19" s="13">
        <v>550</v>
      </c>
      <c r="O19" s="93">
        <f t="shared" si="5"/>
        <v>51.886792452830186</v>
      </c>
      <c r="P19" s="13">
        <v>550</v>
      </c>
      <c r="Q19" s="93">
        <f t="shared" si="6"/>
        <v>51.401869158878505</v>
      </c>
      <c r="R19" s="13">
        <v>550</v>
      </c>
      <c r="S19" s="93">
        <f>1000*R19/$R$2</f>
        <v>50.925925925925924</v>
      </c>
    </row>
    <row r="20" spans="1:19" ht="15" customHeight="1" x14ac:dyDescent="0.35">
      <c r="A20" s="22" t="s">
        <v>11</v>
      </c>
      <c r="B20" s="13">
        <v>20</v>
      </c>
      <c r="C20" s="93">
        <f t="shared" si="0"/>
        <v>2</v>
      </c>
      <c r="D20" s="13"/>
      <c r="E20" s="93">
        <f>1000*D20/$D$2</f>
        <v>0</v>
      </c>
      <c r="F20" s="13"/>
      <c r="G20" s="93">
        <f t="shared" si="1"/>
        <v>0</v>
      </c>
      <c r="H20" s="13"/>
      <c r="I20" s="93">
        <f t="shared" si="2"/>
        <v>0</v>
      </c>
      <c r="J20" s="13">
        <v>20</v>
      </c>
      <c r="K20" s="93">
        <f t="shared" si="3"/>
        <v>1.9230769230769231</v>
      </c>
      <c r="L20" s="13">
        <v>20</v>
      </c>
      <c r="M20" s="93">
        <f t="shared" si="4"/>
        <v>1.9047619047619047</v>
      </c>
      <c r="N20" s="13">
        <v>20</v>
      </c>
      <c r="O20" s="93">
        <f t="shared" si="5"/>
        <v>1.8867924528301887</v>
      </c>
      <c r="P20" s="13">
        <v>20</v>
      </c>
      <c r="Q20" s="93">
        <f t="shared" si="6"/>
        <v>1.8691588785046729</v>
      </c>
      <c r="R20" s="13">
        <v>20</v>
      </c>
      <c r="S20" s="93">
        <f>1000*R20/$R$2</f>
        <v>1.8518518518518519</v>
      </c>
    </row>
    <row r="21" spans="1:19" ht="15" customHeight="1" x14ac:dyDescent="0.35">
      <c r="A21" s="23" t="s">
        <v>7</v>
      </c>
      <c r="B21" s="3">
        <f>SUM(B17:B20)</f>
        <v>520</v>
      </c>
      <c r="C21" s="6">
        <f t="shared" si="0"/>
        <v>52</v>
      </c>
      <c r="D21" s="3">
        <f>SUM(D17:D20)</f>
        <v>0</v>
      </c>
      <c r="E21" s="6">
        <f t="shared" ref="E21" si="7">1000*D21/$D$2</f>
        <v>0</v>
      </c>
      <c r="F21" s="3">
        <f>SUM(F17:F20)</f>
        <v>0</v>
      </c>
      <c r="G21" s="6">
        <f t="shared" si="1"/>
        <v>0</v>
      </c>
      <c r="H21" s="3">
        <f>SUM(H17:H20)</f>
        <v>0</v>
      </c>
      <c r="I21" s="6">
        <f t="shared" si="2"/>
        <v>0</v>
      </c>
      <c r="J21" s="3">
        <f>SUM(J17:J20)</f>
        <v>570</v>
      </c>
      <c r="K21" s="6">
        <f t="shared" si="3"/>
        <v>54.807692307692307</v>
      </c>
      <c r="L21" s="3">
        <f>SUM(L17:L20)</f>
        <v>590</v>
      </c>
      <c r="M21" s="6">
        <f t="shared" si="4"/>
        <v>56.19047619047619</v>
      </c>
      <c r="N21" s="3">
        <f>SUM(N17:N20)</f>
        <v>660</v>
      </c>
      <c r="O21" s="6">
        <f t="shared" si="5"/>
        <v>62.264150943396224</v>
      </c>
      <c r="P21" s="3">
        <f>SUM(P17:P20)</f>
        <v>720</v>
      </c>
      <c r="Q21" s="6">
        <f t="shared" si="6"/>
        <v>67.289719626168221</v>
      </c>
      <c r="R21" s="3">
        <f>SUM(R17:R20)</f>
        <v>740</v>
      </c>
      <c r="S21" s="6">
        <f>1000*R21/$R$2</f>
        <v>68.518518518518519</v>
      </c>
    </row>
    <row r="22" spans="1:19" ht="17" customHeight="1" x14ac:dyDescent="0.35">
      <c r="A22" s="19"/>
    </row>
    <row r="23" spans="1:19" ht="28.5" customHeight="1" x14ac:dyDescent="0.35">
      <c r="A23" s="55" t="s">
        <v>9</v>
      </c>
      <c r="B23" s="9" t="s">
        <v>3</v>
      </c>
      <c r="C23" s="10" t="s">
        <v>4</v>
      </c>
      <c r="D23" s="9" t="s">
        <v>3</v>
      </c>
      <c r="E23" s="10" t="s">
        <v>4</v>
      </c>
      <c r="F23" s="9" t="s">
        <v>3</v>
      </c>
      <c r="G23" s="10" t="s">
        <v>4</v>
      </c>
      <c r="H23" s="9" t="s">
        <v>3</v>
      </c>
      <c r="I23" s="10" t="s">
        <v>4</v>
      </c>
      <c r="J23" s="9" t="s">
        <v>3</v>
      </c>
      <c r="K23" s="10" t="s">
        <v>4</v>
      </c>
      <c r="L23" s="9" t="s">
        <v>3</v>
      </c>
      <c r="M23" s="10" t="s">
        <v>4</v>
      </c>
      <c r="N23" s="9" t="s">
        <v>3</v>
      </c>
      <c r="O23" s="10" t="s">
        <v>4</v>
      </c>
      <c r="P23" s="9" t="s">
        <v>3</v>
      </c>
      <c r="Q23" s="10" t="s">
        <v>4</v>
      </c>
      <c r="R23" s="9" t="s">
        <v>3</v>
      </c>
      <c r="S23" s="10" t="s">
        <v>4</v>
      </c>
    </row>
    <row r="24" spans="1:19" ht="15" customHeight="1" x14ac:dyDescent="0.35">
      <c r="A24" s="27" t="s">
        <v>66</v>
      </c>
      <c r="B24" s="13">
        <v>1500</v>
      </c>
      <c r="C24" s="93">
        <f>1000*B24/$B$2</f>
        <v>150</v>
      </c>
      <c r="D24" s="13"/>
      <c r="E24" s="93">
        <f>1000*D24/$D$2</f>
        <v>0</v>
      </c>
      <c r="F24" s="13"/>
      <c r="G24" s="93">
        <f>1000*F24/$F$2</f>
        <v>0</v>
      </c>
      <c r="H24" s="13"/>
      <c r="I24" s="93">
        <f>1000*H24/$H$2</f>
        <v>0</v>
      </c>
      <c r="J24" s="13">
        <v>1450</v>
      </c>
      <c r="K24" s="93">
        <f>1000*J24/$J$2</f>
        <v>139.42307692307693</v>
      </c>
      <c r="L24" s="13">
        <v>1420</v>
      </c>
      <c r="M24" s="93">
        <f>1000*L24/$L$2</f>
        <v>135.23809523809524</v>
      </c>
      <c r="N24" s="13">
        <v>1340</v>
      </c>
      <c r="O24" s="93">
        <f>1000*N24/$N$2</f>
        <v>126.41509433962264</v>
      </c>
      <c r="P24" s="13">
        <v>1300</v>
      </c>
      <c r="Q24" s="93">
        <f>1000*P24/$P$2</f>
        <v>121.49532710280374</v>
      </c>
      <c r="R24" s="13">
        <v>1260</v>
      </c>
      <c r="S24" s="93">
        <f>1000*R24/$R$2</f>
        <v>116.66666666666667</v>
      </c>
    </row>
    <row r="25" spans="1:19" ht="15" customHeight="1" x14ac:dyDescent="0.35">
      <c r="A25" s="80" t="s">
        <v>12</v>
      </c>
      <c r="B25" s="11">
        <f>B17+B18</f>
        <v>0</v>
      </c>
      <c r="C25" s="94">
        <f>1000*B25/$B$2</f>
        <v>0</v>
      </c>
      <c r="D25" s="11">
        <f>D17+D18</f>
        <v>0</v>
      </c>
      <c r="E25" s="94">
        <f>1000*D25/$D$2</f>
        <v>0</v>
      </c>
      <c r="F25" s="11">
        <f>F17+F18</f>
        <v>0</v>
      </c>
      <c r="G25" s="94">
        <f>1000*F25/$F$2</f>
        <v>0</v>
      </c>
      <c r="H25" s="11">
        <f>H17+H18</f>
        <v>0</v>
      </c>
      <c r="I25" s="94">
        <f>1000*H25/$H$2</f>
        <v>0</v>
      </c>
      <c r="J25" s="11">
        <f>J17+J18</f>
        <v>0</v>
      </c>
      <c r="K25" s="94">
        <f>1000*J25/$J$2</f>
        <v>0</v>
      </c>
      <c r="L25" s="11">
        <f>L17+L18</f>
        <v>20</v>
      </c>
      <c r="M25" s="94">
        <f>1000*L25/$L$2</f>
        <v>1.9047619047619047</v>
      </c>
      <c r="N25" s="11">
        <f>N17+N18</f>
        <v>90</v>
      </c>
      <c r="O25" s="94">
        <f>1000*N25/$N$2</f>
        <v>8.4905660377358494</v>
      </c>
      <c r="P25" s="11">
        <f>P17+P18</f>
        <v>150</v>
      </c>
      <c r="Q25" s="94">
        <f>1000*P25/$P$2</f>
        <v>14.018691588785046</v>
      </c>
      <c r="R25" s="11">
        <f>R17+R18</f>
        <v>170</v>
      </c>
      <c r="S25" s="94">
        <f>1000*R25/$R$2</f>
        <v>15.74074074074074</v>
      </c>
    </row>
    <row r="26" spans="1:19" ht="15" customHeight="1" x14ac:dyDescent="0.35">
      <c r="A26" s="25" t="s">
        <v>13</v>
      </c>
      <c r="B26" s="11">
        <f>B24+B25</f>
        <v>1500</v>
      </c>
      <c r="C26" s="94">
        <f>1000*B26/$B$2</f>
        <v>150</v>
      </c>
      <c r="D26" s="11">
        <f>D24+D25</f>
        <v>0</v>
      </c>
      <c r="E26" s="94">
        <f>1000*D26/$D$2</f>
        <v>0</v>
      </c>
      <c r="F26" s="11">
        <f>F24+F25</f>
        <v>0</v>
      </c>
      <c r="G26" s="94">
        <f>1000*F26/$F$2</f>
        <v>0</v>
      </c>
      <c r="H26" s="11">
        <f>H24+H25</f>
        <v>0</v>
      </c>
      <c r="I26" s="94">
        <f>1000*H26/$H$2</f>
        <v>0</v>
      </c>
      <c r="J26" s="11">
        <f>J24+J25</f>
        <v>1450</v>
      </c>
      <c r="K26" s="94">
        <f>1000*J26/$J$2</f>
        <v>139.42307692307693</v>
      </c>
      <c r="L26" s="11">
        <f>L24+L25</f>
        <v>1440</v>
      </c>
      <c r="M26" s="94">
        <f>1000*L26/$L$2</f>
        <v>137.14285714285714</v>
      </c>
      <c r="N26" s="11">
        <f>N24+N25</f>
        <v>1430</v>
      </c>
      <c r="O26" s="94">
        <f>1000*N26/$N$2</f>
        <v>134.90566037735849</v>
      </c>
      <c r="P26" s="11">
        <f>P24+P25</f>
        <v>1450</v>
      </c>
      <c r="Q26" s="94">
        <f>1000*P26/$P$2</f>
        <v>135.51401869158877</v>
      </c>
      <c r="R26" s="11">
        <f>R24+R25</f>
        <v>1430</v>
      </c>
      <c r="S26" s="94">
        <f>1000*R26/$R$2</f>
        <v>132.40740740740742</v>
      </c>
    </row>
    <row r="27" spans="1:19" ht="15" customHeight="1" x14ac:dyDescent="0.35">
      <c r="A27" s="22" t="s">
        <v>176</v>
      </c>
      <c r="B27" s="11">
        <f>B19+B20-B13</f>
        <v>520</v>
      </c>
      <c r="C27" s="94">
        <f>1000*B27/$B$2</f>
        <v>52</v>
      </c>
      <c r="D27" s="11">
        <f>D19+D20-D13</f>
        <v>0</v>
      </c>
      <c r="E27" s="94">
        <f>1000*D27/$D$2</f>
        <v>0</v>
      </c>
      <c r="F27" s="11">
        <f>F19+F20-F13</f>
        <v>0</v>
      </c>
      <c r="G27" s="94">
        <f>1000*F27/$F$2</f>
        <v>0</v>
      </c>
      <c r="H27" s="11">
        <f>H19+H20-H13</f>
        <v>0</v>
      </c>
      <c r="I27" s="94">
        <f>1000*H27/$H$2</f>
        <v>0</v>
      </c>
      <c r="J27" s="11">
        <f>J19+J20-J13</f>
        <v>570</v>
      </c>
      <c r="K27" s="94">
        <f>1000*J27/$J$2</f>
        <v>54.807692307692307</v>
      </c>
      <c r="L27" s="11">
        <f>L19+L20-L13</f>
        <v>570</v>
      </c>
      <c r="M27" s="94">
        <f>1000*L27/$L$2</f>
        <v>54.285714285714285</v>
      </c>
      <c r="N27" s="11">
        <f>N19+N20-N13</f>
        <v>540</v>
      </c>
      <c r="O27" s="94">
        <f>1000*N27/$N$2</f>
        <v>50.943396226415096</v>
      </c>
      <c r="P27" s="11">
        <f>P19+P20-P13</f>
        <v>540</v>
      </c>
      <c r="Q27" s="94">
        <f>1000*P27/$P$2</f>
        <v>50.467289719626166</v>
      </c>
      <c r="R27" s="11">
        <f>R19+R20-R13</f>
        <v>540</v>
      </c>
      <c r="S27" s="94">
        <f>1000*R27/$R$2</f>
        <v>50</v>
      </c>
    </row>
    <row r="28" spans="1:19" ht="15" customHeight="1" thickBot="1" x14ac:dyDescent="0.4">
      <c r="A28" s="26" t="s">
        <v>73</v>
      </c>
      <c r="B28" s="14">
        <f>B7+B14+B21</f>
        <v>540</v>
      </c>
      <c r="C28" s="95">
        <f>1000*B28/$B$2</f>
        <v>54</v>
      </c>
      <c r="D28" s="14">
        <f>D7+D14+D21</f>
        <v>0</v>
      </c>
      <c r="E28" s="95">
        <f>1000*D28/$D$2</f>
        <v>0</v>
      </c>
      <c r="F28" s="14">
        <f>F7+F14+F21</f>
        <v>0</v>
      </c>
      <c r="G28" s="95">
        <f>1000*F28/$F$2</f>
        <v>0</v>
      </c>
      <c r="H28" s="14">
        <f>H7+H14+H21</f>
        <v>0</v>
      </c>
      <c r="I28" s="95">
        <f>1000*H28/$H$2</f>
        <v>0</v>
      </c>
      <c r="J28" s="14">
        <f>J7+J14+J21</f>
        <v>602</v>
      </c>
      <c r="K28" s="95">
        <f>1000*J28/$J$2</f>
        <v>57.884615384615387</v>
      </c>
      <c r="L28" s="14">
        <f>L7+L14+L21</f>
        <v>639</v>
      </c>
      <c r="M28" s="95">
        <f>1000*L28/$L$2</f>
        <v>60.857142857142854</v>
      </c>
      <c r="N28" s="14">
        <f>N7+N14+N21</f>
        <v>726</v>
      </c>
      <c r="O28" s="95">
        <f>1000*N28/$N$2</f>
        <v>68.490566037735846</v>
      </c>
      <c r="P28" s="14">
        <f>P7+P14+P21</f>
        <v>803</v>
      </c>
      <c r="Q28" s="95">
        <f>1000*P28/$P$2</f>
        <v>75.046728971962622</v>
      </c>
      <c r="R28" s="14">
        <f>R7+R14+R21</f>
        <v>840</v>
      </c>
      <c r="S28" s="95">
        <f>1000*R28/$R$2</f>
        <v>77.777777777777771</v>
      </c>
    </row>
    <row r="29" spans="1:19" ht="62" customHeight="1" x14ac:dyDescent="0.35"/>
    <row r="30" spans="1:19" ht="25" customHeight="1" x14ac:dyDescent="0.35">
      <c r="A30" s="51" t="s">
        <v>78</v>
      </c>
      <c r="B30" s="9" t="s">
        <v>3</v>
      </c>
      <c r="C30" s="37" t="s">
        <v>4</v>
      </c>
      <c r="D30" s="9" t="s">
        <v>3</v>
      </c>
      <c r="E30" s="37" t="s">
        <v>4</v>
      </c>
      <c r="F30" s="9" t="s">
        <v>3</v>
      </c>
      <c r="G30" s="37" t="s">
        <v>4</v>
      </c>
      <c r="H30" s="9" t="s">
        <v>3</v>
      </c>
      <c r="I30" s="37" t="s">
        <v>4</v>
      </c>
      <c r="J30" s="9" t="s">
        <v>3</v>
      </c>
      <c r="K30" s="37" t="s">
        <v>4</v>
      </c>
      <c r="L30" s="9" t="s">
        <v>3</v>
      </c>
      <c r="M30" s="37" t="s">
        <v>4</v>
      </c>
      <c r="N30" s="9" t="s">
        <v>3</v>
      </c>
      <c r="O30" s="37" t="s">
        <v>4</v>
      </c>
      <c r="P30" s="9" t="s">
        <v>3</v>
      </c>
      <c r="Q30" s="37" t="s">
        <v>4</v>
      </c>
      <c r="R30" s="9" t="s">
        <v>3</v>
      </c>
      <c r="S30" s="37" t="s">
        <v>4</v>
      </c>
    </row>
    <row r="31" spans="1:19" ht="15" customHeight="1" x14ac:dyDescent="0.35">
      <c r="A31" s="27" t="s">
        <v>66</v>
      </c>
      <c r="B31" s="36">
        <f>B24</f>
        <v>1500</v>
      </c>
      <c r="C31" s="93">
        <f>C24</f>
        <v>150</v>
      </c>
      <c r="D31" s="36">
        <f>D24</f>
        <v>0</v>
      </c>
      <c r="E31" s="93">
        <f>E24</f>
        <v>0</v>
      </c>
      <c r="F31" s="36">
        <f>F24</f>
        <v>0</v>
      </c>
      <c r="G31" s="93">
        <f>G24</f>
        <v>0</v>
      </c>
      <c r="H31" s="36">
        <f>H24</f>
        <v>0</v>
      </c>
      <c r="I31" s="93">
        <f>I24</f>
        <v>0</v>
      </c>
      <c r="J31" s="36">
        <f>J24</f>
        <v>1450</v>
      </c>
      <c r="K31" s="93">
        <f>K24</f>
        <v>139.42307692307693</v>
      </c>
      <c r="L31" s="36">
        <f>L24</f>
        <v>1420</v>
      </c>
      <c r="M31" s="93">
        <f>M24</f>
        <v>135.23809523809524</v>
      </c>
      <c r="N31" s="36">
        <f>N24</f>
        <v>1340</v>
      </c>
      <c r="O31" s="93">
        <f>O24</f>
        <v>126.41509433962264</v>
      </c>
      <c r="P31" s="36">
        <f>P24</f>
        <v>1300</v>
      </c>
      <c r="Q31" s="93">
        <f>Q24</f>
        <v>121.49532710280374</v>
      </c>
      <c r="R31" s="36">
        <f>R24</f>
        <v>1260</v>
      </c>
      <c r="S31" s="93">
        <f>S24</f>
        <v>116.66666666666667</v>
      </c>
    </row>
    <row r="32" spans="1:19" ht="15.5" customHeight="1" x14ac:dyDescent="0.35">
      <c r="A32" s="26" t="s">
        <v>75</v>
      </c>
      <c r="B32" s="38">
        <f>B5+SUM(B10:B12)/3+B17+B18</f>
        <v>13.333333333333334</v>
      </c>
      <c r="C32" s="94">
        <f>1000*B32/$B$2</f>
        <v>1.3333333333333335</v>
      </c>
      <c r="D32" s="38">
        <f>D5+SUM(D10:D12)/3+D17+D18</f>
        <v>0</v>
      </c>
      <c r="E32" s="94">
        <f>1000*D32/$D$2</f>
        <v>0</v>
      </c>
      <c r="F32" s="38">
        <f>F5+SUM(F10:F12)/3+F17+F18</f>
        <v>0</v>
      </c>
      <c r="G32" s="94">
        <f>1000*F32/$F$2</f>
        <v>0</v>
      </c>
      <c r="H32" s="38">
        <f>H5+SUM(H10:H12)/3+H17+H18</f>
        <v>0</v>
      </c>
      <c r="I32" s="94">
        <f>1000*H32/$H$2</f>
        <v>0</v>
      </c>
      <c r="J32" s="38">
        <f>J5+SUM(J10:J12)/3+J17+J18</f>
        <v>16.666666666666668</v>
      </c>
      <c r="K32" s="94">
        <f>1000*J32/$J$2</f>
        <v>1.6025641025641026</v>
      </c>
      <c r="L32" s="38">
        <f>L5+SUM(L10:L12)/3+L17+L18</f>
        <v>44.666666666666664</v>
      </c>
      <c r="M32" s="94">
        <f>1000*L32/$L$2</f>
        <v>4.253968253968254</v>
      </c>
      <c r="N32" s="38">
        <f>N5+SUM(N10:N12)/3+N17+N18</f>
        <v>123</v>
      </c>
      <c r="O32" s="94">
        <f>1000*N32/$N$2</f>
        <v>11.60377358490566</v>
      </c>
      <c r="P32" s="38">
        <f>P5+SUM(P10:P12)/3+P17+P18</f>
        <v>191</v>
      </c>
      <c r="Q32" s="94">
        <f>1000*P32/$P$2</f>
        <v>17.850467289719628</v>
      </c>
      <c r="R32" s="38">
        <f>R5+SUM(R10:R12)/3+R17+R18</f>
        <v>218.33333333333331</v>
      </c>
      <c r="S32" s="94">
        <f>1000*R32/$R$2</f>
        <v>20.216049382716047</v>
      </c>
    </row>
    <row r="33" spans="1:19" ht="15" thickBot="1" x14ac:dyDescent="0.4">
      <c r="A33" s="39" t="s">
        <v>79</v>
      </c>
      <c r="B33" s="40"/>
      <c r="C33" s="41">
        <f>C31+C32</f>
        <v>151.33333333333334</v>
      </c>
      <c r="D33" s="40"/>
      <c r="E33" s="41">
        <f t="shared" ref="E33" si="8">E31+E32</f>
        <v>0</v>
      </c>
      <c r="F33" s="40"/>
      <c r="G33" s="41">
        <f t="shared" ref="G33" si="9">G31+G32</f>
        <v>0</v>
      </c>
      <c r="H33" s="40"/>
      <c r="I33" s="41">
        <f>I31+I32</f>
        <v>0</v>
      </c>
      <c r="J33" s="40"/>
      <c r="K33" s="41">
        <f t="shared" ref="K33" si="10">K31+K32</f>
        <v>141.02564102564105</v>
      </c>
      <c r="L33" s="40"/>
      <c r="M33" s="41">
        <f t="shared" ref="M33" si="11">M31+M32</f>
        <v>139.49206349206349</v>
      </c>
      <c r="N33" s="40"/>
      <c r="O33" s="41">
        <f t="shared" ref="O33" si="12">O31+O32</f>
        <v>138.01886792452831</v>
      </c>
      <c r="P33" s="40"/>
      <c r="Q33" s="41">
        <f>Q31+Q32</f>
        <v>139.34579439252337</v>
      </c>
      <c r="R33" s="40"/>
      <c r="S33" s="41">
        <f t="shared" ref="S33" si="13">S31+S32</f>
        <v>136.88271604938271</v>
      </c>
    </row>
    <row r="34" spans="1:19" ht="18" customHeight="1" thickBot="1" x14ac:dyDescent="0.4"/>
    <row r="35" spans="1:19" ht="29" x14ac:dyDescent="0.35">
      <c r="A35" s="51" t="s">
        <v>127</v>
      </c>
      <c r="B35" s="20"/>
      <c r="C35" s="45"/>
      <c r="D35" s="45"/>
      <c r="E35" s="45"/>
      <c r="F35" s="45"/>
      <c r="G35" s="45"/>
      <c r="H35" s="45"/>
      <c r="I35" s="45"/>
      <c r="J35" s="49">
        <v>2021</v>
      </c>
      <c r="K35" s="50" t="s">
        <v>0</v>
      </c>
      <c r="L35" s="49">
        <v>2022</v>
      </c>
      <c r="M35" s="50"/>
      <c r="N35" s="49">
        <v>2023</v>
      </c>
      <c r="O35" s="50"/>
      <c r="P35" s="49">
        <v>2024</v>
      </c>
      <c r="Q35" s="50" t="s">
        <v>51</v>
      </c>
      <c r="R35" s="15" t="s">
        <v>81</v>
      </c>
      <c r="S35" s="16" t="s">
        <v>16</v>
      </c>
    </row>
    <row r="36" spans="1:19" x14ac:dyDescent="0.35">
      <c r="A36" s="53" t="s">
        <v>173</v>
      </c>
      <c r="K36" s="53">
        <v>46</v>
      </c>
      <c r="M36" s="53">
        <v>46</v>
      </c>
      <c r="O36" s="53">
        <v>46</v>
      </c>
      <c r="Q36" s="53">
        <v>46</v>
      </c>
      <c r="S36" s="53">
        <v>46</v>
      </c>
    </row>
    <row r="37" spans="1:19" x14ac:dyDescent="0.35">
      <c r="A37" s="43" t="s">
        <v>5</v>
      </c>
      <c r="K37" s="52">
        <f>K5</f>
        <v>0.96153846153846156</v>
      </c>
      <c r="M37" s="52">
        <f>M5</f>
        <v>1.4285714285714286</v>
      </c>
      <c r="O37" s="52">
        <f>O5</f>
        <v>1.8867924528301887</v>
      </c>
      <c r="Q37" s="52">
        <f>Q5</f>
        <v>2.3364485981308412</v>
      </c>
      <c r="S37" s="52">
        <f>S5</f>
        <v>2.7777777777777777</v>
      </c>
    </row>
    <row r="38" spans="1:19" x14ac:dyDescent="0.35">
      <c r="A38" s="43" t="s">
        <v>98</v>
      </c>
      <c r="K38" s="52">
        <f>SUM(K10:K12)/3</f>
        <v>0.64102564102564108</v>
      </c>
      <c r="M38" s="52">
        <f>SUM(M10:M12)/3</f>
        <v>0.92063492063492081</v>
      </c>
      <c r="O38" s="52">
        <f>SUM(O10:O12)/3</f>
        <v>1.2264150943396228</v>
      </c>
      <c r="Q38" s="52">
        <f>SUM(Q10:Q12)/3</f>
        <v>1.4953271028037383</v>
      </c>
      <c r="S38" s="52">
        <f>SUM(S10:S12)/3</f>
        <v>1.6975308641975306</v>
      </c>
    </row>
    <row r="39" spans="1:19" x14ac:dyDescent="0.35">
      <c r="A39" s="43" t="s">
        <v>99</v>
      </c>
      <c r="K39" s="52">
        <f>K25</f>
        <v>0</v>
      </c>
      <c r="M39" s="52">
        <f>M25</f>
        <v>1.9047619047619047</v>
      </c>
      <c r="O39" s="52">
        <f>O25</f>
        <v>8.4905660377358494</v>
      </c>
      <c r="Q39" s="52">
        <f>Q25</f>
        <v>14.018691588785046</v>
      </c>
      <c r="S39" s="52">
        <f>S25</f>
        <v>15.74074074074074</v>
      </c>
    </row>
    <row r="40" spans="1:19" x14ac:dyDescent="0.35">
      <c r="A40" s="87" t="s">
        <v>131</v>
      </c>
      <c r="K40" s="88">
        <f>K36-SUM(K37:K39)</f>
        <v>44.397435897435898</v>
      </c>
      <c r="M40" s="88">
        <f>M36-SUM(M37:M39)</f>
        <v>41.746031746031747</v>
      </c>
      <c r="O40" s="88">
        <f>O36-SUM(O37:O39)</f>
        <v>34.39622641509434</v>
      </c>
      <c r="Q40" s="88">
        <f>Q36-SUM(Q37:Q39)</f>
        <v>28.149532710280376</v>
      </c>
      <c r="S40" s="88">
        <f>S36-SUM(S37:S39)</f>
        <v>25.783950617283949</v>
      </c>
    </row>
    <row r="42" spans="1:19" ht="25" customHeight="1" x14ac:dyDescent="0.35">
      <c r="A42" s="51" t="s">
        <v>145</v>
      </c>
      <c r="B42" s="9" t="s">
        <v>3</v>
      </c>
      <c r="C42" s="37" t="s">
        <v>4</v>
      </c>
      <c r="D42" s="9" t="s">
        <v>3</v>
      </c>
      <c r="E42" s="37" t="s">
        <v>4</v>
      </c>
      <c r="F42" s="9" t="s">
        <v>3</v>
      </c>
      <c r="G42" s="37" t="s">
        <v>4</v>
      </c>
      <c r="H42" s="9" t="s">
        <v>3</v>
      </c>
      <c r="I42" s="37" t="s">
        <v>4</v>
      </c>
      <c r="J42" s="9" t="s">
        <v>3</v>
      </c>
      <c r="K42" s="37" t="s">
        <v>4</v>
      </c>
      <c r="L42" s="9" t="s">
        <v>3</v>
      </c>
      <c r="M42" s="37" t="s">
        <v>4</v>
      </c>
      <c r="N42" s="9" t="s">
        <v>3</v>
      </c>
      <c r="O42" s="37" t="s">
        <v>4</v>
      </c>
      <c r="P42" s="9" t="s">
        <v>3</v>
      </c>
      <c r="Q42" s="37" t="s">
        <v>4</v>
      </c>
      <c r="R42" s="9" t="s">
        <v>3</v>
      </c>
      <c r="S42" s="37" t="s">
        <v>4</v>
      </c>
    </row>
    <row r="43" spans="1:19" ht="15" customHeight="1" x14ac:dyDescent="0.35">
      <c r="A43" s="22" t="s">
        <v>176</v>
      </c>
      <c r="B43" s="11">
        <f>B27</f>
        <v>520</v>
      </c>
      <c r="C43" s="94">
        <f>1000*B43/$B$2</f>
        <v>52</v>
      </c>
      <c r="D43" s="11">
        <f>D27</f>
        <v>0</v>
      </c>
      <c r="E43" s="94">
        <f>1000*D43/$D$2</f>
        <v>0</v>
      </c>
      <c r="F43" s="11">
        <f>F27</f>
        <v>0</v>
      </c>
      <c r="G43" s="94">
        <f>1000*F43/$F$2</f>
        <v>0</v>
      </c>
      <c r="H43" s="11">
        <f>H27</f>
        <v>0</v>
      </c>
      <c r="I43" s="94">
        <f>1000*H43/$H$2</f>
        <v>0</v>
      </c>
      <c r="J43" s="11">
        <f>J27</f>
        <v>570</v>
      </c>
      <c r="K43" s="94">
        <f>1000*J43/$J$2</f>
        <v>54.807692307692307</v>
      </c>
      <c r="L43" s="11">
        <f>L27</f>
        <v>570</v>
      </c>
      <c r="M43" s="94">
        <f>1000*L43/$L$2</f>
        <v>54.285714285714285</v>
      </c>
      <c r="N43" s="11">
        <f>N27</f>
        <v>540</v>
      </c>
      <c r="O43" s="94">
        <f>1000*N43/$N$2</f>
        <v>50.943396226415096</v>
      </c>
      <c r="P43" s="11">
        <f>P27</f>
        <v>540</v>
      </c>
      <c r="Q43" s="94">
        <f>1000*P43/$P$2</f>
        <v>50.467289719626166</v>
      </c>
      <c r="R43" s="11">
        <f>R27</f>
        <v>540</v>
      </c>
      <c r="S43" s="94">
        <f>1000*R43/$R$2</f>
        <v>50</v>
      </c>
    </row>
    <row r="44" spans="1:19" ht="15.5" customHeight="1" x14ac:dyDescent="0.35">
      <c r="A44" s="22" t="s">
        <v>147</v>
      </c>
      <c r="B44" s="38">
        <f>B6+B13</f>
        <v>0</v>
      </c>
      <c r="C44" s="94">
        <f>1000*B44/$B$2</f>
        <v>0</v>
      </c>
      <c r="D44" s="38">
        <f>D6+D13</f>
        <v>0</v>
      </c>
      <c r="E44" s="94">
        <f>1000*D44/$D$2</f>
        <v>0</v>
      </c>
      <c r="F44" s="38">
        <f>F6+F13</f>
        <v>0</v>
      </c>
      <c r="G44" s="94">
        <f>1000*F44/$F$2</f>
        <v>0</v>
      </c>
      <c r="H44" s="38">
        <f>H6+H13</f>
        <v>0</v>
      </c>
      <c r="I44" s="94">
        <f>1000*H44/$H$2</f>
        <v>0</v>
      </c>
      <c r="J44" s="38">
        <f>J6+J13</f>
        <v>2</v>
      </c>
      <c r="K44" s="94">
        <f>1000*J44/$J$2</f>
        <v>0.19230769230769232</v>
      </c>
      <c r="L44" s="38">
        <f>L6+L13</f>
        <v>5</v>
      </c>
      <c r="M44" s="94">
        <f>1000*L44/$L$2</f>
        <v>0.47619047619047616</v>
      </c>
      <c r="N44" s="38">
        <f>N6+N13</f>
        <v>37</v>
      </c>
      <c r="O44" s="94">
        <f>1000*N44/$N$2</f>
        <v>3.4905660377358489</v>
      </c>
      <c r="P44" s="38">
        <f>P6+P13</f>
        <v>40</v>
      </c>
      <c r="Q44" s="94">
        <f>1000*P44/$P$2</f>
        <v>3.7383177570093458</v>
      </c>
      <c r="R44" s="38">
        <f>R6+R13</f>
        <v>45</v>
      </c>
      <c r="S44" s="94">
        <f>1000*R44/$R$2</f>
        <v>4.166666666666667</v>
      </c>
    </row>
    <row r="45" spans="1:19" ht="15" thickBot="1" x14ac:dyDescent="0.4">
      <c r="A45" s="39" t="s">
        <v>144</v>
      </c>
      <c r="B45" s="40"/>
      <c r="C45" s="41">
        <f>C43+C44</f>
        <v>52</v>
      </c>
      <c r="D45" s="40"/>
      <c r="E45" s="41">
        <f>E43+E44</f>
        <v>0</v>
      </c>
      <c r="F45" s="40"/>
      <c r="G45" s="41">
        <f>G43+G44</f>
        <v>0</v>
      </c>
      <c r="H45" s="40"/>
      <c r="I45" s="41">
        <f>I43+I44</f>
        <v>0</v>
      </c>
      <c r="J45" s="40"/>
      <c r="K45" s="41">
        <f>K43+K44</f>
        <v>55</v>
      </c>
      <c r="L45" s="40"/>
      <c r="M45" s="41">
        <f>M43+M44</f>
        <v>54.761904761904759</v>
      </c>
      <c r="N45" s="40"/>
      <c r="O45" s="41">
        <f>O43+O44</f>
        <v>54.433962264150942</v>
      </c>
      <c r="P45" s="40"/>
      <c r="Q45" s="41">
        <f>Q43+Q44</f>
        <v>54.205607476635514</v>
      </c>
      <c r="R45" s="40"/>
      <c r="S45" s="41">
        <f>S43+S44</f>
        <v>54.166666666666664</v>
      </c>
    </row>
    <row r="46" spans="1:19" ht="53.5" customHeight="1" thickBot="1" x14ac:dyDescent="0.4">
      <c r="A46" s="17"/>
    </row>
    <row r="47" spans="1:19" ht="29.5" thickBot="1" x14ac:dyDescent="0.4">
      <c r="A47" s="51" t="s">
        <v>175</v>
      </c>
      <c r="B47" s="20"/>
      <c r="C47" s="45"/>
      <c r="D47" s="45"/>
      <c r="E47" s="45"/>
      <c r="F47" s="45"/>
      <c r="G47" s="45"/>
      <c r="H47" s="45"/>
      <c r="I47" s="46"/>
      <c r="J47" s="49">
        <v>2021</v>
      </c>
      <c r="K47" s="50" t="s">
        <v>0</v>
      </c>
      <c r="L47" s="49">
        <v>2022</v>
      </c>
      <c r="M47" s="50"/>
      <c r="N47" s="49">
        <v>2023</v>
      </c>
      <c r="O47" s="50"/>
      <c r="P47" s="49">
        <v>2024</v>
      </c>
      <c r="Q47" s="50" t="s">
        <v>51</v>
      </c>
      <c r="R47" s="15" t="s">
        <v>81</v>
      </c>
      <c r="S47" s="16" t="s">
        <v>16</v>
      </c>
    </row>
    <row r="48" spans="1:19" s="17" customFormat="1" ht="15" thickBot="1" x14ac:dyDescent="0.4">
      <c r="A48" s="85" t="s">
        <v>148</v>
      </c>
      <c r="K48" s="86"/>
      <c r="M48" s="86"/>
      <c r="O48" s="86"/>
      <c r="Q48" s="86"/>
      <c r="S48" s="86"/>
    </row>
    <row r="49" spans="1:19" s="17" customFormat="1" ht="15" thickBot="1" x14ac:dyDescent="0.4">
      <c r="A49" s="42" t="s">
        <v>17</v>
      </c>
      <c r="K49" s="48">
        <f>(K24-$K$24)/$K$24</f>
        <v>0</v>
      </c>
      <c r="M49" s="48">
        <f>(M24-$K$24)/$K$24</f>
        <v>-3.0016420361248006E-2</v>
      </c>
      <c r="O49" s="48">
        <f>(O24-$K$24)/$K$24</f>
        <v>-9.3298633702016992E-2</v>
      </c>
      <c r="Q49" s="48">
        <f>(Q24-$K$24)/$K$24</f>
        <v>-0.12858524009023531</v>
      </c>
      <c r="S49" s="48">
        <f>(S24-$K$24)/$K$24</f>
        <v>-0.16321839080459774</v>
      </c>
    </row>
    <row r="50" spans="1:19" s="17" customFormat="1" ht="30" customHeight="1" thickBot="1" x14ac:dyDescent="0.4">
      <c r="A50" s="89" t="s">
        <v>141</v>
      </c>
      <c r="K50" s="54">
        <f>(K26-$K$26)/$K$26</f>
        <v>0</v>
      </c>
      <c r="M50" s="54">
        <f>(M26-$K$26)/$K$26</f>
        <v>-1.6354679802955772E-2</v>
      </c>
      <c r="O50" s="54">
        <f>(O26-$K$26)/$K$26</f>
        <v>-3.2400780741704722E-2</v>
      </c>
      <c r="Q50" s="54">
        <f>(Q26-$K$26)/$K$26</f>
        <v>-2.8037383177570249E-2</v>
      </c>
      <c r="S50" s="54">
        <f>(S26-$K$26)/$K$26</f>
        <v>-5.0319284802043417E-2</v>
      </c>
    </row>
    <row r="51" spans="1:19" s="17" customFormat="1" ht="16" customHeight="1" thickBot="1" x14ac:dyDescent="0.4">
      <c r="A51" s="44" t="s">
        <v>65</v>
      </c>
      <c r="K51" s="47">
        <f>(K27-$K$27)/$K$27</f>
        <v>0</v>
      </c>
      <c r="M51" s="47">
        <f>(M27-$K$27)/$K$27</f>
        <v>-9.5238095238095229E-3</v>
      </c>
      <c r="O51" s="47">
        <f>(O27-$K$27)/$K$27</f>
        <v>-7.0506454816285938E-2</v>
      </c>
      <c r="Q51" s="47">
        <f>(Q27-$K$27)/$K$27</f>
        <v>-7.9193310378750645E-2</v>
      </c>
      <c r="S51" s="47">
        <f>(S27-$K$27)/$K$27</f>
        <v>-8.7719298245614016E-2</v>
      </c>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6F52E-B3DA-4F95-935D-CD7104790B74}">
  <dimension ref="A1:U51"/>
  <sheetViews>
    <sheetView zoomScale="90" zoomScaleNormal="90" workbookViewId="0">
      <pane xSplit="1" ySplit="1" topLeftCell="B8" activePane="bottomRight" state="frozen"/>
      <selection pane="topRight" activeCell="B1" sqref="B1"/>
      <selection pane="bottomLeft" activeCell="A2" sqref="A2"/>
      <selection pane="bottomRight" activeCell="T18" sqref="T18"/>
    </sheetView>
  </sheetViews>
  <sheetFormatPr baseColWidth="10" defaultRowHeight="14.5" x14ac:dyDescent="0.35"/>
  <cols>
    <col min="1" max="1" width="57.453125" customWidth="1"/>
    <col min="2" max="2" width="11.26953125" customWidth="1"/>
    <col min="3" max="21" width="10.6328125" customWidth="1"/>
  </cols>
  <sheetData>
    <row r="1" spans="1:21" ht="31" customHeight="1" x14ac:dyDescent="0.35">
      <c r="A1" s="23" t="s">
        <v>62</v>
      </c>
      <c r="B1" s="15">
        <v>2017</v>
      </c>
      <c r="C1" s="16"/>
      <c r="D1" s="15">
        <v>2018</v>
      </c>
      <c r="E1" s="16"/>
      <c r="F1" s="15">
        <v>2019</v>
      </c>
      <c r="G1" s="16"/>
      <c r="H1" s="15">
        <v>2020</v>
      </c>
      <c r="I1" s="16"/>
      <c r="J1" s="49">
        <v>2021</v>
      </c>
      <c r="K1" s="50" t="s">
        <v>0</v>
      </c>
      <c r="L1" s="15">
        <v>2022</v>
      </c>
      <c r="M1" s="16"/>
      <c r="N1" s="49">
        <v>2023</v>
      </c>
      <c r="O1" s="50" t="s">
        <v>82</v>
      </c>
      <c r="P1" s="49">
        <v>2024</v>
      </c>
      <c r="Q1" s="50" t="s">
        <v>83</v>
      </c>
      <c r="R1" s="49">
        <v>2025</v>
      </c>
      <c r="S1" s="50" t="s">
        <v>51</v>
      </c>
      <c r="T1" s="15" t="s">
        <v>70</v>
      </c>
      <c r="U1" s="16" t="s">
        <v>16</v>
      </c>
    </row>
    <row r="2" spans="1:21" ht="15" customHeight="1" x14ac:dyDescent="0.35">
      <c r="A2" s="18" t="s">
        <v>10</v>
      </c>
      <c r="B2" s="2">
        <v>10000</v>
      </c>
      <c r="C2" s="1" t="s">
        <v>1</v>
      </c>
      <c r="D2" s="2">
        <v>10100</v>
      </c>
      <c r="E2" s="1" t="s">
        <v>1</v>
      </c>
      <c r="F2" s="2">
        <v>10200</v>
      </c>
      <c r="G2" s="1" t="s">
        <v>1</v>
      </c>
      <c r="H2" s="2">
        <v>10300</v>
      </c>
      <c r="I2" s="1" t="s">
        <v>1</v>
      </c>
      <c r="J2" s="2">
        <v>10300</v>
      </c>
      <c r="K2" s="1" t="s">
        <v>1</v>
      </c>
      <c r="L2" s="2">
        <v>10400</v>
      </c>
      <c r="M2" s="1" t="s">
        <v>1</v>
      </c>
      <c r="N2" s="2">
        <v>10500</v>
      </c>
      <c r="O2" s="1" t="s">
        <v>1</v>
      </c>
      <c r="P2" s="2">
        <v>10600</v>
      </c>
      <c r="Q2" s="1" t="s">
        <v>1</v>
      </c>
      <c r="R2" s="2">
        <v>10700</v>
      </c>
      <c r="S2" s="1" t="s">
        <v>1</v>
      </c>
      <c r="T2" s="2">
        <v>10800</v>
      </c>
      <c r="U2" s="1" t="s">
        <v>1</v>
      </c>
    </row>
    <row r="3" spans="1:21" ht="7.5" customHeight="1" x14ac:dyDescent="0.35">
      <c r="A3" s="19"/>
    </row>
    <row r="4" spans="1:21" ht="15" customHeight="1" x14ac:dyDescent="0.35">
      <c r="A4" s="20" t="s">
        <v>2</v>
      </c>
      <c r="B4" s="3" t="s">
        <v>3</v>
      </c>
      <c r="C4" s="4" t="s">
        <v>4</v>
      </c>
      <c r="D4" s="3" t="s">
        <v>3</v>
      </c>
      <c r="E4" s="4" t="s">
        <v>4</v>
      </c>
      <c r="F4" s="3" t="s">
        <v>3</v>
      </c>
      <c r="G4" s="4" t="s">
        <v>4</v>
      </c>
      <c r="H4" s="3" t="s">
        <v>3</v>
      </c>
      <c r="I4" s="4" t="s">
        <v>4</v>
      </c>
      <c r="J4" s="3" t="s">
        <v>3</v>
      </c>
      <c r="K4" s="4" t="s">
        <v>4</v>
      </c>
      <c r="L4" s="3" t="s">
        <v>3</v>
      </c>
      <c r="M4" s="4" t="s">
        <v>4</v>
      </c>
      <c r="N4" s="3" t="s">
        <v>3</v>
      </c>
      <c r="O4" s="4" t="s">
        <v>4</v>
      </c>
      <c r="P4" s="3" t="s">
        <v>3</v>
      </c>
      <c r="Q4" s="4" t="s">
        <v>4</v>
      </c>
      <c r="R4" s="3" t="s">
        <v>3</v>
      </c>
      <c r="S4" s="4" t="s">
        <v>4</v>
      </c>
      <c r="T4" s="3" t="s">
        <v>3</v>
      </c>
      <c r="U4" s="4" t="s">
        <v>4</v>
      </c>
    </row>
    <row r="5" spans="1:21" ht="15" customHeight="1" x14ac:dyDescent="0.35">
      <c r="A5" s="21" t="s">
        <v>5</v>
      </c>
      <c r="B5" s="12">
        <v>10</v>
      </c>
      <c r="C5" s="93">
        <f>1000*B5/$B$2</f>
        <v>1</v>
      </c>
      <c r="D5" s="12"/>
      <c r="E5" s="93">
        <f>1000*D5/$D$2</f>
        <v>0</v>
      </c>
      <c r="F5" s="12"/>
      <c r="G5" s="93">
        <f>1000*F5/$F$2</f>
        <v>0</v>
      </c>
      <c r="H5" s="12"/>
      <c r="I5" s="93">
        <f>1000*H5/$H$2</f>
        <v>0</v>
      </c>
      <c r="J5" s="12">
        <v>10</v>
      </c>
      <c r="K5" s="93">
        <f>1000*J5/$J$2</f>
        <v>0.970873786407767</v>
      </c>
      <c r="L5" s="12">
        <v>10</v>
      </c>
      <c r="M5" s="93">
        <f>1000*L5/$L$2</f>
        <v>0.96153846153846156</v>
      </c>
      <c r="N5" s="12">
        <v>15</v>
      </c>
      <c r="O5" s="93">
        <f>1000*N5/$N$2</f>
        <v>1.4285714285714286</v>
      </c>
      <c r="P5" s="12">
        <v>20</v>
      </c>
      <c r="Q5" s="93">
        <f>1000*P5/$P$2</f>
        <v>1.8867924528301887</v>
      </c>
      <c r="R5" s="12">
        <v>25</v>
      </c>
      <c r="S5" s="93">
        <f>1000*R5/$R$2</f>
        <v>2.3364485981308412</v>
      </c>
      <c r="T5" s="12">
        <v>30</v>
      </c>
      <c r="U5" s="93">
        <f>1000*T5/$T$2</f>
        <v>2.7777777777777777</v>
      </c>
    </row>
    <row r="6" spans="1:21" ht="15" customHeight="1" x14ac:dyDescent="0.35">
      <c r="A6" s="22" t="s">
        <v>6</v>
      </c>
      <c r="B6" s="12">
        <v>0</v>
      </c>
      <c r="C6" s="93">
        <f>1000*B6/$B$2</f>
        <v>0</v>
      </c>
      <c r="D6" s="12"/>
      <c r="E6" s="93">
        <f>1000*D6/$D$2</f>
        <v>0</v>
      </c>
      <c r="F6" s="12"/>
      <c r="G6" s="93">
        <f>1000*F6/$F$2</f>
        <v>0</v>
      </c>
      <c r="H6" s="12"/>
      <c r="I6" s="93">
        <f>1000*H6/$H$2</f>
        <v>0</v>
      </c>
      <c r="J6" s="12">
        <v>2</v>
      </c>
      <c r="K6" s="93">
        <f>1000*J6/$J$2</f>
        <v>0.1941747572815534</v>
      </c>
      <c r="L6" s="12">
        <v>2</v>
      </c>
      <c r="M6" s="93">
        <f>1000*L6/$L$2</f>
        <v>0.19230769230769232</v>
      </c>
      <c r="N6" s="12">
        <v>5</v>
      </c>
      <c r="O6" s="93">
        <f>1000*N6/$N$2</f>
        <v>0.47619047619047616</v>
      </c>
      <c r="P6" s="12">
        <v>7</v>
      </c>
      <c r="Q6" s="93">
        <f>1000*P6/$P$2</f>
        <v>0.660377358490566</v>
      </c>
      <c r="R6" s="12">
        <v>10</v>
      </c>
      <c r="S6" s="93">
        <f>1000*R6/$R$2</f>
        <v>0.93457943925233644</v>
      </c>
      <c r="T6" s="12">
        <v>15</v>
      </c>
      <c r="U6" s="93">
        <f>1000*T6/$T$2</f>
        <v>1.3888888888888888</v>
      </c>
    </row>
    <row r="7" spans="1:21" ht="15" customHeight="1" x14ac:dyDescent="0.35">
      <c r="A7" s="23" t="s">
        <v>7</v>
      </c>
      <c r="B7" s="3">
        <f>SUM(B5:B6)</f>
        <v>10</v>
      </c>
      <c r="C7" s="6">
        <f>1000*B7/$B$2</f>
        <v>1</v>
      </c>
      <c r="D7" s="3">
        <f>SUM(D5:D6)</f>
        <v>0</v>
      </c>
      <c r="E7" s="6">
        <f>1000*D7/$D$2</f>
        <v>0</v>
      </c>
      <c r="F7" s="3">
        <f>SUM(F5:F6)</f>
        <v>0</v>
      </c>
      <c r="G7" s="6">
        <f>1000*F7/$F$2</f>
        <v>0</v>
      </c>
      <c r="H7" s="3">
        <f>SUM(H5:H6)</f>
        <v>0</v>
      </c>
      <c r="I7" s="6">
        <f>1000*H7/$H$2</f>
        <v>0</v>
      </c>
      <c r="J7" s="3">
        <f>SUM(J5:J6)</f>
        <v>12</v>
      </c>
      <c r="K7" s="6">
        <f>1000*J7/$J$2</f>
        <v>1.1650485436893203</v>
      </c>
      <c r="L7" s="3">
        <f>SUM(L5:L6)</f>
        <v>12</v>
      </c>
      <c r="M7" s="6">
        <f>1000*L7/$L$2</f>
        <v>1.1538461538461537</v>
      </c>
      <c r="N7" s="3">
        <f>SUM(N5:N6)</f>
        <v>20</v>
      </c>
      <c r="O7" s="6">
        <f>1000*N7/$N$2</f>
        <v>1.9047619047619047</v>
      </c>
      <c r="P7" s="3">
        <f>SUM(P5:P6)</f>
        <v>27</v>
      </c>
      <c r="Q7" s="6">
        <f>1000*P7/$P$2</f>
        <v>2.5471698113207548</v>
      </c>
      <c r="R7" s="3">
        <f>SUM(R5:R6)</f>
        <v>35</v>
      </c>
      <c r="S7" s="6">
        <f>1000*R7/$R$2</f>
        <v>3.2710280373831777</v>
      </c>
      <c r="T7" s="3">
        <f>SUM(T5:T6)</f>
        <v>45</v>
      </c>
      <c r="U7" s="6">
        <f>1000*T7/$T$2</f>
        <v>4.166666666666667</v>
      </c>
    </row>
    <row r="8" spans="1:21" ht="6" customHeight="1" x14ac:dyDescent="0.35">
      <c r="A8" s="19"/>
    </row>
    <row r="9" spans="1:21" ht="15" customHeight="1" x14ac:dyDescent="0.35">
      <c r="A9" s="20" t="s">
        <v>15</v>
      </c>
      <c r="B9" s="3" t="s">
        <v>3</v>
      </c>
      <c r="C9" s="4" t="s">
        <v>4</v>
      </c>
      <c r="D9" s="3" t="s">
        <v>3</v>
      </c>
      <c r="E9" s="4" t="s">
        <v>4</v>
      </c>
      <c r="F9" s="3" t="s">
        <v>3</v>
      </c>
      <c r="G9" s="4" t="s">
        <v>4</v>
      </c>
      <c r="H9" s="3" t="s">
        <v>3</v>
      </c>
      <c r="I9" s="4" t="s">
        <v>4</v>
      </c>
      <c r="J9" s="3" t="s">
        <v>3</v>
      </c>
      <c r="K9" s="4" t="s">
        <v>4</v>
      </c>
      <c r="L9" s="3" t="s">
        <v>3</v>
      </c>
      <c r="M9" s="4" t="s">
        <v>4</v>
      </c>
      <c r="N9" s="3" t="s">
        <v>3</v>
      </c>
      <c r="O9" s="4" t="s">
        <v>4</v>
      </c>
      <c r="P9" s="3" t="s">
        <v>3</v>
      </c>
      <c r="Q9" s="4" t="s">
        <v>4</v>
      </c>
      <c r="R9" s="3" t="s">
        <v>3</v>
      </c>
      <c r="S9" s="4" t="s">
        <v>4</v>
      </c>
      <c r="T9" s="3" t="s">
        <v>3</v>
      </c>
      <c r="U9" s="4" t="s">
        <v>4</v>
      </c>
    </row>
    <row r="10" spans="1:21" ht="15" customHeight="1" x14ac:dyDescent="0.35">
      <c r="A10" s="21" t="s">
        <v>8</v>
      </c>
      <c r="B10" s="5">
        <v>10</v>
      </c>
      <c r="C10" s="93">
        <f>1000*B10/$B$2</f>
        <v>1</v>
      </c>
      <c r="D10" s="5"/>
      <c r="E10" s="93">
        <f>1000*D10/$D$2</f>
        <v>0</v>
      </c>
      <c r="F10" s="5"/>
      <c r="G10" s="93">
        <f>1000*F10/$F$2</f>
        <v>0</v>
      </c>
      <c r="H10" s="5"/>
      <c r="I10" s="93">
        <f>1000*H10/$H$2</f>
        <v>0</v>
      </c>
      <c r="J10" s="5">
        <v>20</v>
      </c>
      <c r="K10" s="93">
        <f>1000*J10/$J$2</f>
        <v>1.941747572815534</v>
      </c>
      <c r="L10" s="5">
        <v>20</v>
      </c>
      <c r="M10" s="93">
        <f>1000*L10/$L$2</f>
        <v>1.9230769230769231</v>
      </c>
      <c r="N10" s="5">
        <v>30</v>
      </c>
      <c r="O10" s="93">
        <f>1000*N10/$N$2</f>
        <v>2.8571428571428572</v>
      </c>
      <c r="P10" s="5">
        <v>40</v>
      </c>
      <c r="Q10" s="93">
        <f>1000*P10/$P$2</f>
        <v>3.7735849056603774</v>
      </c>
      <c r="R10" s="5">
        <v>50</v>
      </c>
      <c r="S10" s="93">
        <f>1000*R10/$R$2</f>
        <v>4.6728971962616823</v>
      </c>
      <c r="T10" s="5">
        <v>60</v>
      </c>
      <c r="U10" s="93">
        <f>1000*T10/$T$2</f>
        <v>5.5555555555555554</v>
      </c>
    </row>
    <row r="11" spans="1:21" ht="15" customHeight="1" x14ac:dyDescent="0.35">
      <c r="A11" s="21" t="s">
        <v>142</v>
      </c>
      <c r="B11" s="5"/>
      <c r="C11" s="93"/>
      <c r="D11" s="5"/>
      <c r="E11" s="93"/>
      <c r="F11" s="5"/>
      <c r="G11" s="93">
        <f>1000*F11/$F$2</f>
        <v>0</v>
      </c>
      <c r="H11" s="5"/>
      <c r="I11" s="93">
        <f>1000*H11/$H$2</f>
        <v>0</v>
      </c>
      <c r="J11" s="5">
        <v>0</v>
      </c>
      <c r="K11" s="93">
        <f>1000*J11/$J$2</f>
        <v>0</v>
      </c>
      <c r="L11" s="5">
        <v>0</v>
      </c>
      <c r="M11" s="93">
        <f>1000*L11/$L$2</f>
        <v>0</v>
      </c>
      <c r="N11" s="5">
        <v>5</v>
      </c>
      <c r="O11" s="93">
        <f>1000*N11/$N$2</f>
        <v>0.47619047619047616</v>
      </c>
      <c r="P11" s="5">
        <v>10</v>
      </c>
      <c r="Q11" s="93">
        <f>1000*P11/$P$2</f>
        <v>0.94339622641509435</v>
      </c>
      <c r="R11" s="5">
        <v>15</v>
      </c>
      <c r="S11" s="93">
        <f>1000*R11/$R$2</f>
        <v>1.4018691588785046</v>
      </c>
      <c r="T11" s="5">
        <v>20</v>
      </c>
      <c r="U11" s="93">
        <f t="shared" ref="U11:U13" si="0">1000*T11/$T$2</f>
        <v>1.8518518518518519</v>
      </c>
    </row>
    <row r="12" spans="1:21" ht="15" customHeight="1" x14ac:dyDescent="0.35">
      <c r="A12" s="21" t="s">
        <v>143</v>
      </c>
      <c r="B12" s="5"/>
      <c r="C12" s="93">
        <f>1000*B12/$B$2</f>
        <v>0</v>
      </c>
      <c r="D12" s="5"/>
      <c r="E12" s="93">
        <f>1000*D12/$D$2</f>
        <v>0</v>
      </c>
      <c r="F12" s="5"/>
      <c r="G12" s="93">
        <f>1000*F12/$F$2</f>
        <v>0</v>
      </c>
      <c r="H12" s="5"/>
      <c r="I12" s="93">
        <f>1000*H12/$H$2</f>
        <v>0</v>
      </c>
      <c r="J12" s="5">
        <v>0</v>
      </c>
      <c r="K12" s="93">
        <f>1000*J12/$J$2</f>
        <v>0</v>
      </c>
      <c r="L12" s="5">
        <v>0</v>
      </c>
      <c r="M12" s="93">
        <f>1000*L12/$L$2</f>
        <v>0</v>
      </c>
      <c r="N12" s="5">
        <v>3</v>
      </c>
      <c r="O12" s="93">
        <f>1000*N12/$N$2</f>
        <v>0.2857142857142857</v>
      </c>
      <c r="P12" s="5">
        <v>5</v>
      </c>
      <c r="Q12" s="93">
        <f>1000*P12/$P$2</f>
        <v>0.47169811320754718</v>
      </c>
      <c r="R12" s="5">
        <v>10</v>
      </c>
      <c r="S12" s="93">
        <f>1000*R12/$R$2</f>
        <v>0.93457943925233644</v>
      </c>
      <c r="T12" s="5">
        <v>10</v>
      </c>
      <c r="U12" s="93">
        <f t="shared" si="0"/>
        <v>0.92592592592592593</v>
      </c>
    </row>
    <row r="13" spans="1:21" ht="15" customHeight="1" x14ac:dyDescent="0.35">
      <c r="A13" s="22" t="s">
        <v>146</v>
      </c>
      <c r="B13" s="12">
        <v>0</v>
      </c>
      <c r="C13" s="93">
        <f>1000*B13/$B$2</f>
        <v>0</v>
      </c>
      <c r="D13" s="12"/>
      <c r="E13" s="93">
        <f>1000*D13/$D$2</f>
        <v>0</v>
      </c>
      <c r="F13" s="12"/>
      <c r="G13" s="93">
        <f>1000*F13/$F$2</f>
        <v>0</v>
      </c>
      <c r="H13" s="12"/>
      <c r="I13" s="93">
        <f>1000*H13/$H$2</f>
        <v>0</v>
      </c>
      <c r="J13" s="12">
        <v>0</v>
      </c>
      <c r="K13" s="93">
        <f>1000*J13/$J$2</f>
        <v>0</v>
      </c>
      <c r="L13" s="12">
        <v>0</v>
      </c>
      <c r="M13" s="93">
        <f>1000*L13/$L$2</f>
        <v>0</v>
      </c>
      <c r="N13" s="12">
        <v>30</v>
      </c>
      <c r="O13" s="93">
        <f>1000*N13/$N$2</f>
        <v>2.8571428571428572</v>
      </c>
      <c r="P13" s="12">
        <v>30</v>
      </c>
      <c r="Q13" s="93">
        <f>1000*P13/$P$2</f>
        <v>2.8301886792452828</v>
      </c>
      <c r="R13" s="12">
        <v>30</v>
      </c>
      <c r="S13" s="93">
        <f>1000*R13/$R$2</f>
        <v>2.8037383177570092</v>
      </c>
      <c r="T13" s="12">
        <v>30</v>
      </c>
      <c r="U13" s="93">
        <f t="shared" si="0"/>
        <v>2.7777777777777777</v>
      </c>
    </row>
    <row r="14" spans="1:21" ht="15" customHeight="1" x14ac:dyDescent="0.35">
      <c r="A14" s="23" t="s">
        <v>7</v>
      </c>
      <c r="B14" s="3">
        <f>SUM(B10:B12)</f>
        <v>10</v>
      </c>
      <c r="C14" s="6">
        <f>1000*B14/$B$2</f>
        <v>1</v>
      </c>
      <c r="D14" s="3">
        <f>SUM(D10:D12)</f>
        <v>0</v>
      </c>
      <c r="E14" s="6">
        <f>1000*D14/$D$2</f>
        <v>0</v>
      </c>
      <c r="F14" s="92">
        <f>SUM(F10:F13)</f>
        <v>0</v>
      </c>
      <c r="G14" s="6">
        <f>1000*F14/$F$2</f>
        <v>0</v>
      </c>
      <c r="H14" s="3">
        <f>SUM(H10:H12)</f>
        <v>0</v>
      </c>
      <c r="I14" s="6">
        <f>1000*H14/$H$2</f>
        <v>0</v>
      </c>
      <c r="J14" s="3">
        <f>SUM(J10:J12)</f>
        <v>20</v>
      </c>
      <c r="K14" s="6">
        <f>1000*J14/$J$2</f>
        <v>1.941747572815534</v>
      </c>
      <c r="L14" s="3">
        <f>SUM(L10:L12)</f>
        <v>20</v>
      </c>
      <c r="M14" s="6">
        <f>1000*L14/$L$2</f>
        <v>1.9230769230769231</v>
      </c>
      <c r="N14" s="3">
        <f>SUM(N10:N12)</f>
        <v>38</v>
      </c>
      <c r="O14" s="6">
        <f>1000*N14/$N$2</f>
        <v>3.6190476190476191</v>
      </c>
      <c r="P14" s="3">
        <f>SUM(P10:P12)</f>
        <v>55</v>
      </c>
      <c r="Q14" s="6">
        <f>1000*P14/$P$2</f>
        <v>5.1886792452830193</v>
      </c>
      <c r="R14" s="3">
        <f>SUM(R10:R12)</f>
        <v>75</v>
      </c>
      <c r="S14" s="6">
        <f>1000*R14/$R$2</f>
        <v>7.009345794392523</v>
      </c>
      <c r="T14" s="3">
        <f>SUM(T10:T13)</f>
        <v>120</v>
      </c>
      <c r="U14" s="6">
        <f>1000*T14/$T$2</f>
        <v>11.111111111111111</v>
      </c>
    </row>
    <row r="15" spans="1:21" ht="7" customHeight="1" x14ac:dyDescent="0.35">
      <c r="A15" s="24"/>
      <c r="B15" s="7"/>
      <c r="C15" s="7"/>
      <c r="D15" s="7"/>
      <c r="E15" s="7"/>
      <c r="F15" s="7"/>
      <c r="G15" s="7"/>
      <c r="H15" s="7"/>
      <c r="I15" s="7"/>
      <c r="J15" s="7"/>
      <c r="K15" s="7"/>
      <c r="L15" s="7"/>
      <c r="M15" s="7"/>
      <c r="N15" s="7"/>
      <c r="O15" s="7"/>
      <c r="P15" s="7"/>
      <c r="Q15" s="7"/>
      <c r="R15" s="7"/>
      <c r="S15" s="7"/>
      <c r="T15" s="7"/>
      <c r="U15" s="7"/>
    </row>
    <row r="16" spans="1:21" ht="15" customHeight="1" x14ac:dyDescent="0.35">
      <c r="A16" s="20" t="s">
        <v>76</v>
      </c>
      <c r="B16" s="3" t="s">
        <v>3</v>
      </c>
      <c r="C16" s="8" t="s">
        <v>4</v>
      </c>
      <c r="D16" s="3" t="s">
        <v>3</v>
      </c>
      <c r="E16" s="8" t="s">
        <v>4</v>
      </c>
      <c r="F16" s="3" t="s">
        <v>3</v>
      </c>
      <c r="G16" s="8" t="s">
        <v>4</v>
      </c>
      <c r="H16" s="3" t="s">
        <v>3</v>
      </c>
      <c r="I16" s="8" t="s">
        <v>4</v>
      </c>
      <c r="J16" s="3" t="s">
        <v>3</v>
      </c>
      <c r="K16" s="8" t="s">
        <v>4</v>
      </c>
      <c r="L16" s="3" t="s">
        <v>3</v>
      </c>
      <c r="M16" s="8" t="s">
        <v>4</v>
      </c>
      <c r="N16" s="3" t="s">
        <v>3</v>
      </c>
      <c r="O16" s="8" t="s">
        <v>4</v>
      </c>
      <c r="P16" s="3" t="s">
        <v>3</v>
      </c>
      <c r="Q16" s="8" t="s">
        <v>4</v>
      </c>
      <c r="R16" s="3" t="s">
        <v>3</v>
      </c>
      <c r="S16" s="8" t="s">
        <v>4</v>
      </c>
      <c r="T16" s="3" t="s">
        <v>3</v>
      </c>
      <c r="U16" s="8" t="s">
        <v>4</v>
      </c>
    </row>
    <row r="17" spans="1:21" ht="15" customHeight="1" x14ac:dyDescent="0.35">
      <c r="A17" s="21" t="s">
        <v>80</v>
      </c>
      <c r="B17" s="13">
        <v>0</v>
      </c>
      <c r="C17" s="93">
        <f t="shared" ref="C17:C21" si="1">1000*B17/$B$2</f>
        <v>0</v>
      </c>
      <c r="D17" s="13"/>
      <c r="E17" s="93">
        <f>1000*D17/$D$2</f>
        <v>0</v>
      </c>
      <c r="F17" s="13"/>
      <c r="G17" s="93">
        <f t="shared" ref="G17:G21" si="2">1000*F17/$F$2</f>
        <v>0</v>
      </c>
      <c r="H17" s="13"/>
      <c r="I17" s="93">
        <f t="shared" ref="I17:I21" si="3">1000*H17/$H$2</f>
        <v>0</v>
      </c>
      <c r="J17" s="13">
        <v>0</v>
      </c>
      <c r="K17" s="93">
        <f>1000*J17/$J$2</f>
        <v>0</v>
      </c>
      <c r="L17" s="13">
        <v>0</v>
      </c>
      <c r="M17" s="93">
        <f t="shared" ref="M17:M21" si="4">1000*L17/$L$2</f>
        <v>0</v>
      </c>
      <c r="N17" s="13">
        <v>15</v>
      </c>
      <c r="O17" s="93">
        <f t="shared" ref="O17:O21" si="5">1000*N17/$N$2</f>
        <v>1.4285714285714286</v>
      </c>
      <c r="P17" s="13">
        <v>80</v>
      </c>
      <c r="Q17" s="93">
        <f t="shared" ref="Q17:Q21" si="6">1000*P17/$P$2</f>
        <v>7.5471698113207548</v>
      </c>
      <c r="R17" s="13">
        <v>120</v>
      </c>
      <c r="S17" s="93">
        <f>1000*R17/$R$2</f>
        <v>11.214953271028037</v>
      </c>
      <c r="T17" s="13">
        <v>140</v>
      </c>
      <c r="U17" s="93">
        <f>1000*T17/$T$2</f>
        <v>12.962962962962964</v>
      </c>
    </row>
    <row r="18" spans="1:21" ht="35" customHeight="1" x14ac:dyDescent="0.35">
      <c r="A18" s="21" t="s">
        <v>72</v>
      </c>
      <c r="B18" s="13">
        <v>0</v>
      </c>
      <c r="C18" s="93">
        <f t="shared" si="1"/>
        <v>0</v>
      </c>
      <c r="D18" s="13"/>
      <c r="E18" s="93">
        <f>1000*D18/$D$2</f>
        <v>0</v>
      </c>
      <c r="F18" s="13"/>
      <c r="G18" s="93">
        <f t="shared" si="2"/>
        <v>0</v>
      </c>
      <c r="H18" s="13"/>
      <c r="I18" s="93">
        <f t="shared" si="3"/>
        <v>0</v>
      </c>
      <c r="J18" s="13">
        <v>0</v>
      </c>
      <c r="K18" s="93">
        <f>1000*J18/$J$2</f>
        <v>0</v>
      </c>
      <c r="L18" s="13">
        <v>0</v>
      </c>
      <c r="M18" s="93">
        <f t="shared" si="4"/>
        <v>0</v>
      </c>
      <c r="N18" s="13">
        <v>5</v>
      </c>
      <c r="O18" s="93">
        <f t="shared" si="5"/>
        <v>0.47619047619047616</v>
      </c>
      <c r="P18" s="13">
        <v>10</v>
      </c>
      <c r="Q18" s="93">
        <f t="shared" si="6"/>
        <v>0.94339622641509435</v>
      </c>
      <c r="R18" s="13">
        <v>20</v>
      </c>
      <c r="S18" s="93">
        <f t="shared" ref="S18:S21" si="7">1000*R18/$R$2</f>
        <v>1.8691588785046729</v>
      </c>
      <c r="T18" s="13">
        <v>30</v>
      </c>
      <c r="U18" s="93">
        <f>1000*T18/$T$2</f>
        <v>2.7777777777777777</v>
      </c>
    </row>
    <row r="19" spans="1:21" ht="15" customHeight="1" x14ac:dyDescent="0.35">
      <c r="A19" s="22" t="s">
        <v>14</v>
      </c>
      <c r="B19" s="13">
        <v>500</v>
      </c>
      <c r="C19" s="93">
        <f t="shared" si="1"/>
        <v>50</v>
      </c>
      <c r="D19" s="13"/>
      <c r="E19" s="93">
        <f>1000*D19/$D$2</f>
        <v>0</v>
      </c>
      <c r="F19" s="13"/>
      <c r="G19" s="93">
        <f t="shared" si="2"/>
        <v>0</v>
      </c>
      <c r="H19" s="13"/>
      <c r="I19" s="93">
        <f t="shared" si="3"/>
        <v>0</v>
      </c>
      <c r="J19" s="13">
        <v>550</v>
      </c>
      <c r="K19" s="93">
        <f>1000*J19/$J$2</f>
        <v>53.398058252427184</v>
      </c>
      <c r="L19" s="13">
        <v>550</v>
      </c>
      <c r="M19" s="93">
        <f t="shared" si="4"/>
        <v>52.884615384615387</v>
      </c>
      <c r="N19" s="13">
        <v>550</v>
      </c>
      <c r="O19" s="93">
        <f t="shared" si="5"/>
        <v>52.38095238095238</v>
      </c>
      <c r="P19" s="13">
        <v>550</v>
      </c>
      <c r="Q19" s="93">
        <f t="shared" si="6"/>
        <v>51.886792452830186</v>
      </c>
      <c r="R19" s="13">
        <v>550</v>
      </c>
      <c r="S19" s="93">
        <f t="shared" si="7"/>
        <v>51.401869158878505</v>
      </c>
      <c r="T19" s="13">
        <v>550</v>
      </c>
      <c r="U19" s="93">
        <f>1000*T19/$T$2</f>
        <v>50.925925925925924</v>
      </c>
    </row>
    <row r="20" spans="1:21" ht="15" customHeight="1" x14ac:dyDescent="0.35">
      <c r="A20" s="22" t="s">
        <v>11</v>
      </c>
      <c r="B20" s="13">
        <v>20</v>
      </c>
      <c r="C20" s="93">
        <f t="shared" si="1"/>
        <v>2</v>
      </c>
      <c r="D20" s="13"/>
      <c r="E20" s="93">
        <f>1000*D20/$D$2</f>
        <v>0</v>
      </c>
      <c r="F20" s="13"/>
      <c r="G20" s="93">
        <f t="shared" si="2"/>
        <v>0</v>
      </c>
      <c r="H20" s="13"/>
      <c r="I20" s="93">
        <f t="shared" si="3"/>
        <v>0</v>
      </c>
      <c r="J20" s="13">
        <v>20</v>
      </c>
      <c r="K20" s="93">
        <f>1000*J20/$J$2</f>
        <v>1.941747572815534</v>
      </c>
      <c r="L20" s="13">
        <v>20</v>
      </c>
      <c r="M20" s="93">
        <f t="shared" si="4"/>
        <v>1.9230769230769231</v>
      </c>
      <c r="N20" s="13">
        <v>20</v>
      </c>
      <c r="O20" s="93">
        <f t="shared" si="5"/>
        <v>1.9047619047619047</v>
      </c>
      <c r="P20" s="13">
        <v>20</v>
      </c>
      <c r="Q20" s="93">
        <f t="shared" si="6"/>
        <v>1.8867924528301887</v>
      </c>
      <c r="R20" s="13">
        <v>20</v>
      </c>
      <c r="S20" s="93">
        <f t="shared" si="7"/>
        <v>1.8691588785046729</v>
      </c>
      <c r="T20" s="13">
        <v>20</v>
      </c>
      <c r="U20" s="93">
        <f>1000*T20/$T$2</f>
        <v>1.8518518518518519</v>
      </c>
    </row>
    <row r="21" spans="1:21" ht="15" customHeight="1" x14ac:dyDescent="0.35">
      <c r="A21" s="23" t="s">
        <v>7</v>
      </c>
      <c r="B21" s="3">
        <f>SUM(B17:B20)</f>
        <v>520</v>
      </c>
      <c r="C21" s="6">
        <f t="shared" si="1"/>
        <v>52</v>
      </c>
      <c r="D21" s="3">
        <f>SUM(D17:D20)</f>
        <v>0</v>
      </c>
      <c r="E21" s="6">
        <f t="shared" ref="E21" si="8">1000*D21/$D$2</f>
        <v>0</v>
      </c>
      <c r="F21" s="3">
        <f>SUM(F17:F20)</f>
        <v>0</v>
      </c>
      <c r="G21" s="6">
        <f t="shared" si="2"/>
        <v>0</v>
      </c>
      <c r="H21" s="3">
        <f>SUM(H17:H20)</f>
        <v>0</v>
      </c>
      <c r="I21" s="6">
        <f t="shared" si="3"/>
        <v>0</v>
      </c>
      <c r="J21" s="3">
        <f>SUM(J17:J20)</f>
        <v>570</v>
      </c>
      <c r="K21" s="6">
        <f>1000*J21/$J$2</f>
        <v>55.339805825242721</v>
      </c>
      <c r="L21" s="3">
        <f>SUM(L17:L20)</f>
        <v>570</v>
      </c>
      <c r="M21" s="6">
        <f t="shared" si="4"/>
        <v>54.807692307692307</v>
      </c>
      <c r="N21" s="3">
        <f>SUM(N17:N20)</f>
        <v>590</v>
      </c>
      <c r="O21" s="6">
        <f t="shared" si="5"/>
        <v>56.19047619047619</v>
      </c>
      <c r="P21" s="3">
        <f>SUM(P17:P20)</f>
        <v>660</v>
      </c>
      <c r="Q21" s="6">
        <f t="shared" si="6"/>
        <v>62.264150943396224</v>
      </c>
      <c r="R21" s="3">
        <f>SUM(R17:R20)</f>
        <v>710</v>
      </c>
      <c r="S21" s="6">
        <f t="shared" si="7"/>
        <v>66.355140186915889</v>
      </c>
      <c r="T21" s="3">
        <f>SUM(T17:T20)</f>
        <v>740</v>
      </c>
      <c r="U21" s="6">
        <f>1000*T21/$T$2</f>
        <v>68.518518518518519</v>
      </c>
    </row>
    <row r="22" spans="1:21" ht="17" customHeight="1" x14ac:dyDescent="0.35">
      <c r="A22" s="19"/>
    </row>
    <row r="23" spans="1:21" ht="23" customHeight="1" x14ac:dyDescent="0.35">
      <c r="A23" s="55" t="s">
        <v>9</v>
      </c>
      <c r="B23" s="9" t="s">
        <v>3</v>
      </c>
      <c r="C23" s="10" t="s">
        <v>4</v>
      </c>
      <c r="D23" s="9" t="s">
        <v>3</v>
      </c>
      <c r="E23" s="10" t="s">
        <v>4</v>
      </c>
      <c r="F23" s="9" t="s">
        <v>3</v>
      </c>
      <c r="G23" s="10" t="s">
        <v>4</v>
      </c>
      <c r="H23" s="9" t="s">
        <v>3</v>
      </c>
      <c r="I23" s="10" t="s">
        <v>4</v>
      </c>
      <c r="J23" s="9" t="s">
        <v>3</v>
      </c>
      <c r="K23" s="10" t="s">
        <v>4</v>
      </c>
      <c r="L23" s="9" t="s">
        <v>3</v>
      </c>
      <c r="M23" s="10" t="s">
        <v>4</v>
      </c>
      <c r="N23" s="9" t="s">
        <v>3</v>
      </c>
      <c r="O23" s="10" t="s">
        <v>4</v>
      </c>
      <c r="P23" s="9" t="s">
        <v>3</v>
      </c>
      <c r="Q23" s="10" t="s">
        <v>4</v>
      </c>
      <c r="R23" s="9" t="s">
        <v>3</v>
      </c>
      <c r="S23" s="10" t="s">
        <v>4</v>
      </c>
      <c r="T23" s="9" t="s">
        <v>3</v>
      </c>
      <c r="U23" s="10" t="s">
        <v>4</v>
      </c>
    </row>
    <row r="24" spans="1:21" ht="15" customHeight="1" x14ac:dyDescent="0.35">
      <c r="A24" s="27" t="s">
        <v>66</v>
      </c>
      <c r="B24" s="13">
        <v>1550</v>
      </c>
      <c r="C24" s="93">
        <f>1000*B24/$B$2</f>
        <v>155</v>
      </c>
      <c r="D24" s="13"/>
      <c r="E24" s="93">
        <f>1000*D24/$D$2</f>
        <v>0</v>
      </c>
      <c r="F24" s="13"/>
      <c r="G24" s="93">
        <f>1000*F24/$F$2</f>
        <v>0</v>
      </c>
      <c r="H24" s="13"/>
      <c r="I24" s="93">
        <f>1000*H24/$H$2</f>
        <v>0</v>
      </c>
      <c r="J24" s="13">
        <v>1450</v>
      </c>
      <c r="K24" s="93">
        <f>1000*J24/$J$2</f>
        <v>140.77669902912621</v>
      </c>
      <c r="L24" s="13">
        <v>1450</v>
      </c>
      <c r="M24" s="93">
        <f>1000*L24/$L$2</f>
        <v>139.42307692307693</v>
      </c>
      <c r="N24" s="13">
        <v>1420</v>
      </c>
      <c r="O24" s="93">
        <f>1000*N24/$N$2</f>
        <v>135.23809523809524</v>
      </c>
      <c r="P24" s="13">
        <v>1340</v>
      </c>
      <c r="Q24" s="93">
        <f>1000*P24/$P$2</f>
        <v>126.41509433962264</v>
      </c>
      <c r="R24" s="13">
        <v>1300</v>
      </c>
      <c r="S24" s="93">
        <f>1000*R24/$R$2</f>
        <v>121.49532710280374</v>
      </c>
      <c r="T24" s="13">
        <v>1260</v>
      </c>
      <c r="U24" s="93">
        <f>1000*T24/$T$2</f>
        <v>116.66666666666667</v>
      </c>
    </row>
    <row r="25" spans="1:21" ht="15" customHeight="1" x14ac:dyDescent="0.35">
      <c r="A25" s="80" t="s">
        <v>12</v>
      </c>
      <c r="B25" s="11">
        <f>B17+B18</f>
        <v>0</v>
      </c>
      <c r="C25" s="94">
        <f>1000*B25/$B$2</f>
        <v>0</v>
      </c>
      <c r="D25" s="11">
        <f>D17+D18</f>
        <v>0</v>
      </c>
      <c r="E25" s="94">
        <f>1000*D25/$D$2</f>
        <v>0</v>
      </c>
      <c r="F25" s="11">
        <f>F17+F18</f>
        <v>0</v>
      </c>
      <c r="G25" s="94">
        <f>1000*F25/$F$2</f>
        <v>0</v>
      </c>
      <c r="H25" s="11">
        <f>H17+H18</f>
        <v>0</v>
      </c>
      <c r="I25" s="94">
        <f>1000*H25/$H$2</f>
        <v>0</v>
      </c>
      <c r="J25" s="11">
        <f>J17+J18</f>
        <v>0</v>
      </c>
      <c r="K25" s="94">
        <f>1000*J25/$J$2</f>
        <v>0</v>
      </c>
      <c r="L25" s="11">
        <f>L17+L18</f>
        <v>0</v>
      </c>
      <c r="M25" s="94">
        <f>1000*L25/$L$2</f>
        <v>0</v>
      </c>
      <c r="N25" s="11">
        <f>N17+N18</f>
        <v>20</v>
      </c>
      <c r="O25" s="94">
        <f>1000*N25/$N$2</f>
        <v>1.9047619047619047</v>
      </c>
      <c r="P25" s="11">
        <f>P17+P18</f>
        <v>90</v>
      </c>
      <c r="Q25" s="94">
        <f>1000*P25/$P$2</f>
        <v>8.4905660377358494</v>
      </c>
      <c r="R25" s="11">
        <f>R17+R18</f>
        <v>140</v>
      </c>
      <c r="S25" s="94">
        <f>1000*R25/$R$2</f>
        <v>13.084112149532711</v>
      </c>
      <c r="T25" s="11">
        <f>T17+T18</f>
        <v>170</v>
      </c>
      <c r="U25" s="94">
        <f>1000*T25/$T$2</f>
        <v>15.74074074074074</v>
      </c>
    </row>
    <row r="26" spans="1:21" ht="15" customHeight="1" x14ac:dyDescent="0.35">
      <c r="A26" s="25" t="s">
        <v>13</v>
      </c>
      <c r="B26" s="11">
        <f>B24+B25</f>
        <v>1550</v>
      </c>
      <c r="C26" s="94">
        <f>1000*B26/$B$2</f>
        <v>155</v>
      </c>
      <c r="D26" s="11">
        <f>D24+D25</f>
        <v>0</v>
      </c>
      <c r="E26" s="94">
        <f>1000*D26/$D$2</f>
        <v>0</v>
      </c>
      <c r="F26" s="11">
        <f>F24+F25</f>
        <v>0</v>
      </c>
      <c r="G26" s="94">
        <f>1000*F26/$F$2</f>
        <v>0</v>
      </c>
      <c r="H26" s="11">
        <f>H24+H25</f>
        <v>0</v>
      </c>
      <c r="I26" s="94">
        <f>1000*H26/$H$2</f>
        <v>0</v>
      </c>
      <c r="J26" s="11">
        <f>J24+J25</f>
        <v>1450</v>
      </c>
      <c r="K26" s="94">
        <f>1000*J26/$J$2</f>
        <v>140.77669902912621</v>
      </c>
      <c r="L26" s="11">
        <f>L24+L25</f>
        <v>1450</v>
      </c>
      <c r="M26" s="94">
        <f>1000*L26/$L$2</f>
        <v>139.42307692307693</v>
      </c>
      <c r="N26" s="11">
        <f>N24+N25</f>
        <v>1440</v>
      </c>
      <c r="O26" s="94">
        <f>1000*N26/$N$2</f>
        <v>137.14285714285714</v>
      </c>
      <c r="P26" s="11">
        <f>P24+P25</f>
        <v>1430</v>
      </c>
      <c r="Q26" s="94">
        <f>1000*P26/$P$2</f>
        <v>134.90566037735849</v>
      </c>
      <c r="R26" s="11">
        <f>R24+R25</f>
        <v>1440</v>
      </c>
      <c r="S26" s="94">
        <f>1000*R26/$R$2</f>
        <v>134.57943925233644</v>
      </c>
      <c r="T26" s="11">
        <f>T24+T25</f>
        <v>1430</v>
      </c>
      <c r="U26" s="94">
        <f>1000*T26/$T$2</f>
        <v>132.40740740740742</v>
      </c>
    </row>
    <row r="27" spans="1:21" ht="15" customHeight="1" x14ac:dyDescent="0.35">
      <c r="A27" s="22" t="s">
        <v>176</v>
      </c>
      <c r="B27" s="11">
        <f>B19+B20-B13</f>
        <v>520</v>
      </c>
      <c r="C27" s="94">
        <f>1000*B27/$B$2</f>
        <v>52</v>
      </c>
      <c r="D27" s="11">
        <f>D19+D20-D13</f>
        <v>0</v>
      </c>
      <c r="E27" s="94">
        <f>1000*D27/$D$2</f>
        <v>0</v>
      </c>
      <c r="F27" s="11">
        <f>F19+F20-F13</f>
        <v>0</v>
      </c>
      <c r="G27" s="94">
        <f>1000*F27/$F$2</f>
        <v>0</v>
      </c>
      <c r="H27" s="11">
        <f>H19+H20-H13</f>
        <v>0</v>
      </c>
      <c r="I27" s="94">
        <f>1000*H27/$H$2</f>
        <v>0</v>
      </c>
      <c r="J27" s="11">
        <f>J19+J20-J13</f>
        <v>570</v>
      </c>
      <c r="K27" s="94">
        <f>1000*J27/$J$2</f>
        <v>55.339805825242721</v>
      </c>
      <c r="L27" s="11">
        <f>L19+L20-L13</f>
        <v>570</v>
      </c>
      <c r="M27" s="94">
        <f>1000*L27/$L$2</f>
        <v>54.807692307692307</v>
      </c>
      <c r="N27" s="11">
        <f>N19+N20-N13</f>
        <v>540</v>
      </c>
      <c r="O27" s="94">
        <f>1000*N27/$N$2</f>
        <v>51.428571428571431</v>
      </c>
      <c r="P27" s="11">
        <f>P19+P20-P13</f>
        <v>540</v>
      </c>
      <c r="Q27" s="94">
        <f>1000*P27/$P$2</f>
        <v>50.943396226415096</v>
      </c>
      <c r="R27" s="11">
        <f>R19+R20-R13</f>
        <v>540</v>
      </c>
      <c r="S27" s="94">
        <f>1000*R27/$R$2</f>
        <v>50.467289719626166</v>
      </c>
      <c r="T27" s="11">
        <f>T19+T20-T13</f>
        <v>540</v>
      </c>
      <c r="U27" s="94">
        <f>1000*T27/$T$2</f>
        <v>50</v>
      </c>
    </row>
    <row r="28" spans="1:21" ht="15" customHeight="1" thickBot="1" x14ac:dyDescent="0.4">
      <c r="A28" s="26" t="s">
        <v>73</v>
      </c>
      <c r="B28" s="14">
        <f>B7+B12+B21</f>
        <v>530</v>
      </c>
      <c r="C28" s="95">
        <f>1000*B28/$B$2</f>
        <v>53</v>
      </c>
      <c r="D28" s="14">
        <f>D7+D12+D21</f>
        <v>0</v>
      </c>
      <c r="E28" s="95">
        <f>1000*D28/$D$2</f>
        <v>0</v>
      </c>
      <c r="F28" s="14">
        <f>F7+F12+F21</f>
        <v>0</v>
      </c>
      <c r="G28" s="95">
        <f>1000*F28/$F$2</f>
        <v>0</v>
      </c>
      <c r="H28" s="14">
        <f>H7+H12+H21</f>
        <v>0</v>
      </c>
      <c r="I28" s="95">
        <f>1000*H28/$H$2</f>
        <v>0</v>
      </c>
      <c r="J28" s="14">
        <f>J7+J12+J21</f>
        <v>582</v>
      </c>
      <c r="K28" s="95">
        <f>1000*J28/$J$2</f>
        <v>56.504854368932037</v>
      </c>
      <c r="L28" s="14">
        <f>L7+L12+L21</f>
        <v>582</v>
      </c>
      <c r="M28" s="95">
        <f>1000*L28/$L$2</f>
        <v>55.96153846153846</v>
      </c>
      <c r="N28" s="14">
        <f>N7+N12+N21</f>
        <v>613</v>
      </c>
      <c r="O28" s="95">
        <f>1000*N28/$N$2</f>
        <v>58.38095238095238</v>
      </c>
      <c r="P28" s="14">
        <f>P7+P12+P21</f>
        <v>692</v>
      </c>
      <c r="Q28" s="95">
        <f>1000*P28/$P$2</f>
        <v>65.283018867924525</v>
      </c>
      <c r="R28" s="14">
        <f>R7+R12+R21</f>
        <v>755</v>
      </c>
      <c r="S28" s="95">
        <f>1000*R28/$R$2</f>
        <v>70.560747663551396</v>
      </c>
      <c r="T28" s="14">
        <f>T7+T12+T21</f>
        <v>795</v>
      </c>
      <c r="U28" s="95">
        <f>1000*T28/$T$2</f>
        <v>73.611111111111114</v>
      </c>
    </row>
    <row r="29" spans="1:21" ht="65" customHeight="1" x14ac:dyDescent="0.35"/>
    <row r="30" spans="1:21" ht="19.5" customHeight="1" x14ac:dyDescent="0.35">
      <c r="A30" s="51" t="s">
        <v>78</v>
      </c>
      <c r="B30" s="9" t="s">
        <v>3</v>
      </c>
      <c r="C30" s="37" t="s">
        <v>4</v>
      </c>
      <c r="D30" s="9" t="s">
        <v>3</v>
      </c>
      <c r="E30" s="37" t="s">
        <v>4</v>
      </c>
      <c r="F30" s="9" t="s">
        <v>3</v>
      </c>
      <c r="G30" s="37" t="s">
        <v>4</v>
      </c>
      <c r="H30" s="9" t="s">
        <v>3</v>
      </c>
      <c r="I30" s="37" t="s">
        <v>4</v>
      </c>
      <c r="J30" s="9" t="s">
        <v>3</v>
      </c>
      <c r="K30" s="37" t="s">
        <v>4</v>
      </c>
      <c r="L30" s="9" t="s">
        <v>3</v>
      </c>
      <c r="M30" s="37" t="s">
        <v>4</v>
      </c>
      <c r="N30" s="9" t="s">
        <v>3</v>
      </c>
      <c r="O30" s="37" t="s">
        <v>4</v>
      </c>
      <c r="P30" s="9" t="s">
        <v>3</v>
      </c>
      <c r="Q30" s="37" t="s">
        <v>4</v>
      </c>
      <c r="R30" s="9" t="s">
        <v>3</v>
      </c>
      <c r="S30" s="37" t="s">
        <v>4</v>
      </c>
      <c r="T30" s="9" t="s">
        <v>3</v>
      </c>
      <c r="U30" s="37" t="s">
        <v>4</v>
      </c>
    </row>
    <row r="31" spans="1:21" ht="15" customHeight="1" x14ac:dyDescent="0.35">
      <c r="A31" s="27" t="s">
        <v>66</v>
      </c>
      <c r="B31" s="36">
        <f t="shared" ref="B31:U31" si="9">B24</f>
        <v>1550</v>
      </c>
      <c r="C31" s="93">
        <f t="shared" si="9"/>
        <v>155</v>
      </c>
      <c r="D31" s="36">
        <f t="shared" si="9"/>
        <v>0</v>
      </c>
      <c r="E31" s="93">
        <f t="shared" si="9"/>
        <v>0</v>
      </c>
      <c r="F31" s="36">
        <f t="shared" si="9"/>
        <v>0</v>
      </c>
      <c r="G31" s="93">
        <f t="shared" si="9"/>
        <v>0</v>
      </c>
      <c r="H31" s="36">
        <f t="shared" si="9"/>
        <v>0</v>
      </c>
      <c r="I31" s="93">
        <f t="shared" si="9"/>
        <v>0</v>
      </c>
      <c r="J31" s="36">
        <f t="shared" ref="J31:K31" si="10">J24</f>
        <v>1450</v>
      </c>
      <c r="K31" s="93">
        <f t="shared" si="10"/>
        <v>140.77669902912621</v>
      </c>
      <c r="L31" s="36">
        <f t="shared" si="9"/>
        <v>1450</v>
      </c>
      <c r="M31" s="93">
        <f t="shared" si="9"/>
        <v>139.42307692307693</v>
      </c>
      <c r="N31" s="36">
        <f t="shared" si="9"/>
        <v>1420</v>
      </c>
      <c r="O31" s="93">
        <f t="shared" si="9"/>
        <v>135.23809523809524</v>
      </c>
      <c r="P31" s="36">
        <f t="shared" si="9"/>
        <v>1340</v>
      </c>
      <c r="Q31" s="93">
        <f t="shared" si="9"/>
        <v>126.41509433962264</v>
      </c>
      <c r="R31" s="36">
        <f t="shared" si="9"/>
        <v>1300</v>
      </c>
      <c r="S31" s="93">
        <f t="shared" si="9"/>
        <v>121.49532710280374</v>
      </c>
      <c r="T31" s="36">
        <f t="shared" si="9"/>
        <v>1260</v>
      </c>
      <c r="U31" s="93">
        <f t="shared" si="9"/>
        <v>116.66666666666667</v>
      </c>
    </row>
    <row r="32" spans="1:21" ht="15.5" customHeight="1" x14ac:dyDescent="0.35">
      <c r="A32" s="26" t="s">
        <v>75</v>
      </c>
      <c r="B32" s="38">
        <f>B5+B12/3+B17+B18</f>
        <v>10</v>
      </c>
      <c r="C32" s="94">
        <f>1000*B32/$B$2</f>
        <v>1</v>
      </c>
      <c r="D32" s="38">
        <f>D5+D12/3+D17+D18</f>
        <v>0</v>
      </c>
      <c r="E32" s="94">
        <f>1000*D32/$D$2</f>
        <v>0</v>
      </c>
      <c r="F32" s="38">
        <f>F5+F12/3+F17+F18</f>
        <v>0</v>
      </c>
      <c r="G32" s="94">
        <f>1000*F32/$F$2</f>
        <v>0</v>
      </c>
      <c r="H32" s="38">
        <f>H5+H12/3+H17+H18</f>
        <v>0</v>
      </c>
      <c r="I32" s="94">
        <f>1000*H32/$H$2</f>
        <v>0</v>
      </c>
      <c r="J32" s="38">
        <f>J5+J12/3+J17+J18</f>
        <v>10</v>
      </c>
      <c r="K32" s="94">
        <f>1000*J32/$J$2</f>
        <v>0.970873786407767</v>
      </c>
      <c r="L32" s="38">
        <f>L5+L12/3+L17+L18</f>
        <v>10</v>
      </c>
      <c r="M32" s="94">
        <f>1000*L32/$L$2</f>
        <v>0.96153846153846156</v>
      </c>
      <c r="N32" s="38">
        <f>N5+N12/3+N17+N18</f>
        <v>36</v>
      </c>
      <c r="O32" s="94">
        <f>1000*N32/$N$2</f>
        <v>3.4285714285714284</v>
      </c>
      <c r="P32" s="38">
        <f>P5+P12/3+P17+P18</f>
        <v>111.66666666666667</v>
      </c>
      <c r="Q32" s="94">
        <f>1000*P32/$P$2</f>
        <v>10.534591194968554</v>
      </c>
      <c r="R32" s="38">
        <f>R5+R12/3+R17+R18</f>
        <v>168.33333333333334</v>
      </c>
      <c r="S32" s="94">
        <f>1000*R32/$R$2</f>
        <v>15.732087227414331</v>
      </c>
      <c r="T32" s="38">
        <f>T5+T12/3+T17+T18</f>
        <v>203.33333333333334</v>
      </c>
      <c r="U32" s="94">
        <f>1000*T32/$T$2</f>
        <v>18.827160493827162</v>
      </c>
    </row>
    <row r="33" spans="1:21" ht="15" thickBot="1" x14ac:dyDescent="0.4">
      <c r="A33" s="39" t="s">
        <v>79</v>
      </c>
      <c r="B33" s="40"/>
      <c r="C33" s="41">
        <f>C31+C32</f>
        <v>156</v>
      </c>
      <c r="D33" s="40"/>
      <c r="E33" s="41">
        <f t="shared" ref="E33" si="11">E31+E32</f>
        <v>0</v>
      </c>
      <c r="F33" s="40"/>
      <c r="G33" s="41">
        <f t="shared" ref="G33" si="12">G31+G32</f>
        <v>0</v>
      </c>
      <c r="H33" s="40"/>
      <c r="I33" s="41">
        <f>I31+I32</f>
        <v>0</v>
      </c>
      <c r="J33" s="40"/>
      <c r="K33" s="41">
        <f>K31+K32</f>
        <v>141.74757281553397</v>
      </c>
      <c r="L33" s="40"/>
      <c r="M33" s="41">
        <f t="shared" ref="M33" si="13">M31+M32</f>
        <v>140.38461538461539</v>
      </c>
      <c r="N33" s="40"/>
      <c r="O33" s="41">
        <f t="shared" ref="O33" si="14">O31+O32</f>
        <v>138.66666666666666</v>
      </c>
      <c r="P33" s="40"/>
      <c r="Q33" s="41">
        <f t="shared" ref="Q33" si="15">Q31+Q32</f>
        <v>136.9496855345912</v>
      </c>
      <c r="R33" s="40"/>
      <c r="S33" s="41">
        <f>S31+S32</f>
        <v>137.22741433021807</v>
      </c>
      <c r="T33" s="40"/>
      <c r="U33" s="41">
        <f t="shared" ref="U33" si="16">U31+U32</f>
        <v>135.49382716049382</v>
      </c>
    </row>
    <row r="34" spans="1:21" ht="18" customHeight="1" thickBot="1" x14ac:dyDescent="0.4"/>
    <row r="35" spans="1:21" ht="29" x14ac:dyDescent="0.35">
      <c r="A35" s="51" t="s">
        <v>127</v>
      </c>
      <c r="B35" s="20"/>
      <c r="C35" s="45"/>
      <c r="D35" s="45"/>
      <c r="E35" s="45"/>
      <c r="F35" s="45"/>
      <c r="G35" s="45"/>
      <c r="H35" s="45"/>
      <c r="I35" s="45"/>
      <c r="J35" s="49">
        <v>2021</v>
      </c>
      <c r="K35" s="50" t="s">
        <v>0</v>
      </c>
      <c r="L35" s="15">
        <v>2022</v>
      </c>
      <c r="M35" s="16"/>
      <c r="N35" s="49">
        <v>2023</v>
      </c>
      <c r="O35" s="50" t="s">
        <v>82</v>
      </c>
      <c r="P35" s="49">
        <v>2024</v>
      </c>
      <c r="Q35" s="50" t="s">
        <v>83</v>
      </c>
      <c r="R35" s="49">
        <v>2025</v>
      </c>
      <c r="S35" s="50" t="s">
        <v>51</v>
      </c>
      <c r="T35" s="15" t="s">
        <v>70</v>
      </c>
      <c r="U35" s="16" t="s">
        <v>16</v>
      </c>
    </row>
    <row r="36" spans="1:21" x14ac:dyDescent="0.35">
      <c r="A36" s="53" t="s">
        <v>130</v>
      </c>
      <c r="K36" s="53">
        <v>46</v>
      </c>
      <c r="M36" s="53">
        <v>46</v>
      </c>
      <c r="O36" s="53">
        <v>46</v>
      </c>
      <c r="Q36" s="53">
        <v>46</v>
      </c>
      <c r="S36" s="53">
        <v>46</v>
      </c>
      <c r="U36" s="53">
        <v>46</v>
      </c>
    </row>
    <row r="37" spans="1:21" x14ac:dyDescent="0.35">
      <c r="A37" s="43" t="s">
        <v>5</v>
      </c>
      <c r="K37" s="52">
        <f>K5</f>
        <v>0.970873786407767</v>
      </c>
      <c r="M37" s="52">
        <f>M5</f>
        <v>0.96153846153846156</v>
      </c>
      <c r="O37" s="52">
        <f>O5</f>
        <v>1.4285714285714286</v>
      </c>
      <c r="Q37" s="52">
        <f>Q5</f>
        <v>1.8867924528301887</v>
      </c>
      <c r="S37" s="52">
        <f>S5</f>
        <v>2.3364485981308412</v>
      </c>
      <c r="U37" s="52">
        <f>U5</f>
        <v>2.7777777777777777</v>
      </c>
    </row>
    <row r="38" spans="1:21" x14ac:dyDescent="0.35">
      <c r="A38" s="43" t="s">
        <v>98</v>
      </c>
      <c r="K38" s="52">
        <f>SUM(K10:K12)/3</f>
        <v>0.6472491909385113</v>
      </c>
      <c r="M38" s="52">
        <f>SUM(M10:M12)/3</f>
        <v>0.64102564102564108</v>
      </c>
      <c r="O38" s="52">
        <f>SUM(O10:O12)/3</f>
        <v>1.2063492063492063</v>
      </c>
      <c r="Q38" s="52">
        <f>SUM(Q10:Q12)/3</f>
        <v>1.729559748427673</v>
      </c>
      <c r="S38" s="52">
        <f>SUM(S10:S12)/3</f>
        <v>2.3364485981308412</v>
      </c>
      <c r="U38" s="52">
        <f>SUM(U10:U12)/3</f>
        <v>2.7777777777777781</v>
      </c>
    </row>
    <row r="39" spans="1:21" x14ac:dyDescent="0.35">
      <c r="A39" s="43" t="s">
        <v>99</v>
      </c>
      <c r="K39" s="52">
        <f>K25</f>
        <v>0</v>
      </c>
      <c r="M39" s="52">
        <f>M25</f>
        <v>0</v>
      </c>
      <c r="O39" s="52">
        <f>SUM(O11:O13)/3</f>
        <v>1.2063492063492063</v>
      </c>
      <c r="Q39" s="52">
        <f>Q25</f>
        <v>8.4905660377358494</v>
      </c>
      <c r="S39" s="52">
        <f>S25</f>
        <v>13.084112149532711</v>
      </c>
      <c r="U39" s="52">
        <f>U25</f>
        <v>15.74074074074074</v>
      </c>
    </row>
    <row r="40" spans="1:21" x14ac:dyDescent="0.35">
      <c r="A40" s="87" t="s">
        <v>131</v>
      </c>
      <c r="K40" s="88">
        <f>K36-SUM(K37:K39)</f>
        <v>44.381877022653725</v>
      </c>
      <c r="M40" s="88">
        <f>M36-SUM(M37:M39)</f>
        <v>44.397435897435898</v>
      </c>
      <c r="O40" s="88">
        <f>O36-SUM(O37:O39)</f>
        <v>42.158730158730158</v>
      </c>
      <c r="Q40" s="88">
        <f>Q36-SUM(Q37:Q39)</f>
        <v>33.893081761006286</v>
      </c>
      <c r="S40" s="88">
        <f>S36-SUM(S37:S39)</f>
        <v>28.242990654205606</v>
      </c>
      <c r="U40" s="88">
        <f>U36-SUM(U37:U39)</f>
        <v>24.703703703703702</v>
      </c>
    </row>
    <row r="42" spans="1:21" ht="25" customHeight="1" x14ac:dyDescent="0.35">
      <c r="A42" s="51" t="s">
        <v>145</v>
      </c>
      <c r="B42" s="9" t="s">
        <v>3</v>
      </c>
      <c r="C42" s="37" t="s">
        <v>4</v>
      </c>
      <c r="D42" s="9" t="s">
        <v>3</v>
      </c>
      <c r="E42" s="37" t="s">
        <v>4</v>
      </c>
      <c r="F42" s="9" t="s">
        <v>3</v>
      </c>
      <c r="G42" s="37" t="s">
        <v>4</v>
      </c>
      <c r="H42" s="9" t="s">
        <v>3</v>
      </c>
      <c r="I42" s="37" t="s">
        <v>4</v>
      </c>
      <c r="J42" s="9" t="s">
        <v>3</v>
      </c>
      <c r="K42" s="37" t="s">
        <v>4</v>
      </c>
      <c r="L42" s="9" t="s">
        <v>3</v>
      </c>
      <c r="M42" s="37" t="s">
        <v>4</v>
      </c>
      <c r="N42" s="9" t="s">
        <v>3</v>
      </c>
      <c r="O42" s="37" t="s">
        <v>4</v>
      </c>
      <c r="P42" s="9" t="s">
        <v>3</v>
      </c>
      <c r="Q42" s="37" t="s">
        <v>4</v>
      </c>
      <c r="R42" s="9" t="s">
        <v>3</v>
      </c>
      <c r="S42" s="37" t="s">
        <v>4</v>
      </c>
      <c r="T42" s="9" t="s">
        <v>3</v>
      </c>
      <c r="U42" s="37" t="s">
        <v>4</v>
      </c>
    </row>
    <row r="43" spans="1:21" ht="15" customHeight="1" x14ac:dyDescent="0.35">
      <c r="A43" s="22" t="s">
        <v>176</v>
      </c>
      <c r="B43" s="11">
        <f>B27</f>
        <v>520</v>
      </c>
      <c r="C43" s="94">
        <f>1000*B43/$B$2</f>
        <v>52</v>
      </c>
      <c r="D43" s="11">
        <f>D27</f>
        <v>0</v>
      </c>
      <c r="E43" s="94">
        <f>1000*D43/$D$2</f>
        <v>0</v>
      </c>
      <c r="F43" s="11">
        <f>F27</f>
        <v>0</v>
      </c>
      <c r="G43" s="94">
        <f>1000*F43/$F$2</f>
        <v>0</v>
      </c>
      <c r="H43" s="11">
        <f>H27</f>
        <v>0</v>
      </c>
      <c r="I43" s="94">
        <f>1000*H43/$F$2</f>
        <v>0</v>
      </c>
      <c r="J43" s="11">
        <f>J27</f>
        <v>570</v>
      </c>
      <c r="K43" s="94">
        <f>1000*J43/$J$2</f>
        <v>55.339805825242721</v>
      </c>
      <c r="L43" s="11">
        <f>L27</f>
        <v>570</v>
      </c>
      <c r="M43" s="94">
        <f>1000*L43/$L$2</f>
        <v>54.807692307692307</v>
      </c>
      <c r="N43" s="11">
        <f>N27</f>
        <v>540</v>
      </c>
      <c r="O43" s="94">
        <f>1000*N43/$N$2</f>
        <v>51.428571428571431</v>
      </c>
      <c r="P43" s="11">
        <f>P27</f>
        <v>540</v>
      </c>
      <c r="Q43" s="94">
        <f>1000*P43/$P$2</f>
        <v>50.943396226415096</v>
      </c>
      <c r="R43" s="11">
        <f>R27</f>
        <v>540</v>
      </c>
      <c r="S43" s="94">
        <f>1000*R43/$R$2</f>
        <v>50.467289719626166</v>
      </c>
      <c r="T43" s="11">
        <f>T27</f>
        <v>540</v>
      </c>
      <c r="U43" s="94">
        <f>1000*T43/$T$2</f>
        <v>50</v>
      </c>
    </row>
    <row r="44" spans="1:21" ht="15.5" customHeight="1" x14ac:dyDescent="0.35">
      <c r="A44" s="22" t="s">
        <v>147</v>
      </c>
      <c r="B44" s="38">
        <f>B6+B13</f>
        <v>0</v>
      </c>
      <c r="C44" s="94">
        <f>1000*B44/$B$2</f>
        <v>0</v>
      </c>
      <c r="D44" s="38">
        <f>D6+D13</f>
        <v>0</v>
      </c>
      <c r="E44" s="94">
        <f>1000*D44/$D$2</f>
        <v>0</v>
      </c>
      <c r="F44" s="38">
        <f>F6+F13</f>
        <v>0</v>
      </c>
      <c r="G44" s="94">
        <f>1000*F44/$F$2</f>
        <v>0</v>
      </c>
      <c r="H44" s="38">
        <f>H6+H13</f>
        <v>0</v>
      </c>
      <c r="I44" s="94">
        <f>1000*H44/$F$2</f>
        <v>0</v>
      </c>
      <c r="J44" s="38">
        <f>J6+J13</f>
        <v>2</v>
      </c>
      <c r="K44" s="94">
        <f>1000*J44/$J$2</f>
        <v>0.1941747572815534</v>
      </c>
      <c r="L44" s="38">
        <f>L6+L13</f>
        <v>2</v>
      </c>
      <c r="M44" s="94">
        <f>1000*L44/$L$2</f>
        <v>0.19230769230769232</v>
      </c>
      <c r="N44" s="38">
        <f>N6+N13</f>
        <v>35</v>
      </c>
      <c r="O44" s="94">
        <f>1000*N44/$N$2</f>
        <v>3.3333333333333335</v>
      </c>
      <c r="P44" s="38">
        <f>P6+P13</f>
        <v>37</v>
      </c>
      <c r="Q44" s="94">
        <f>1000*P44/$P$2</f>
        <v>3.4905660377358489</v>
      </c>
      <c r="R44" s="38">
        <f>R6+R13</f>
        <v>40</v>
      </c>
      <c r="S44" s="94">
        <f>1000*R44/$R$2</f>
        <v>3.7383177570093458</v>
      </c>
      <c r="T44" s="38">
        <f>T6+T13</f>
        <v>45</v>
      </c>
      <c r="U44" s="94">
        <f>1000*T44/$T$2</f>
        <v>4.166666666666667</v>
      </c>
    </row>
    <row r="45" spans="1:21" ht="15" thickBot="1" x14ac:dyDescent="0.4">
      <c r="A45" s="39" t="s">
        <v>144</v>
      </c>
      <c r="B45" s="40"/>
      <c r="C45" s="41">
        <f>C43+C44</f>
        <v>52</v>
      </c>
      <c r="D45" s="40"/>
      <c r="E45" s="41">
        <f t="shared" ref="E45" si="17">E43+E44</f>
        <v>0</v>
      </c>
      <c r="F45" s="40"/>
      <c r="G45" s="41">
        <f t="shared" ref="G45" si="18">G43+G44</f>
        <v>0</v>
      </c>
      <c r="H45" s="40"/>
      <c r="I45" s="41">
        <f>I43+I44</f>
        <v>0</v>
      </c>
      <c r="J45" s="40"/>
      <c r="K45" s="41">
        <f t="shared" ref="K45" si="19">K43+K44</f>
        <v>55.533980582524272</v>
      </c>
      <c r="L45" s="40"/>
      <c r="M45" s="41">
        <f t="shared" ref="M45" si="20">M43+M44</f>
        <v>55</v>
      </c>
      <c r="N45" s="40"/>
      <c r="O45" s="41">
        <f t="shared" ref="O45" si="21">O43+O44</f>
        <v>54.761904761904766</v>
      </c>
      <c r="P45" s="40"/>
      <c r="Q45" s="41">
        <f>Q43+Q44</f>
        <v>54.433962264150942</v>
      </c>
      <c r="R45" s="40"/>
      <c r="S45" s="41">
        <f t="shared" ref="S45" si="22">S43+S44</f>
        <v>54.205607476635514</v>
      </c>
      <c r="T45" s="40"/>
      <c r="U45" s="41">
        <f t="shared" ref="U45" si="23">U43+U44</f>
        <v>54.166666666666664</v>
      </c>
    </row>
    <row r="46" spans="1:21" ht="64" customHeight="1" thickBot="1" x14ac:dyDescent="0.4">
      <c r="A46" s="17"/>
    </row>
    <row r="47" spans="1:21" ht="29" x14ac:dyDescent="0.35">
      <c r="A47" s="51" t="s">
        <v>74</v>
      </c>
      <c r="B47" s="20"/>
      <c r="C47" s="45"/>
      <c r="D47" s="45"/>
      <c r="E47" s="45"/>
      <c r="F47" s="45"/>
      <c r="G47" s="45"/>
      <c r="H47" s="45"/>
      <c r="I47" s="46"/>
      <c r="J47" s="49">
        <v>2021</v>
      </c>
      <c r="K47" s="97" t="s">
        <v>0</v>
      </c>
      <c r="L47" s="15">
        <v>2022</v>
      </c>
      <c r="M47" s="16"/>
      <c r="N47" s="49">
        <v>2023</v>
      </c>
      <c r="O47" s="50" t="s">
        <v>82</v>
      </c>
      <c r="P47" s="49">
        <v>2024</v>
      </c>
      <c r="Q47" s="50" t="s">
        <v>83</v>
      </c>
      <c r="R47" s="49">
        <v>2025</v>
      </c>
      <c r="S47" s="50" t="s">
        <v>51</v>
      </c>
      <c r="T47" s="15" t="s">
        <v>70</v>
      </c>
      <c r="U47" s="16" t="s">
        <v>16</v>
      </c>
    </row>
    <row r="48" spans="1:21" s="17" customFormat="1" x14ac:dyDescent="0.35">
      <c r="A48" s="85" t="s">
        <v>148</v>
      </c>
      <c r="K48" s="98"/>
      <c r="L48" s="96"/>
      <c r="M48" s="98"/>
      <c r="N48" s="96"/>
      <c r="O48" s="98"/>
      <c r="P48" s="96"/>
      <c r="Q48" s="98"/>
      <c r="R48" s="96"/>
      <c r="S48" s="98"/>
      <c r="T48" s="96"/>
      <c r="U48" s="98"/>
    </row>
    <row r="49" spans="1:21" s="17" customFormat="1" x14ac:dyDescent="0.35">
      <c r="A49" s="42" t="s">
        <v>17</v>
      </c>
      <c r="K49" s="99">
        <f>(K24-$K$24)/$K$24</f>
        <v>0</v>
      </c>
      <c r="L49" s="96"/>
      <c r="M49" s="99">
        <f>(M24-$K$24)/$K$24</f>
        <v>-9.6153846153844858E-3</v>
      </c>
      <c r="N49" s="96"/>
      <c r="O49" s="99">
        <f>(O24-$K$24)/$K$24</f>
        <v>-3.9343185550082031E-2</v>
      </c>
      <c r="P49" s="96"/>
      <c r="Q49" s="99">
        <f>(Q24-$K$24)/$K$24</f>
        <v>-0.10201691607026671</v>
      </c>
      <c r="R49" s="96"/>
      <c r="S49" s="99">
        <f>(S24-$K$24)/$K$24</f>
        <v>-0.13696422816629061</v>
      </c>
      <c r="T49" s="96"/>
      <c r="U49" s="99">
        <f>(U24-$K$24)/$K$24</f>
        <v>-0.17126436781609189</v>
      </c>
    </row>
    <row r="50" spans="1:21" s="17" customFormat="1" ht="30" customHeight="1" x14ac:dyDescent="0.35">
      <c r="A50" s="89" t="s">
        <v>141</v>
      </c>
      <c r="K50" s="100">
        <f>(K26-$K$26)/$K$26</f>
        <v>0</v>
      </c>
      <c r="L50" s="96"/>
      <c r="M50" s="100">
        <f>(M26-$K$26)/$K$26</f>
        <v>-9.6153846153844858E-3</v>
      </c>
      <c r="N50" s="96"/>
      <c r="O50" s="100">
        <f>(O26-$K$26)/$K$26</f>
        <v>-2.5812807881773377E-2</v>
      </c>
      <c r="P50" s="96"/>
      <c r="Q50" s="100">
        <f>(Q26-$K$26)/$K$26</f>
        <v>-4.1704619388418976E-2</v>
      </c>
      <c r="R50" s="96"/>
      <c r="S50" s="100">
        <f>(S26-$K$26)/$K$26</f>
        <v>-4.4021914276506605E-2</v>
      </c>
      <c r="T50" s="96"/>
      <c r="U50" s="100">
        <f>(U26-$K$26)/$K$26</f>
        <v>-5.9450830140485182E-2</v>
      </c>
    </row>
    <row r="51" spans="1:21" s="17" customFormat="1" ht="16" customHeight="1" x14ac:dyDescent="0.35">
      <c r="A51" s="90" t="s">
        <v>65</v>
      </c>
      <c r="K51" s="101">
        <f>(K27-$K$27)/$K$27</f>
        <v>0</v>
      </c>
      <c r="L51" s="96"/>
      <c r="M51" s="101">
        <f>(M27-$K$27)/$K$27</f>
        <v>-9.6153846153846714E-3</v>
      </c>
      <c r="N51" s="96"/>
      <c r="O51" s="101">
        <f>(O27-$K$27)/$K$27</f>
        <v>-7.067669172932331E-2</v>
      </c>
      <c r="P51" s="96"/>
      <c r="Q51" s="101">
        <f>(Q27-$K$27)/$K$27</f>
        <v>-7.9443892750744788E-2</v>
      </c>
      <c r="R51" s="96"/>
      <c r="S51" s="101">
        <f>(S27-$K$27)/$K$27</f>
        <v>-8.8047220855878086E-2</v>
      </c>
      <c r="T51" s="96"/>
      <c r="U51" s="101">
        <f>(U27-$K$27)/$K$27</f>
        <v>-9.6491228070175475E-2</v>
      </c>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mode d'emploi</vt:lpstr>
      <vt:lpstr>indicateurs de suivi</vt:lpstr>
      <vt:lpstr>Perf prév 2021-2024</vt:lpstr>
      <vt:lpstr>Perf prev 2021-2025</vt:lpstr>
      <vt:lpstr>'indicateurs de suivi'!Zone_d_impression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BOEDEC Pierre</dc:creator>
  <cp:lastModifiedBy>BOEDEC Pierre</cp:lastModifiedBy>
  <cp:lastPrinted>2021-02-18T09:32:50Z</cp:lastPrinted>
  <dcterms:created xsi:type="dcterms:W3CDTF">2021-02-17T12:40:45Z</dcterms:created>
  <dcterms:modified xsi:type="dcterms:W3CDTF">2022-06-22T07:50:47Z</dcterms:modified>
</cp:coreProperties>
</file>