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Definition5.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6.xml" ContentType="application/vnd.openxmlformats-officedocument.spreadsheetml.pivotCacheDefinition+xml"/>
  <Override PartName="/xl/pivotCache/pivotCacheDefinition7.xml" ContentType="application/vnd.openxmlformats-officedocument.spreadsheetml.pivotCacheDefinition+xml"/>
  <Override PartName="/xl/pivotCache/pivotCacheRecords5.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drawings/drawing4.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codeName="ThisWorkbook" hidePivotFieldList="1"/>
  <xr:revisionPtr revIDLastSave="0" documentId="13_ncr:1_{5560123C-5E3E-4EBC-94ED-F6FF69906655}" xr6:coauthVersionLast="47" xr6:coauthVersionMax="47" xr10:uidLastSave="{00000000-0000-0000-0000-000000000000}"/>
  <workbookProtection workbookAlgorithmName="SHA-512" workbookHashValue="8cq8weryCO7ONGx2cVOMqZ7sByx/TYTkA34XRIV6l8XLJuyb2p/mEiocq8YN/4d6e/D8lX+NHVjlh6WqrK+KRQ==" workbookSaltValue="euET3Anc4LUZZO0G9+sJkg==" workbookSpinCount="100000" lockStructure="1"/>
  <bookViews>
    <workbookView xWindow="-110" yWindow="-110" windowWidth="19420" windowHeight="10560" tabRatio="869" activeTab="2" xr2:uid="{00000000-000D-0000-FFFF-FFFF00000000}"/>
  </bookViews>
  <sheets>
    <sheet name="Explications" sheetId="2" r:id="rId1"/>
    <sheet name="Definitions" sheetId="4" r:id="rId2"/>
    <sheet name="Partenaires" sheetId="5" r:id="rId3"/>
    <sheet name="Structure projet " sheetId="3" r:id="rId4"/>
    <sheet name="Description des coûts" sheetId="8" r:id="rId5"/>
    <sheet name="BdD" sheetId="1" r:id="rId6"/>
    <sheet name="Syntheses AIDES" sheetId="9" r:id="rId7"/>
    <sheet name="Synthèse par LOT" sheetId="13" r:id="rId8"/>
    <sheet name="Export ICARE" sheetId="10" state="hidden" r:id="rId9"/>
    <sheet name="Checklist" sheetId="14" state="hidden" r:id="rId10"/>
  </sheets>
  <externalReferences>
    <externalReference r:id="rId11"/>
  </externalReferences>
  <definedNames>
    <definedName name="_xlnm._FilterDatabase" localSheetId="5" hidden="1">BdD!$A$10:$AO$43</definedName>
    <definedName name="_xlnm._FilterDatabase" localSheetId="4" hidden="1">'Description des coûts'!$A$8:$M$8</definedName>
  </definedNames>
  <calcPr calcId="191029"/>
  <pivotCaches>
    <pivotCache cacheId="0" r:id="rId12"/>
    <pivotCache cacheId="1" r:id="rId13"/>
    <pivotCache cacheId="2" r:id="rId14"/>
    <pivotCache cacheId="3" r:id="rId15"/>
    <pivotCache cacheId="4" r:id="rId16"/>
    <pivotCache cacheId="5" r:id="rId17"/>
    <pivotCache cacheId="6" r:id="rId1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1" i="8" l="1"/>
  <c r="D21" i="8"/>
  <c r="E20" i="8"/>
  <c r="D20" i="8"/>
  <c r="E19" i="8"/>
  <c r="D19" i="8"/>
  <c r="E18" i="8"/>
  <c r="D18" i="8"/>
  <c r="AL23" i="1"/>
  <c r="AG23" i="1"/>
  <c r="AF23" i="1"/>
  <c r="AD23" i="1"/>
  <c r="Y23" i="1"/>
  <c r="X23" i="1"/>
  <c r="AQ23" i="1" s="1"/>
  <c r="W23" i="1"/>
  <c r="AC23" i="1" s="1"/>
  <c r="V23" i="1"/>
  <c r="R23" i="1"/>
  <c r="Q23" i="1"/>
  <c r="L23" i="1"/>
  <c r="E23" i="1"/>
  <c r="D23" i="1"/>
  <c r="P23" i="1" s="1"/>
  <c r="AL22" i="1"/>
  <c r="AG22" i="1"/>
  <c r="AF22" i="1"/>
  <c r="AD22" i="1"/>
  <c r="Y22" i="1"/>
  <c r="X22" i="1"/>
  <c r="AQ22" i="1" s="1"/>
  <c r="W22" i="1"/>
  <c r="AC22" i="1" s="1"/>
  <c r="V22" i="1"/>
  <c r="Q22" i="1"/>
  <c r="P22" i="1"/>
  <c r="L22" i="1"/>
  <c r="E22" i="1"/>
  <c r="D22" i="1"/>
  <c r="R22" i="1" s="1"/>
  <c r="AL21" i="1"/>
  <c r="AG21" i="1"/>
  <c r="AF21" i="1"/>
  <c r="AD21" i="1"/>
  <c r="Y21" i="1"/>
  <c r="X21" i="1"/>
  <c r="AQ21" i="1" s="1"/>
  <c r="W21" i="1"/>
  <c r="AC21" i="1" s="1"/>
  <c r="V21" i="1"/>
  <c r="R21" i="1"/>
  <c r="Q21" i="1"/>
  <c r="P21" i="1"/>
  <c r="T21" i="1" s="1"/>
  <c r="L21" i="1"/>
  <c r="E21" i="1"/>
  <c r="D21" i="1"/>
  <c r="AL20" i="1"/>
  <c r="AG20" i="1"/>
  <c r="AF20" i="1"/>
  <c r="AD20" i="1"/>
  <c r="Y20" i="1"/>
  <c r="X20" i="1"/>
  <c r="AQ20" i="1" s="1"/>
  <c r="W20" i="1"/>
  <c r="AC20" i="1" s="1"/>
  <c r="V20" i="1"/>
  <c r="R20" i="1"/>
  <c r="P20" i="1"/>
  <c r="L20" i="1"/>
  <c r="E20" i="1"/>
  <c r="D20" i="1"/>
  <c r="Q20" i="1" s="1"/>
  <c r="AG19" i="1"/>
  <c r="AF19" i="1"/>
  <c r="AD19" i="1"/>
  <c r="Y19" i="1"/>
  <c r="V19" i="1"/>
  <c r="L19" i="1"/>
  <c r="E19" i="1"/>
  <c r="D19" i="1"/>
  <c r="R19" i="1" s="1"/>
  <c r="AG18" i="1"/>
  <c r="AF18" i="1"/>
  <c r="AD18" i="1"/>
  <c r="Y18" i="1"/>
  <c r="V18" i="1"/>
  <c r="L18" i="1"/>
  <c r="E18" i="1"/>
  <c r="D18" i="1"/>
  <c r="P18" i="1" s="1"/>
  <c r="AL43" i="1"/>
  <c r="AG43" i="1"/>
  <c r="AF43" i="1"/>
  <c r="AD43" i="1"/>
  <c r="Y43" i="1"/>
  <c r="X43" i="1"/>
  <c r="AP43" i="1" s="1"/>
  <c r="W43" i="1"/>
  <c r="AH43" i="1" s="1"/>
  <c r="AI43" i="1" s="1"/>
  <c r="V43" i="1"/>
  <c r="T43" i="1"/>
  <c r="R43" i="1"/>
  <c r="Q43" i="1"/>
  <c r="P43" i="1"/>
  <c r="L43" i="1"/>
  <c r="E43" i="1"/>
  <c r="D43" i="1"/>
  <c r="AL42" i="1"/>
  <c r="AG42" i="1"/>
  <c r="AF42" i="1"/>
  <c r="AD42" i="1"/>
  <c r="Y42" i="1"/>
  <c r="X42" i="1"/>
  <c r="AP42" i="1" s="1"/>
  <c r="W42" i="1"/>
  <c r="AH42" i="1" s="1"/>
  <c r="AI42" i="1" s="1"/>
  <c r="V42" i="1"/>
  <c r="T42" i="1"/>
  <c r="R42" i="1"/>
  <c r="Q42" i="1"/>
  <c r="P42" i="1"/>
  <c r="L42" i="1"/>
  <c r="E42" i="1"/>
  <c r="D42" i="1"/>
  <c r="AL41" i="1"/>
  <c r="AG41" i="1"/>
  <c r="AF41" i="1"/>
  <c r="AD41" i="1"/>
  <c r="Y41" i="1"/>
  <c r="X41" i="1"/>
  <c r="AP41" i="1" s="1"/>
  <c r="W41" i="1"/>
  <c r="AH41" i="1" s="1"/>
  <c r="AI41" i="1" s="1"/>
  <c r="V41" i="1"/>
  <c r="T41" i="1"/>
  <c r="R41" i="1"/>
  <c r="Q41" i="1"/>
  <c r="P41" i="1"/>
  <c r="L41" i="1"/>
  <c r="E41" i="1"/>
  <c r="D41" i="1"/>
  <c r="AL40" i="1"/>
  <c r="AG40" i="1"/>
  <c r="AF40" i="1"/>
  <c r="AD40" i="1"/>
  <c r="Y40" i="1"/>
  <c r="X40" i="1"/>
  <c r="AQ40" i="1" s="1"/>
  <c r="W40" i="1"/>
  <c r="AH40" i="1" s="1"/>
  <c r="AI40" i="1" s="1"/>
  <c r="V40" i="1"/>
  <c r="T40" i="1"/>
  <c r="R40" i="1"/>
  <c r="Q40" i="1"/>
  <c r="P40" i="1"/>
  <c r="L40" i="1"/>
  <c r="E40" i="1"/>
  <c r="D40" i="1"/>
  <c r="AL39" i="1"/>
  <c r="AG39" i="1"/>
  <c r="AF39" i="1"/>
  <c r="AD39" i="1"/>
  <c r="Y39" i="1"/>
  <c r="X39" i="1"/>
  <c r="AQ39" i="1" s="1"/>
  <c r="W39" i="1"/>
  <c r="AH39" i="1" s="1"/>
  <c r="AI39" i="1" s="1"/>
  <c r="V39" i="1"/>
  <c r="T39" i="1"/>
  <c r="R39" i="1"/>
  <c r="Q39" i="1"/>
  <c r="P39" i="1"/>
  <c r="L39" i="1"/>
  <c r="E39" i="1"/>
  <c r="D39" i="1"/>
  <c r="AL38" i="1"/>
  <c r="AG38" i="1"/>
  <c r="AF38" i="1"/>
  <c r="AD38" i="1"/>
  <c r="Y38" i="1"/>
  <c r="X38" i="1"/>
  <c r="AP38" i="1" s="1"/>
  <c r="W38" i="1"/>
  <c r="AH38" i="1" s="1"/>
  <c r="AI38" i="1" s="1"/>
  <c r="V38" i="1"/>
  <c r="T38" i="1"/>
  <c r="R38" i="1"/>
  <c r="Q38" i="1"/>
  <c r="P38" i="1"/>
  <c r="L38" i="1"/>
  <c r="E38" i="1"/>
  <c r="D38" i="1"/>
  <c r="AL37" i="1"/>
  <c r="AG37" i="1"/>
  <c r="AF37" i="1"/>
  <c r="AD37" i="1"/>
  <c r="Y37" i="1"/>
  <c r="X37" i="1"/>
  <c r="AP37" i="1" s="1"/>
  <c r="W37" i="1"/>
  <c r="AH37" i="1" s="1"/>
  <c r="AI37" i="1" s="1"/>
  <c r="V37" i="1"/>
  <c r="T37" i="1"/>
  <c r="R37" i="1"/>
  <c r="Q37" i="1"/>
  <c r="P37" i="1"/>
  <c r="L37" i="1"/>
  <c r="E37" i="1"/>
  <c r="D37" i="1"/>
  <c r="AL36" i="1"/>
  <c r="AG36" i="1"/>
  <c r="AF36" i="1"/>
  <c r="AD36" i="1"/>
  <c r="Y36" i="1"/>
  <c r="X36" i="1"/>
  <c r="AQ36" i="1" s="1"/>
  <c r="W36" i="1"/>
  <c r="AH36" i="1" s="1"/>
  <c r="AI36" i="1" s="1"/>
  <c r="V36" i="1"/>
  <c r="T36" i="1"/>
  <c r="R36" i="1"/>
  <c r="Q36" i="1"/>
  <c r="P36" i="1"/>
  <c r="L36" i="1"/>
  <c r="E36" i="1"/>
  <c r="D36" i="1"/>
  <c r="AL35" i="1"/>
  <c r="AG35" i="1"/>
  <c r="AF35" i="1"/>
  <c r="AD35" i="1"/>
  <c r="Y35" i="1"/>
  <c r="X35" i="1"/>
  <c r="AP35" i="1" s="1"/>
  <c r="W35" i="1"/>
  <c r="AH35" i="1" s="1"/>
  <c r="AI35" i="1" s="1"/>
  <c r="V35" i="1"/>
  <c r="T35" i="1"/>
  <c r="R35" i="1"/>
  <c r="Q35" i="1"/>
  <c r="P35" i="1"/>
  <c r="L35" i="1"/>
  <c r="E35" i="1"/>
  <c r="D35" i="1"/>
  <c r="AL34" i="1"/>
  <c r="AG34" i="1"/>
  <c r="AF34" i="1"/>
  <c r="AD34" i="1"/>
  <c r="Y34" i="1"/>
  <c r="X34" i="1"/>
  <c r="AQ34" i="1" s="1"/>
  <c r="W34" i="1"/>
  <c r="AC34" i="1" s="1"/>
  <c r="V34" i="1"/>
  <c r="T34" i="1"/>
  <c r="R34" i="1"/>
  <c r="Q34" i="1"/>
  <c r="P34" i="1"/>
  <c r="L34" i="1"/>
  <c r="E34" i="1"/>
  <c r="D34" i="1"/>
  <c r="AL33" i="1"/>
  <c r="AG33" i="1"/>
  <c r="AF33" i="1"/>
  <c r="AD33" i="1"/>
  <c r="Y33" i="1"/>
  <c r="X33" i="1"/>
  <c r="AQ33" i="1" s="1"/>
  <c r="W33" i="1"/>
  <c r="AC33" i="1" s="1"/>
  <c r="V33" i="1"/>
  <c r="T33" i="1"/>
  <c r="R33" i="1"/>
  <c r="Q33" i="1"/>
  <c r="P33" i="1"/>
  <c r="L33" i="1"/>
  <c r="E33" i="1"/>
  <c r="D33" i="1"/>
  <c r="AL32" i="1"/>
  <c r="AG32" i="1"/>
  <c r="AF32" i="1"/>
  <c r="AD32" i="1"/>
  <c r="Y32" i="1"/>
  <c r="X32" i="1"/>
  <c r="AQ32" i="1" s="1"/>
  <c r="W32" i="1"/>
  <c r="AH32" i="1" s="1"/>
  <c r="AI32" i="1" s="1"/>
  <c r="V32" i="1"/>
  <c r="T32" i="1"/>
  <c r="R32" i="1"/>
  <c r="Q32" i="1"/>
  <c r="P32" i="1"/>
  <c r="L32" i="1"/>
  <c r="E32" i="1"/>
  <c r="D32" i="1"/>
  <c r="AL31" i="1"/>
  <c r="AG31" i="1"/>
  <c r="AF31" i="1"/>
  <c r="AD31" i="1"/>
  <c r="Y31" i="1"/>
  <c r="X31" i="1"/>
  <c r="AP31" i="1" s="1"/>
  <c r="W31" i="1"/>
  <c r="AH31" i="1" s="1"/>
  <c r="AI31" i="1" s="1"/>
  <c r="V31" i="1"/>
  <c r="T31" i="1"/>
  <c r="R31" i="1"/>
  <c r="Q31" i="1"/>
  <c r="P31" i="1"/>
  <c r="L31" i="1"/>
  <c r="E31" i="1"/>
  <c r="D31" i="1"/>
  <c r="AL30" i="1"/>
  <c r="AG30" i="1"/>
  <c r="AF30" i="1"/>
  <c r="AD30" i="1"/>
  <c r="Y30" i="1"/>
  <c r="X30" i="1"/>
  <c r="AQ30" i="1" s="1"/>
  <c r="W30" i="1"/>
  <c r="AH30" i="1" s="1"/>
  <c r="AI30" i="1" s="1"/>
  <c r="V30" i="1"/>
  <c r="T30" i="1"/>
  <c r="R30" i="1"/>
  <c r="Q30" i="1"/>
  <c r="P30" i="1"/>
  <c r="L30" i="1"/>
  <c r="E30" i="1"/>
  <c r="D30" i="1"/>
  <c r="AL29" i="1"/>
  <c r="AG29" i="1"/>
  <c r="AF29" i="1"/>
  <c r="AD29" i="1"/>
  <c r="Y29" i="1"/>
  <c r="X29" i="1"/>
  <c r="AQ29" i="1" s="1"/>
  <c r="W29" i="1"/>
  <c r="AH29" i="1" s="1"/>
  <c r="AI29" i="1" s="1"/>
  <c r="V29" i="1"/>
  <c r="T29" i="1"/>
  <c r="R29" i="1"/>
  <c r="Q29" i="1"/>
  <c r="P29" i="1"/>
  <c r="L29" i="1"/>
  <c r="E29" i="1"/>
  <c r="D29" i="1"/>
  <c r="AL28" i="1"/>
  <c r="AG28" i="1"/>
  <c r="AF28" i="1"/>
  <c r="AD28" i="1"/>
  <c r="Y28" i="1"/>
  <c r="X28" i="1"/>
  <c r="AP28" i="1" s="1"/>
  <c r="W28" i="1"/>
  <c r="AH28" i="1" s="1"/>
  <c r="AI28" i="1" s="1"/>
  <c r="V28" i="1"/>
  <c r="T28" i="1"/>
  <c r="R28" i="1"/>
  <c r="Q28" i="1"/>
  <c r="P28" i="1"/>
  <c r="L28" i="1"/>
  <c r="E28" i="1"/>
  <c r="D28" i="1"/>
  <c r="AL27" i="1"/>
  <c r="AG27" i="1"/>
  <c r="AF27" i="1"/>
  <c r="AD27" i="1"/>
  <c r="Y27" i="1"/>
  <c r="X27" i="1"/>
  <c r="AP27" i="1" s="1"/>
  <c r="W27" i="1"/>
  <c r="AH27" i="1" s="1"/>
  <c r="AI27" i="1" s="1"/>
  <c r="V27" i="1"/>
  <c r="T27" i="1"/>
  <c r="R27" i="1"/>
  <c r="Q27" i="1"/>
  <c r="P27" i="1"/>
  <c r="L27" i="1"/>
  <c r="E27" i="1"/>
  <c r="D27" i="1"/>
  <c r="AL26" i="1"/>
  <c r="AG26" i="1"/>
  <c r="AF26" i="1"/>
  <c r="AD26" i="1"/>
  <c r="Y26" i="1"/>
  <c r="X26" i="1"/>
  <c r="AP26" i="1" s="1"/>
  <c r="W26" i="1"/>
  <c r="AH26" i="1" s="1"/>
  <c r="AI26" i="1" s="1"/>
  <c r="V26" i="1"/>
  <c r="T26" i="1"/>
  <c r="R26" i="1"/>
  <c r="Q26" i="1"/>
  <c r="P26" i="1"/>
  <c r="L26" i="1"/>
  <c r="E26" i="1"/>
  <c r="D26" i="1"/>
  <c r="AL25" i="1"/>
  <c r="AG25" i="1"/>
  <c r="AF25" i="1"/>
  <c r="AD25" i="1"/>
  <c r="Y25" i="1"/>
  <c r="X25" i="1"/>
  <c r="AP25" i="1" s="1"/>
  <c r="W25" i="1"/>
  <c r="AH25" i="1" s="1"/>
  <c r="AI25" i="1" s="1"/>
  <c r="V25" i="1"/>
  <c r="T25" i="1"/>
  <c r="R25" i="1"/>
  <c r="Q25" i="1"/>
  <c r="P25" i="1"/>
  <c r="L25" i="1"/>
  <c r="E25" i="1"/>
  <c r="D25" i="1"/>
  <c r="AL24" i="1"/>
  <c r="AG24" i="1"/>
  <c r="AF24" i="1"/>
  <c r="AD24" i="1"/>
  <c r="Y24" i="1"/>
  <c r="X24" i="1"/>
  <c r="AQ24" i="1" s="1"/>
  <c r="W24" i="1"/>
  <c r="AC24" i="1" s="1"/>
  <c r="V24" i="1"/>
  <c r="R24" i="1"/>
  <c r="Q24" i="1"/>
  <c r="L24" i="1"/>
  <c r="E24" i="1"/>
  <c r="D24" i="1"/>
  <c r="P24" i="1" s="1"/>
  <c r="D12" i="1"/>
  <c r="P12" i="1" s="1"/>
  <c r="E12" i="1"/>
  <c r="L12" i="1"/>
  <c r="Y12" i="1"/>
  <c r="Z12" i="1"/>
  <c r="AB12" i="1"/>
  <c r="AC12" i="1"/>
  <c r="AD12" i="1"/>
  <c r="AF12" i="1"/>
  <c r="AG12" i="1"/>
  <c r="AH12" i="1"/>
  <c r="D13" i="1"/>
  <c r="P13" i="1" s="1"/>
  <c r="L13" i="1"/>
  <c r="Y13" i="1"/>
  <c r="Z13" i="1"/>
  <c r="AB13" i="1"/>
  <c r="AC13" i="1"/>
  <c r="AD13" i="1"/>
  <c r="AF13" i="1"/>
  <c r="AG13" i="1"/>
  <c r="AH13" i="1"/>
  <c r="D14" i="1"/>
  <c r="E14" i="1" s="1"/>
  <c r="L14" i="1"/>
  <c r="Y14" i="1"/>
  <c r="Z14" i="1"/>
  <c r="AA14" i="1"/>
  <c r="AC14" i="1"/>
  <c r="AD14" i="1"/>
  <c r="AF14" i="1"/>
  <c r="AG14" i="1"/>
  <c r="AH14" i="1"/>
  <c r="D15" i="1"/>
  <c r="E15" i="1" s="1"/>
  <c r="L15" i="1"/>
  <c r="Y15" i="1"/>
  <c r="Z15" i="1"/>
  <c r="AA15" i="1"/>
  <c r="AC15" i="1"/>
  <c r="AD15" i="1"/>
  <c r="AF15" i="1"/>
  <c r="AG15" i="1"/>
  <c r="AH15" i="1"/>
  <c r="D16" i="1"/>
  <c r="R16" i="1" s="1"/>
  <c r="L16" i="1"/>
  <c r="Y16" i="1"/>
  <c r="Z16" i="1"/>
  <c r="AA16" i="1"/>
  <c r="AC16" i="1"/>
  <c r="AD16" i="1"/>
  <c r="AF16" i="1"/>
  <c r="AG16" i="1"/>
  <c r="AH16" i="1"/>
  <c r="D17" i="1"/>
  <c r="E17" i="1" s="1"/>
  <c r="L17" i="1"/>
  <c r="Y17" i="1"/>
  <c r="Z17" i="1"/>
  <c r="AA17" i="1"/>
  <c r="AC17" i="1"/>
  <c r="AD17" i="1"/>
  <c r="AF17" i="1"/>
  <c r="AG17" i="1"/>
  <c r="AH17" i="1"/>
  <c r="D46" i="8"/>
  <c r="D45" i="8"/>
  <c r="D44" i="8"/>
  <c r="D43" i="8"/>
  <c r="D42" i="8"/>
  <c r="D41" i="8"/>
  <c r="D40" i="8"/>
  <c r="D39" i="8"/>
  <c r="D38" i="8"/>
  <c r="D37" i="8"/>
  <c r="D36" i="8"/>
  <c r="D35" i="8"/>
  <c r="D34" i="8"/>
  <c r="D33" i="8"/>
  <c r="D32" i="8"/>
  <c r="D31" i="8"/>
  <c r="D30" i="8"/>
  <c r="D29" i="8"/>
  <c r="D28" i="8"/>
  <c r="D27" i="8"/>
  <c r="D26" i="8"/>
  <c r="D25" i="8"/>
  <c r="D24" i="8"/>
  <c r="D23" i="8"/>
  <c r="D22" i="8"/>
  <c r="D17" i="8"/>
  <c r="D16" i="8"/>
  <c r="D15" i="8"/>
  <c r="D14" i="8"/>
  <c r="D13" i="8"/>
  <c r="D12" i="8"/>
  <c r="D11" i="8"/>
  <c r="D10" i="8"/>
  <c r="D9" i="8"/>
  <c r="E45" i="8"/>
  <c r="E44" i="8"/>
  <c r="E43" i="8"/>
  <c r="E42" i="8"/>
  <c r="E41" i="8"/>
  <c r="E40" i="8"/>
  <c r="E38" i="8"/>
  <c r="E37" i="8"/>
  <c r="E36" i="8"/>
  <c r="E35" i="8"/>
  <c r="E34" i="8"/>
  <c r="E33" i="8"/>
  <c r="E32" i="8"/>
  <c r="E31" i="8"/>
  <c r="E30" i="8"/>
  <c r="E29" i="8"/>
  <c r="E28" i="8"/>
  <c r="E27" i="8"/>
  <c r="E26" i="8"/>
  <c r="E25" i="8"/>
  <c r="E24" i="8"/>
  <c r="E23" i="8"/>
  <c r="E22" i="8"/>
  <c r="E17" i="8"/>
  <c r="E16" i="8"/>
  <c r="E15" i="8"/>
  <c r="E14" i="8"/>
  <c r="E13" i="8"/>
  <c r="E12" i="8"/>
  <c r="E11" i="8"/>
  <c r="E10" i="8"/>
  <c r="E9" i="8"/>
  <c r="D24" i="3"/>
  <c r="B17" i="5"/>
  <c r="X14" i="1" s="1"/>
  <c r="AQ14" i="1" s="1"/>
  <c r="B16" i="5"/>
  <c r="W18" i="1" s="1"/>
  <c r="AH18" i="1" s="1"/>
  <c r="L11" i="1"/>
  <c r="AL1" i="1"/>
  <c r="AD11" i="1"/>
  <c r="AH11" i="1"/>
  <c r="AG1" i="1"/>
  <c r="AG11" i="1"/>
  <c r="AF1" i="1"/>
  <c r="AF11" i="1"/>
  <c r="AD1" i="1"/>
  <c r="AC11" i="1"/>
  <c r="AB11" i="1"/>
  <c r="Y11" i="1"/>
  <c r="Y1" i="1"/>
  <c r="X1" i="1"/>
  <c r="AQ1" i="1" s="1"/>
  <c r="W1" i="1"/>
  <c r="V1" i="1"/>
  <c r="L1" i="1"/>
  <c r="E1" i="1"/>
  <c r="D1" i="1"/>
  <c r="R1" i="1" s="1"/>
  <c r="N5" i="1"/>
  <c r="N4" i="1"/>
  <c r="V17" i="1" l="1"/>
  <c r="W16" i="1"/>
  <c r="W15" i="1"/>
  <c r="W14" i="1"/>
  <c r="W13" i="1"/>
  <c r="W19" i="1"/>
  <c r="AH19" i="1" s="1"/>
  <c r="V15" i="1"/>
  <c r="V14" i="1"/>
  <c r="V16" i="1"/>
  <c r="X12" i="1"/>
  <c r="AP12" i="1" s="1"/>
  <c r="V13" i="1"/>
  <c r="W12" i="1"/>
  <c r="X13" i="1"/>
  <c r="AP13" i="1" s="1"/>
  <c r="V12" i="1"/>
  <c r="X17" i="1"/>
  <c r="AP17" i="1" s="1"/>
  <c r="X19" i="1"/>
  <c r="AP19" i="1" s="1"/>
  <c r="W17" i="1"/>
  <c r="X16" i="1"/>
  <c r="AQ16" i="1" s="1"/>
  <c r="X15" i="1"/>
  <c r="AP15" i="1" s="1"/>
  <c r="X18" i="1"/>
  <c r="AP18" i="1" s="1"/>
  <c r="AQ28" i="1"/>
  <c r="AH22" i="1"/>
  <c r="AI22" i="1" s="1"/>
  <c r="AH23" i="1"/>
  <c r="AI23" i="1" s="1"/>
  <c r="Z35" i="1"/>
  <c r="AO28" i="1"/>
  <c r="Z36" i="1"/>
  <c r="AB39" i="1"/>
  <c r="AB36" i="1"/>
  <c r="AQ25" i="1"/>
  <c r="AQ13" i="1"/>
  <c r="AO39" i="1"/>
  <c r="AC37" i="1"/>
  <c r="Z26" i="1"/>
  <c r="AO37" i="1"/>
  <c r="AC39" i="1"/>
  <c r="AB37" i="1"/>
  <c r="AP34" i="1"/>
  <c r="Z27" i="1"/>
  <c r="Z18" i="1"/>
  <c r="AC27" i="1"/>
  <c r="Z40" i="1"/>
  <c r="AB40" i="1"/>
  <c r="AC40" i="1"/>
  <c r="AB27" i="1"/>
  <c r="AC36" i="1"/>
  <c r="AQ35" i="1"/>
  <c r="AO25" i="1"/>
  <c r="AQ27" i="1"/>
  <c r="AH34" i="1"/>
  <c r="AI34" i="1" s="1"/>
  <c r="AQ38" i="1"/>
  <c r="Z39" i="1"/>
  <c r="AE39" i="1" s="1"/>
  <c r="AM39" i="1" s="1"/>
  <c r="AK39" i="1" s="1"/>
  <c r="AQ26" i="1"/>
  <c r="AO38" i="1"/>
  <c r="AB26" i="1"/>
  <c r="AC26" i="1"/>
  <c r="AC35" i="1"/>
  <c r="AQ37" i="1"/>
  <c r="Z38" i="1"/>
  <c r="AO40" i="1"/>
  <c r="AB18" i="1"/>
  <c r="Z29" i="1"/>
  <c r="AB35" i="1"/>
  <c r="AO27" i="1"/>
  <c r="AB38" i="1"/>
  <c r="AP40" i="1"/>
  <c r="Z25" i="1"/>
  <c r="Z28" i="1"/>
  <c r="AC38" i="1"/>
  <c r="Z41" i="1"/>
  <c r="AB28" i="1"/>
  <c r="AH33" i="1"/>
  <c r="AI33" i="1" s="1"/>
  <c r="AP36" i="1"/>
  <c r="AB41" i="1"/>
  <c r="AC25" i="1"/>
  <c r="AC28" i="1"/>
  <c r="Z37" i="1"/>
  <c r="AP39" i="1"/>
  <c r="AH21" i="1"/>
  <c r="AI21" i="1" s="1"/>
  <c r="AB25" i="1"/>
  <c r="AO26" i="1"/>
  <c r="AO35" i="1"/>
  <c r="AP30" i="1"/>
  <c r="Z24" i="1"/>
  <c r="AC29" i="1"/>
  <c r="AB30" i="1"/>
  <c r="Z31" i="1"/>
  <c r="AQ31" i="1"/>
  <c r="Z32" i="1"/>
  <c r="AP32" i="1"/>
  <c r="AO33" i="1"/>
  <c r="AO36" i="1"/>
  <c r="AC41" i="1"/>
  <c r="AB42" i="1"/>
  <c r="AQ42" i="1"/>
  <c r="Z43" i="1"/>
  <c r="AQ43" i="1"/>
  <c r="AB29" i="1"/>
  <c r="Z30" i="1"/>
  <c r="AO32" i="1"/>
  <c r="AQ41" i="1"/>
  <c r="Z42" i="1"/>
  <c r="AQ17" i="1"/>
  <c r="AB24" i="1"/>
  <c r="AC30" i="1"/>
  <c r="AB31" i="1"/>
  <c r="AB32" i="1"/>
  <c r="Z33" i="1"/>
  <c r="AP33" i="1"/>
  <c r="AC42" i="1"/>
  <c r="AB43" i="1"/>
  <c r="AH20" i="1"/>
  <c r="AI20" i="1" s="1"/>
  <c r="AO31" i="1"/>
  <c r="AO43" i="1"/>
  <c r="AC31" i="1"/>
  <c r="AC32" i="1"/>
  <c r="AB33" i="1"/>
  <c r="Z34" i="1"/>
  <c r="AO34" i="1"/>
  <c r="AC43" i="1"/>
  <c r="AP29" i="1"/>
  <c r="AB34" i="1"/>
  <c r="AP20" i="1"/>
  <c r="AH24" i="1"/>
  <c r="AI24" i="1" s="1"/>
  <c r="AO29" i="1"/>
  <c r="AO41" i="1"/>
  <c r="AO30" i="1"/>
  <c r="AO42" i="1"/>
  <c r="T24" i="1"/>
  <c r="AO24" i="1" s="1"/>
  <c r="AI18" i="1"/>
  <c r="AI19" i="1"/>
  <c r="T20" i="1"/>
  <c r="T23" i="1"/>
  <c r="AO23" i="1" s="1"/>
  <c r="T22" i="1"/>
  <c r="AO22" i="1" s="1"/>
  <c r="AC18" i="1"/>
  <c r="Z19" i="1"/>
  <c r="AP24" i="1"/>
  <c r="Q18" i="1"/>
  <c r="AB20" i="1"/>
  <c r="AQ19" i="1"/>
  <c r="Z20" i="1"/>
  <c r="AO20" i="1"/>
  <c r="R18" i="1"/>
  <c r="P19" i="1"/>
  <c r="AB19" i="1"/>
  <c r="AC19" i="1"/>
  <c r="Z21" i="1"/>
  <c r="AO21" i="1"/>
  <c r="Q19" i="1"/>
  <c r="AB21" i="1"/>
  <c r="AP21" i="1"/>
  <c r="Z22" i="1"/>
  <c r="AB22" i="1"/>
  <c r="AP22" i="1"/>
  <c r="Z23" i="1"/>
  <c r="AB23" i="1"/>
  <c r="AP23" i="1"/>
  <c r="AI13" i="1"/>
  <c r="P16" i="1"/>
  <c r="T16" i="1" s="1"/>
  <c r="P15" i="1"/>
  <c r="R17" i="1"/>
  <c r="P17" i="1"/>
  <c r="E13" i="1"/>
  <c r="AI16" i="1"/>
  <c r="R12" i="1"/>
  <c r="T12" i="1" s="1"/>
  <c r="E16" i="1"/>
  <c r="AI15" i="1"/>
  <c r="AI12" i="1"/>
  <c r="AI17" i="1"/>
  <c r="AP14" i="1"/>
  <c r="AI14" i="1"/>
  <c r="M5" i="1"/>
  <c r="M4" i="1"/>
  <c r="R15" i="1"/>
  <c r="T15" i="1" s="1"/>
  <c r="AP16" i="1"/>
  <c r="R14" i="1"/>
  <c r="AQ15" i="1"/>
  <c r="P14" i="1"/>
  <c r="R13" i="1"/>
  <c r="T13" i="1" s="1"/>
  <c r="L5" i="1"/>
  <c r="AH1" i="1"/>
  <c r="P1" i="1"/>
  <c r="Z1" i="1"/>
  <c r="Q1" i="1"/>
  <c r="AB1" i="1"/>
  <c r="AC1" i="1"/>
  <c r="AP1" i="1"/>
  <c r="L4" i="1"/>
  <c r="AQ18" i="1" l="1"/>
  <c r="AQ12" i="1"/>
  <c r="AO15" i="1"/>
  <c r="AB15" i="1"/>
  <c r="AE15" i="1" s="1"/>
  <c r="AM15" i="1" s="1"/>
  <c r="AL15" i="1" s="1"/>
  <c r="AK15" i="1" s="1"/>
  <c r="AO16" i="1"/>
  <c r="AB16" i="1"/>
  <c r="AE16" i="1" s="1"/>
  <c r="AM16" i="1" s="1"/>
  <c r="AL16" i="1" s="1"/>
  <c r="AO12" i="1"/>
  <c r="AA12" i="1"/>
  <c r="AE12" i="1" s="1"/>
  <c r="AM12" i="1" s="1"/>
  <c r="AL12" i="1" s="1"/>
  <c r="T18" i="1"/>
  <c r="AO18" i="1" s="1"/>
  <c r="AO13" i="1"/>
  <c r="AA13" i="1"/>
  <c r="AE13" i="1" s="1"/>
  <c r="AM13" i="1" s="1"/>
  <c r="AL13" i="1" s="1"/>
  <c r="AE35" i="1"/>
  <c r="AM35" i="1" s="1"/>
  <c r="AK35" i="1" s="1"/>
  <c r="AE27" i="1"/>
  <c r="AM27" i="1" s="1"/>
  <c r="AK27" i="1" s="1"/>
  <c r="AE36" i="1"/>
  <c r="AM36" i="1" s="1"/>
  <c r="AK36" i="1" s="1"/>
  <c r="AE40" i="1"/>
  <c r="AM40" i="1" s="1"/>
  <c r="AK40" i="1" s="1"/>
  <c r="AE37" i="1"/>
  <c r="AM37" i="1" s="1"/>
  <c r="AK37" i="1" s="1"/>
  <c r="AE43" i="1"/>
  <c r="AM43" i="1" s="1"/>
  <c r="AK43" i="1" s="1"/>
  <c r="AE30" i="1"/>
  <c r="AM30" i="1" s="1"/>
  <c r="AK30" i="1" s="1"/>
  <c r="AE26" i="1"/>
  <c r="AM26" i="1" s="1"/>
  <c r="AK26" i="1" s="1"/>
  <c r="AE34" i="1"/>
  <c r="AM34" i="1" s="1"/>
  <c r="AK34" i="1" s="1"/>
  <c r="AE18" i="1"/>
  <c r="AM18" i="1" s="1"/>
  <c r="AE24" i="1"/>
  <c r="AM24" i="1" s="1"/>
  <c r="AK24" i="1" s="1"/>
  <c r="AE41" i="1"/>
  <c r="AM41" i="1" s="1"/>
  <c r="AK41" i="1" s="1"/>
  <c r="AE38" i="1"/>
  <c r="AM38" i="1" s="1"/>
  <c r="AK38" i="1" s="1"/>
  <c r="AE19" i="1"/>
  <c r="AM19" i="1" s="1"/>
  <c r="AE25" i="1"/>
  <c r="AM25" i="1" s="1"/>
  <c r="AK25" i="1" s="1"/>
  <c r="AE29" i="1"/>
  <c r="AM29" i="1" s="1"/>
  <c r="AK29" i="1" s="1"/>
  <c r="AE28" i="1"/>
  <c r="AM28" i="1" s="1"/>
  <c r="AK28" i="1" s="1"/>
  <c r="AE20" i="1"/>
  <c r="AM20" i="1" s="1"/>
  <c r="AK20" i="1" s="1"/>
  <c r="AE42" i="1"/>
  <c r="AM42" i="1" s="1"/>
  <c r="AK42" i="1" s="1"/>
  <c r="AE23" i="1"/>
  <c r="AM23" i="1" s="1"/>
  <c r="AK23" i="1" s="1"/>
  <c r="AE32" i="1"/>
  <c r="AM32" i="1" s="1"/>
  <c r="AK32" i="1" s="1"/>
  <c r="AE31" i="1"/>
  <c r="AM31" i="1" s="1"/>
  <c r="AK31" i="1" s="1"/>
  <c r="AK13" i="1"/>
  <c r="AE33" i="1"/>
  <c r="AM33" i="1" s="1"/>
  <c r="AK33" i="1" s="1"/>
  <c r="T19" i="1"/>
  <c r="AO19" i="1" s="1"/>
  <c r="AE22" i="1"/>
  <c r="AM22" i="1" s="1"/>
  <c r="AK22" i="1" s="1"/>
  <c r="AE21" i="1"/>
  <c r="AM21" i="1" s="1"/>
  <c r="AK21" i="1" s="1"/>
  <c r="T17" i="1"/>
  <c r="T14" i="1"/>
  <c r="T1" i="1"/>
  <c r="AO1" i="1" s="1"/>
  <c r="AE1" i="1"/>
  <c r="AM1" i="1" s="1"/>
  <c r="AK1" i="1" s="1"/>
  <c r="AI1" i="1"/>
  <c r="AK16" i="1" l="1"/>
  <c r="AL19" i="1"/>
  <c r="AK19" i="1" s="1"/>
  <c r="AL18" i="1"/>
  <c r="AK18" i="1" s="1"/>
  <c r="AO14" i="1"/>
  <c r="AB14" i="1"/>
  <c r="AE14" i="1" s="1"/>
  <c r="AM14" i="1" s="1"/>
  <c r="AO17" i="1"/>
  <c r="AB17" i="1"/>
  <c r="AE17" i="1" s="1"/>
  <c r="AM17" i="1" s="1"/>
  <c r="AK12" i="1"/>
  <c r="C19" i="5"/>
  <c r="D19" i="5"/>
  <c r="E19" i="5"/>
  <c r="F19" i="5"/>
  <c r="B19" i="5"/>
  <c r="C18" i="5"/>
  <c r="D18" i="5"/>
  <c r="E18" i="5"/>
  <c r="F18" i="5"/>
  <c r="B18" i="5"/>
  <c r="AL14" i="1" l="1"/>
  <c r="AK14" i="1" s="1"/>
  <c r="AL17" i="1"/>
  <c r="AK17" i="1" s="1"/>
  <c r="V11" i="1"/>
  <c r="C20" i="5"/>
  <c r="D20" i="5"/>
  <c r="E20" i="5"/>
  <c r="F20" i="5"/>
  <c r="B20" i="5"/>
  <c r="C17" i="5"/>
  <c r="D17" i="5"/>
  <c r="E17" i="5"/>
  <c r="F17" i="5"/>
  <c r="W11" i="1" l="1"/>
  <c r="X11" i="1"/>
  <c r="F16" i="5"/>
  <c r="E16" i="5"/>
  <c r="D16" i="5"/>
  <c r="C16" i="5"/>
  <c r="AQ11" i="1" l="1"/>
  <c r="AP11" i="1" l="1"/>
  <c r="AI11" i="1" l="1"/>
  <c r="I25" i="10" l="1"/>
  <c r="I26" i="10"/>
  <c r="I27" i="10"/>
  <c r="D25" i="10"/>
  <c r="Y5" i="1" l="1"/>
  <c r="Y4" i="1"/>
  <c r="Y10" i="10"/>
  <c r="Z10" i="10"/>
  <c r="Y11" i="10"/>
  <c r="Z11" i="10"/>
  <c r="Y12" i="10"/>
  <c r="Z12" i="10"/>
  <c r="Y13" i="10"/>
  <c r="Z13" i="10"/>
  <c r="Y14" i="10"/>
  <c r="Z14" i="10"/>
  <c r="Y15" i="10"/>
  <c r="Z15" i="10"/>
  <c r="Y16" i="10"/>
  <c r="Z16" i="10"/>
  <c r="Y17" i="10"/>
  <c r="Z17" i="10"/>
  <c r="Y18" i="10"/>
  <c r="Z18" i="10"/>
  <c r="Y19" i="10"/>
  <c r="Z19" i="10"/>
  <c r="Y20" i="10"/>
  <c r="Z20" i="10"/>
  <c r="AG5" i="1" l="1"/>
  <c r="AG4" i="1"/>
  <c r="H12" i="10"/>
  <c r="I12" i="10"/>
  <c r="H13" i="10"/>
  <c r="I13" i="10"/>
  <c r="H14" i="10"/>
  <c r="I14" i="10"/>
  <c r="H15" i="10"/>
  <c r="I15" i="10"/>
  <c r="H16" i="10"/>
  <c r="I16" i="10"/>
  <c r="H17" i="10"/>
  <c r="I17" i="10"/>
  <c r="H18" i="10"/>
  <c r="I18" i="10"/>
  <c r="H19" i="10"/>
  <c r="I19" i="10"/>
  <c r="H25" i="10" l="1"/>
  <c r="H26" i="10"/>
  <c r="G26" i="10"/>
  <c r="G25" i="10"/>
  <c r="F26" i="10"/>
  <c r="F25" i="10"/>
  <c r="E26" i="10"/>
  <c r="E25" i="10" l="1"/>
  <c r="D25" i="3"/>
  <c r="D26" i="3"/>
  <c r="D27" i="3"/>
  <c r="D28" i="3"/>
  <c r="D29" i="3"/>
  <c r="D30" i="3"/>
  <c r="D31" i="3"/>
  <c r="D32" i="3"/>
  <c r="D33" i="3"/>
  <c r="D34" i="3"/>
  <c r="D35" i="3"/>
  <c r="L6" i="8" l="1"/>
  <c r="M54" i="10"/>
  <c r="N54" i="10"/>
  <c r="O54" i="10"/>
  <c r="P54" i="10"/>
  <c r="Q54" i="10"/>
  <c r="R54" i="10"/>
  <c r="S54" i="10"/>
  <c r="T54" i="10"/>
  <c r="U54" i="10"/>
  <c r="M51" i="10"/>
  <c r="N51" i="10"/>
  <c r="O51" i="10"/>
  <c r="P51" i="10"/>
  <c r="Q51" i="10"/>
  <c r="R51" i="10"/>
  <c r="S51" i="10"/>
  <c r="T51" i="10"/>
  <c r="U51" i="10"/>
  <c r="M52" i="10"/>
  <c r="N52" i="10"/>
  <c r="O52" i="10"/>
  <c r="P52" i="10"/>
  <c r="Q52" i="10"/>
  <c r="R52" i="10"/>
  <c r="S52" i="10"/>
  <c r="T52" i="10"/>
  <c r="U52" i="10"/>
  <c r="M53" i="10"/>
  <c r="N53" i="10"/>
  <c r="O53" i="10"/>
  <c r="P53" i="10"/>
  <c r="Q53" i="10"/>
  <c r="R53" i="10"/>
  <c r="S53" i="10"/>
  <c r="T53" i="10"/>
  <c r="U53" i="10"/>
  <c r="M45" i="10"/>
  <c r="B34" i="10" s="1"/>
  <c r="N45" i="10"/>
  <c r="D34" i="10" s="1"/>
  <c r="O45" i="10"/>
  <c r="E34" i="10" s="1"/>
  <c r="P45" i="10"/>
  <c r="F34" i="10" s="1"/>
  <c r="Q45" i="10"/>
  <c r="G34" i="10" s="1"/>
  <c r="R45" i="10"/>
  <c r="H34" i="10" s="1"/>
  <c r="S45" i="10"/>
  <c r="I34" i="10" s="1"/>
  <c r="T45" i="10"/>
  <c r="J34" i="10" s="1"/>
  <c r="U45" i="10"/>
  <c r="M46" i="10"/>
  <c r="B35" i="10" s="1"/>
  <c r="N46" i="10"/>
  <c r="D35" i="10" s="1"/>
  <c r="O46" i="10"/>
  <c r="E35" i="10" s="1"/>
  <c r="P46" i="10"/>
  <c r="F35" i="10" s="1"/>
  <c r="Q46" i="10"/>
  <c r="G35" i="10" s="1"/>
  <c r="R46" i="10"/>
  <c r="H35" i="10" s="1"/>
  <c r="S46" i="10"/>
  <c r="I35" i="10" s="1"/>
  <c r="T46" i="10"/>
  <c r="J35" i="10" s="1"/>
  <c r="U46" i="10"/>
  <c r="M47" i="10"/>
  <c r="B36" i="10" s="1"/>
  <c r="N47" i="10"/>
  <c r="D36" i="10" s="1"/>
  <c r="O47" i="10"/>
  <c r="E36" i="10" s="1"/>
  <c r="P47" i="10"/>
  <c r="F36" i="10" s="1"/>
  <c r="Q47" i="10"/>
  <c r="G36" i="10" s="1"/>
  <c r="R47" i="10"/>
  <c r="H36" i="10" s="1"/>
  <c r="S47" i="10"/>
  <c r="I36" i="10" s="1"/>
  <c r="T47" i="10"/>
  <c r="J36" i="10" s="1"/>
  <c r="U47" i="10"/>
  <c r="M48" i="10"/>
  <c r="B37" i="10" s="1"/>
  <c r="N48" i="10"/>
  <c r="D37" i="10" s="1"/>
  <c r="O48" i="10"/>
  <c r="E37" i="10" s="1"/>
  <c r="P48" i="10"/>
  <c r="F37" i="10" s="1"/>
  <c r="Q48" i="10"/>
  <c r="G37" i="10" s="1"/>
  <c r="R48" i="10"/>
  <c r="H37" i="10" s="1"/>
  <c r="S48" i="10"/>
  <c r="I37" i="10" s="1"/>
  <c r="T48" i="10"/>
  <c r="J37" i="10" s="1"/>
  <c r="U48" i="10"/>
  <c r="M49" i="10"/>
  <c r="B38" i="10" s="1"/>
  <c r="N49" i="10"/>
  <c r="O49" i="10"/>
  <c r="P49" i="10"/>
  <c r="Q49" i="10"/>
  <c r="G38" i="10" s="1"/>
  <c r="R49" i="10"/>
  <c r="H38" i="10" s="1"/>
  <c r="S49" i="10"/>
  <c r="I38" i="10" s="1"/>
  <c r="T49" i="10"/>
  <c r="J38" i="10" s="1"/>
  <c r="U49" i="10"/>
  <c r="M50" i="10"/>
  <c r="B39" i="10" s="1"/>
  <c r="N50" i="10"/>
  <c r="D39" i="10" s="1"/>
  <c r="O50" i="10"/>
  <c r="E39" i="10" s="1"/>
  <c r="P50" i="10"/>
  <c r="F39" i="10" s="1"/>
  <c r="Q50" i="10"/>
  <c r="G39" i="10" s="1"/>
  <c r="R50" i="10"/>
  <c r="H39" i="10" s="1"/>
  <c r="S50" i="10"/>
  <c r="I39" i="10" s="1"/>
  <c r="T50" i="10"/>
  <c r="J39" i="10" s="1"/>
  <c r="U50" i="10"/>
  <c r="N44" i="10"/>
  <c r="D33" i="10" s="1"/>
  <c r="O44" i="10"/>
  <c r="E33" i="10" s="1"/>
  <c r="P44" i="10"/>
  <c r="F33" i="10" s="1"/>
  <c r="Q44" i="10"/>
  <c r="G33" i="10" s="1"/>
  <c r="R44" i="10"/>
  <c r="H33" i="10" s="1"/>
  <c r="S44" i="10"/>
  <c r="I33" i="10" s="1"/>
  <c r="T44" i="10"/>
  <c r="J33" i="10" s="1"/>
  <c r="U44" i="10"/>
  <c r="K33" i="10" s="1"/>
  <c r="M44" i="10"/>
  <c r="AP5" i="1" l="1"/>
  <c r="AC5" i="1"/>
  <c r="AC4" i="1"/>
  <c r="AB5" i="1"/>
  <c r="AB4" i="1"/>
  <c r="D11" i="1"/>
  <c r="AH4" i="1" l="1"/>
  <c r="AH5" i="1"/>
  <c r="AD5" i="1"/>
  <c r="AD4" i="1"/>
  <c r="AF4" i="1"/>
  <c r="AF5" i="1"/>
  <c r="R11" i="1"/>
  <c r="P11" i="1"/>
  <c r="AP4" i="1"/>
  <c r="O5" i="1"/>
  <c r="O4" i="1"/>
  <c r="D1" i="8"/>
  <c r="AI5" i="1" l="1"/>
  <c r="AI4" i="1"/>
  <c r="P4" i="1"/>
  <c r="T11" i="1"/>
  <c r="AA11" i="1" s="1"/>
  <c r="P5" i="1"/>
  <c r="Q4" i="1"/>
  <c r="Q5" i="1"/>
  <c r="R4" i="1"/>
  <c r="R5" i="1"/>
  <c r="T5" i="1" l="1"/>
  <c r="AO11" i="1"/>
  <c r="Z11" i="1"/>
  <c r="AE11" i="1" s="1"/>
  <c r="E11" i="10"/>
  <c r="F11" i="10"/>
  <c r="G11" i="10"/>
  <c r="H11" i="10"/>
  <c r="I11" i="10"/>
  <c r="D11" i="10"/>
  <c r="AO4" i="1" l="1"/>
  <c r="AO5" i="1"/>
  <c r="AA4" i="1"/>
  <c r="AA5" i="1"/>
  <c r="AM11" i="1"/>
  <c r="AL11" i="1" s="1"/>
  <c r="Z5" i="1"/>
  <c r="Z4" i="1"/>
  <c r="U10" i="10"/>
  <c r="V10" i="10"/>
  <c r="W10" i="10"/>
  <c r="X10" i="10"/>
  <c r="U11" i="10"/>
  <c r="V11" i="10"/>
  <c r="W11" i="10"/>
  <c r="X11" i="10"/>
  <c r="U12" i="10"/>
  <c r="D12" i="10" s="1"/>
  <c r="V12" i="10"/>
  <c r="E12" i="10" s="1"/>
  <c r="W12" i="10"/>
  <c r="F12" i="10" s="1"/>
  <c r="X12" i="10"/>
  <c r="G12" i="10" s="1"/>
  <c r="U13" i="10"/>
  <c r="D13" i="10" s="1"/>
  <c r="V13" i="10"/>
  <c r="E13" i="10" s="1"/>
  <c r="W13" i="10"/>
  <c r="F13" i="10" s="1"/>
  <c r="X13" i="10"/>
  <c r="G13" i="10" s="1"/>
  <c r="U14" i="10"/>
  <c r="D14" i="10" s="1"/>
  <c r="V14" i="10"/>
  <c r="E14" i="10" s="1"/>
  <c r="W14" i="10"/>
  <c r="F14" i="10" s="1"/>
  <c r="X14" i="10"/>
  <c r="G14" i="10" s="1"/>
  <c r="U15" i="10"/>
  <c r="D15" i="10" s="1"/>
  <c r="V15" i="10"/>
  <c r="E15" i="10" s="1"/>
  <c r="W15" i="10"/>
  <c r="F15" i="10" s="1"/>
  <c r="X15" i="10"/>
  <c r="G15" i="10" s="1"/>
  <c r="U16" i="10"/>
  <c r="D16" i="10" s="1"/>
  <c r="V16" i="10"/>
  <c r="E16" i="10" s="1"/>
  <c r="W16" i="10"/>
  <c r="F16" i="10" s="1"/>
  <c r="X16" i="10"/>
  <c r="G16" i="10" s="1"/>
  <c r="U17" i="10"/>
  <c r="D17" i="10" s="1"/>
  <c r="V17" i="10"/>
  <c r="E17" i="10" s="1"/>
  <c r="W17" i="10"/>
  <c r="F17" i="10" s="1"/>
  <c r="X17" i="10"/>
  <c r="G17" i="10" s="1"/>
  <c r="U18" i="10"/>
  <c r="D18" i="10" s="1"/>
  <c r="V18" i="10"/>
  <c r="E18" i="10" s="1"/>
  <c r="W18" i="10"/>
  <c r="F18" i="10" s="1"/>
  <c r="X18" i="10"/>
  <c r="G18" i="10" s="1"/>
  <c r="U19" i="10"/>
  <c r="D19" i="10" s="1"/>
  <c r="V19" i="10"/>
  <c r="E19" i="10" s="1"/>
  <c r="W19" i="10"/>
  <c r="F19" i="10" s="1"/>
  <c r="X19" i="10"/>
  <c r="G19" i="10" s="1"/>
  <c r="U20" i="10"/>
  <c r="V20" i="10"/>
  <c r="W20" i="10"/>
  <c r="X20" i="10"/>
  <c r="T11" i="10"/>
  <c r="T12" i="10"/>
  <c r="T13" i="10"/>
  <c r="T14" i="10"/>
  <c r="T15" i="10"/>
  <c r="T16" i="10"/>
  <c r="T17" i="10"/>
  <c r="T18" i="10"/>
  <c r="T19" i="10"/>
  <c r="T20" i="10"/>
  <c r="T10" i="10"/>
  <c r="C5" i="10"/>
  <c r="C4" i="10"/>
  <c r="C3" i="10"/>
  <c r="C2" i="10"/>
  <c r="AM4" i="1" l="1"/>
  <c r="AM5" i="1"/>
  <c r="AL5" i="1"/>
  <c r="AL4" i="1"/>
  <c r="AK11" i="1"/>
  <c r="AK4" i="1" s="1"/>
  <c r="AE4" i="1"/>
  <c r="AE5" i="1"/>
  <c r="L5" i="8"/>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AK5" i="1" l="1"/>
  <c r="E46" i="8"/>
  <c r="E39" i="8"/>
  <c r="K5" i="1"/>
  <c r="K4" i="1"/>
  <c r="D26" i="10"/>
  <c r="E11" i="1"/>
  <c r="E1" i="8"/>
  <c r="T4" i="1" l="1"/>
  <c r="AR5" i="1" l="1"/>
  <c r="AR4" i="1"/>
  <c r="G27" i="10" l="1"/>
  <c r="F27" i="10"/>
  <c r="H27" i="10"/>
  <c r="D27" i="10"/>
  <c r="E27" i="10"/>
</calcChain>
</file>

<file path=xl/sharedStrings.xml><?xml version="1.0" encoding="utf-8"?>
<sst xmlns="http://schemas.openxmlformats.org/spreadsheetml/2006/main" count="554" uniqueCount="296">
  <si>
    <t xml:space="preserve">Processus de saisie du fichier </t>
  </si>
  <si>
    <t xml:space="preserve">3/ Onglets bleu : saisie d'explications </t>
  </si>
  <si>
    <t>2/ Onglets orange : informations à compléter par les partenaires. Les données saisies sont celles qui feront foi</t>
  </si>
  <si>
    <t>1/ Onglets gris : synthèses : tableaux récapitulatifs, aides et définitions</t>
  </si>
  <si>
    <t xml:space="preserve">  Principes généraux</t>
  </si>
  <si>
    <t>Base de données des coûts du projet</t>
  </si>
  <si>
    <t>Intitulé de l'activité</t>
  </si>
  <si>
    <t>Code</t>
  </si>
  <si>
    <t>Sous-tache</t>
  </si>
  <si>
    <t>Tache</t>
  </si>
  <si>
    <t>Lot</t>
  </si>
  <si>
    <t>Ecrire le libellé avec des phrases verbales</t>
  </si>
  <si>
    <t>ne pas modifier</t>
  </si>
  <si>
    <t>Renseigner le lotissement du projet.</t>
  </si>
  <si>
    <t xml:space="preserve">Statut d'entreprise (sens EU) </t>
  </si>
  <si>
    <t>Autres frais d'exploitation résultant directement de l'activité du projet.
Ce sont les coûts des instruments et du matériel utilisés pour les besoins du projet. 
Si les instruments et le matériel ne sont pas utilisés pendant toute leur durée de vie pour le projet, alors seuls les coûts d'amortissement correspondant à la durée du projet, calculés conformément aux pratiques comptables, sont jugés admissibles</t>
  </si>
  <si>
    <t>Autres coûts</t>
  </si>
  <si>
    <t>Frais des déplacements liés à la réalisation du projet.
Frais réels dont les justificatifs seront à fournir. Ils doivent être prévus et exprimés en TTC.</t>
  </si>
  <si>
    <t>Frais de mission</t>
  </si>
  <si>
    <t>La refacturation interne s’effectue au sein d’une même entreprise (= même SIREN).
La refacturation interne peut être éligible sous réserve :
- d'être calculée sur une base précise d'unités identifiées (heure/lots/etc.),
- d'être justifiée de façon précise quant à sa quotité affectée au projet,
- de pouvoir faire l'objet d'une certification par un commissaire aux comptes ou expert-comptable.</t>
  </si>
  <si>
    <t>Coûts de refacturation interne</t>
  </si>
  <si>
    <t>Contribution aux amortissements</t>
  </si>
  <si>
    <t xml:space="preserve">La sous-traitance s’effectue entre entreprises différentes (= SIREN différents), y compris membres d’un même groupe.
Sont éligibles les coûts de la recherche contractuelle, des connaissances techniques et des brevets et les coûts des prestations de services utilisés exclusivement pour l'activité du projet.
</t>
  </si>
  <si>
    <t>Coûts de sous-traitance</t>
  </si>
  <si>
    <t xml:space="preserve">Les frais connexes sont les dépenses qui concourent à la réalisation du projet sans toutefois pouvoir être directement attribués à celui-ci.
Le montant forfaitaire de ces dépenses est calculé de la façon suivante :
• pour les EPA et EPST, à 4% des dépenses d'équipement (amortissements) + 8% des autres dépenses éligibles et retenues (soit hors équipement) ;
• pour les autres organismes (sociétés commerciales, EPICs, GIE, centres techniques, associations etc...), à 20% des salaires de personnel éligibles et retenus chargés non environnés. 
</t>
  </si>
  <si>
    <t>Frais connexes</t>
  </si>
  <si>
    <r>
      <t xml:space="preserve">Dépenses de personnel (chercheurs, techniciens et autres personnels d'appui), employés exclusivement pour le projet, comprenant les salaires, les charges sociales afférentes et les indémnités de stage
A exprimer </t>
    </r>
    <r>
      <rPr>
        <b/>
        <sz val="14"/>
        <rFont val="Arial"/>
        <family val="2"/>
      </rPr>
      <t>exclusivement</t>
    </r>
    <r>
      <rPr>
        <sz val="14"/>
        <rFont val="Arial"/>
        <family val="2"/>
      </rPr>
      <t xml:space="preserve"> en salaire et charges (sans autres frais liés à ces salaires, chargés non environnés)
La rémunération principale des personnels de la fonction publique de l'Etat, des collectivités, territoriales et les charges sociales associées ne sont pas éligibles.
Ces dépenses sont à séparer et à inscrire dans le colonne "dont salaires personnels permanents (statutaires organismes publics)"</t>
    </r>
  </si>
  <si>
    <t>Salaires et charges</t>
  </si>
  <si>
    <t>Définition des différents types de nature des coûts</t>
  </si>
  <si>
    <t>Les coût éligibles sont définis comme les coûts d'investissements supplémentaires nécessaires pour :
- atteindre un niveau de protection de l'environnement supérieur au niveau requis par les normes communautaires concernées
- ou augmenter le niveau de protection de l’environnement découlant de l'activité en l’absence de normes de l’Union,
abstraction faite des bénéfices et des coûts d'exploitation. 
Les aides ne sont pas autorisées lorsque les investissements sont réalisés afin de garantir que les entreprises se conforment à des normes de l'Union déjà adoptées mais non encore entrées en vigueur , excepté lorsque l’aide est octroyée aux fins suivantes :
a) l'acquisition de nouveaux véhicules de transport routier, ferroviaire, fluvial et maritime conformes aux normes de l'Union adoptées, sous réserve que celles-ci ne soient pas entrées en vigueur avant la date d'acquisition des véhicules et qu'une fois obligatoires, elles ne s'appliquent pas à des véhicules déjà acquis ;
b) le post-équipement de véhicules existants destinés au transport routier, ferroviaire, fluvial et maritime, sous réserve que les normes de l'Union ne soient pas entrées en vigueur avant la date de mise en service de ces véhicules et qu'une fois devenues obligatoires, elles ne s'appliquent pas à ces derniers de façon rétroactive
Ils sont déterminés comme suit:
a) si les coûts de l'investissement dans la protection de l'environnement peuvent être identifiés comme investissement distinct dans les coûts d'investissement totaux, ces coûts liés à la protection de l'environnement constituent les coûts admissibles ;
b) dans tous les autres cas, les coûts de l'investissement dans la protection de l'environnement sont déterminés par référence à un investissement similaire, moins respectueux de l'environnement, qui aurait été plausible en l'absence d'aide. La différence entre les coûts des deux investissements représente les coûts liés à la protection de l'environnement et constitue les coûts admissibles.</t>
  </si>
  <si>
    <t>PE (Protection de l'Environnement)</t>
  </si>
  <si>
    <t>DE (Développement Expérimental)</t>
  </si>
  <si>
    <t>RI (Recherche Industrielle)</t>
  </si>
  <si>
    <t xml:space="preserve">Définition des catégories d'aide </t>
  </si>
  <si>
    <t>Salaires chargés non environnés</t>
  </si>
  <si>
    <t>Commentaires</t>
  </si>
  <si>
    <t>Total des coûts</t>
  </si>
  <si>
    <t>Aide totale</t>
  </si>
  <si>
    <t>TOTAL =&gt;</t>
  </si>
  <si>
    <t>Partenaire</t>
  </si>
  <si>
    <t>Semestre</t>
  </si>
  <si>
    <t>PE</t>
  </si>
  <si>
    <t>Non</t>
  </si>
  <si>
    <t>Subvention et avances remboursables</t>
  </si>
  <si>
    <t>ME</t>
  </si>
  <si>
    <t>GE</t>
  </si>
  <si>
    <t>Oui</t>
  </si>
  <si>
    <t>Taux d'aide PE</t>
  </si>
  <si>
    <t>Taux d'aide DE</t>
  </si>
  <si>
    <t>Taux d'aide RI</t>
  </si>
  <si>
    <t>Part d'avance remboursable</t>
  </si>
  <si>
    <t xml:space="preserve">Forme de l'aide </t>
  </si>
  <si>
    <t>Catégorie d'entreprise ou assimilé</t>
  </si>
  <si>
    <t>Nom court du partenaire</t>
  </si>
  <si>
    <t>Nombres de partenaires (cible : max 5)</t>
  </si>
  <si>
    <t>Durée (mois)</t>
  </si>
  <si>
    <t>Nom Projet</t>
  </si>
  <si>
    <t>Acronyme AAP</t>
  </si>
  <si>
    <t>Description du projet et des partenaires</t>
  </si>
  <si>
    <t>Nom Livrable</t>
  </si>
  <si>
    <t>Etape-clef pressentie</t>
  </si>
  <si>
    <t>Base de données des coûts prévisionnels du projet</t>
  </si>
  <si>
    <t>NR</t>
  </si>
  <si>
    <t xml:space="preserve">SOUS-TOTAL =&gt;
(lignes filtrées) </t>
  </si>
  <si>
    <t>cellules à renseigner</t>
  </si>
  <si>
    <t>cellules automatiques (à ne pas modifier)</t>
  </si>
  <si>
    <t>Sous-tâche</t>
  </si>
  <si>
    <t>Vérification</t>
  </si>
  <si>
    <t>Semestre d'utilisation</t>
  </si>
  <si>
    <t>Nature des coûts</t>
  </si>
  <si>
    <t>Montant unitaire (€)</t>
  </si>
  <si>
    <t>Description des coûts</t>
  </si>
  <si>
    <t>Localisation (France; Autre (préciser))</t>
  </si>
  <si>
    <t>SEM01</t>
  </si>
  <si>
    <t>code detail</t>
  </si>
  <si>
    <t>Copier / coller ce tableau dans le dossier de candidature</t>
  </si>
  <si>
    <t>Étiquettes de colonnes</t>
  </si>
  <si>
    <t>Valeurs</t>
  </si>
  <si>
    <t>Total général</t>
  </si>
  <si>
    <t>Total des coûts :</t>
  </si>
  <si>
    <t>Étiquettes de lignes</t>
  </si>
  <si>
    <t>Date de début (indicatif)</t>
  </si>
  <si>
    <t>Somme de Total coûts éligibles et retenus</t>
  </si>
  <si>
    <t>Somme de Aide totale</t>
  </si>
  <si>
    <t>Somme de Total des coûts</t>
  </si>
  <si>
    <t>Somme de Avances remboursables</t>
  </si>
  <si>
    <t>Somme de Subventions</t>
  </si>
  <si>
    <t>Salariés dans l'entreprise (SIRET)</t>
  </si>
  <si>
    <t xml:space="preserve">Légende : </t>
  </si>
  <si>
    <t>AAP</t>
  </si>
  <si>
    <t>Projet</t>
  </si>
  <si>
    <t>Coordonnateur</t>
  </si>
  <si>
    <t>Nombre de partenaires</t>
  </si>
  <si>
    <t>Ingénieur instructeur</t>
  </si>
  <si>
    <t>Chef de projet instruction</t>
  </si>
  <si>
    <t>Chef de projet suivi</t>
  </si>
  <si>
    <t/>
  </si>
  <si>
    <t>Total</t>
  </si>
  <si>
    <t>Coûts totaux (€)</t>
  </si>
  <si>
    <t>Coûts éligibles et retenus (€)</t>
  </si>
  <si>
    <t>Coûts RI (€)</t>
  </si>
  <si>
    <t>Coûts DE (€)</t>
  </si>
  <si>
    <t>Coûts PE (€)</t>
  </si>
  <si>
    <t>Coûts PE admissibles (€)</t>
  </si>
  <si>
    <t>Subventions (€)</t>
  </si>
  <si>
    <t>Avances remboursables (€)</t>
  </si>
  <si>
    <t>Aide totale (€)</t>
  </si>
  <si>
    <t>Part de l'aide en avances remboursables</t>
  </si>
  <si>
    <t>Part de l'aide en subvention</t>
  </si>
  <si>
    <t>Taux d'aide (sur éligibles et retenus)</t>
  </si>
  <si>
    <t>Taux d'aide (sur coûts totaux)</t>
  </si>
  <si>
    <t>Dépenses éligibles en subvention (€)</t>
  </si>
  <si>
    <t>Dépenses éligilbes en avances remb (€)</t>
  </si>
  <si>
    <t>Somme de Total coûts RI</t>
  </si>
  <si>
    <t>Somme de Total coûts DE</t>
  </si>
  <si>
    <t>Somme de Total coûts PE</t>
  </si>
  <si>
    <t>Somme de Total coûts PE admissibles</t>
  </si>
  <si>
    <t>(vide)</t>
  </si>
  <si>
    <t>Coordonateur</t>
  </si>
  <si>
    <t>Coûts totaux</t>
  </si>
  <si>
    <t>Montant d'aide totale</t>
  </si>
  <si>
    <t xml:space="preserve">
</t>
  </si>
  <si>
    <t>Les taux finaux sont fixés par l'équipe instructrice (sans dépasser les taux permis par l'Europe)</t>
  </si>
  <si>
    <t>SEM02</t>
  </si>
  <si>
    <t>TOTAL onglet Description des coûts</t>
  </si>
  <si>
    <t>ACTUALISER LES TABLEAUX (ALT + F5 en cliquant sur les tableaux)</t>
  </si>
  <si>
    <t>A actualiser (ALT + F5 en cliquant sur le tableau)</t>
  </si>
  <si>
    <t>Partenaires</t>
  </si>
  <si>
    <t>Total (€)</t>
  </si>
  <si>
    <t>zones à copier "en valeurs" dans ICARE</t>
  </si>
  <si>
    <t>(Tous)</t>
  </si>
  <si>
    <t>Partenaire 1</t>
  </si>
  <si>
    <t>Partenaire 2</t>
  </si>
  <si>
    <t>LOT 1</t>
  </si>
  <si>
    <t>LOT 2</t>
  </si>
  <si>
    <t>Cible : max 100 lignes (recommandation : 20-30 lignes)</t>
  </si>
  <si>
    <t>XX</t>
  </si>
  <si>
    <t>YY</t>
  </si>
  <si>
    <t>ZZ</t>
  </si>
  <si>
    <t xml:space="preserve">Part des ETP projet / ETP entreprise </t>
  </si>
  <si>
    <t>&lt; 15 000€</t>
  </si>
  <si>
    <t>&lt; 30%</t>
  </si>
  <si>
    <t>&lt; 7%</t>
  </si>
  <si>
    <t>&lt; 800€/homme.mois</t>
  </si>
  <si>
    <t>Critère collaboratif</t>
  </si>
  <si>
    <t>Salaires</t>
  </si>
  <si>
    <t>Coûts de gestion de projet</t>
  </si>
  <si>
    <t>Coûts de sous traitance</t>
  </si>
  <si>
    <t>Frais Connexes</t>
  </si>
  <si>
    <t xml:space="preserve">          Part des coûts portés par les entreprises</t>
  </si>
  <si>
    <t>&lt; 70%</t>
  </si>
  <si>
    <t xml:space="preserve">          Part des coûts portés par les organismes de recherche</t>
  </si>
  <si>
    <t>&gt; 10%</t>
  </si>
  <si>
    <t>RI + DE + PE admissibles</t>
  </si>
  <si>
    <t>Calcul des coûts éligibles et retenus</t>
  </si>
  <si>
    <t>Calcul des coûts non éligibles et non retenus</t>
  </si>
  <si>
    <t>NE + NR + PE non admissibles</t>
  </si>
  <si>
    <t xml:space="preserve">Comparaison onglets BDD et Ammortissement/Description des coûts </t>
  </si>
  <si>
    <t>Total des dépenses pour l'opération en €</t>
  </si>
  <si>
    <t>Code detail</t>
  </si>
  <si>
    <t>Projet collaboratif</t>
  </si>
  <si>
    <t>calcul des frais</t>
  </si>
  <si>
    <t>Vérification
(doivent être égaux)</t>
  </si>
  <si>
    <t>Ligne "template" en cas de besoin ci-dessus.</t>
  </si>
  <si>
    <t>Contrôles à opérer</t>
  </si>
  <si>
    <t>LOT 3</t>
  </si>
  <si>
    <r>
      <t xml:space="preserve">Les aides relèvent intégralement des catégories suivantes :
</t>
    </r>
    <r>
      <rPr>
        <b/>
        <sz val="14"/>
        <rFont val="Arial"/>
        <family val="2"/>
      </rPr>
      <t>"Développement expérimental",</t>
    </r>
    <r>
      <rPr>
        <sz val="14"/>
        <rFont val="Arial"/>
        <family val="2"/>
      </rPr>
      <t xml:space="preserve"> définie comme l'acquisition, l'association, la mise en forme et l'utilisation de connaissances et d'aptitudes scientifiques, technologiques, commerciales et autres pertinentes en vue de développer des produits, des procédés ou des services nouveaux ou améliorés. 
Il peut aussi s'agir, par exemple, d'activités visant la définition théorique et la planification de produits, de procédés ou de services nouveaux, ainsi que la consignation des informations qui s'y rapportent.
Le développement expérimental peut comprendre la création de prototypes, la démonstration, l'élaboration de projets pilotes, les essais et la validation de produits, de procédés ou de services nouveaux ou améliorés dans des environnements représentatifs des conditions de la vie réelle, lorsque l'objectif premier est d'apporter des améliorations supplémentaires, au niveau technique, aux produits, procédés ou services qui ne sont pas en grande partie «fixés». Il peut comprendre la création de prototypes et de projets pilotes commercialement exploitables qui sont nécessairement les produits commerciaux finals et qui sont trop onéreux à produire pour être utilisés uniquement à des fins de démonstration et de validation. 
Le développement expérimental ne comprend pas les modifications de routine ou périodiques apportées à des produits, lignes de production, procédés de fabrication et services existants et à d'autres opérations en cours, même si ces modifications peuvent représenter des améliorations;
</t>
    </r>
  </si>
  <si>
    <r>
      <t xml:space="preserve">Les aides sont octroyées directement à l’organisme de recherche et de diffusion des connaissances et ne comportent pas l’octroi direct d’une aide sans rapport avec la recherche visée.
Les aides relèvent intégralement de la catégorie suivante :
- </t>
    </r>
    <r>
      <rPr>
        <b/>
        <sz val="14"/>
        <rFont val="Arial"/>
        <family val="2"/>
      </rPr>
      <t>"Recherche industrielle",</t>
    </r>
    <r>
      <rPr>
        <sz val="14"/>
        <rFont val="Arial"/>
        <family val="2"/>
      </rPr>
      <t xml:space="preserve"> définie comme la recherche planifiée ou des enquêtes critiques visant à acquérir de nouvelles connaissances et aptitudes en vue de mettre au point de nouveaux produits, procédés ou services, ou d'entraîner une amélioration notable de produits, procédés ou services existants. Elle comprend la création de composants de systèmes complexes et peut inclure la construction de prototypes dans un environnement de laboratoire ou dans un environnement à interfaces simulées vers les systèmes existants, ainsi que des lignes pilotes, lorsque c'est nécessaire pour la recherche industrielle, et notamment pour la validation de technologies génériques;
</t>
    </r>
  </si>
  <si>
    <t>CdP IA : Lors de la copie dans l'annexe B, penser à transférer manuellement les salaires des personnels permanents, si existants, dans la colonne NE, et/ou ajouter les coûts de la solution de référence si existante en colonne NE</t>
  </si>
  <si>
    <t>Informations supplémentaires</t>
  </si>
  <si>
    <t>Equipements productifs</t>
  </si>
  <si>
    <t>Pour les projets d'industrialisation, l'ensemble des achats d'équipements, machines ou engins nécéssaires à la réalisation du projet.</t>
  </si>
  <si>
    <t xml:space="preserve">Coûts des instruments et du matériel amortis comptablement utilisés pour le projet.
Seuls les coûts d'amortissements correspondant à la durée du projet, calculés conformément aux pratiques comptables, sont admissibles.
Pour les projets d'industrialisation, les équipements productifs non amortis comptablement sont à indiquer dans la colonne "équipement productif"
</t>
  </si>
  <si>
    <t>v4.1 - 2022 05 17</t>
  </si>
  <si>
    <t xml:space="preserve">Projet localisé en zone AFR ? </t>
  </si>
  <si>
    <t xml:space="preserve">Taille entreprise </t>
  </si>
  <si>
    <t>Taux d'aide maximal</t>
  </si>
  <si>
    <t xml:space="preserve">Taux d'aide - régime PME </t>
  </si>
  <si>
    <t>Taux d'aide - régime AFR</t>
  </si>
  <si>
    <t>Taux d'aide maximum régime PME</t>
  </si>
  <si>
    <t>Taux aide maximal (PME)</t>
  </si>
  <si>
    <t>Taux aide maximal (AFR)</t>
  </si>
  <si>
    <t>Aide maximale -  investissement actifs</t>
  </si>
  <si>
    <t>Aide maximale ETP -  créés</t>
  </si>
  <si>
    <t xml:space="preserve">Régime PME </t>
  </si>
  <si>
    <t>Régime AFR (si applicable)</t>
  </si>
  <si>
    <t>Aide totale (régime PME)</t>
  </si>
  <si>
    <t>Aide maximale régime PME</t>
  </si>
  <si>
    <t>Investissement actifs corporels et incorporels</t>
  </si>
  <si>
    <t xml:space="preserve">Pour les projets d'investissement (augmentation des capacités de production, modernisation d'usine…) : Les achats d'équipements sont à intégrer dans la colonne "Investissement actifs corporels et incorporels" de l'onglet BDD. Dans certains cas, les couts salairiaux pour les ETP créés pour les besoins de l'investissement peuvent aussi apparaitre dans l'assiette éligible (maximum 2 ans de salaires - des justificatifs seront demandés sur le lien entre les ETP créés et l'investissement), dans ce cas les couts salariaux doivent apparaitre dans la colonne "Salaires chargés non environnés (ETP créés pour le projet)"
Pour les projets sollicitant une aide à à la recherche &amp; développement / innovation, merci de prendre contact avec nous, cette annexe n'étant pas adaptée à ce type de projet. </t>
  </si>
  <si>
    <t>Régime AFR</t>
  </si>
  <si>
    <t>Ce régime cadre d’aides en faveur des PME sert de base juridique nationale, conformément à la réglementation européenne, aux interventions publiques qui ont pour objectif de faciliter le
développement des activités économiques des PME particulièrement en soutenant leurs projets d’investissement</t>
  </si>
  <si>
    <t xml:space="preserve">La catégorie d'entreprise et assimilé :
GE : Grande Entreprise; 
ETI : Entreprise de Taille Intermédiaire
PE : Petite et Moyenne Entreprise
* Définition : https://www.legifrance.gouv.fr/affichTexte.do?cidTexte=JORFTEXT000019961059
</t>
  </si>
  <si>
    <t>Statuts / taille entreprise</t>
  </si>
  <si>
    <t>Précisions sur le régime d'aide PME</t>
  </si>
  <si>
    <t>•	Actifs corporels/incorporels se rapportant à :
-	Création d’un établissement
-	Extension d’un établissement existant
-	Diversification de la production d’un établissement vers de nouveaux produits supplémentaires
-	Changement fondamental de l’ensemble du processus de production d’un établissement existant
•	Investissements à l’acquisition des actifs appartenant à un établissement fermé</t>
  </si>
  <si>
    <t xml:space="preserve">Couts éligibles </t>
  </si>
  <si>
    <t>•	Coûts d’investissements dans des actifs corporels et incorporels
•	Coûts salariaux estimés des emplois directement crées par le projet calculé sur une période de 2 ans</t>
  </si>
  <si>
    <t>Régime cadre exempté de notification n°SA.100189 relatif aux aides en faveur des PME pour la période 2014-2023</t>
  </si>
  <si>
    <t xml:space="preserve">Principaux investissements éligibles </t>
  </si>
  <si>
    <t>Pour plus de détails merci de vous rapporter au texte du régime n°SA.100189 relatif aux aides en faveur des PME pour la période 2014-2023</t>
  </si>
  <si>
    <t>Précisions sur le régime d'aide AFR</t>
  </si>
  <si>
    <t>Régime cadre exempté de notification n°SA.58979 relatif aux aides à finalité régionale (AFR) pour la période 2014-2023</t>
  </si>
  <si>
    <t>-	Pour les aides octroyées au GE, pour un changement fondamental dans le processus de production, les coûts admissibles doivent excéder l’amortissement des actifs liés à l’activité à moderniser au cours des 3 exercices précédents
-	Pour les PME et GE en vue de la diversification des activités d’un établissement existant, les coûts admissibles doivent excéder d’au moins 200% la valeur comptable des actifs réutilisés, telle qu’enregistrée au cours de l’exercice précédent le début des travaux
-	Après son achèvement, l’investissement est maintenu dans la zone bénéficiaire pendant au – 5 ans ou 3 ans pour les PME
Le bénéficiaire de l’aide AFR :
-	Confirme qu’il n’a pas procédé à la délocalisation vers l’établissement dans lequel doit avoir lieu l’investissement aidé, dans les 2 années précédant la demande d’aide ;
-	S’engage à ne pas le faire dans les 2 ans à compter de l’achèvement de l’investissement aidé</t>
  </si>
  <si>
    <t>Conditions particulières</t>
  </si>
  <si>
    <t>PE : 20% des coûts admissibles
ME : 10% des couts admissibles</t>
  </si>
  <si>
    <t>Taux d'aide maximum</t>
  </si>
  <si>
    <r>
      <t xml:space="preserve">-	Investissements en actifs corporels et incorporels
</t>
    </r>
    <r>
      <rPr>
        <sz val="14"/>
        <color rgb="FFFF0000"/>
        <rFont val="Calibri"/>
        <family val="2"/>
        <scheme val="minor"/>
      </rPr>
      <t>Ou</t>
    </r>
    <r>
      <rPr>
        <sz val="14"/>
        <color theme="1"/>
        <rFont val="Calibri"/>
        <family val="2"/>
        <scheme val="minor"/>
      </rPr>
      <t xml:space="preserve">
-	Coût salariaux estimés liés à la création d’emplois à la suite d’un investissement initial, calculés sur une période de 2 ans ;
</t>
    </r>
    <r>
      <rPr>
        <sz val="14"/>
        <color rgb="FFFF0000"/>
        <rFont val="Calibri"/>
        <family val="2"/>
        <scheme val="minor"/>
      </rPr>
      <t>Ou</t>
    </r>
    <r>
      <rPr>
        <sz val="14"/>
        <color theme="1"/>
        <rFont val="Calibri"/>
        <family val="2"/>
        <scheme val="minor"/>
      </rPr>
      <t xml:space="preserve">
-	Une combinaison des coûts visés au 2 points précédents =&gt;</t>
    </r>
    <r>
      <rPr>
        <sz val="14"/>
        <color rgb="FFFF0000"/>
        <rFont val="Calibri"/>
        <family val="2"/>
        <scheme val="minor"/>
      </rPr>
      <t xml:space="preserve"> le montant cumulé ne doit pas excéder le montant le plus élevé des deux</t>
    </r>
    <r>
      <rPr>
        <sz val="14"/>
        <color theme="1"/>
        <rFont val="Calibri"/>
        <family val="2"/>
        <scheme val="minor"/>
      </rPr>
      <t xml:space="preserve">
Nb : les coûts admissibles doivent être étayés de pièces justificatives claires, spécifique et contemporaines des faits
</t>
    </r>
  </si>
  <si>
    <r>
      <t xml:space="preserve">Tout investissement </t>
    </r>
    <r>
      <rPr>
        <sz val="14"/>
        <color rgb="FFFF0000"/>
        <rFont val="Calibri"/>
        <family val="2"/>
        <scheme val="minor"/>
      </rPr>
      <t xml:space="preserve">en zone AFR </t>
    </r>
    <r>
      <rPr>
        <sz val="14"/>
        <color theme="1"/>
        <rFont val="Calibri"/>
        <family val="2"/>
        <scheme val="minor"/>
      </rPr>
      <t xml:space="preserve">dans des actifs corporels et incorporels se rapportant :
-	A la création d’un établissement
-	A l’extension des capacités d’un établissement existant
-	A la diversification de la production d’un établissement vers des produits qu’il ne produisant par auparavant
-	A un changement fondamental de l’ensemble du processus de production d’un établissement existant
Toute acquisition d’actifs </t>
    </r>
    <r>
      <rPr>
        <sz val="14"/>
        <color rgb="FFFF0000"/>
        <rFont val="Calibri"/>
        <family val="2"/>
        <scheme val="minor"/>
      </rPr>
      <t xml:space="preserve">en zone AFR </t>
    </r>
    <r>
      <rPr>
        <sz val="14"/>
        <color theme="1"/>
        <rFont val="Calibri"/>
        <family val="2"/>
        <scheme val="minor"/>
      </rPr>
      <t>appartenant à un établissement fermé</t>
    </r>
  </si>
  <si>
    <t>Ce régime cadre d’aides à finalité régionale sert de base juridique nationale, conformément à la réglementation européenne, aux interventions publiques qui contribuent au développement des territoires en difficulté en soutenant plus particulièrement les investissements initiaux des grandes entreprises et des PME et/ou la création d’emplois liés à ces investissements.
Les zones AFR peuvent être trouvées aux liens suivants : 
- https://www.legifrance.gouv.fr/jorf/id/JORFTEXT000046003627
- https://dgcl-sdcat.maps.arcgis.com/apps/instant/interactivelegend/index.html?appid=2fff2a5e62904ff5930d15a7d3d16872</t>
  </si>
  <si>
    <t>Description du cout</t>
  </si>
  <si>
    <t xml:space="preserve">TOTAL onglet BDD </t>
  </si>
  <si>
    <r>
      <t>Les coûts concernés dans cet onglet sont issus des 4 natures de coûts suivantes : "Salaires chargés non environnés (ETP créés pour le projet)", "Investissement actifs corporels et incorporels" . Ces coûts devront être identiques à ceux affichés dans l'onglet BDD, au sein des colonnes correspondantes à chaque nature de coûts.
En cas de 2 coûts de même nature pour un même Lot/Sous-lot/Tâche/Partenaire/Semestre, une modification manuelle sera à apporter dans l'onglet BDD. (</t>
    </r>
    <r>
      <rPr>
        <i/>
        <sz val="11"/>
        <color theme="1"/>
        <rFont val="Calibri"/>
        <family val="2"/>
        <scheme val="minor"/>
      </rPr>
      <t>Exemple : Le partenaire 1 présente sur le Semestre 1, et pour le même Lot/Sous-Lot/Tâche, deux coûts de sous-traitance distincts.</t>
    </r>
    <r>
      <rPr>
        <sz val="11"/>
        <color theme="1"/>
        <rFont val="Calibri"/>
        <family val="2"/>
        <scheme val="minor"/>
      </rPr>
      <t>)</t>
    </r>
  </si>
  <si>
    <t>Somme de Investissement actifs corporels et incorporels</t>
  </si>
  <si>
    <t>Aide totale (régime AFR)</t>
  </si>
  <si>
    <t>Fournisseur pressenti (si applicable)</t>
  </si>
  <si>
    <t>Collaboratif</t>
  </si>
  <si>
    <t>Catégorie</t>
  </si>
  <si>
    <t>Taux RI</t>
  </si>
  <si>
    <t>Taux DE</t>
  </si>
  <si>
    <t>Taux PE</t>
  </si>
  <si>
    <t>Rappel - Taux d'aide maximaux - Cas des régimes d'aide RDI et PE</t>
  </si>
  <si>
    <t>Projet en zone AFR C</t>
  </si>
  <si>
    <t>Oui en Ille-et-Vilaine, Savoie et Yvelines</t>
  </si>
  <si>
    <t>Oui autres départements</t>
  </si>
  <si>
    <t>Taux d'aide - régime PE</t>
  </si>
  <si>
    <t>Taux d'aide - régime DE</t>
  </si>
  <si>
    <t>Taux d'aide - régime RI</t>
  </si>
  <si>
    <t>Forme de l'aide</t>
  </si>
  <si>
    <t>Seulement les investissements initiaux en faveur d’une nouvelle activité économique</t>
  </si>
  <si>
    <t>Contribution aux amortissements (projet d'innovation)</t>
  </si>
  <si>
    <t>Frais connexes (forfaitaires)</t>
  </si>
  <si>
    <t>Contributions aux amortissements (projet d'innovation)</t>
  </si>
  <si>
    <t>Coût de refacturation interne</t>
  </si>
  <si>
    <t>Frais de Mission</t>
  </si>
  <si>
    <t>Salaires chargés non environnés sans pers.permanents (hors ETP créés par le projet)</t>
  </si>
  <si>
    <t>Salaires chargés non environnés sans pers.permanents (ETP créés pour le projet)</t>
  </si>
  <si>
    <t>sera validé par l'ADEME</t>
  </si>
  <si>
    <t>Classification</t>
  </si>
  <si>
    <t>AFR</t>
  </si>
  <si>
    <t>Taux aide</t>
  </si>
  <si>
    <t>Total coûts RI</t>
  </si>
  <si>
    <t>Total coûts DE</t>
  </si>
  <si>
    <t>Total coûts PE</t>
  </si>
  <si>
    <t>Coûts PE admissibles</t>
  </si>
  <si>
    <t>Total coûts éligibles et retenus</t>
  </si>
  <si>
    <t>Total coûts non éligibles</t>
  </si>
  <si>
    <t>Total coûts non retenus</t>
  </si>
  <si>
    <t>Total coûts PE non admissibles</t>
  </si>
  <si>
    <t>Total coûts non éligibles et non retenus</t>
  </si>
  <si>
    <t>Total coûts PE admissibles</t>
  </si>
  <si>
    <t>Total coûts PME</t>
  </si>
  <si>
    <t>Total coûts AFR</t>
  </si>
  <si>
    <t>Total coût PME</t>
  </si>
  <si>
    <t>Coût de la solution de référence pour les projets PE</t>
  </si>
  <si>
    <t>Subventions</t>
  </si>
  <si>
    <t>Avances remboursables</t>
  </si>
  <si>
    <t>Aide totale PME ou AFR</t>
  </si>
  <si>
    <t xml:space="preserve">Si Régime PME </t>
  </si>
  <si>
    <t>Si régime PME</t>
  </si>
  <si>
    <t>Si régime AFR</t>
  </si>
  <si>
    <t>LCDLA</t>
  </si>
  <si>
    <t>LOT 0</t>
  </si>
  <si>
    <t>LOT 011</t>
  </si>
  <si>
    <t>Coordination Lot 1</t>
  </si>
  <si>
    <t>LOT 021</t>
  </si>
  <si>
    <t>Coordination Lot 2</t>
  </si>
  <si>
    <t>LOT 111</t>
  </si>
  <si>
    <t>LOT 121</t>
  </si>
  <si>
    <t>Acquisition terrain</t>
  </si>
  <si>
    <t>LOT 122</t>
  </si>
  <si>
    <t>LOT 131</t>
  </si>
  <si>
    <t>LOT 141</t>
  </si>
  <si>
    <t>LOT 211</t>
  </si>
  <si>
    <t>LOT 221</t>
  </si>
  <si>
    <t>Type d'activité</t>
  </si>
  <si>
    <t>SEM05</t>
  </si>
  <si>
    <t>France</t>
  </si>
  <si>
    <t>SEM04</t>
  </si>
  <si>
    <t>SEM03</t>
  </si>
  <si>
    <t>SEM06</t>
  </si>
  <si>
    <t>Régime RDI</t>
  </si>
  <si>
    <r>
      <t xml:space="preserve">Aide totale </t>
    </r>
    <r>
      <rPr>
        <sz val="10"/>
        <color rgb="FFFFC000"/>
        <rFont val="Arial"/>
        <family val="2"/>
      </rPr>
      <t>régime RDI</t>
    </r>
  </si>
  <si>
    <t>Somme de Salaires chargés non environnés sans pers.permanents (hors ETP créés par le projet)</t>
  </si>
  <si>
    <t>Somme de Salaires chargés non environnés sans pers.permanents (ETP créés pour le projet)</t>
  </si>
  <si>
    <t>Somme de Frais connexes (forfaitaires)</t>
  </si>
  <si>
    <t>Somme de Contributions aux amortissements (projet d'innovation)</t>
  </si>
  <si>
    <t>Somme de Coûts de sous-traitance</t>
  </si>
  <si>
    <t>Somme de Frais de mission</t>
  </si>
  <si>
    <t>Etudes préalables</t>
  </si>
  <si>
    <t xml:space="preserve">Construction usine </t>
  </si>
  <si>
    <t xml:space="preserve">Acquisition matériel </t>
  </si>
  <si>
    <t>Acquisition ligne de transformation</t>
  </si>
  <si>
    <t xml:space="preserve">Etudes et formulation </t>
  </si>
  <si>
    <t xml:space="preserve">Avis technique </t>
  </si>
  <si>
    <t>PME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</si>
</sst>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 #,##0.00\ &quot;€&quot;_-;\-* #,##0.00\ &quot;€&quot;_-;_-* &quot;-&quot;??\ &quot;€&quot;_-;_-@_-"/>
    <numFmt numFmtId="43" formatCode="_-* #,##0.00_-;\-* #,##0.00_-;_-* &quot;-&quot;??_-;_-@_-"/>
    <numFmt numFmtId="164" formatCode="_-* #,##0\ &quot;€&quot;_-;\-* #,##0\ &quot;€&quot;_-;_-* &quot;-&quot;??\ &quot;€&quot;_-;_-@_-"/>
    <numFmt numFmtId="165" formatCode="_-* #,##0\ _€_-;\-* #,##0\ _€_-;_-* &quot;-&quot;\ _€_-;_-@_-"/>
    <numFmt numFmtId="166" formatCode="_-* #,##0\ _€_-;\-* #,##0\ _€_-;_-* &quot;-&quot;??\ _€_-;_-@_-"/>
    <numFmt numFmtId="167" formatCode="#,##0\ &quot;€&quot;"/>
    <numFmt numFmtId="168" formatCode="_-* #,##0_-;\-* #,##0_-;_-* &quot;-&quot;??_-;_-@_-"/>
    <numFmt numFmtId="169" formatCode="0.0;;;"/>
    <numFmt numFmtId="170" formatCode="0%;;;"/>
  </numFmts>
  <fonts count="46"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4"/>
      <color indexed="9"/>
      <name val="Calibri"/>
      <family val="2"/>
    </font>
    <font>
      <sz val="12"/>
      <name val="Arial"/>
      <family val="2"/>
    </font>
    <font>
      <i/>
      <sz val="10"/>
      <name val="Arial"/>
      <family val="2"/>
    </font>
    <font>
      <sz val="18"/>
      <name val="Calibri"/>
      <family val="2"/>
    </font>
    <font>
      <sz val="11"/>
      <color theme="1" tint="0.499984740745262"/>
      <name val="Calibri"/>
      <family val="2"/>
      <scheme val="minor"/>
    </font>
    <font>
      <sz val="10"/>
      <color theme="0"/>
      <name val="Arial"/>
      <family val="2"/>
    </font>
    <font>
      <i/>
      <sz val="11"/>
      <color theme="1"/>
      <name val="Calibri"/>
      <family val="2"/>
      <scheme val="minor"/>
    </font>
    <font>
      <b/>
      <i/>
      <sz val="11"/>
      <color rgb="FFFF0000"/>
      <name val="Calibri"/>
      <family val="2"/>
      <scheme val="minor"/>
    </font>
    <font>
      <sz val="14"/>
      <color theme="1"/>
      <name val="Calibri"/>
      <family val="2"/>
      <scheme val="minor"/>
    </font>
    <font>
      <b/>
      <sz val="14"/>
      <color theme="0"/>
      <name val="Arial"/>
      <family val="2"/>
    </font>
    <font>
      <sz val="14"/>
      <name val="Arial"/>
      <family val="2"/>
    </font>
    <font>
      <b/>
      <sz val="14"/>
      <name val="Arial"/>
      <family val="2"/>
    </font>
    <font>
      <sz val="14"/>
      <color indexed="12"/>
      <name val="Arial"/>
      <family val="2"/>
    </font>
    <font>
      <b/>
      <sz val="11"/>
      <name val="Arial"/>
      <family val="2"/>
    </font>
    <font>
      <b/>
      <sz val="10"/>
      <name val="Arial"/>
      <family val="2"/>
    </font>
    <font>
      <sz val="11"/>
      <name val="Arial"/>
      <family val="2"/>
    </font>
    <font>
      <b/>
      <sz val="10"/>
      <color rgb="FFFF0000"/>
      <name val="Arial"/>
      <family val="2"/>
    </font>
    <font>
      <b/>
      <sz val="10"/>
      <color theme="0"/>
      <name val="Arial"/>
      <family val="2"/>
    </font>
    <font>
      <b/>
      <i/>
      <sz val="12"/>
      <name val="Arial"/>
      <family val="2"/>
    </font>
    <font>
      <b/>
      <sz val="11"/>
      <color theme="0"/>
      <name val="Arial"/>
      <family val="2"/>
    </font>
    <font>
      <b/>
      <sz val="10"/>
      <color indexed="9"/>
      <name val="Calibri"/>
      <family val="2"/>
    </font>
    <font>
      <b/>
      <sz val="10"/>
      <name val="Calibri"/>
      <family val="2"/>
    </font>
    <font>
      <sz val="10"/>
      <name val="Calibri"/>
      <family val="2"/>
    </font>
    <font>
      <b/>
      <sz val="12"/>
      <color indexed="10"/>
      <name val="Arial"/>
      <family val="2"/>
    </font>
    <font>
      <b/>
      <u/>
      <sz val="10"/>
      <name val="Calibri"/>
      <family val="2"/>
    </font>
    <font>
      <b/>
      <sz val="10"/>
      <color theme="6" tint="-0.499984740745262"/>
      <name val="Calibri"/>
      <family val="2"/>
    </font>
    <font>
      <b/>
      <sz val="10"/>
      <color rgb="FFFF0000"/>
      <name val="Calibri"/>
      <family val="2"/>
      <scheme val="minor"/>
    </font>
    <font>
      <b/>
      <sz val="10"/>
      <color theme="0"/>
      <name val="Calibri"/>
      <family val="2"/>
      <scheme val="minor"/>
    </font>
    <font>
      <sz val="10"/>
      <name val="Calibri"/>
      <family val="2"/>
      <scheme val="minor"/>
    </font>
    <font>
      <b/>
      <sz val="10"/>
      <name val="Calibri"/>
      <family val="2"/>
      <scheme val="minor"/>
    </font>
    <font>
      <b/>
      <sz val="11"/>
      <color indexed="10"/>
      <name val="Arial"/>
      <family val="2"/>
    </font>
    <font>
      <b/>
      <sz val="10"/>
      <color theme="1"/>
      <name val="Arial"/>
      <family val="2"/>
    </font>
    <font>
      <sz val="11"/>
      <color theme="1"/>
      <name val="Arial"/>
      <family val="2"/>
    </font>
    <font>
      <b/>
      <sz val="20"/>
      <color rgb="FFFF0000"/>
      <name val="Arial"/>
      <family val="2"/>
    </font>
    <font>
      <sz val="11"/>
      <color rgb="FFFF0000"/>
      <name val="Calibri"/>
      <family val="2"/>
      <scheme val="minor"/>
    </font>
    <font>
      <b/>
      <sz val="16"/>
      <color rgb="FFFF0000"/>
      <name val="Calibri"/>
      <family val="2"/>
      <scheme val="minor"/>
    </font>
    <font>
      <b/>
      <sz val="14"/>
      <color rgb="FFFF0000"/>
      <name val="Calibri"/>
      <family val="2"/>
    </font>
    <font>
      <sz val="12"/>
      <color rgb="FFFF0000"/>
      <name val="Arial"/>
      <family val="2"/>
    </font>
    <font>
      <sz val="10"/>
      <color theme="1"/>
      <name val="Arial"/>
      <family val="2"/>
    </font>
    <font>
      <sz val="8"/>
      <name val="Calibri"/>
      <family val="2"/>
      <scheme val="minor"/>
    </font>
    <font>
      <sz val="14"/>
      <color rgb="FFFF0000"/>
      <name val="Calibri"/>
      <family val="2"/>
      <scheme val="minor"/>
    </font>
    <font>
      <sz val="10"/>
      <color rgb="FFFFC000"/>
      <name val="Arial"/>
      <family val="2"/>
    </font>
  </fonts>
  <fills count="21">
    <fill>
      <patternFill patternType="none"/>
    </fill>
    <fill>
      <patternFill patternType="gray125"/>
    </fill>
    <fill>
      <patternFill patternType="solid">
        <fgColor theme="0"/>
        <bgColor indexed="64"/>
      </patternFill>
    </fill>
    <fill>
      <patternFill patternType="solid">
        <fgColor rgb="FF3CB6EC"/>
        <bgColor indexed="64"/>
      </patternFill>
    </fill>
    <fill>
      <patternFill patternType="solid">
        <fgColor theme="4"/>
        <bgColor indexed="64"/>
      </patternFill>
    </fill>
    <fill>
      <patternFill patternType="solid">
        <fgColor theme="5"/>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theme="6" tint="-0.499984740745262"/>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9"/>
        <bgColor indexed="64"/>
      </patternFill>
    </fill>
    <fill>
      <patternFill patternType="solid">
        <fgColor rgb="FFFFC000"/>
        <bgColor indexed="64"/>
      </patternFill>
    </fill>
  </fills>
  <borders count="53">
    <border>
      <left/>
      <right/>
      <top/>
      <bottom/>
      <diagonal/>
    </border>
    <border>
      <left style="hair">
        <color auto="1"/>
      </left>
      <right style="hair">
        <color auto="1"/>
      </right>
      <top style="hair">
        <color auto="1"/>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bottom style="thin">
        <color auto="1"/>
      </bottom>
      <diagonal/>
    </border>
    <border>
      <left style="hair">
        <color auto="1"/>
      </left>
      <right/>
      <top style="hair">
        <color auto="1"/>
      </top>
      <bottom/>
      <diagonal/>
    </border>
    <border>
      <left style="hair">
        <color auto="1"/>
      </left>
      <right style="hair">
        <color auto="1"/>
      </right>
      <top style="hair">
        <color auto="1"/>
      </top>
      <bottom/>
      <diagonal/>
    </border>
    <border>
      <left/>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indexed="64"/>
      </left>
      <right/>
      <top/>
      <bottom style="thin">
        <color indexed="64"/>
      </bottom>
      <diagonal/>
    </border>
    <border>
      <left style="thin">
        <color auto="1"/>
      </left>
      <right style="thin">
        <color auto="1"/>
      </right>
      <top style="thin">
        <color auto="1"/>
      </top>
      <bottom style="thin">
        <color auto="1"/>
      </bottom>
      <diagonal/>
    </border>
    <border>
      <left style="thin">
        <color rgb="FF999999"/>
      </left>
      <right/>
      <top style="thin">
        <color rgb="FF999999"/>
      </top>
      <bottom/>
      <diagonal/>
    </border>
    <border>
      <left style="thin">
        <color rgb="FF999999"/>
      </left>
      <right style="thin">
        <color rgb="FF999999"/>
      </right>
      <top style="thin">
        <color rgb="FF999999"/>
      </top>
      <bottom/>
      <diagonal/>
    </border>
    <border>
      <left style="thin">
        <color rgb="FF999999"/>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hair">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hair">
        <color auto="1"/>
      </bottom>
      <diagonal/>
    </border>
    <border>
      <left style="thin">
        <color rgb="FF999999"/>
      </left>
      <right/>
      <top/>
      <bottom/>
      <diagonal/>
    </border>
    <border>
      <left style="thin">
        <color rgb="FF999999"/>
      </left>
      <right style="thin">
        <color rgb="FF999999"/>
      </right>
      <top/>
      <bottom/>
      <diagonal/>
    </border>
    <border>
      <left style="thin">
        <color indexed="8"/>
      </left>
      <right style="thin">
        <color indexed="8"/>
      </right>
      <top style="thin">
        <color indexed="8"/>
      </top>
      <bottom style="thin">
        <color indexed="8"/>
      </bottom>
      <diagonal/>
    </border>
    <border>
      <left style="hair">
        <color auto="1"/>
      </left>
      <right style="hair">
        <color auto="1"/>
      </right>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 fillId="0" borderId="0"/>
  </cellStyleXfs>
  <cellXfs count="276">
    <xf numFmtId="0" fontId="0" fillId="0" borderId="0" xfId="0"/>
    <xf numFmtId="0" fontId="0" fillId="0" borderId="0" xfId="0" applyAlignment="1">
      <alignment vertical="top"/>
    </xf>
    <xf numFmtId="0" fontId="3" fillId="2" borderId="0" xfId="4" applyFill="1" applyAlignment="1">
      <alignment vertical="top" wrapText="1"/>
    </xf>
    <xf numFmtId="0" fontId="3" fillId="2" borderId="0" xfId="4" applyFill="1" applyAlignment="1">
      <alignment vertical="top"/>
    </xf>
    <xf numFmtId="0" fontId="4" fillId="3" borderId="0" xfId="4" applyFont="1" applyFill="1" applyAlignment="1">
      <alignment vertical="top"/>
    </xf>
    <xf numFmtId="0" fontId="5" fillId="2" borderId="0" xfId="4" applyFont="1" applyFill="1" applyAlignment="1">
      <alignment vertical="top" wrapText="1"/>
    </xf>
    <xf numFmtId="0" fontId="5" fillId="4" borderId="0" xfId="4" applyFont="1" applyFill="1" applyAlignment="1">
      <alignment vertical="top" wrapText="1"/>
    </xf>
    <xf numFmtId="0" fontId="5" fillId="5" borderId="0" xfId="4" applyFont="1" applyFill="1" applyAlignment="1">
      <alignment vertical="top" wrapText="1"/>
    </xf>
    <xf numFmtId="0" fontId="5" fillId="6" borderId="0" xfId="4" applyFont="1" applyFill="1" applyAlignment="1">
      <alignment vertical="top" wrapText="1"/>
    </xf>
    <xf numFmtId="0" fontId="6" fillId="2" borderId="0" xfId="0" applyFont="1" applyFill="1" applyAlignment="1">
      <alignment horizontal="left" vertical="top"/>
    </xf>
    <xf numFmtId="0" fontId="7" fillId="2" borderId="0" xfId="4" applyFont="1" applyFill="1" applyAlignment="1">
      <alignment vertical="top" wrapText="1"/>
    </xf>
    <xf numFmtId="0" fontId="7" fillId="2" borderId="0" xfId="4" applyFont="1" applyFill="1" applyAlignment="1">
      <alignment vertical="top"/>
    </xf>
    <xf numFmtId="0" fontId="3" fillId="2" borderId="1" xfId="0" applyFont="1" applyFill="1" applyBorder="1" applyAlignment="1" applyProtection="1">
      <alignment horizontal="left" vertical="center"/>
      <protection locked="0"/>
    </xf>
    <xf numFmtId="0" fontId="8" fillId="7" borderId="1" xfId="0" applyFont="1" applyFill="1" applyBorder="1" applyAlignment="1">
      <alignment horizontal="center" vertical="center"/>
    </xf>
    <xf numFmtId="0" fontId="0" fillId="2" borderId="1" xfId="0" applyFill="1" applyBorder="1" applyAlignment="1">
      <alignment horizontal="center" vertical="center"/>
    </xf>
    <xf numFmtId="0" fontId="0" fillId="2" borderId="1" xfId="0"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9" fillId="3" borderId="1" xfId="0" applyFont="1" applyFill="1" applyBorder="1" applyAlignment="1">
      <alignment horizontal="center" vertical="center" wrapText="1"/>
    </xf>
    <xf numFmtId="0" fontId="10" fillId="0" borderId="0" xfId="0" applyFont="1"/>
    <xf numFmtId="11" fontId="11" fillId="0" borderId="0" xfId="0" applyNumberFormat="1" applyFont="1" applyAlignment="1">
      <alignment horizontal="center"/>
    </xf>
    <xf numFmtId="0" fontId="2" fillId="0" borderId="0" xfId="0" applyFont="1"/>
    <xf numFmtId="0" fontId="12" fillId="0" borderId="0" xfId="0" applyFont="1"/>
    <xf numFmtId="0" fontId="12" fillId="0" borderId="0" xfId="0" applyFont="1" applyAlignment="1">
      <alignment wrapText="1"/>
    </xf>
    <xf numFmtId="0" fontId="14" fillId="0" borderId="1" xfId="0" applyFont="1" applyBorder="1" applyAlignment="1">
      <alignment vertical="top" wrapText="1"/>
    </xf>
    <xf numFmtId="0" fontId="16" fillId="0" borderId="0" xfId="0" applyFont="1"/>
    <xf numFmtId="0" fontId="13" fillId="8" borderId="1" xfId="0" applyFont="1" applyFill="1" applyBorder="1" applyAlignment="1">
      <alignment vertical="center" wrapText="1"/>
    </xf>
    <xf numFmtId="0" fontId="0" fillId="0" borderId="0" xfId="0" applyAlignment="1">
      <alignment vertical="center"/>
    </xf>
    <xf numFmtId="0" fontId="10" fillId="0" borderId="0" xfId="0" applyFont="1" applyAlignment="1">
      <alignment vertical="center"/>
    </xf>
    <xf numFmtId="0" fontId="3" fillId="0" borderId="5" xfId="0" applyFont="1" applyBorder="1" applyAlignment="1" applyProtection="1">
      <alignment horizontal="center" vertical="center" wrapText="1"/>
      <protection locked="0"/>
    </xf>
    <xf numFmtId="0" fontId="19" fillId="0" borderId="5" xfId="0" applyFont="1" applyBorder="1" applyAlignment="1" applyProtection="1">
      <alignment vertical="center"/>
      <protection locked="0"/>
    </xf>
    <xf numFmtId="0" fontId="19" fillId="0" borderId="5" xfId="0" applyFont="1" applyBorder="1" applyAlignment="1" applyProtection="1">
      <alignment horizontal="center" vertical="center"/>
      <protection locked="0"/>
    </xf>
    <xf numFmtId="0" fontId="19" fillId="0" borderId="1" xfId="0" applyFont="1" applyBorder="1" applyAlignment="1" applyProtection="1">
      <alignment vertical="center"/>
      <protection locked="0"/>
    </xf>
    <xf numFmtId="0" fontId="18" fillId="0" borderId="1" xfId="0" applyFont="1" applyBorder="1" applyAlignment="1" applyProtection="1">
      <alignment horizontal="center" vertical="center" wrapText="1"/>
      <protection locked="0"/>
    </xf>
    <xf numFmtId="43" fontId="1" fillId="0" borderId="1" xfId="1" applyBorder="1" applyAlignment="1" applyProtection="1">
      <alignment vertical="center" wrapText="1"/>
      <protection locked="0"/>
    </xf>
    <xf numFmtId="164" fontId="1" fillId="0" borderId="1" xfId="2" applyNumberFormat="1" applyBorder="1" applyAlignment="1" applyProtection="1">
      <alignment horizontal="center" vertical="center"/>
      <protection locked="0"/>
    </xf>
    <xf numFmtId="166" fontId="3" fillId="0" borderId="1" xfId="1" applyNumberFormat="1" applyFont="1" applyBorder="1" applyAlignment="1" applyProtection="1">
      <alignment horizontal="center" vertical="center"/>
      <protection locked="0"/>
    </xf>
    <xf numFmtId="167" fontId="19" fillId="0" borderId="1" xfId="0" applyNumberFormat="1" applyFont="1" applyBorder="1" applyAlignment="1" applyProtection="1">
      <alignment vertical="center"/>
      <protection locked="0"/>
    </xf>
    <xf numFmtId="0" fontId="4" fillId="3" borderId="1" xfId="4" applyFont="1" applyFill="1" applyBorder="1" applyAlignment="1">
      <alignment vertical="center"/>
    </xf>
    <xf numFmtId="0" fontId="4" fillId="3" borderId="1" xfId="4" applyFont="1" applyFill="1" applyBorder="1" applyAlignment="1">
      <alignment vertical="center" wrapText="1"/>
    </xf>
    <xf numFmtId="168" fontId="33" fillId="13" borderId="25" xfId="1" applyNumberFormat="1" applyFont="1" applyFill="1" applyBorder="1" applyAlignment="1" applyProtection="1">
      <alignment horizontal="center" vertical="center"/>
      <protection locked="0"/>
    </xf>
    <xf numFmtId="168" fontId="32" fillId="14" borderId="25" xfId="1" applyNumberFormat="1" applyFont="1" applyFill="1" applyBorder="1" applyAlignment="1" applyProtection="1">
      <alignment horizontal="center" vertical="center"/>
      <protection locked="0"/>
    </xf>
    <xf numFmtId="14" fontId="19" fillId="0" borderId="19" xfId="0" applyNumberFormat="1" applyFont="1" applyBorder="1" applyAlignment="1" applyProtection="1">
      <alignment horizontal="center" vertical="center"/>
      <protection locked="0"/>
    </xf>
    <xf numFmtId="43" fontId="26" fillId="14" borderId="19" xfId="1" applyFont="1" applyFill="1" applyBorder="1" applyAlignment="1" applyProtection="1">
      <alignment horizontal="right" vertical="center"/>
      <protection locked="0"/>
    </xf>
    <xf numFmtId="43" fontId="0" fillId="0" borderId="1" xfId="1" applyFont="1" applyBorder="1" applyAlignment="1" applyProtection="1">
      <alignment vertical="center" wrapText="1"/>
      <protection locked="0"/>
    </xf>
    <xf numFmtId="0" fontId="0" fillId="0" borderId="33" xfId="0" applyBorder="1"/>
    <xf numFmtId="0" fontId="0" fillId="0" borderId="34" xfId="0" applyBorder="1"/>
    <xf numFmtId="0" fontId="0" fillId="0" borderId="35" xfId="0" applyBorder="1"/>
    <xf numFmtId="0" fontId="0" fillId="0" borderId="37" xfId="0" applyBorder="1"/>
    <xf numFmtId="0" fontId="2" fillId="0" borderId="34" xfId="0" applyFont="1" applyBorder="1"/>
    <xf numFmtId="0" fontId="2" fillId="0" borderId="32" xfId="0" applyFont="1" applyBorder="1"/>
    <xf numFmtId="0" fontId="2" fillId="0" borderId="36" xfId="0" applyFont="1" applyBorder="1"/>
    <xf numFmtId="0" fontId="0" fillId="17" borderId="38" xfId="0" applyFill="1" applyBorder="1"/>
    <xf numFmtId="0" fontId="0" fillId="17" borderId="39" xfId="0" applyFill="1" applyBorder="1"/>
    <xf numFmtId="9" fontId="32" fillId="14" borderId="25" xfId="3" applyFont="1" applyFill="1" applyBorder="1" applyAlignment="1" applyProtection="1">
      <alignment horizontal="center" vertical="center"/>
      <protection locked="0"/>
    </xf>
    <xf numFmtId="0" fontId="13" fillId="3" borderId="2" xfId="0" applyFont="1" applyFill="1" applyBorder="1" applyAlignment="1" applyProtection="1">
      <alignment vertical="center"/>
      <protection locked="0"/>
    </xf>
    <xf numFmtId="0" fontId="13" fillId="3" borderId="3" xfId="0" applyFont="1" applyFill="1" applyBorder="1" applyAlignment="1" applyProtection="1">
      <alignment vertical="center" wrapText="1"/>
      <protection locked="0"/>
    </xf>
    <xf numFmtId="0" fontId="13" fillId="3" borderId="4" xfId="0" applyFont="1" applyFill="1" applyBorder="1" applyAlignment="1" applyProtection="1">
      <alignment vertical="center" wrapText="1"/>
      <protection locked="0"/>
    </xf>
    <xf numFmtId="0" fontId="0" fillId="2" borderId="0" xfId="0" applyFill="1" applyAlignment="1" applyProtection="1">
      <alignment vertical="center"/>
      <protection locked="0"/>
    </xf>
    <xf numFmtId="0" fontId="0" fillId="0" borderId="0" xfId="0" applyAlignment="1" applyProtection="1">
      <alignment vertical="center"/>
      <protection locked="0"/>
    </xf>
    <xf numFmtId="0" fontId="23" fillId="3" borderId="5" xfId="0" applyFont="1" applyFill="1" applyBorder="1" applyAlignment="1" applyProtection="1">
      <alignment horizontal="center" vertical="center" wrapText="1"/>
      <protection locked="0"/>
    </xf>
    <xf numFmtId="0" fontId="0" fillId="0" borderId="0" xfId="0" applyProtection="1">
      <protection locked="0"/>
    </xf>
    <xf numFmtId="0" fontId="23" fillId="3" borderId="19" xfId="0" applyFont="1" applyFill="1" applyBorder="1" applyAlignment="1" applyProtection="1">
      <alignment horizontal="center" vertical="center" wrapText="1"/>
      <protection locked="0"/>
    </xf>
    <xf numFmtId="0" fontId="0" fillId="0" borderId="0" xfId="0" applyAlignment="1" applyProtection="1">
      <alignment wrapText="1"/>
      <protection locked="0"/>
    </xf>
    <xf numFmtId="0" fontId="22" fillId="0" borderId="10" xfId="0" applyFont="1" applyBorder="1" applyProtection="1">
      <protection locked="0"/>
    </xf>
    <xf numFmtId="0" fontId="21" fillId="3" borderId="5" xfId="0" applyFont="1" applyFill="1" applyBorder="1" applyAlignment="1" applyProtection="1">
      <alignment horizontal="left" vertical="center" wrapText="1"/>
      <protection locked="0"/>
    </xf>
    <xf numFmtId="9" fontId="3" fillId="11" borderId="5" xfId="3" applyFont="1" applyFill="1" applyBorder="1" applyAlignment="1" applyProtection="1">
      <alignment horizontal="center" vertical="center" wrapText="1"/>
      <protection locked="0"/>
    </xf>
    <xf numFmtId="167" fontId="0" fillId="0" borderId="11" xfId="1" applyNumberFormat="1" applyFont="1" applyBorder="1" applyProtection="1"/>
    <xf numFmtId="165" fontId="0" fillId="7" borderId="1" xfId="0" applyNumberFormat="1" applyFill="1" applyBorder="1" applyAlignment="1" applyProtection="1">
      <alignment vertical="center" wrapText="1"/>
      <protection locked="0"/>
    </xf>
    <xf numFmtId="0" fontId="3" fillId="7" borderId="1" xfId="0" applyFont="1" applyFill="1" applyBorder="1" applyAlignment="1" applyProtection="1">
      <alignment horizontal="center" vertical="center" wrapText="1"/>
      <protection locked="0"/>
    </xf>
    <xf numFmtId="0" fontId="0" fillId="2" borderId="0" xfId="0" applyFill="1" applyProtection="1">
      <protection locked="0"/>
    </xf>
    <xf numFmtId="167" fontId="0" fillId="0" borderId="0" xfId="1" applyNumberFormat="1" applyFont="1" applyProtection="1">
      <protection locked="0"/>
    </xf>
    <xf numFmtId="0" fontId="13" fillId="3" borderId="3" xfId="0" applyFont="1" applyFill="1" applyBorder="1" applyAlignment="1" applyProtection="1">
      <alignment vertical="center"/>
      <protection locked="0"/>
    </xf>
    <xf numFmtId="0" fontId="13" fillId="3" borderId="4" xfId="0" applyFont="1" applyFill="1" applyBorder="1" applyAlignment="1" applyProtection="1">
      <alignment vertical="center"/>
      <protection locked="0"/>
    </xf>
    <xf numFmtId="0" fontId="0" fillId="0" borderId="13" xfId="0" applyBorder="1" applyProtection="1">
      <protection locked="0"/>
    </xf>
    <xf numFmtId="0" fontId="9" fillId="3" borderId="1" xfId="0" applyFont="1" applyFill="1" applyBorder="1" applyAlignment="1" applyProtection="1">
      <alignment horizontal="center" vertical="center" wrapText="1"/>
      <protection locked="0"/>
    </xf>
    <xf numFmtId="0" fontId="21" fillId="3" borderId="8" xfId="0" applyFont="1" applyFill="1" applyBorder="1" applyAlignment="1" applyProtection="1">
      <alignment horizontal="center" vertical="center" wrapText="1"/>
      <protection locked="0"/>
    </xf>
    <xf numFmtId="167" fontId="9" fillId="3" borderId="1" xfId="1" applyNumberFormat="1" applyFont="1" applyFill="1" applyBorder="1" applyAlignment="1" applyProtection="1">
      <alignment horizontal="center" vertical="center" wrapText="1"/>
      <protection locked="0"/>
    </xf>
    <xf numFmtId="167" fontId="0" fillId="0" borderId="0" xfId="0" applyNumberFormat="1" applyProtection="1">
      <protection locked="0"/>
    </xf>
    <xf numFmtId="168" fontId="0" fillId="0" borderId="0" xfId="1" applyNumberFormat="1" applyFont="1" applyProtection="1">
      <protection locked="0"/>
    </xf>
    <xf numFmtId="0" fontId="3" fillId="0" borderId="0" xfId="0" applyFont="1" applyAlignment="1" applyProtection="1">
      <alignment horizontal="center" vertical="center"/>
      <protection locked="0"/>
    </xf>
    <xf numFmtId="0" fontId="3" fillId="9" borderId="0" xfId="0" applyFont="1" applyFill="1" applyAlignment="1" applyProtection="1">
      <alignment vertical="center"/>
      <protection locked="0"/>
    </xf>
    <xf numFmtId="0" fontId="19" fillId="9" borderId="0" xfId="0" applyFont="1" applyFill="1" applyAlignment="1" applyProtection="1">
      <alignment vertical="center"/>
      <protection locked="0"/>
    </xf>
    <xf numFmtId="0" fontId="6" fillId="0" borderId="0" xfId="0" applyFont="1" applyAlignment="1" applyProtection="1">
      <alignment horizontal="center" vertical="center"/>
      <protection locked="0"/>
    </xf>
    <xf numFmtId="0" fontId="3" fillId="0" borderId="0" xfId="0" applyFont="1" applyAlignment="1" applyProtection="1">
      <alignment vertical="center"/>
      <protection locked="0"/>
    </xf>
    <xf numFmtId="0" fontId="18" fillId="0" borderId="0" xfId="0" applyFont="1" applyAlignment="1" applyProtection="1">
      <alignment vertical="center"/>
      <protection locked="0"/>
    </xf>
    <xf numFmtId="0" fontId="17" fillId="0" borderId="0" xfId="0" applyFont="1" applyAlignment="1" applyProtection="1">
      <alignment vertical="center" wrapText="1"/>
      <protection locked="0"/>
    </xf>
    <xf numFmtId="0" fontId="3" fillId="0" borderId="12" xfId="0" applyFont="1" applyBorder="1" applyAlignment="1" applyProtection="1">
      <alignment vertical="center"/>
      <protection locked="0"/>
    </xf>
    <xf numFmtId="0" fontId="3" fillId="12" borderId="13" xfId="0" applyFont="1" applyFill="1" applyBorder="1" applyAlignment="1" applyProtection="1">
      <alignment vertical="center"/>
      <protection locked="0"/>
    </xf>
    <xf numFmtId="0" fontId="3" fillId="0" borderId="13" xfId="0" applyFont="1" applyBorder="1" applyAlignment="1" applyProtection="1">
      <alignment horizontal="left" vertical="center"/>
      <protection locked="0"/>
    </xf>
    <xf numFmtId="0" fontId="3" fillId="0" borderId="13" xfId="0" applyFont="1" applyBorder="1" applyAlignment="1" applyProtection="1">
      <alignment horizontal="center" vertical="center"/>
      <protection locked="0"/>
    </xf>
    <xf numFmtId="0" fontId="3" fillId="0" borderId="20" xfId="0" applyFont="1" applyBorder="1" applyAlignment="1" applyProtection="1">
      <alignment vertical="center"/>
      <protection locked="0"/>
    </xf>
    <xf numFmtId="0" fontId="0" fillId="0" borderId="14" xfId="0" applyBorder="1" applyProtection="1">
      <protection locked="0"/>
    </xf>
    <xf numFmtId="0" fontId="0" fillId="7" borderId="15" xfId="0" applyFill="1" applyBorder="1" applyProtection="1">
      <protection locked="0"/>
    </xf>
    <xf numFmtId="0" fontId="0" fillId="0" borderId="15" xfId="0" applyBorder="1" applyProtection="1">
      <protection locked="0"/>
    </xf>
    <xf numFmtId="0" fontId="0" fillId="0" borderId="21" xfId="0" applyBorder="1" applyProtection="1">
      <protection locked="0"/>
    </xf>
    <xf numFmtId="20" fontId="0" fillId="0" borderId="0" xfId="0" applyNumberFormat="1" applyAlignment="1" applyProtection="1">
      <alignment horizontal="center" vertical="center"/>
      <protection locked="0"/>
    </xf>
    <xf numFmtId="167" fontId="0" fillId="0" borderId="0" xfId="0" applyNumberFormat="1" applyAlignment="1" applyProtection="1">
      <alignment horizontal="center"/>
      <protection locked="0"/>
    </xf>
    <xf numFmtId="0" fontId="10" fillId="0" borderId="0" xfId="0" applyFont="1" applyProtection="1">
      <protection locked="0"/>
    </xf>
    <xf numFmtId="167" fontId="21" fillId="3" borderId="8" xfId="0" applyNumberFormat="1" applyFont="1" applyFill="1" applyBorder="1" applyAlignment="1" applyProtection="1">
      <alignment horizontal="center" vertical="center" wrapText="1"/>
      <protection locked="0"/>
    </xf>
    <xf numFmtId="168" fontId="21" fillId="4" borderId="9" xfId="1" applyNumberFormat="1" applyFont="1" applyFill="1" applyBorder="1" applyAlignment="1" applyProtection="1">
      <alignment horizontal="center" vertical="center" wrapText="1"/>
      <protection locked="0"/>
    </xf>
    <xf numFmtId="0" fontId="0" fillId="9" borderId="0" xfId="0" applyFill="1" applyAlignment="1" applyProtection="1">
      <alignment horizontal="center" vertical="center"/>
      <protection locked="0"/>
    </xf>
    <xf numFmtId="0" fontId="24" fillId="13" borderId="19" xfId="0" applyFont="1" applyFill="1" applyBorder="1" applyAlignment="1" applyProtection="1">
      <alignment vertical="center"/>
      <protection locked="0"/>
    </xf>
    <xf numFmtId="168" fontId="26" fillId="0" borderId="0" xfId="1" applyNumberFormat="1" applyFont="1" applyAlignment="1" applyProtection="1">
      <alignment vertical="center"/>
      <protection locked="0"/>
    </xf>
    <xf numFmtId="168" fontId="27" fillId="0" borderId="0" xfId="1" applyNumberFormat="1" applyFont="1" applyAlignment="1" applyProtection="1">
      <alignment vertical="center"/>
      <protection locked="0"/>
    </xf>
    <xf numFmtId="168" fontId="28" fillId="0" borderId="0" xfId="1" applyNumberFormat="1" applyFont="1" applyAlignment="1" applyProtection="1">
      <alignment vertical="center"/>
      <protection locked="0"/>
    </xf>
    <xf numFmtId="168" fontId="26" fillId="0" borderId="0" xfId="1" applyNumberFormat="1" applyFont="1" applyFill="1" applyAlignment="1" applyProtection="1">
      <alignment vertical="center"/>
      <protection locked="0"/>
    </xf>
    <xf numFmtId="0" fontId="26" fillId="0" borderId="0" xfId="0" applyFont="1" applyAlignment="1" applyProtection="1">
      <alignment vertical="center"/>
      <protection locked="0"/>
    </xf>
    <xf numFmtId="168" fontId="29" fillId="0" borderId="0" xfId="1" applyNumberFormat="1" applyFont="1" applyAlignment="1" applyProtection="1">
      <alignment horizontal="center" vertical="center"/>
      <protection locked="0"/>
    </xf>
    <xf numFmtId="0" fontId="26" fillId="0" borderId="0" xfId="0" applyFont="1" applyAlignment="1" applyProtection="1">
      <alignment horizontal="center" vertical="center"/>
      <protection locked="0"/>
    </xf>
    <xf numFmtId="1" fontId="26" fillId="0" borderId="0" xfId="0" applyNumberFormat="1" applyFont="1" applyAlignment="1" applyProtection="1">
      <alignment horizontal="center" vertical="center"/>
      <protection locked="0"/>
    </xf>
    <xf numFmtId="168" fontId="26" fillId="0" borderId="0" xfId="1" applyNumberFormat="1" applyFont="1" applyBorder="1" applyAlignment="1" applyProtection="1">
      <alignment horizontal="center" vertical="center"/>
      <protection locked="0"/>
    </xf>
    <xf numFmtId="168" fontId="0" fillId="0" borderId="0" xfId="0" applyNumberFormat="1" applyProtection="1">
      <protection locked="0"/>
    </xf>
    <xf numFmtId="168" fontId="0" fillId="0" borderId="0" xfId="0" pivotButton="1" applyNumberFormat="1" applyProtection="1">
      <protection locked="0"/>
    </xf>
    <xf numFmtId="0" fontId="0" fillId="16" borderId="0" xfId="0" applyFill="1" applyProtection="1">
      <protection locked="0"/>
    </xf>
    <xf numFmtId="0" fontId="30" fillId="0" borderId="25" xfId="0" applyFont="1" applyBorder="1" applyAlignment="1" applyProtection="1">
      <alignment horizontal="center" vertical="center"/>
      <protection locked="0"/>
    </xf>
    <xf numFmtId="0" fontId="31" fillId="13" borderId="25" xfId="0" applyFont="1" applyFill="1" applyBorder="1" applyAlignment="1" applyProtection="1">
      <alignment horizontal="center" vertical="center"/>
      <protection locked="0"/>
    </xf>
    <xf numFmtId="0" fontId="31" fillId="13" borderId="25" xfId="0" applyFont="1" applyFill="1" applyBorder="1" applyAlignment="1" applyProtection="1">
      <alignment horizontal="left" vertical="center"/>
      <protection locked="0"/>
    </xf>
    <xf numFmtId="43" fontId="31" fillId="13" borderId="25" xfId="1" applyFont="1" applyFill="1" applyBorder="1" applyAlignment="1" applyProtection="1">
      <alignment horizontal="center" vertical="center"/>
      <protection locked="0"/>
    </xf>
    <xf numFmtId="168" fontId="0" fillId="0" borderId="0" xfId="0" applyNumberFormat="1" applyAlignment="1" applyProtection="1">
      <alignment horizontal="left"/>
      <protection locked="0"/>
    </xf>
    <xf numFmtId="10" fontId="32" fillId="0" borderId="25" xfId="1" applyNumberFormat="1" applyFont="1" applyFill="1" applyBorder="1" applyAlignment="1" applyProtection="1">
      <alignment horizontal="center" vertical="center"/>
      <protection locked="0"/>
    </xf>
    <xf numFmtId="168" fontId="33" fillId="0" borderId="25" xfId="1" applyNumberFormat="1" applyFont="1" applyFill="1" applyBorder="1" applyAlignment="1" applyProtection="1">
      <alignment horizontal="center" vertical="center"/>
      <protection locked="0"/>
    </xf>
    <xf numFmtId="168" fontId="32" fillId="0" borderId="25" xfId="1" applyNumberFormat="1" applyFont="1" applyFill="1" applyBorder="1" applyAlignment="1" applyProtection="1">
      <alignment horizontal="center" vertical="center"/>
      <protection locked="0"/>
    </xf>
    <xf numFmtId="2" fontId="24" fillId="13" borderId="19" xfId="0" applyNumberFormat="1" applyFont="1" applyFill="1" applyBorder="1" applyAlignment="1" applyProtection="1">
      <alignment horizontal="center" vertical="center"/>
      <protection locked="0"/>
    </xf>
    <xf numFmtId="0" fontId="24" fillId="13" borderId="19" xfId="0" applyFont="1" applyFill="1" applyBorder="1" applyAlignment="1" applyProtection="1">
      <alignment horizontal="center" vertical="center"/>
      <protection locked="0"/>
    </xf>
    <xf numFmtId="168" fontId="24" fillId="13" borderId="7" xfId="0" applyNumberFormat="1" applyFont="1" applyFill="1" applyBorder="1" applyAlignment="1" applyProtection="1">
      <alignment horizontal="center" vertical="center"/>
      <protection locked="0"/>
    </xf>
    <xf numFmtId="168" fontId="0" fillId="0" borderId="16" xfId="0" pivotButton="1" applyNumberFormat="1" applyBorder="1" applyAlignment="1" applyProtection="1">
      <alignment horizontal="left" vertical="center"/>
      <protection locked="0"/>
    </xf>
    <xf numFmtId="168" fontId="0" fillId="0" borderId="6" xfId="0" applyNumberFormat="1" applyBorder="1" applyAlignment="1" applyProtection="1">
      <alignment horizontal="left" vertical="center"/>
      <protection locked="0"/>
    </xf>
    <xf numFmtId="168" fontId="24" fillId="13" borderId="19" xfId="0" applyNumberFormat="1" applyFont="1" applyFill="1" applyBorder="1" applyAlignment="1" applyProtection="1">
      <alignment horizontal="left" vertical="center"/>
      <protection locked="0"/>
    </xf>
    <xf numFmtId="43" fontId="26" fillId="0" borderId="19" xfId="1" applyFont="1" applyFill="1" applyBorder="1" applyAlignment="1" applyProtection="1">
      <alignment horizontal="right" vertical="center"/>
      <protection locked="0"/>
    </xf>
    <xf numFmtId="168" fontId="0" fillId="0" borderId="7" xfId="0" applyNumberFormat="1" applyBorder="1" applyAlignment="1" applyProtection="1">
      <alignment horizontal="left" vertical="center"/>
      <protection locked="0"/>
    </xf>
    <xf numFmtId="168" fontId="0" fillId="0" borderId="26" xfId="0" applyNumberFormat="1" applyBorder="1" applyAlignment="1" applyProtection="1">
      <alignment horizontal="left" vertical="center"/>
      <protection locked="0"/>
    </xf>
    <xf numFmtId="168" fontId="0" fillId="0" borderId="10" xfId="0" applyNumberFormat="1" applyBorder="1" applyAlignment="1" applyProtection="1">
      <alignment horizontal="left" vertical="center"/>
      <protection locked="0"/>
    </xf>
    <xf numFmtId="168" fontId="0" fillId="0" borderId="18" xfId="0" applyNumberFormat="1" applyBorder="1" applyAlignment="1" applyProtection="1">
      <alignment horizontal="left" vertical="center"/>
      <protection locked="0"/>
    </xf>
    <xf numFmtId="168" fontId="0" fillId="16" borderId="0" xfId="1" applyNumberFormat="1" applyFont="1" applyFill="1" applyProtection="1">
      <protection locked="0"/>
    </xf>
    <xf numFmtId="0" fontId="37" fillId="0" borderId="0" xfId="0" applyFont="1" applyProtection="1">
      <protection locked="0"/>
    </xf>
    <xf numFmtId="168" fontId="36" fillId="0" borderId="0" xfId="1" applyNumberFormat="1" applyFont="1" applyProtection="1">
      <protection locked="0"/>
    </xf>
    <xf numFmtId="0" fontId="36" fillId="0" borderId="0" xfId="0" applyFont="1" applyProtection="1">
      <protection locked="0"/>
    </xf>
    <xf numFmtId="0" fontId="20" fillId="2" borderId="0" xfId="0" applyFont="1" applyFill="1" applyAlignment="1" applyProtection="1">
      <alignment horizontal="left" vertical="center"/>
      <protection locked="0"/>
    </xf>
    <xf numFmtId="168" fontId="36" fillId="2" borderId="0" xfId="1" applyNumberFormat="1" applyFont="1" applyFill="1" applyProtection="1">
      <protection locked="0"/>
    </xf>
    <xf numFmtId="0" fontId="0" fillId="0" borderId="0" xfId="0" pivotButton="1" applyProtection="1">
      <protection locked="0"/>
    </xf>
    <xf numFmtId="168" fontId="36" fillId="0" borderId="0" xfId="0" applyNumberFormat="1" applyFont="1" applyProtection="1">
      <protection locked="0"/>
    </xf>
    <xf numFmtId="0" fontId="0" fillId="0" borderId="0" xfId="0" applyAlignment="1" applyProtection="1">
      <alignment horizontal="left"/>
      <protection locked="0"/>
    </xf>
    <xf numFmtId="168" fontId="36" fillId="0" borderId="0" xfId="0" applyNumberFormat="1" applyFont="1" applyAlignment="1" applyProtection="1">
      <alignment horizontal="left" vertical="center"/>
      <protection locked="0"/>
    </xf>
    <xf numFmtId="167" fontId="3" fillId="7" borderId="1" xfId="0" applyNumberFormat="1" applyFont="1" applyFill="1" applyBorder="1" applyAlignment="1" applyProtection="1">
      <alignment horizontal="center" vertical="center" wrapText="1"/>
      <protection locked="0"/>
    </xf>
    <xf numFmtId="9" fontId="3" fillId="7" borderId="1" xfId="3" applyFont="1" applyFill="1" applyBorder="1" applyAlignment="1" applyProtection="1">
      <alignment horizontal="center" vertical="center" wrapText="1"/>
      <protection locked="0"/>
    </xf>
    <xf numFmtId="168" fontId="3" fillId="7" borderId="1" xfId="1" applyNumberFormat="1" applyFont="1" applyFill="1" applyBorder="1" applyAlignment="1" applyProtection="1">
      <alignment horizontal="center" vertical="center" wrapText="1"/>
      <protection locked="0"/>
    </xf>
    <xf numFmtId="168" fontId="39" fillId="0" borderId="0" xfId="1" applyNumberFormat="1" applyFont="1" applyProtection="1">
      <protection locked="0"/>
    </xf>
    <xf numFmtId="168" fontId="36" fillId="0" borderId="42" xfId="0" pivotButton="1" applyNumberFormat="1" applyFont="1" applyBorder="1" applyAlignment="1" applyProtection="1">
      <alignment horizontal="left" vertical="center"/>
      <protection locked="0"/>
    </xf>
    <xf numFmtId="168" fontId="36" fillId="0" borderId="16" xfId="0" applyNumberFormat="1" applyFont="1" applyBorder="1" applyAlignment="1" applyProtection="1">
      <alignment horizontal="left" vertical="center"/>
      <protection locked="0"/>
    </xf>
    <xf numFmtId="168" fontId="36" fillId="0" borderId="43" xfId="0" applyNumberFormat="1" applyFont="1" applyBorder="1" applyAlignment="1" applyProtection="1">
      <alignment horizontal="left" vertical="center"/>
      <protection locked="0"/>
    </xf>
    <xf numFmtId="168" fontId="36" fillId="0" borderId="27" xfId="0" applyNumberFormat="1" applyFont="1" applyBorder="1" applyAlignment="1" applyProtection="1">
      <alignment horizontal="left" vertical="center"/>
      <protection locked="0"/>
    </xf>
    <xf numFmtId="0" fontId="36" fillId="0" borderId="16" xfId="0" pivotButton="1" applyFont="1" applyBorder="1" applyAlignment="1" applyProtection="1">
      <alignment vertical="center" wrapText="1"/>
      <protection locked="0"/>
    </xf>
    <xf numFmtId="168" fontId="36" fillId="0" borderId="6" xfId="0" applyNumberFormat="1" applyFont="1" applyBorder="1" applyAlignment="1" applyProtection="1">
      <alignment vertical="center" wrapText="1"/>
      <protection locked="0"/>
    </xf>
    <xf numFmtId="0" fontId="42" fillId="15" borderId="31" xfId="0" applyFont="1" applyFill="1" applyBorder="1" applyProtection="1">
      <protection locked="0"/>
    </xf>
    <xf numFmtId="0" fontId="42" fillId="2" borderId="31" xfId="0" applyFont="1" applyFill="1" applyBorder="1" applyProtection="1">
      <protection locked="0"/>
    </xf>
    <xf numFmtId="0" fontId="42" fillId="2" borderId="28" xfId="0" applyFont="1" applyFill="1" applyBorder="1" applyAlignment="1" applyProtection="1">
      <alignment wrapText="1"/>
      <protection locked="0"/>
    </xf>
    <xf numFmtId="0" fontId="42" fillId="15" borderId="28" xfId="0" applyFont="1" applyFill="1" applyBorder="1" applyAlignment="1" applyProtection="1">
      <alignment wrapText="1"/>
      <protection locked="0"/>
    </xf>
    <xf numFmtId="0" fontId="42" fillId="2" borderId="30" xfId="0" applyFont="1" applyFill="1" applyBorder="1" applyProtection="1">
      <protection locked="0"/>
    </xf>
    <xf numFmtId="0" fontId="35" fillId="2" borderId="29" xfId="0" applyFont="1" applyFill="1" applyBorder="1" applyAlignment="1" applyProtection="1">
      <alignment horizontal="center" wrapText="1"/>
      <protection locked="0"/>
    </xf>
    <xf numFmtId="168" fontId="36" fillId="0" borderId="22" xfId="0" pivotButton="1" applyNumberFormat="1" applyFont="1" applyBorder="1" applyAlignment="1" applyProtection="1">
      <alignment horizontal="left" vertical="center"/>
      <protection locked="0"/>
    </xf>
    <xf numFmtId="168" fontId="36" fillId="0" borderId="41" xfId="0" applyNumberFormat="1" applyFont="1" applyBorder="1" applyAlignment="1" applyProtection="1">
      <alignment horizontal="left" vertical="center"/>
      <protection locked="0"/>
    </xf>
    <xf numFmtId="168" fontId="36" fillId="0" borderId="17" xfId="0" applyNumberFormat="1" applyFont="1" applyBorder="1" applyAlignment="1" applyProtection="1">
      <alignment horizontal="left" vertical="center"/>
      <protection locked="0"/>
    </xf>
    <xf numFmtId="168" fontId="36" fillId="0" borderId="7" xfId="0" applyNumberFormat="1" applyFont="1" applyBorder="1" applyAlignment="1" applyProtection="1">
      <alignment horizontal="left" vertical="center"/>
      <protection locked="0"/>
    </xf>
    <xf numFmtId="43" fontId="0" fillId="12" borderId="1" xfId="1" applyFont="1" applyFill="1" applyBorder="1" applyAlignment="1" applyProtection="1">
      <alignment vertical="center" wrapText="1"/>
      <protection locked="0"/>
    </xf>
    <xf numFmtId="43" fontId="0" fillId="2" borderId="1" xfId="1" applyFont="1" applyFill="1" applyBorder="1" applyAlignment="1" applyProtection="1">
      <alignment vertical="center" wrapText="1"/>
      <protection locked="0"/>
    </xf>
    <xf numFmtId="167" fontId="9" fillId="3" borderId="27" xfId="0" applyNumberFormat="1" applyFont="1" applyFill="1" applyBorder="1" applyAlignment="1" applyProtection="1">
      <alignment horizontal="center" vertical="center" wrapText="1"/>
      <protection locked="0"/>
    </xf>
    <xf numFmtId="9" fontId="18" fillId="11" borderId="5" xfId="3" applyFont="1" applyFill="1" applyBorder="1" applyAlignment="1" applyProtection="1">
      <alignment horizontal="center" vertical="center" wrapText="1"/>
      <protection locked="0"/>
    </xf>
    <xf numFmtId="0" fontId="36" fillId="0" borderId="44" xfId="0" applyFont="1" applyBorder="1" applyAlignment="1" applyProtection="1">
      <alignment vertical="center"/>
      <protection locked="0"/>
    </xf>
    <xf numFmtId="168" fontId="36" fillId="0" borderId="45" xfId="0" pivotButton="1" applyNumberFormat="1" applyFont="1" applyBorder="1" applyAlignment="1" applyProtection="1">
      <alignment vertical="center"/>
      <protection locked="0"/>
    </xf>
    <xf numFmtId="168" fontId="36" fillId="0" borderId="45" xfId="0" applyNumberFormat="1" applyFont="1" applyBorder="1" applyAlignment="1" applyProtection="1">
      <alignment vertical="center"/>
      <protection locked="0"/>
    </xf>
    <xf numFmtId="168" fontId="36" fillId="0" borderId="46" xfId="0" applyNumberFormat="1" applyFont="1" applyBorder="1" applyAlignment="1" applyProtection="1">
      <alignment vertical="center"/>
      <protection locked="0"/>
    </xf>
    <xf numFmtId="168" fontId="36" fillId="0" borderId="44" xfId="0" applyNumberFormat="1" applyFont="1" applyBorder="1" applyAlignment="1" applyProtection="1">
      <alignment vertical="center"/>
      <protection locked="0"/>
    </xf>
    <xf numFmtId="168" fontId="36" fillId="0" borderId="44" xfId="0" pivotButton="1" applyNumberFormat="1" applyFont="1" applyBorder="1" applyAlignment="1" applyProtection="1">
      <alignment horizontal="left" vertical="center"/>
      <protection locked="0"/>
    </xf>
    <xf numFmtId="168" fontId="36" fillId="0" borderId="46" xfId="0" applyNumberFormat="1" applyFont="1" applyBorder="1" applyAlignment="1" applyProtection="1">
      <alignment horizontal="left" vertical="center"/>
      <protection locked="0"/>
    </xf>
    <xf numFmtId="168" fontId="0" fillId="0" borderId="45" xfId="0" pivotButton="1" applyNumberFormat="1" applyBorder="1" applyAlignment="1" applyProtection="1">
      <alignment horizontal="left" vertical="center"/>
      <protection locked="0"/>
    </xf>
    <xf numFmtId="168" fontId="0" fillId="0" borderId="45" xfId="0" applyNumberFormat="1" applyBorder="1" applyAlignment="1" applyProtection="1">
      <alignment horizontal="left" vertical="center"/>
      <protection locked="0"/>
    </xf>
    <xf numFmtId="168" fontId="0" fillId="0" borderId="46" xfId="0" applyNumberFormat="1" applyBorder="1" applyAlignment="1" applyProtection="1">
      <alignment horizontal="left" vertical="center"/>
      <protection locked="0"/>
    </xf>
    <xf numFmtId="168" fontId="0" fillId="0" borderId="47" xfId="0" applyNumberFormat="1" applyBorder="1" applyAlignment="1" applyProtection="1">
      <alignment horizontal="left" vertical="center"/>
      <protection locked="0"/>
    </xf>
    <xf numFmtId="168" fontId="0" fillId="0" borderId="44" xfId="0" applyNumberFormat="1" applyBorder="1" applyAlignment="1" applyProtection="1">
      <alignment horizontal="left" vertical="center"/>
      <protection locked="0"/>
    </xf>
    <xf numFmtId="0" fontId="0" fillId="18" borderId="0" xfId="0" applyFill="1"/>
    <xf numFmtId="0" fontId="21" fillId="3" borderId="27" xfId="0" applyFont="1" applyFill="1" applyBorder="1" applyAlignment="1" applyProtection="1">
      <alignment horizontal="left" vertical="center" wrapText="1"/>
      <protection locked="0"/>
    </xf>
    <xf numFmtId="9" fontId="0" fillId="0" borderId="27" xfId="0" applyNumberFormat="1" applyBorder="1"/>
    <xf numFmtId="0" fontId="21" fillId="3" borderId="27" xfId="0" applyFont="1" applyFill="1" applyBorder="1" applyAlignment="1">
      <alignment horizontal="center" vertical="center" wrapText="1"/>
    </xf>
    <xf numFmtId="0" fontId="3" fillId="18" borderId="27" xfId="0" applyFont="1" applyFill="1" applyBorder="1" applyAlignment="1">
      <alignment horizontal="center" vertical="center"/>
    </xf>
    <xf numFmtId="0" fontId="3" fillId="7" borderId="27" xfId="0" applyFont="1" applyFill="1" applyBorder="1" applyAlignment="1">
      <alignment horizontal="center" vertical="center"/>
    </xf>
    <xf numFmtId="9" fontId="3" fillId="11" borderId="5" xfId="3" applyFont="1" applyFill="1" applyBorder="1" applyAlignment="1" applyProtection="1">
      <alignment horizontal="center" vertical="center" wrapText="1"/>
    </xf>
    <xf numFmtId="0" fontId="12" fillId="0" borderId="0" xfId="0" applyFont="1" applyAlignment="1">
      <alignment horizontal="left" wrapText="1"/>
    </xf>
    <xf numFmtId="0" fontId="4" fillId="3" borderId="9" xfId="4" applyFont="1" applyFill="1" applyBorder="1" applyAlignment="1">
      <alignment vertical="center" wrapText="1"/>
    </xf>
    <xf numFmtId="0" fontId="4" fillId="3" borderId="9" xfId="4" applyFont="1" applyFill="1" applyBorder="1" applyAlignment="1">
      <alignment vertical="center"/>
    </xf>
    <xf numFmtId="0" fontId="13" fillId="8" borderId="27" xfId="0" applyFont="1" applyFill="1" applyBorder="1" applyAlignment="1">
      <alignment vertical="center" wrapText="1"/>
    </xf>
    <xf numFmtId="0" fontId="12" fillId="0" borderId="27" xfId="0" applyFont="1" applyBorder="1" applyAlignment="1">
      <alignment wrapText="1"/>
    </xf>
    <xf numFmtId="0" fontId="12" fillId="0" borderId="27" xfId="0" quotePrefix="1" applyFont="1" applyBorder="1" applyAlignment="1">
      <alignment wrapText="1"/>
    </xf>
    <xf numFmtId="0" fontId="14" fillId="0" borderId="27" xfId="0" applyFont="1" applyBorder="1" applyAlignment="1">
      <alignment vertical="top" wrapText="1"/>
    </xf>
    <xf numFmtId="0" fontId="14" fillId="2" borderId="27" xfId="0" applyFont="1" applyFill="1" applyBorder="1" applyAlignment="1">
      <alignment vertical="top" wrapText="1"/>
    </xf>
    <xf numFmtId="167" fontId="21" fillId="3" borderId="27" xfId="0" applyNumberFormat="1" applyFont="1" applyFill="1" applyBorder="1" applyAlignment="1" applyProtection="1">
      <alignment horizontal="center" vertical="center" wrapText="1"/>
      <protection locked="0"/>
    </xf>
    <xf numFmtId="168" fontId="9" fillId="4" borderId="27" xfId="1" applyNumberFormat="1" applyFont="1" applyFill="1" applyBorder="1" applyAlignment="1" applyProtection="1">
      <alignment horizontal="center" vertical="center" wrapText="1"/>
      <protection locked="0"/>
    </xf>
    <xf numFmtId="167" fontId="3" fillId="10" borderId="27" xfId="0" applyNumberFormat="1" applyFont="1" applyFill="1" applyBorder="1" applyAlignment="1">
      <alignment horizontal="center" vertical="center"/>
    </xf>
    <xf numFmtId="167" fontId="3" fillId="10" borderId="27" xfId="0" applyNumberFormat="1" applyFont="1" applyFill="1" applyBorder="1" applyAlignment="1" applyProtection="1">
      <alignment horizontal="center" vertical="center"/>
      <protection locked="0"/>
    </xf>
    <xf numFmtId="168" fontId="36" fillId="0" borderId="47" xfId="0" applyNumberFormat="1" applyFont="1" applyBorder="1" applyAlignment="1" applyProtection="1">
      <alignment horizontal="left" vertical="center"/>
      <protection locked="0"/>
    </xf>
    <xf numFmtId="168" fontId="0" fillId="0" borderId="0" xfId="0" applyNumberFormat="1" applyAlignment="1" applyProtection="1">
      <alignment horizontal="left" vertical="center"/>
      <protection locked="0"/>
    </xf>
    <xf numFmtId="168" fontId="0" fillId="0" borderId="17" xfId="0" applyNumberFormat="1" applyBorder="1" applyAlignment="1" applyProtection="1">
      <alignment horizontal="left" vertical="center"/>
      <protection locked="0"/>
    </xf>
    <xf numFmtId="168" fontId="0" fillId="0" borderId="16" xfId="0" applyNumberFormat="1" applyBorder="1" applyAlignment="1" applyProtection="1">
      <alignment horizontal="left" vertical="center"/>
      <protection locked="0"/>
    </xf>
    <xf numFmtId="0" fontId="36" fillId="0" borderId="27" xfId="0" applyFont="1" applyBorder="1" applyAlignment="1" applyProtection="1">
      <alignment horizontal="left" vertical="center"/>
      <protection locked="0"/>
    </xf>
    <xf numFmtId="0" fontId="36" fillId="0" borderId="16" xfId="0" applyFont="1" applyBorder="1" applyAlignment="1" applyProtection="1">
      <alignment horizontal="left" vertical="center" wrapText="1"/>
      <protection locked="0"/>
    </xf>
    <xf numFmtId="168" fontId="36" fillId="0" borderId="16" xfId="0" applyNumberFormat="1" applyFont="1" applyBorder="1" applyAlignment="1" applyProtection="1">
      <alignment vertical="center" wrapText="1"/>
      <protection locked="0"/>
    </xf>
    <xf numFmtId="0" fontId="0" fillId="0" borderId="0" xfId="0" applyAlignment="1">
      <alignment wrapText="1"/>
    </xf>
    <xf numFmtId="0" fontId="36" fillId="0" borderId="0" xfId="0" applyFont="1" applyAlignment="1" applyProtection="1">
      <alignment wrapText="1"/>
      <protection locked="0"/>
    </xf>
    <xf numFmtId="168" fontId="36" fillId="0" borderId="0" xfId="1" applyNumberFormat="1" applyFont="1" applyAlignment="1" applyProtection="1">
      <alignment wrapText="1"/>
      <protection locked="0"/>
    </xf>
    <xf numFmtId="0" fontId="42" fillId="2" borderId="29" xfId="0" applyFont="1" applyFill="1" applyBorder="1" applyProtection="1">
      <protection locked="0"/>
    </xf>
    <xf numFmtId="0" fontId="42" fillId="2" borderId="49" xfId="0" applyFont="1" applyFill="1" applyBorder="1" applyAlignment="1" applyProtection="1">
      <alignment wrapText="1"/>
      <protection locked="0"/>
    </xf>
    <xf numFmtId="0" fontId="42" fillId="2" borderId="50" xfId="0" applyFont="1" applyFill="1" applyBorder="1" applyProtection="1">
      <protection locked="0"/>
    </xf>
    <xf numFmtId="168" fontId="2" fillId="0" borderId="48" xfId="1" applyNumberFormat="1" applyFont="1" applyBorder="1" applyAlignment="1" applyProtection="1">
      <alignment horizontal="center"/>
      <protection locked="0"/>
    </xf>
    <xf numFmtId="0" fontId="21" fillId="3" borderId="22" xfId="0" applyFont="1" applyFill="1" applyBorder="1" applyAlignment="1">
      <alignment vertical="center"/>
    </xf>
    <xf numFmtId="0" fontId="21" fillId="3" borderId="23" xfId="0" applyFont="1" applyFill="1" applyBorder="1" applyAlignment="1">
      <alignment vertical="center" wrapText="1"/>
    </xf>
    <xf numFmtId="0" fontId="21" fillId="3" borderId="24" xfId="0" applyFont="1" applyFill="1" applyBorder="1" applyAlignment="1">
      <alignment vertical="center" wrapText="1"/>
    </xf>
    <xf numFmtId="0" fontId="3" fillId="18" borderId="27" xfId="0" applyFont="1" applyFill="1" applyBorder="1" applyAlignment="1">
      <alignment horizontal="center" vertical="center" wrapText="1"/>
    </xf>
    <xf numFmtId="9" fontId="3" fillId="18" borderId="27" xfId="3" applyFont="1" applyFill="1" applyBorder="1" applyAlignment="1" applyProtection="1">
      <alignment horizontal="center" vertical="center"/>
    </xf>
    <xf numFmtId="9" fontId="3" fillId="7" borderId="27" xfId="3" applyFont="1" applyFill="1" applyBorder="1" applyAlignment="1" applyProtection="1">
      <alignment horizontal="center" vertical="center"/>
    </xf>
    <xf numFmtId="0" fontId="0" fillId="12" borderId="27" xfId="0" applyFill="1" applyBorder="1" applyProtection="1">
      <protection locked="0"/>
    </xf>
    <xf numFmtId="0" fontId="23" fillId="0" borderId="0" xfId="0" applyFont="1" applyAlignment="1" applyProtection="1">
      <alignment horizontal="center" vertical="center" wrapText="1"/>
      <protection locked="0"/>
    </xf>
    <xf numFmtId="0" fontId="23" fillId="3" borderId="27" xfId="0" applyFont="1" applyFill="1" applyBorder="1" applyAlignment="1" applyProtection="1">
      <alignment horizontal="center" vertical="center" wrapText="1"/>
      <protection locked="0"/>
    </xf>
    <xf numFmtId="0" fontId="19" fillId="0" borderId="27" xfId="0" applyFont="1" applyBorder="1" applyAlignment="1" applyProtection="1">
      <alignment horizontal="center" vertical="center"/>
      <protection locked="0"/>
    </xf>
    <xf numFmtId="9" fontId="3" fillId="11" borderId="27" xfId="3" applyFont="1" applyFill="1" applyBorder="1" applyAlignment="1" applyProtection="1">
      <alignment horizontal="center" vertical="center" wrapText="1"/>
      <protection locked="0"/>
    </xf>
    <xf numFmtId="0" fontId="21" fillId="3" borderId="17" xfId="0" applyFont="1" applyFill="1" applyBorder="1" applyAlignment="1">
      <alignment horizontal="center" vertical="center" wrapText="1"/>
    </xf>
    <xf numFmtId="0" fontId="0" fillId="0" borderId="27" xfId="0" applyBorder="1" applyAlignment="1">
      <alignment wrapText="1"/>
    </xf>
    <xf numFmtId="0" fontId="3" fillId="6" borderId="27" xfId="0" applyFont="1" applyFill="1" applyBorder="1" applyAlignment="1">
      <alignment horizontal="center" vertical="center"/>
    </xf>
    <xf numFmtId="0" fontId="3" fillId="6" borderId="27" xfId="0" applyFont="1" applyFill="1" applyBorder="1" applyAlignment="1">
      <alignment horizontal="center" vertical="center" wrapText="1"/>
    </xf>
    <xf numFmtId="167" fontId="3" fillId="10" borderId="7" xfId="0" applyNumberFormat="1" applyFont="1" applyFill="1" applyBorder="1" applyAlignment="1">
      <alignment horizontal="center" vertical="center"/>
    </xf>
    <xf numFmtId="167" fontId="3" fillId="9" borderId="0" xfId="0" applyNumberFormat="1" applyFont="1" applyFill="1" applyAlignment="1" applyProtection="1">
      <alignment horizontal="center" vertical="center"/>
      <protection locked="0"/>
    </xf>
    <xf numFmtId="167" fontId="3" fillId="9" borderId="0" xfId="0" applyNumberFormat="1" applyFont="1" applyFill="1" applyAlignment="1">
      <alignment horizontal="center" vertical="center"/>
    </xf>
    <xf numFmtId="0" fontId="3" fillId="9" borderId="0" xfId="0" applyFont="1" applyFill="1" applyAlignment="1" applyProtection="1">
      <alignment horizontal="center" vertical="center"/>
      <protection locked="0"/>
    </xf>
    <xf numFmtId="0" fontId="19" fillId="9" borderId="0" xfId="0" applyFont="1" applyFill="1" applyAlignment="1" applyProtection="1">
      <alignment horizontal="center" vertical="center"/>
      <protection locked="0"/>
    </xf>
    <xf numFmtId="0" fontId="21" fillId="11" borderId="8" xfId="0" applyFont="1" applyFill="1" applyBorder="1" applyAlignment="1" applyProtection="1">
      <alignment horizontal="center" vertical="center" wrapText="1"/>
      <protection locked="0"/>
    </xf>
    <xf numFmtId="168" fontId="9" fillId="4" borderId="51" xfId="1" applyNumberFormat="1" applyFont="1" applyFill="1" applyBorder="1" applyAlignment="1" applyProtection="1">
      <alignment horizontal="center" vertical="center" wrapText="1"/>
      <protection locked="0"/>
    </xf>
    <xf numFmtId="167" fontId="3" fillId="10" borderId="7" xfId="0" applyNumberFormat="1" applyFont="1" applyFill="1" applyBorder="1" applyAlignment="1" applyProtection="1">
      <alignment horizontal="center" vertical="center"/>
      <protection locked="0"/>
    </xf>
    <xf numFmtId="168" fontId="21" fillId="4" borderId="8" xfId="1" applyNumberFormat="1" applyFont="1" applyFill="1" applyBorder="1" applyAlignment="1" applyProtection="1">
      <alignment horizontal="center" vertical="center" wrapText="1"/>
      <protection locked="0"/>
    </xf>
    <xf numFmtId="168" fontId="9" fillId="19" borderId="27" xfId="1" applyNumberFormat="1" applyFont="1" applyFill="1" applyBorder="1" applyAlignment="1" applyProtection="1">
      <alignment horizontal="center" vertical="center" wrapText="1"/>
      <protection locked="0"/>
    </xf>
    <xf numFmtId="164" fontId="3" fillId="2" borderId="27" xfId="2" applyNumberFormat="1" applyFont="1" applyFill="1" applyBorder="1" applyAlignment="1" applyProtection="1">
      <alignment horizontal="center" vertical="center"/>
      <protection locked="0"/>
    </xf>
    <xf numFmtId="0" fontId="3" fillId="7" borderId="1" xfId="1" applyNumberFormat="1" applyFont="1" applyFill="1" applyBorder="1" applyAlignment="1" applyProtection="1">
      <alignment horizontal="center" vertical="center" wrapText="1"/>
      <protection locked="0"/>
    </xf>
    <xf numFmtId="0" fontId="9" fillId="3" borderId="52" xfId="0" applyFont="1" applyFill="1" applyBorder="1" applyAlignment="1">
      <alignment horizontal="center" vertical="center" wrapText="1"/>
    </xf>
    <xf numFmtId="0" fontId="19" fillId="20" borderId="1" xfId="0" applyFont="1" applyFill="1" applyBorder="1" applyAlignment="1" applyProtection="1">
      <alignment vertical="center"/>
      <protection locked="0"/>
    </xf>
    <xf numFmtId="167" fontId="19" fillId="20" borderId="1" xfId="0" applyNumberFormat="1" applyFont="1" applyFill="1" applyBorder="1" applyAlignment="1" applyProtection="1">
      <alignment vertical="center"/>
      <protection locked="0"/>
    </xf>
    <xf numFmtId="168" fontId="36" fillId="0" borderId="0" xfId="0" applyNumberFormat="1" applyFont="1" applyAlignment="1" applyProtection="1">
      <alignment vertical="center" wrapText="1"/>
      <protection locked="0"/>
    </xf>
    <xf numFmtId="0" fontId="36" fillId="0" borderId="26" xfId="0" applyFont="1" applyBorder="1" applyAlignment="1" applyProtection="1">
      <alignment horizontal="left" vertical="center"/>
      <protection locked="0"/>
    </xf>
    <xf numFmtId="168" fontId="36" fillId="0" borderId="26" xfId="0" applyNumberFormat="1" applyFont="1" applyBorder="1" applyAlignment="1" applyProtection="1">
      <alignment vertical="center"/>
      <protection locked="0"/>
    </xf>
    <xf numFmtId="168" fontId="36" fillId="0" borderId="18" xfId="0" applyNumberFormat="1" applyFont="1" applyBorder="1" applyAlignment="1" applyProtection="1">
      <alignment vertical="center"/>
      <protection locked="0"/>
    </xf>
    <xf numFmtId="0" fontId="36" fillId="0" borderId="16" xfId="0" applyFont="1" applyBorder="1" applyAlignment="1" applyProtection="1">
      <alignment horizontal="left" vertical="center"/>
      <protection locked="0"/>
    </xf>
    <xf numFmtId="168" fontId="36" fillId="0" borderId="16" xfId="0" applyNumberFormat="1" applyFont="1" applyBorder="1" applyAlignment="1" applyProtection="1">
      <alignment vertical="center"/>
      <protection locked="0"/>
    </xf>
    <xf numFmtId="168" fontId="36" fillId="0" borderId="6" xfId="0" applyNumberFormat="1" applyFont="1" applyBorder="1" applyAlignment="1" applyProtection="1">
      <alignment vertical="center"/>
      <protection locked="0"/>
    </xf>
    <xf numFmtId="4" fontId="0" fillId="0" borderId="0" xfId="0" applyNumberFormat="1" applyProtection="1">
      <protection locked="0"/>
    </xf>
    <xf numFmtId="0" fontId="40" fillId="3" borderId="0" xfId="4" applyFont="1" applyFill="1" applyAlignment="1">
      <alignment horizontal="left" vertical="top"/>
    </xf>
    <xf numFmtId="0" fontId="41" fillId="2" borderId="0" xfId="4" applyFont="1" applyFill="1" applyAlignment="1">
      <alignment horizontal="left" vertical="top" wrapText="1"/>
    </xf>
    <xf numFmtId="0" fontId="12" fillId="12" borderId="27" xfId="0" applyFont="1" applyFill="1" applyBorder="1" applyAlignment="1">
      <alignment horizontal="left" wrapText="1"/>
    </xf>
    <xf numFmtId="0" fontId="21" fillId="3" borderId="27" xfId="0" applyFont="1" applyFill="1" applyBorder="1" applyAlignment="1">
      <alignment horizontal="center" vertical="center"/>
    </xf>
    <xf numFmtId="0" fontId="0" fillId="0" borderId="15" xfId="0" applyBorder="1" applyAlignment="1" applyProtection="1">
      <alignment horizontal="left" wrapText="1"/>
      <protection locked="0"/>
    </xf>
    <xf numFmtId="0" fontId="0" fillId="0" borderId="21" xfId="0" applyBorder="1" applyAlignment="1" applyProtection="1">
      <alignment horizontal="left" wrapText="1"/>
      <protection locked="0"/>
    </xf>
    <xf numFmtId="0" fontId="38" fillId="0" borderId="40" xfId="0" applyFont="1" applyBorder="1" applyAlignment="1" applyProtection="1">
      <alignment horizontal="left" vertical="center"/>
      <protection locked="0"/>
    </xf>
    <xf numFmtId="0" fontId="0" fillId="0" borderId="12" xfId="0" applyBorder="1" applyAlignment="1" applyProtection="1">
      <alignment horizontal="left" vertical="center" wrapText="1"/>
      <protection locked="0"/>
    </xf>
    <xf numFmtId="0" fontId="0" fillId="0" borderId="13" xfId="0" applyBorder="1" applyAlignment="1" applyProtection="1">
      <alignment horizontal="left" vertical="center"/>
      <protection locked="0"/>
    </xf>
    <xf numFmtId="0" fontId="0" fillId="0" borderId="20"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0" fillId="11" borderId="12" xfId="0" applyFill="1" applyBorder="1" applyAlignment="1" applyProtection="1">
      <alignment horizontal="center" vertical="center" wrapText="1"/>
      <protection locked="0"/>
    </xf>
    <xf numFmtId="0" fontId="0" fillId="11" borderId="14" xfId="0" applyFill="1" applyBorder="1" applyAlignment="1" applyProtection="1">
      <alignment horizontal="center" vertical="center"/>
      <protection locked="0"/>
    </xf>
    <xf numFmtId="168" fontId="2" fillId="0" borderId="48" xfId="1" applyNumberFormat="1" applyFont="1" applyBorder="1" applyAlignment="1" applyProtection="1">
      <alignment horizontal="center"/>
      <protection locked="0"/>
    </xf>
    <xf numFmtId="167" fontId="3" fillId="10" borderId="27" xfId="0" applyNumberFormat="1" applyFont="1" applyFill="1" applyBorder="1" applyAlignment="1" applyProtection="1">
      <alignment horizontal="center" vertical="center"/>
      <protection locked="0"/>
    </xf>
    <xf numFmtId="168" fontId="9" fillId="4" borderId="27" xfId="1" applyNumberFormat="1" applyFont="1" applyFill="1" applyBorder="1" applyAlignment="1" applyProtection="1">
      <alignment horizontal="center" vertical="center" wrapText="1"/>
      <protection locked="0"/>
    </xf>
    <xf numFmtId="168" fontId="34" fillId="0" borderId="0" xfId="1" applyNumberFormat="1" applyFont="1" applyAlignment="1" applyProtection="1">
      <alignment horizontal="center" vertical="center"/>
      <protection locked="0"/>
    </xf>
    <xf numFmtId="0" fontId="26" fillId="14" borderId="19" xfId="0" applyFont="1" applyFill="1" applyBorder="1" applyAlignment="1" applyProtection="1">
      <alignment horizontal="center" vertical="center"/>
      <protection locked="0"/>
    </xf>
    <xf numFmtId="0" fontId="25" fillId="14" borderId="19" xfId="0" applyFont="1" applyFill="1" applyBorder="1" applyAlignment="1" applyProtection="1">
      <alignment horizontal="center" vertical="center"/>
      <protection locked="0"/>
    </xf>
    <xf numFmtId="0" fontId="26" fillId="14" borderId="22" xfId="0" applyFont="1" applyFill="1" applyBorder="1" applyAlignment="1" applyProtection="1">
      <alignment horizontal="center" vertical="center"/>
      <protection locked="0"/>
    </xf>
    <xf numFmtId="0" fontId="26" fillId="14" borderId="23" xfId="0" applyFont="1" applyFill="1" applyBorder="1" applyAlignment="1" applyProtection="1">
      <alignment horizontal="center" vertical="center"/>
      <protection locked="0"/>
    </xf>
    <xf numFmtId="0" fontId="26" fillId="14" borderId="24" xfId="0" applyFont="1" applyFill="1" applyBorder="1" applyAlignment="1" applyProtection="1">
      <alignment horizontal="center" vertical="center"/>
      <protection locked="0"/>
    </xf>
    <xf numFmtId="0" fontId="19" fillId="0" borderId="1" xfId="0" applyFont="1" applyFill="1" applyBorder="1" applyAlignment="1" applyProtection="1">
      <alignment vertical="center"/>
      <protection locked="0"/>
    </xf>
    <xf numFmtId="0" fontId="0" fillId="0" borderId="27" xfId="0" applyFill="1" applyBorder="1" applyProtection="1">
      <protection locked="0"/>
    </xf>
  </cellXfs>
  <cellStyles count="5">
    <cellStyle name="Milliers" xfId="1" builtinId="3"/>
    <cellStyle name="Monétaire" xfId="2" builtinId="4"/>
    <cellStyle name="Normal" xfId="0" builtinId="0"/>
    <cellStyle name="Normal 2" xfId="4" xr:uid="{00000000-0005-0000-0000-000003000000}"/>
    <cellStyle name="Pourcentage" xfId="3" builtinId="5"/>
  </cellStyles>
  <dxfs count="41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border>
        <right style="thin">
          <color auto="1"/>
        </right>
        <vertical/>
        <horizontal/>
      </border>
    </dxf>
    <dxf>
      <border>
        <right style="thin">
          <color auto="1"/>
        </right>
        <vertical/>
        <horizontal/>
      </border>
    </dxf>
    <dxf>
      <font>
        <color theme="0"/>
      </font>
      <fill>
        <patternFill patternType="none">
          <bgColor auto="1"/>
        </patternFill>
      </fill>
      <border>
        <left/>
        <right/>
        <top/>
        <bottom/>
        <vertical/>
        <horizontal/>
      </border>
    </dxf>
    <dxf>
      <font>
        <color theme="0"/>
      </font>
    </dxf>
    <dxf>
      <font>
        <color theme="6" tint="-0.499984740745262"/>
      </font>
    </dxf>
    <dxf>
      <font>
        <color theme="0"/>
      </font>
    </dxf>
    <dxf>
      <border>
        <right style="thin">
          <color auto="1"/>
        </right>
        <vertical/>
        <horizontal/>
      </border>
    </dxf>
    <dxf>
      <font>
        <color theme="6" tint="-0.499984740745262"/>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protection locked="0"/>
    </dxf>
    <dxf>
      <protection locked="0"/>
    </dxf>
    <dxf>
      <protection locked="0"/>
    </dxf>
    <dxf>
      <protection locked="0"/>
    </dxf>
    <dxf>
      <protection locked="0"/>
    </dxf>
    <dxf>
      <protection locked="0"/>
    </dxf>
    <dxf>
      <protection locked="0"/>
    </dxf>
    <dxf>
      <protection locked="0"/>
    </dxf>
    <dxf>
      <numFmt numFmtId="168" formatCode="_-* #,##0_-;\-* #,##0_-;_-* &quot;-&quot;??_-;_-@_-"/>
    </dxf>
    <dxf>
      <numFmt numFmtId="168" formatCode="_-* #,##0_-;\-* #,##0_-;_-* &quot;-&quot;??_-;_-@_-"/>
    </dxf>
    <dxf>
      <numFmt numFmtId="168" formatCode="_-* #,##0_-;\-* #,##0_-;_-* &quot;-&quot;??_-;_-@_-"/>
    </dxf>
    <dxf>
      <numFmt numFmtId="168" formatCode="_-* #,##0_-;\-* #,##0_-;_-* &quot;-&quot;??_-;_-@_-"/>
    </dxf>
    <dxf>
      <numFmt numFmtId="168" formatCode="_-* #,##0_-;\-* #,##0_-;_-* &quot;-&quot;??_-;_-@_-"/>
    </dxf>
    <dxf>
      <numFmt numFmtId="168" formatCode="_-* #,##0_-;\-* #,##0_-;_-* &quot;-&quot;??_-;_-@_-"/>
    </dxf>
    <dxf>
      <numFmt numFmtId="168" formatCode="_-* #,##0_-;\-* #,##0_-;_-* &quot;-&quot;??_-;_-@_-"/>
    </dxf>
    <dxf>
      <numFmt numFmtId="168" formatCode="_-* #,##0_-;\-* #,##0_-;_-* &quot;-&quot;??_-;_-@_-"/>
    </dxf>
    <dxf>
      <numFmt numFmtId="171" formatCode="_-* #,##0.0_-;\-* #,##0.0_-;_-* &quot;-&quot;??_-;_-@_-"/>
    </dxf>
    <dxf>
      <numFmt numFmtId="171" formatCode="_-* #,##0.0_-;\-* #,##0.0_-;_-* &quot;-&quot;??_-;_-@_-"/>
    </dxf>
    <dxf>
      <numFmt numFmtId="171" formatCode="_-* #,##0.0_-;\-* #,##0.0_-;_-* &quot;-&quot;??_-;_-@_-"/>
    </dxf>
    <dxf>
      <numFmt numFmtId="171" formatCode="_-* #,##0.0_-;\-* #,##0.0_-;_-* &quot;-&quot;??_-;_-@_-"/>
    </dxf>
    <dxf>
      <numFmt numFmtId="171" formatCode="_-* #,##0.0_-;\-* #,##0.0_-;_-* &quot;-&quot;??_-;_-@_-"/>
    </dxf>
    <dxf>
      <numFmt numFmtId="171" formatCode="_-* #,##0.0_-;\-* #,##0.0_-;_-* &quot;-&quot;??_-;_-@_-"/>
    </dxf>
    <dxf>
      <numFmt numFmtId="171" formatCode="_-* #,##0.0_-;\-* #,##0.0_-;_-* &quot;-&quot;??_-;_-@_-"/>
    </dxf>
    <dxf>
      <numFmt numFmtId="171" formatCode="_-* #,##0.0_-;\-* #,##0.0_-;_-* &quot;-&quot;??_-;_-@_-"/>
    </dxf>
    <dxf>
      <protection locked="0"/>
    </dxf>
    <dxf>
      <protection locked="0"/>
    </dxf>
    <dxf>
      <protection locked="0"/>
    </dxf>
    <dxf>
      <protection locked="0"/>
    </dxf>
    <dxf>
      <protection locked="0"/>
    </dxf>
    <dxf>
      <protection locked="0"/>
    </dxf>
    <dxf>
      <protection locked="0"/>
    </dxf>
    <dxf>
      <protection locked="0"/>
    </dxf>
    <dxf>
      <numFmt numFmtId="168" formatCode="_-* #,##0_-;\-* #,##0_-;_-* &quot;-&quot;??_-;_-@_-"/>
    </dxf>
    <dxf>
      <numFmt numFmtId="168" formatCode="_-* #,##0_-;\-* #,##0_-;_-* &quot;-&quot;??_-;_-@_-"/>
    </dxf>
    <dxf>
      <numFmt numFmtId="168" formatCode="_-* #,##0_-;\-* #,##0_-;_-* &quot;-&quot;??_-;_-@_-"/>
    </dxf>
    <dxf>
      <numFmt numFmtId="168" formatCode="_-* #,##0_-;\-* #,##0_-;_-* &quot;-&quot;??_-;_-@_-"/>
    </dxf>
    <dxf>
      <numFmt numFmtId="168" formatCode="_-* #,##0_-;\-* #,##0_-;_-* &quot;-&quot;??_-;_-@_-"/>
    </dxf>
    <dxf>
      <numFmt numFmtId="171" formatCode="_-* #,##0.0_-;\-* #,##0.0_-;_-* &quot;-&quot;??_-;_-@_-"/>
    </dxf>
    <dxf>
      <numFmt numFmtId="171" formatCode="_-* #,##0.0_-;\-* #,##0.0_-;_-* &quot;-&quot;??_-;_-@_-"/>
    </dxf>
    <dxf>
      <numFmt numFmtId="171" formatCode="_-* #,##0.0_-;\-* #,##0.0_-;_-* &quot;-&quot;??_-;_-@_-"/>
    </dxf>
    <dxf>
      <numFmt numFmtId="171" formatCode="_-* #,##0.0_-;\-* #,##0.0_-;_-* &quot;-&quot;??_-;_-@_-"/>
    </dxf>
    <dxf>
      <numFmt numFmtId="171" formatCode="_-* #,##0.0_-;\-* #,##0.0_-;_-* &quot;-&quot;??_-;_-@_-"/>
    </dxf>
    <dxf>
      <alignment vertical="center" readingOrder="0"/>
    </dxf>
    <dxf>
      <alignment vertical="center" readingOrder="0"/>
    </dxf>
    <dxf>
      <alignment vertical="center" readingOrder="0"/>
    </dxf>
    <dxf>
      <alignment vertical="center" readingOrder="0"/>
    </dxf>
    <dxf>
      <alignment vertical="bottom" readingOrder="0"/>
    </dxf>
    <dxf>
      <alignment vertical="bottom" readingOrder="0"/>
    </dxf>
    <dxf>
      <alignment vertical="bottom" readingOrder="0"/>
    </dxf>
    <dxf>
      <alignment vertical="bottom" readingOrder="0"/>
    </dxf>
    <dxf>
      <alignment horizontal="left" readingOrder="0"/>
    </dxf>
    <dxf>
      <alignment horizontal="left" readingOrder="0"/>
    </dxf>
    <dxf>
      <alignment horizontal="left" readingOrder="0"/>
    </dxf>
    <dxf>
      <alignment horizontal="left" readingOrder="0"/>
    </dxf>
    <dxf>
      <alignment horizontal="center" readingOrder="0"/>
    </dxf>
    <dxf>
      <alignment horizontal="center"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right" readingOrder="0"/>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numFmt numFmtId="166" formatCode="_-* #,##0\ _€_-;\-* #,##0\ _€_-;_-* &quot;-&quot;??\ _€_-;_-@_-"/>
    </dxf>
    <dxf>
      <alignment horizontal="center"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wrapText="1" readingOrder="0"/>
    </dxf>
    <dxf>
      <alignment wrapText="0" readingOrder="0"/>
    </dxf>
    <dxf>
      <alignment wrapText="1" readingOrder="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alignment wrapText="0" readingOrder="0"/>
    </dxf>
    <dxf>
      <alignment wrapText="1" readingOrder="0"/>
    </dxf>
    <dxf>
      <alignment wrapText="0" readingOrder="0"/>
    </dxf>
    <dxf>
      <font>
        <b/>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b/>
      </font>
    </dxf>
    <dxf>
      <alignment wrapText="1" readingOrder="0"/>
    </dxf>
    <dxf>
      <alignment wrapText="0" readingOrder="0"/>
    </dxf>
    <dxf>
      <fill>
        <patternFill>
          <bgColor theme="4" tint="0.79998168889431442"/>
        </patternFill>
      </fill>
    </dxf>
    <dxf>
      <fill>
        <patternFill>
          <bgColor theme="4" tint="0.79998168889431442"/>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protection locked="0"/>
    </dxf>
    <dxf>
      <protection locked="0"/>
    </dxf>
    <dxf>
      <protection locked="0"/>
    </dxf>
    <dxf>
      <protection locked="0"/>
    </dxf>
    <dxf>
      <protection locked="0"/>
    </dxf>
    <dxf>
      <protection locked="0"/>
    </dxf>
    <dxf>
      <protection locked="0"/>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numFmt numFmtId="168" formatCode="_-* #,##0_-;\-* #,##0_-;_-* &quot;-&quot;??_-;_-@_-"/>
    </dxf>
    <dxf>
      <numFmt numFmtId="168" formatCode="_-* #,##0_-;\-* #,##0_-;_-* &quot;-&quot;??_-;_-@_-"/>
    </dxf>
    <dxf>
      <numFmt numFmtId="168" formatCode="_-* #,##0_-;\-* #,##0_-;_-* &quot;-&quot;??_-;_-@_-"/>
    </dxf>
    <dxf>
      <numFmt numFmtId="168" formatCode="_-* #,##0_-;\-* #,##0_-;_-* &quot;-&quot;??_-;_-@_-"/>
    </dxf>
    <dxf>
      <numFmt numFmtId="168" formatCode="_-* #,##0_-;\-* #,##0_-;_-* &quot;-&quot;??_-;_-@_-"/>
    </dxf>
    <dxf>
      <numFmt numFmtId="168" formatCode="_-* #,##0_-;\-* #,##0_-;_-* &quot;-&quot;??_-;_-@_-"/>
    </dxf>
    <dxf>
      <numFmt numFmtId="171" formatCode="_-* #,##0.0_-;\-* #,##0.0_-;_-* &quot;-&quot;??_-;_-@_-"/>
    </dxf>
    <dxf>
      <numFmt numFmtId="171" formatCode="_-* #,##0.0_-;\-* #,##0.0_-;_-* &quot;-&quot;??_-;_-@_-"/>
    </dxf>
    <dxf>
      <numFmt numFmtId="171" formatCode="_-* #,##0.0_-;\-* #,##0.0_-;_-* &quot;-&quot;??_-;_-@_-"/>
    </dxf>
    <dxf>
      <numFmt numFmtId="171" formatCode="_-* #,##0.0_-;\-* #,##0.0_-;_-* &quot;-&quot;??_-;_-@_-"/>
    </dxf>
    <dxf>
      <numFmt numFmtId="171" formatCode="_-* #,##0.0_-;\-* #,##0.0_-;_-* &quot;-&quot;??_-;_-@_-"/>
    </dxf>
    <dxf>
      <numFmt numFmtId="171" formatCode="_-* #,##0.0_-;\-* #,##0.0_-;_-* &quot;-&quot;??_-;_-@_-"/>
    </dxf>
    <dxf>
      <alignment vertical="center" readingOrder="0"/>
    </dxf>
    <dxf>
      <alignment vertical="center" readingOrder="0"/>
    </dxf>
    <dxf>
      <alignment vertical="center" readingOrder="0"/>
    </dxf>
    <dxf>
      <alignment vertical="center" readingOrder="0"/>
    </dxf>
    <dxf>
      <alignment vertical="center" readingOrder="0"/>
    </dxf>
    <dxf>
      <alignment vertical="bottom" readingOrder="0"/>
    </dxf>
    <dxf>
      <alignment vertical="bottom" readingOrder="0"/>
    </dxf>
    <dxf>
      <alignment vertical="bottom" readingOrder="0"/>
    </dxf>
    <dxf>
      <alignment vertical="bottom" readingOrder="0"/>
    </dxf>
    <dxf>
      <alignment vertical="bottom" readingOrder="0"/>
    </dxf>
    <dxf>
      <alignment horizontal="left" readingOrder="0"/>
    </dxf>
    <dxf>
      <alignment horizontal="left" readingOrder="0"/>
    </dxf>
    <dxf>
      <alignment horizontal="left" readingOrder="0"/>
    </dxf>
    <dxf>
      <alignment horizontal="left" readingOrder="0"/>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right" readingOrder="0"/>
    </dxf>
    <dxf>
      <alignment horizontal="right" readingOrder="0"/>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alignment wrapText="1" readingOrder="0"/>
    </dxf>
    <dxf>
      <alignment wrapText="0" readingOrder="0"/>
    </dxf>
    <dxf>
      <alignment wrapText="1" readingOrder="0"/>
    </dxf>
    <dxf>
      <fill>
        <patternFill patternType="none">
          <fgColor indexed="64"/>
          <bgColor indexed="65"/>
        </patternFill>
      </fill>
      <alignment horizontal="general" vertical="bottom" textRotation="0" wrapText="0" indent="0" justifyLastLine="0" shrinkToFit="0" readingOrder="0"/>
    </dxf>
    <dxf>
      <fill>
        <patternFill patternType="solid">
          <bgColor rgb="FFFFFF00"/>
        </patternFill>
      </fill>
    </dxf>
    <dxf>
      <alignment horizontal="center" readingOrder="0"/>
    </dxf>
    <dxf>
      <alignment wrapText="1" readingOrder="0"/>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numFmt numFmtId="166" formatCode="_-* #,##0\ _€_-;\-* #,##0\ _€_-;_-* &quot;-&quot;??\ _€_-;_-@_-"/>
    </dxf>
    <dxf>
      <protection locked="0"/>
    </dxf>
    <dxf>
      <protection locked="0"/>
    </dxf>
    <dxf>
      <protection locked="0"/>
    </dxf>
    <dxf>
      <protection locked="0"/>
    </dxf>
    <dxf>
      <protection locked="0"/>
    </dxf>
    <dxf>
      <protection locked="0"/>
    </dxf>
    <dxf>
      <font>
        <name val="Arial"/>
        <scheme val="none"/>
      </font>
    </dxf>
    <dxf>
      <font>
        <name val="Arial"/>
        <scheme val="none"/>
      </font>
    </dxf>
    <dxf>
      <font>
        <name val="Arial"/>
        <scheme val="none"/>
      </font>
    </dxf>
    <dxf>
      <font>
        <name val="Arial"/>
        <scheme val="none"/>
      </font>
    </dxf>
    <dxf>
      <font>
        <name val="Arial"/>
        <scheme val="none"/>
      </font>
    </dxf>
    <dxf>
      <numFmt numFmtId="168" formatCode="_-* #,##0_-;\-* #,##0_-;_-* &quot;-&quot;??_-;_-@_-"/>
    </dxf>
    <dxf>
      <numFmt numFmtId="168" formatCode="_-* #,##0_-;\-* #,##0_-;_-* &quot;-&quot;??_-;_-@_-"/>
    </dxf>
    <dxf>
      <numFmt numFmtId="168" formatCode="_-* #,##0_-;\-* #,##0_-;_-* &quot;-&quot;??_-;_-@_-"/>
    </dxf>
    <dxf>
      <numFmt numFmtId="168" formatCode="_-* #,##0_-;\-* #,##0_-;_-* &quot;-&quot;??_-;_-@_-"/>
    </dxf>
    <dxf>
      <numFmt numFmtId="168" formatCode="_-* #,##0_-;\-* #,##0_-;_-* &quot;-&quot;??_-;_-@_-"/>
    </dxf>
    <dxf>
      <numFmt numFmtId="171" formatCode="_-* #,##0.0_-;\-* #,##0.0_-;_-* &quot;-&quot;??_-;_-@_-"/>
    </dxf>
    <dxf>
      <numFmt numFmtId="171" formatCode="_-* #,##0.0_-;\-* #,##0.0_-;_-* &quot;-&quot;??_-;_-@_-"/>
    </dxf>
    <dxf>
      <numFmt numFmtId="171" formatCode="_-* #,##0.0_-;\-* #,##0.0_-;_-* &quot;-&quot;??_-;_-@_-"/>
    </dxf>
    <dxf>
      <numFmt numFmtId="171" formatCode="_-* #,##0.0_-;\-* #,##0.0_-;_-* &quot;-&quot;??_-;_-@_-"/>
    </dxf>
    <dxf>
      <numFmt numFmtId="171" formatCode="_-* #,##0.0_-;\-* #,##0.0_-;_-* &quot;-&quot;??_-;_-@_-"/>
    </dxf>
    <dxf>
      <alignment vertical="center" readingOrder="0"/>
    </dxf>
    <dxf>
      <alignment vertical="center" readingOrder="0"/>
    </dxf>
    <dxf>
      <alignment vertical="center" readingOrder="0"/>
    </dxf>
    <dxf>
      <alignment vertical="center" readingOrder="0"/>
    </dxf>
    <dxf>
      <alignment vertical="bottom" readingOrder="0"/>
    </dxf>
    <dxf>
      <alignment vertical="bottom" readingOrder="0"/>
    </dxf>
    <dxf>
      <alignment vertical="bottom" readingOrder="0"/>
    </dxf>
    <dxf>
      <alignment vertical="bottom" readingOrder="0"/>
    </dxf>
    <dxf>
      <alignment horizontal="left" readingOrder="0"/>
    </dxf>
    <dxf>
      <alignment horizontal="left" readingOrder="0"/>
    </dxf>
    <dxf>
      <alignment horizontal="left" readingOrder="0"/>
    </dxf>
    <dxf>
      <alignment horizontal="left" readingOrder="0"/>
    </dxf>
    <dxf>
      <alignment horizontal="center" readingOrder="0"/>
    </dxf>
    <dxf>
      <alignment horizontal="center"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right" readingOrder="0"/>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alignment wrapText="1" readingOrder="0"/>
    </dxf>
    <dxf>
      <alignment wrapText="0" readingOrder="0"/>
    </dxf>
    <dxf>
      <alignment wrapText="1" readingOrder="0"/>
    </dxf>
    <dxf>
      <fill>
        <patternFill patternType="none">
          <fgColor indexed="64"/>
          <bgColor indexed="65"/>
        </patternFill>
      </fill>
      <alignment horizontal="general" vertical="bottom" textRotation="0" wrapText="0" indent="0" justifyLastLine="0" shrinkToFit="0" readingOrder="0"/>
    </dxf>
    <dxf>
      <fill>
        <patternFill patternType="solid">
          <bgColor rgb="FFFFFF00"/>
        </patternFill>
      </fill>
    </dxf>
    <dxf>
      <alignment horizontal="center" readingOrder="0"/>
    </dxf>
    <dxf>
      <alignment wrapText="1" readingOrder="0"/>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right style="thin">
          <color indexed="64"/>
        </right>
        <top style="thin">
          <color indexed="64"/>
        </top>
        <bottom style="thin">
          <color indexed="64"/>
        </bottom>
      </border>
    </dxf>
    <dxf>
      <numFmt numFmtId="166" formatCode="_-* #,##0\ _€_-;\-* #,##0\ _€_-;_-* &quot;-&quot;??\ _€_-;_-@_-"/>
    </dxf>
    <dxf>
      <alignment wrapText="1"/>
    </dxf>
    <dxf>
      <alignment wrapText="1"/>
    </dxf>
    <dxf>
      <protection locked="0"/>
    </dxf>
    <dxf>
      <protection locked="0"/>
    </dxf>
    <dxf>
      <protection locked="0"/>
    </dxf>
    <dxf>
      <protection locked="0"/>
    </dxf>
    <dxf>
      <protection locked="0"/>
    </dxf>
    <dxf>
      <protection locked="0"/>
    </dxf>
    <dxf>
      <protection locked="0"/>
    </dxf>
    <dxf>
      <protection locked="0"/>
    </dxf>
    <dxf>
      <protection locked="0"/>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numFmt numFmtId="168" formatCode="_-* #,##0_-;\-* #,##0_-;_-* &quot;-&quot;??_-;_-@_-"/>
    </dxf>
    <dxf>
      <numFmt numFmtId="168" formatCode="_-* #,##0_-;\-* #,##0_-;_-* &quot;-&quot;??_-;_-@_-"/>
    </dxf>
    <dxf>
      <numFmt numFmtId="168" formatCode="_-* #,##0_-;\-* #,##0_-;_-* &quot;-&quot;??_-;_-@_-"/>
    </dxf>
    <dxf>
      <numFmt numFmtId="168" formatCode="_-* #,##0_-;\-* #,##0_-;_-* &quot;-&quot;??_-;_-@_-"/>
    </dxf>
    <dxf>
      <numFmt numFmtId="168" formatCode="_-* #,##0_-;\-* #,##0_-;_-* &quot;-&quot;??_-;_-@_-"/>
    </dxf>
    <dxf>
      <numFmt numFmtId="171" formatCode="_-* #,##0.0_-;\-* #,##0.0_-;_-* &quot;-&quot;??_-;_-@_-"/>
    </dxf>
    <dxf>
      <numFmt numFmtId="171" formatCode="_-* #,##0.0_-;\-* #,##0.0_-;_-* &quot;-&quot;??_-;_-@_-"/>
    </dxf>
    <dxf>
      <numFmt numFmtId="171" formatCode="_-* #,##0.0_-;\-* #,##0.0_-;_-* &quot;-&quot;??_-;_-@_-"/>
    </dxf>
    <dxf>
      <numFmt numFmtId="171" formatCode="_-* #,##0.0_-;\-* #,##0.0_-;_-* &quot;-&quot;??_-;_-@_-"/>
    </dxf>
    <dxf>
      <numFmt numFmtId="171" formatCode="_-* #,##0.0_-;\-* #,##0.0_-;_-* &quot;-&quot;??_-;_-@_-"/>
    </dxf>
    <dxf>
      <numFmt numFmtId="168" formatCode="_-* #,##0_-;\-* #,##0_-;_-* &quot;-&quot;??_-;_-@_-"/>
    </dxf>
    <dxf>
      <numFmt numFmtId="168" formatCode="_-* #,##0_-;\-* #,##0_-;_-* &quot;-&quot;??_-;_-@_-"/>
    </dxf>
    <dxf>
      <numFmt numFmtId="168" formatCode="_-* #,##0_-;\-* #,##0_-;_-* &quot;-&quot;??_-;_-@_-"/>
    </dxf>
    <dxf>
      <numFmt numFmtId="168" formatCode="_-* #,##0_-;\-* #,##0_-;_-* &quot;-&quot;??_-;_-@_-"/>
    </dxf>
    <dxf>
      <numFmt numFmtId="168" formatCode="_-* #,##0_-;\-* #,##0_-;_-* &quot;-&quot;??_-;_-@_-"/>
    </dxf>
    <dxf>
      <numFmt numFmtId="171" formatCode="_-* #,##0.0_-;\-* #,##0.0_-;_-* &quot;-&quot;??_-;_-@_-"/>
    </dxf>
    <dxf>
      <numFmt numFmtId="171" formatCode="_-* #,##0.0_-;\-* #,##0.0_-;_-* &quot;-&quot;??_-;_-@_-"/>
    </dxf>
    <dxf>
      <numFmt numFmtId="171" formatCode="_-* #,##0.0_-;\-* #,##0.0_-;_-* &quot;-&quot;??_-;_-@_-"/>
    </dxf>
    <dxf>
      <numFmt numFmtId="171" formatCode="_-* #,##0.0_-;\-* #,##0.0_-;_-* &quot;-&quot;??_-;_-@_-"/>
    </dxf>
    <dxf>
      <numFmt numFmtId="171" formatCode="_-* #,##0.0_-;\-* #,##0.0_-;_-* &quot;-&quot;??_-;_-@_-"/>
    </dxf>
    <dxf>
      <alignment wrapText="1" readingOrder="0"/>
    </dxf>
    <dxf>
      <alignment wrapText="1" readingOrder="0"/>
    </dxf>
    <dxf>
      <alignment wrapText="1" readingOrder="0"/>
    </dxf>
    <dxf>
      <alignment vertical="center" indent="0" readingOrder="0"/>
    </dxf>
    <dxf>
      <alignment vertical="center" indent="0" readingOrder="0"/>
    </dxf>
    <dxf>
      <alignment vertical="center" indent="0" readingOrder="0"/>
    </dxf>
    <dxf>
      <alignment vertical="center" indent="0" readingOrder="0"/>
    </dxf>
    <dxf>
      <alignment vertical="center" indent="0" readingOrder="0"/>
    </dxf>
    <dxf>
      <alignment vertical="center" indent="0" readingOrder="0"/>
    </dxf>
    <dxf>
      <alignment vertical="center" indent="0" readingOrder="0"/>
    </dxf>
    <dxf>
      <alignment vertical="center" indent="0" readingOrder="0"/>
    </dxf>
    <dxf>
      <alignment vertical="center" indent="0" readingOrder="0"/>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right style="thin">
          <color indexed="64"/>
        </right>
        <top style="thin">
          <color indexed="64"/>
        </top>
        <bottom style="thin">
          <color indexed="64"/>
        </bottom>
      </border>
    </dxf>
    <dxf>
      <border>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numFmt numFmtId="166" formatCode="_-* #,##0\ _€_-;\-* #,##0\ _€_-;_-* &quot;-&quot;??\ _€_-;_-@_-"/>
    </dxf>
    <dxf>
      <numFmt numFmtId="166" formatCode="_-* #,##0\ _€_-;\-* #,##0\ _€_-;_-* &quot;-&quot;??\ _€_-;_-@_-"/>
    </dxf>
    <dxf>
      <numFmt numFmtId="4" formatCode="#,##0.00"/>
    </dxf>
    <dxf>
      <protection locked="0"/>
    </dxf>
    <dxf>
      <protection locked="0"/>
    </dxf>
    <dxf>
      <protection locked="0"/>
    </dxf>
    <dxf>
      <protection locked="0"/>
    </dxf>
    <dxf>
      <protection locked="0"/>
    </dxf>
    <dxf>
      <numFmt numFmtId="4" formatCode="#,##0.00"/>
    </dxf>
    <dxf>
      <protection locked="0"/>
    </dxf>
    <dxf>
      <protection locked="0"/>
    </dxf>
    <dxf>
      <protection locked="0"/>
    </dxf>
    <dxf>
      <protection locked="0"/>
    </dxf>
    <dxf>
      <protection locked="0"/>
    </dxf>
    <dxf>
      <protection locked="0"/>
    </dxf>
    <dxf>
      <protection locked="0"/>
    </dxf>
  </dxfs>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2.xml"/><Relationship Id="rId18" Type="http://schemas.openxmlformats.org/officeDocument/2006/relationships/pivotCacheDefinition" Target="pivotCache/pivotCacheDefinition7.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pivotCacheDefinition" Target="pivotCache/pivotCacheDefinition6.xml"/><Relationship Id="rId2" Type="http://schemas.openxmlformats.org/officeDocument/2006/relationships/worksheet" Target="worksheets/sheet2.xml"/><Relationship Id="rId16" Type="http://schemas.openxmlformats.org/officeDocument/2006/relationships/pivotCacheDefinition" Target="pivotCache/pivotCacheDefinition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pivotCacheDefinition" Target="pivotCache/pivotCacheDefinition4.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3.xml"/><Relationship Id="rId22"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ivotSource>
    <c:name>[Annexe 4 - Exemple - régime PME AFR RDI PE V travail.xlsx]Syntheses AIDES!Tableau croisé dynamique6</c:name>
    <c:fmtId val="0"/>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'Syntheses AIDES'!$C$40</c:f>
              <c:strCache>
                <c:ptCount val="1"/>
                <c:pt idx="0">
                  <c:v>Total</c:v>
                </c:pt>
              </c:strCache>
            </c:strRef>
          </c:tx>
          <c:spPr>
            <a:solidFill>
              <a:schemeClr val="accent1"/>
            </a:solidFill>
            <a:ln>
              <a:noFill/>
            </a:ln>
            <a:effectLst/>
          </c:spPr>
          <c:invertIfNegative val="0"/>
          <c:cat>
            <c:strRef>
              <c:f>'Syntheses AIDES'!$B$41:$B$48</c:f>
              <c:strCache>
                <c:ptCount val="7"/>
                <c:pt idx="0">
                  <c:v>SEM01</c:v>
                </c:pt>
                <c:pt idx="1">
                  <c:v>SEM02</c:v>
                </c:pt>
                <c:pt idx="2">
                  <c:v>SEM03</c:v>
                </c:pt>
                <c:pt idx="3">
                  <c:v>SEM04</c:v>
                </c:pt>
                <c:pt idx="4">
                  <c:v>SEM05</c:v>
                </c:pt>
                <c:pt idx="5">
                  <c:v>SEM06</c:v>
                </c:pt>
                <c:pt idx="6">
                  <c:v>(vide)</c:v>
                </c:pt>
              </c:strCache>
            </c:strRef>
          </c:cat>
          <c:val>
            <c:numRef>
              <c:f>'Syntheses AIDES'!$C$41:$C$48</c:f>
              <c:numCache>
                <c:formatCode>#,##0.00</c:formatCode>
                <c:ptCount val="7"/>
                <c:pt idx="0">
                  <c:v>266200</c:v>
                </c:pt>
                <c:pt idx="1">
                  <c:v>327000</c:v>
                </c:pt>
                <c:pt idx="2">
                  <c:v>1617640</c:v>
                </c:pt>
                <c:pt idx="3">
                  <c:v>7596360</c:v>
                </c:pt>
                <c:pt idx="4">
                  <c:v>1049440</c:v>
                </c:pt>
                <c:pt idx="5">
                  <c:v>3506480</c:v>
                </c:pt>
                <c:pt idx="6">
                  <c:v>0</c:v>
                </c:pt>
              </c:numCache>
            </c:numRef>
          </c:val>
          <c:extLst>
            <c:ext xmlns:c16="http://schemas.microsoft.com/office/drawing/2014/chart" uri="{C3380CC4-5D6E-409C-BE32-E72D297353CC}">
              <c16:uniqueId val="{00000000-C77C-4563-B5CA-07D25CD1EA17}"/>
            </c:ext>
          </c:extLst>
        </c:ser>
        <c:dLbls>
          <c:showLegendKey val="0"/>
          <c:showVal val="0"/>
          <c:showCatName val="0"/>
          <c:showSerName val="0"/>
          <c:showPercent val="0"/>
          <c:showBubbleSize val="0"/>
        </c:dLbls>
        <c:gapWidth val="219"/>
        <c:overlap val="100"/>
        <c:axId val="695067048"/>
        <c:axId val="695063768"/>
      </c:barChart>
      <c:catAx>
        <c:axId val="695067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5063768"/>
        <c:crosses val="autoZero"/>
        <c:auto val="1"/>
        <c:lblAlgn val="ctr"/>
        <c:lblOffset val="100"/>
        <c:noMultiLvlLbl val="0"/>
      </c:catAx>
      <c:valAx>
        <c:axId val="69506376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5067048"/>
        <c:crosses val="autoZero"/>
        <c:crossBetween val="between"/>
      </c:valAx>
      <c:spPr>
        <a:noFill/>
        <a:ln>
          <a:noFill/>
        </a:ln>
        <a:effectLst/>
      </c:spPr>
    </c:plotArea>
    <c:legend>
      <c:legendPos val="r"/>
      <c:layout>
        <c:manualLayout>
          <c:xMode val="edge"/>
          <c:yMode val="edge"/>
          <c:x val="0.76907731586631378"/>
          <c:y val="0.26447882959625874"/>
          <c:w val="6.0053169010792225E-2"/>
          <c:h val="6.647318164566999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ivotSource>
    <c:name>[Annexe 4 - Exemple - régime PME AFR RDI PE V travail.xlsx]Syntheses AIDES!Tableau croisé dynamique3</c:name>
    <c:fmtId val="0"/>
  </c:pivotSource>
  <c:chart>
    <c:autoTitleDeleted val="1"/>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'Syntheses AIDES'!$C$73</c:f>
              <c:strCache>
                <c:ptCount val="1"/>
                <c:pt idx="0">
                  <c:v>Total</c:v>
                </c:pt>
              </c:strCache>
            </c:strRef>
          </c:tx>
          <c:spPr>
            <a:solidFill>
              <a:schemeClr val="accent1"/>
            </a:solidFill>
            <a:ln>
              <a:noFill/>
            </a:ln>
            <a:effectLst/>
          </c:spPr>
          <c:invertIfNegative val="0"/>
          <c:cat>
            <c:strRef>
              <c:f>'Syntheses AIDES'!$B$74:$B$77</c:f>
              <c:strCache>
                <c:ptCount val="3"/>
                <c:pt idx="0">
                  <c:v>SEM01</c:v>
                </c:pt>
                <c:pt idx="1">
                  <c:v>SEM02</c:v>
                </c:pt>
                <c:pt idx="2">
                  <c:v>(vide)</c:v>
                </c:pt>
              </c:strCache>
            </c:strRef>
          </c:cat>
          <c:val>
            <c:numRef>
              <c:f>'Syntheses AIDES'!$C$74:$C$77</c:f>
              <c:numCache>
                <c:formatCode>_-* #\ ##0_-;\-* #\ ##0_-;_-* "-"??_-;_-@_-</c:formatCode>
                <c:ptCount val="3"/>
                <c:pt idx="0">
                  <c:v>99770</c:v>
                </c:pt>
                <c:pt idx="1">
                  <c:v>68520</c:v>
                </c:pt>
                <c:pt idx="2">
                  <c:v>0</c:v>
                </c:pt>
              </c:numCache>
            </c:numRef>
          </c:val>
          <c:extLst>
            <c:ext xmlns:c16="http://schemas.microsoft.com/office/drawing/2014/chart" uri="{C3380CC4-5D6E-409C-BE32-E72D297353CC}">
              <c16:uniqueId val="{00000000-3B28-4975-B116-45C60450C168}"/>
            </c:ext>
          </c:extLst>
        </c:ser>
        <c:dLbls>
          <c:showLegendKey val="0"/>
          <c:showVal val="0"/>
          <c:showCatName val="0"/>
          <c:showSerName val="0"/>
          <c:showPercent val="0"/>
          <c:showBubbleSize val="0"/>
        </c:dLbls>
        <c:gapWidth val="150"/>
        <c:overlap val="100"/>
        <c:axId val="695033264"/>
        <c:axId val="695033592"/>
      </c:barChart>
      <c:catAx>
        <c:axId val="695033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5033592"/>
        <c:crosses val="autoZero"/>
        <c:auto val="1"/>
        <c:lblAlgn val="ctr"/>
        <c:lblOffset val="100"/>
        <c:noMultiLvlLbl val="0"/>
      </c:catAx>
      <c:valAx>
        <c:axId val="695033592"/>
        <c:scaling>
          <c:orientation val="minMax"/>
        </c:scaling>
        <c:delete val="0"/>
        <c:axPos val="l"/>
        <c:majorGridlines>
          <c:spPr>
            <a:ln w="9525" cap="flat" cmpd="sng" algn="ctr">
              <a:solidFill>
                <a:schemeClr val="tx1">
                  <a:lumMod val="15000"/>
                  <a:lumOff val="85000"/>
                </a:schemeClr>
              </a:solidFill>
              <a:round/>
            </a:ln>
            <a:effectLst/>
          </c:spPr>
        </c:majorGridlines>
        <c:numFmt formatCode="_-* #\ ##0_-;\-* #\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503326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2CBD0C49-9B12-474C-B9AA-0970EC77296F}" type="doc">
      <dgm:prSet loTypeId="urn:microsoft.com/office/officeart/2005/8/layout/process3" loCatId="process" qsTypeId="urn:microsoft.com/office/officeart/2005/8/quickstyle/simple1" qsCatId="simple" csTypeId="urn:microsoft.com/office/officeart/2005/8/colors/accent1_2" csCatId="accent1" phldr="1"/>
      <dgm:spPr/>
      <dgm:t>
        <a:bodyPr/>
        <a:lstStyle/>
        <a:p>
          <a:endParaRPr lang="fr-FR"/>
        </a:p>
      </dgm:t>
    </dgm:pt>
    <dgm:pt modelId="{DC8A29F1-710F-4CCE-B0B9-5657EFD4509D}">
      <dgm:prSet phldrT="[Texte]"/>
      <dgm:spPr>
        <a:solidFill>
          <a:schemeClr val="accent2"/>
        </a:solidFill>
      </dgm:spPr>
      <dgm:t>
        <a:bodyPr/>
        <a:lstStyle/>
        <a:p>
          <a:r>
            <a:rPr lang="fr-FR"/>
            <a:t>onglet "Partenaires"</a:t>
          </a:r>
        </a:p>
      </dgm:t>
    </dgm:pt>
    <dgm:pt modelId="{5DB175A8-0DC9-486E-B757-2A572251149F}" type="parTrans" cxnId="{8770AEBC-4219-4A31-BBAB-E5D8F94876C9}">
      <dgm:prSet/>
      <dgm:spPr/>
      <dgm:t>
        <a:bodyPr/>
        <a:lstStyle/>
        <a:p>
          <a:endParaRPr lang="fr-FR"/>
        </a:p>
      </dgm:t>
    </dgm:pt>
    <dgm:pt modelId="{D8F1B296-F191-48C2-B54A-D7538F24B68A}" type="sibTrans" cxnId="{8770AEBC-4219-4A31-BBAB-E5D8F94876C9}">
      <dgm:prSet/>
      <dgm:spPr/>
      <dgm:t>
        <a:bodyPr/>
        <a:lstStyle/>
        <a:p>
          <a:endParaRPr lang="fr-FR"/>
        </a:p>
      </dgm:t>
    </dgm:pt>
    <dgm:pt modelId="{8E101F9F-7322-4545-B67B-9791AB811F4A}">
      <dgm:prSet phldrT="[Texte]"/>
      <dgm:spPr>
        <a:ln>
          <a:solidFill>
            <a:srgbClr val="FF0000"/>
          </a:solidFill>
        </a:ln>
      </dgm:spPr>
      <dgm:t>
        <a:bodyPr/>
        <a:lstStyle/>
        <a:p>
          <a:r>
            <a:rPr lang="fr-FR"/>
            <a:t>saisir les informations clés du projet</a:t>
          </a:r>
        </a:p>
      </dgm:t>
    </dgm:pt>
    <dgm:pt modelId="{1E6E5A06-8145-410F-854A-D7C3CCC0C238}" type="parTrans" cxnId="{4CED08CA-4E81-4B5D-A724-681A4365E4C7}">
      <dgm:prSet/>
      <dgm:spPr/>
      <dgm:t>
        <a:bodyPr/>
        <a:lstStyle/>
        <a:p>
          <a:endParaRPr lang="fr-FR"/>
        </a:p>
      </dgm:t>
    </dgm:pt>
    <dgm:pt modelId="{B27702C3-3E9B-4DB1-881D-C7EDCA63E8D7}" type="sibTrans" cxnId="{4CED08CA-4E81-4B5D-A724-681A4365E4C7}">
      <dgm:prSet/>
      <dgm:spPr/>
      <dgm:t>
        <a:bodyPr/>
        <a:lstStyle/>
        <a:p>
          <a:endParaRPr lang="fr-FR"/>
        </a:p>
      </dgm:t>
    </dgm:pt>
    <dgm:pt modelId="{D1B1188D-41E5-4C4E-A9A5-A09705C11EB9}">
      <dgm:prSet phldrT="[Texte]"/>
      <dgm:spPr>
        <a:solidFill>
          <a:schemeClr val="accent2"/>
        </a:solidFill>
      </dgm:spPr>
      <dgm:t>
        <a:bodyPr/>
        <a:lstStyle/>
        <a:p>
          <a:r>
            <a:rPr lang="fr-FR"/>
            <a:t>Onglet "structure projet"</a:t>
          </a:r>
        </a:p>
      </dgm:t>
    </dgm:pt>
    <dgm:pt modelId="{8F4F4163-05E4-492B-93C4-9CA0CE4931CD}" type="parTrans" cxnId="{64776C76-B732-4AA4-AA79-D1DBA18F522F}">
      <dgm:prSet/>
      <dgm:spPr/>
      <dgm:t>
        <a:bodyPr/>
        <a:lstStyle/>
        <a:p>
          <a:endParaRPr lang="fr-FR"/>
        </a:p>
      </dgm:t>
    </dgm:pt>
    <dgm:pt modelId="{2A449B96-1F38-4150-BB1E-46D6692CE56C}" type="sibTrans" cxnId="{64776C76-B732-4AA4-AA79-D1DBA18F522F}">
      <dgm:prSet/>
      <dgm:spPr/>
      <dgm:t>
        <a:bodyPr/>
        <a:lstStyle/>
        <a:p>
          <a:endParaRPr lang="fr-FR"/>
        </a:p>
      </dgm:t>
    </dgm:pt>
    <dgm:pt modelId="{725AD983-4AA7-4F94-BE35-F5A91EFD9035}">
      <dgm:prSet phldrT="[Texte]"/>
      <dgm:spPr>
        <a:ln>
          <a:solidFill>
            <a:srgbClr val="FF0000"/>
          </a:solidFill>
        </a:ln>
      </dgm:spPr>
      <dgm:t>
        <a:bodyPr/>
        <a:lstStyle/>
        <a:p>
          <a:r>
            <a:rPr lang="fr-FR"/>
            <a:t>Préciser le lotissement du projet avec un niveau de détails suffisant</a:t>
          </a:r>
        </a:p>
      </dgm:t>
    </dgm:pt>
    <dgm:pt modelId="{658316CE-6960-414D-9587-FB77F49F36D7}" type="parTrans" cxnId="{B931BD17-7EDE-49BB-B00F-24C2A85588C5}">
      <dgm:prSet/>
      <dgm:spPr/>
      <dgm:t>
        <a:bodyPr/>
        <a:lstStyle/>
        <a:p>
          <a:endParaRPr lang="fr-FR"/>
        </a:p>
      </dgm:t>
    </dgm:pt>
    <dgm:pt modelId="{B3CBD69B-F8B0-4CCD-A9F9-CB37126F9E6B}" type="sibTrans" cxnId="{B931BD17-7EDE-49BB-B00F-24C2A85588C5}">
      <dgm:prSet/>
      <dgm:spPr/>
      <dgm:t>
        <a:bodyPr/>
        <a:lstStyle/>
        <a:p>
          <a:endParaRPr lang="fr-FR"/>
        </a:p>
      </dgm:t>
    </dgm:pt>
    <dgm:pt modelId="{155A07BE-9D8C-4AFC-AF1D-5EC3575A8656}">
      <dgm:prSet phldrT="[Texte]"/>
      <dgm:spPr/>
      <dgm:t>
        <a:bodyPr/>
        <a:lstStyle/>
        <a:p>
          <a:r>
            <a:rPr lang="fr-FR"/>
            <a:t>Onglet "Description des coûts" </a:t>
          </a:r>
          <a:endParaRPr lang="fr-FR">
            <a:solidFill>
              <a:srgbClr val="FF0000"/>
            </a:solidFill>
          </a:endParaRPr>
        </a:p>
      </dgm:t>
    </dgm:pt>
    <dgm:pt modelId="{62EBFCB8-EEC6-4E6E-BBDB-FFB3F9C8B0B2}" type="parTrans" cxnId="{A3D05A1D-080D-4F67-A98E-C8CEFCF33F78}">
      <dgm:prSet/>
      <dgm:spPr/>
      <dgm:t>
        <a:bodyPr/>
        <a:lstStyle/>
        <a:p>
          <a:endParaRPr lang="fr-FR"/>
        </a:p>
      </dgm:t>
    </dgm:pt>
    <dgm:pt modelId="{A64FBF7C-C571-4707-BEE6-1CD384F80458}" type="sibTrans" cxnId="{A3D05A1D-080D-4F67-A98E-C8CEFCF33F78}">
      <dgm:prSet/>
      <dgm:spPr/>
      <dgm:t>
        <a:bodyPr/>
        <a:lstStyle/>
        <a:p>
          <a:endParaRPr lang="fr-FR"/>
        </a:p>
      </dgm:t>
    </dgm:pt>
    <dgm:pt modelId="{5F169FCA-A73C-4CD8-B712-471CB7100FCF}">
      <dgm:prSet phldrT="[Texte]"/>
      <dgm:spPr/>
      <dgm:t>
        <a:bodyPr/>
        <a:lstStyle/>
        <a:p>
          <a:r>
            <a:rPr lang="fr-FR"/>
            <a:t>l'onglet "Description des coûts" est informatif et nécessaire : il permet d'expliciter les montants inscrits dans l'onglet BDD. </a:t>
          </a:r>
          <a:endParaRPr lang="fr-FR">
            <a:solidFill>
              <a:srgbClr val="FF0000"/>
            </a:solidFill>
          </a:endParaRPr>
        </a:p>
      </dgm:t>
    </dgm:pt>
    <dgm:pt modelId="{604B91B3-8BA4-452D-9D55-12768D544237}" type="parTrans" cxnId="{6D7B9629-A93C-4A32-AD30-92D388EC2417}">
      <dgm:prSet/>
      <dgm:spPr/>
      <dgm:t>
        <a:bodyPr/>
        <a:lstStyle/>
        <a:p>
          <a:endParaRPr lang="fr-FR"/>
        </a:p>
      </dgm:t>
    </dgm:pt>
    <dgm:pt modelId="{E9E99CAD-1C17-4E7C-A62A-A14998C7A3E9}" type="sibTrans" cxnId="{6D7B9629-A93C-4A32-AD30-92D388EC2417}">
      <dgm:prSet/>
      <dgm:spPr/>
      <dgm:t>
        <a:bodyPr/>
        <a:lstStyle/>
        <a:p>
          <a:endParaRPr lang="fr-FR"/>
        </a:p>
      </dgm:t>
    </dgm:pt>
    <dgm:pt modelId="{D50CDC9D-7108-446D-B140-E3D34C538718}">
      <dgm:prSet phldrT="[Texte]"/>
      <dgm:spPr>
        <a:solidFill>
          <a:schemeClr val="accent2"/>
        </a:solidFill>
        <a:ln w="57150">
          <a:solidFill>
            <a:srgbClr val="FF0000"/>
          </a:solidFill>
        </a:ln>
      </dgm:spPr>
      <dgm:t>
        <a:bodyPr/>
        <a:lstStyle/>
        <a:p>
          <a:r>
            <a:rPr lang="fr-FR"/>
            <a:t>Onglet "BdD"</a:t>
          </a:r>
          <a:endParaRPr lang="fr-FR">
            <a:solidFill>
              <a:srgbClr val="FF0000"/>
            </a:solidFill>
          </a:endParaRPr>
        </a:p>
      </dgm:t>
    </dgm:pt>
    <dgm:pt modelId="{FBD00B8D-1B61-428F-8219-0129DA9C583C}" type="parTrans" cxnId="{89636BB8-2902-4D2C-9743-1154CAA985B3}">
      <dgm:prSet/>
      <dgm:spPr/>
      <dgm:t>
        <a:bodyPr/>
        <a:lstStyle/>
        <a:p>
          <a:endParaRPr lang="fr-FR"/>
        </a:p>
      </dgm:t>
    </dgm:pt>
    <dgm:pt modelId="{0E73163A-CDCC-4FF2-854F-71A3969AF62A}" type="sibTrans" cxnId="{89636BB8-2902-4D2C-9743-1154CAA985B3}">
      <dgm:prSet/>
      <dgm:spPr/>
      <dgm:t>
        <a:bodyPr/>
        <a:lstStyle/>
        <a:p>
          <a:endParaRPr lang="fr-FR"/>
        </a:p>
      </dgm:t>
    </dgm:pt>
    <dgm:pt modelId="{5454C226-3A09-475A-BA92-E51A5E11AA11}">
      <dgm:prSet phldrT="[Texte]"/>
      <dgm:spPr>
        <a:solidFill>
          <a:schemeClr val="accent2">
            <a:lumMod val="20000"/>
            <a:lumOff val="80000"/>
            <a:alpha val="90000"/>
          </a:schemeClr>
        </a:solidFill>
        <a:ln>
          <a:solidFill>
            <a:srgbClr val="FF0000"/>
          </a:solidFill>
        </a:ln>
      </dgm:spPr>
      <dgm:t>
        <a:bodyPr/>
        <a:lstStyle/>
        <a:p>
          <a:r>
            <a:rPr lang="fr-FR">
              <a:solidFill>
                <a:srgbClr val="FF0000"/>
              </a:solidFill>
            </a:rPr>
            <a:t>l'onglet BDD est le principal onglet qui fait foi. Tous les budgets doivent être saisis dans cet onglet</a:t>
          </a:r>
          <a:endParaRPr lang="fr-FR"/>
        </a:p>
      </dgm:t>
    </dgm:pt>
    <dgm:pt modelId="{DF0F421A-9C18-4ED4-A34E-73228C1AD4B0}" type="parTrans" cxnId="{D3980753-8395-41D8-9270-747E2A659D30}">
      <dgm:prSet/>
      <dgm:spPr/>
      <dgm:t>
        <a:bodyPr/>
        <a:lstStyle/>
        <a:p>
          <a:endParaRPr lang="fr-FR"/>
        </a:p>
      </dgm:t>
    </dgm:pt>
    <dgm:pt modelId="{58D92680-45D4-434D-86F4-76069DA34133}" type="sibTrans" cxnId="{D3980753-8395-41D8-9270-747E2A659D30}">
      <dgm:prSet/>
      <dgm:spPr/>
      <dgm:t>
        <a:bodyPr/>
        <a:lstStyle/>
        <a:p>
          <a:endParaRPr lang="fr-FR"/>
        </a:p>
      </dgm:t>
    </dgm:pt>
    <dgm:pt modelId="{D5662F13-9072-459F-ADDB-B9E6F9357AD6}" type="pres">
      <dgm:prSet presAssocID="{2CBD0C49-9B12-474C-B9AA-0970EC77296F}" presName="linearFlow" presStyleCnt="0">
        <dgm:presLayoutVars>
          <dgm:dir/>
          <dgm:animLvl val="lvl"/>
          <dgm:resizeHandles val="exact"/>
        </dgm:presLayoutVars>
      </dgm:prSet>
      <dgm:spPr/>
    </dgm:pt>
    <dgm:pt modelId="{7FA19B5B-FC57-49D7-BC6E-D1D7C0B2F374}" type="pres">
      <dgm:prSet presAssocID="{DC8A29F1-710F-4CCE-B0B9-5657EFD4509D}" presName="composite" presStyleCnt="0"/>
      <dgm:spPr/>
    </dgm:pt>
    <dgm:pt modelId="{CB2244DD-BE28-45A9-9D68-03ED3F6F8A19}" type="pres">
      <dgm:prSet presAssocID="{DC8A29F1-710F-4CCE-B0B9-5657EFD4509D}" presName="parTx" presStyleLbl="node1" presStyleIdx="0" presStyleCnt="4">
        <dgm:presLayoutVars>
          <dgm:chMax val="0"/>
          <dgm:chPref val="0"/>
          <dgm:bulletEnabled val="1"/>
        </dgm:presLayoutVars>
      </dgm:prSet>
      <dgm:spPr/>
    </dgm:pt>
    <dgm:pt modelId="{3429F73F-F207-4787-8233-12507B2D6384}" type="pres">
      <dgm:prSet presAssocID="{DC8A29F1-710F-4CCE-B0B9-5657EFD4509D}" presName="parSh" presStyleLbl="node1" presStyleIdx="0" presStyleCnt="4"/>
      <dgm:spPr/>
    </dgm:pt>
    <dgm:pt modelId="{FA7FA26B-59C0-4D81-BDF1-2FEBDD36CF48}" type="pres">
      <dgm:prSet presAssocID="{DC8A29F1-710F-4CCE-B0B9-5657EFD4509D}" presName="desTx" presStyleLbl="fgAcc1" presStyleIdx="0" presStyleCnt="4">
        <dgm:presLayoutVars>
          <dgm:bulletEnabled val="1"/>
        </dgm:presLayoutVars>
      </dgm:prSet>
      <dgm:spPr/>
    </dgm:pt>
    <dgm:pt modelId="{ED35F717-59E3-4482-8FA8-45FF4D900504}" type="pres">
      <dgm:prSet presAssocID="{D8F1B296-F191-48C2-B54A-D7538F24B68A}" presName="sibTrans" presStyleLbl="sibTrans2D1" presStyleIdx="0" presStyleCnt="3"/>
      <dgm:spPr/>
    </dgm:pt>
    <dgm:pt modelId="{02D1807C-D53D-40D9-A902-B1380097ECD0}" type="pres">
      <dgm:prSet presAssocID="{D8F1B296-F191-48C2-B54A-D7538F24B68A}" presName="connTx" presStyleLbl="sibTrans2D1" presStyleIdx="0" presStyleCnt="3"/>
      <dgm:spPr/>
    </dgm:pt>
    <dgm:pt modelId="{B834623B-05F0-47C3-A5DE-E175706DA914}" type="pres">
      <dgm:prSet presAssocID="{D1B1188D-41E5-4C4E-A9A5-A09705C11EB9}" presName="composite" presStyleCnt="0"/>
      <dgm:spPr/>
    </dgm:pt>
    <dgm:pt modelId="{EF06715D-9889-4420-B88F-F38C2A5575F5}" type="pres">
      <dgm:prSet presAssocID="{D1B1188D-41E5-4C4E-A9A5-A09705C11EB9}" presName="parTx" presStyleLbl="node1" presStyleIdx="0" presStyleCnt="4">
        <dgm:presLayoutVars>
          <dgm:chMax val="0"/>
          <dgm:chPref val="0"/>
          <dgm:bulletEnabled val="1"/>
        </dgm:presLayoutVars>
      </dgm:prSet>
      <dgm:spPr/>
    </dgm:pt>
    <dgm:pt modelId="{72D425C0-09F7-4492-8B5E-7BBE5A342124}" type="pres">
      <dgm:prSet presAssocID="{D1B1188D-41E5-4C4E-A9A5-A09705C11EB9}" presName="parSh" presStyleLbl="node1" presStyleIdx="1" presStyleCnt="4"/>
      <dgm:spPr/>
    </dgm:pt>
    <dgm:pt modelId="{922C5EFB-989A-4CA3-BE0E-A1B1B629A4B3}" type="pres">
      <dgm:prSet presAssocID="{D1B1188D-41E5-4C4E-A9A5-A09705C11EB9}" presName="desTx" presStyleLbl="fgAcc1" presStyleIdx="1" presStyleCnt="4">
        <dgm:presLayoutVars>
          <dgm:bulletEnabled val="1"/>
        </dgm:presLayoutVars>
      </dgm:prSet>
      <dgm:spPr/>
    </dgm:pt>
    <dgm:pt modelId="{7BAAE764-61B9-4297-B3C4-CB4F48519412}" type="pres">
      <dgm:prSet presAssocID="{2A449B96-1F38-4150-BB1E-46D6692CE56C}" presName="sibTrans" presStyleLbl="sibTrans2D1" presStyleIdx="1" presStyleCnt="3"/>
      <dgm:spPr/>
    </dgm:pt>
    <dgm:pt modelId="{582BD88F-5247-4335-99BD-741CBCA8FEAA}" type="pres">
      <dgm:prSet presAssocID="{2A449B96-1F38-4150-BB1E-46D6692CE56C}" presName="connTx" presStyleLbl="sibTrans2D1" presStyleIdx="1" presStyleCnt="3"/>
      <dgm:spPr/>
    </dgm:pt>
    <dgm:pt modelId="{CB5B618D-F246-43EF-9F5A-1CA44B667D15}" type="pres">
      <dgm:prSet presAssocID="{155A07BE-9D8C-4AFC-AF1D-5EC3575A8656}" presName="composite" presStyleCnt="0"/>
      <dgm:spPr/>
    </dgm:pt>
    <dgm:pt modelId="{1505B0AE-9DA4-406C-AB3A-A489465CB48C}" type="pres">
      <dgm:prSet presAssocID="{155A07BE-9D8C-4AFC-AF1D-5EC3575A8656}" presName="parTx" presStyleLbl="node1" presStyleIdx="1" presStyleCnt="4">
        <dgm:presLayoutVars>
          <dgm:chMax val="0"/>
          <dgm:chPref val="0"/>
          <dgm:bulletEnabled val="1"/>
        </dgm:presLayoutVars>
      </dgm:prSet>
      <dgm:spPr/>
    </dgm:pt>
    <dgm:pt modelId="{1E8FBFC9-D568-4058-88D5-CC7736AC3267}" type="pres">
      <dgm:prSet presAssocID="{155A07BE-9D8C-4AFC-AF1D-5EC3575A8656}" presName="parSh" presStyleLbl="node1" presStyleIdx="2" presStyleCnt="4"/>
      <dgm:spPr/>
    </dgm:pt>
    <dgm:pt modelId="{D6FB0CD7-5361-4B06-9A88-9D3D898BC601}" type="pres">
      <dgm:prSet presAssocID="{155A07BE-9D8C-4AFC-AF1D-5EC3575A8656}" presName="desTx" presStyleLbl="fgAcc1" presStyleIdx="2" presStyleCnt="4">
        <dgm:presLayoutVars>
          <dgm:bulletEnabled val="1"/>
        </dgm:presLayoutVars>
      </dgm:prSet>
      <dgm:spPr/>
    </dgm:pt>
    <dgm:pt modelId="{2AF93ECD-8426-44D2-B382-0E092DBF24D5}" type="pres">
      <dgm:prSet presAssocID="{A64FBF7C-C571-4707-BEE6-1CD384F80458}" presName="sibTrans" presStyleLbl="sibTrans2D1" presStyleIdx="2" presStyleCnt="3"/>
      <dgm:spPr/>
    </dgm:pt>
    <dgm:pt modelId="{254C0722-C0A2-4096-9CB5-3D24B371950F}" type="pres">
      <dgm:prSet presAssocID="{A64FBF7C-C571-4707-BEE6-1CD384F80458}" presName="connTx" presStyleLbl="sibTrans2D1" presStyleIdx="2" presStyleCnt="3"/>
      <dgm:spPr/>
    </dgm:pt>
    <dgm:pt modelId="{E162F6FA-7E49-471E-8866-BD7BB6F9C7CF}" type="pres">
      <dgm:prSet presAssocID="{D50CDC9D-7108-446D-B140-E3D34C538718}" presName="composite" presStyleCnt="0"/>
      <dgm:spPr/>
    </dgm:pt>
    <dgm:pt modelId="{547FFC0A-A001-4262-8B16-931E4187AA71}" type="pres">
      <dgm:prSet presAssocID="{D50CDC9D-7108-446D-B140-E3D34C538718}" presName="parTx" presStyleLbl="node1" presStyleIdx="2" presStyleCnt="4">
        <dgm:presLayoutVars>
          <dgm:chMax val="0"/>
          <dgm:chPref val="0"/>
          <dgm:bulletEnabled val="1"/>
        </dgm:presLayoutVars>
      </dgm:prSet>
      <dgm:spPr/>
    </dgm:pt>
    <dgm:pt modelId="{FD691116-2B45-47B2-A5BA-E3BBE1E365BF}" type="pres">
      <dgm:prSet presAssocID="{D50CDC9D-7108-446D-B140-E3D34C538718}" presName="parSh" presStyleLbl="node1" presStyleIdx="3" presStyleCnt="4"/>
      <dgm:spPr/>
    </dgm:pt>
    <dgm:pt modelId="{48B0495C-129B-414B-AF34-AAA2E2E8EECF}" type="pres">
      <dgm:prSet presAssocID="{D50CDC9D-7108-446D-B140-E3D34C538718}" presName="desTx" presStyleLbl="fgAcc1" presStyleIdx="3" presStyleCnt="4">
        <dgm:presLayoutVars>
          <dgm:bulletEnabled val="1"/>
        </dgm:presLayoutVars>
      </dgm:prSet>
      <dgm:spPr/>
    </dgm:pt>
  </dgm:ptLst>
  <dgm:cxnLst>
    <dgm:cxn modelId="{8769F409-DE51-4637-9935-7EF80C3588E3}" type="presOf" srcId="{D50CDC9D-7108-446D-B140-E3D34C538718}" destId="{547FFC0A-A001-4262-8B16-931E4187AA71}" srcOrd="0" destOrd="0" presId="urn:microsoft.com/office/officeart/2005/8/layout/process3"/>
    <dgm:cxn modelId="{5EA0140C-9AE8-4039-941D-FA906E110388}" type="presOf" srcId="{DC8A29F1-710F-4CCE-B0B9-5657EFD4509D}" destId="{3429F73F-F207-4787-8233-12507B2D6384}" srcOrd="1" destOrd="0" presId="urn:microsoft.com/office/officeart/2005/8/layout/process3"/>
    <dgm:cxn modelId="{BE3FEC10-7DF0-47D4-8F54-6C79771654F9}" type="presOf" srcId="{A64FBF7C-C571-4707-BEE6-1CD384F80458}" destId="{2AF93ECD-8426-44D2-B382-0E092DBF24D5}" srcOrd="0" destOrd="0" presId="urn:microsoft.com/office/officeart/2005/8/layout/process3"/>
    <dgm:cxn modelId="{1A011916-5658-465D-B283-598C0A71718B}" type="presOf" srcId="{155A07BE-9D8C-4AFC-AF1D-5EC3575A8656}" destId="{1E8FBFC9-D568-4058-88D5-CC7736AC3267}" srcOrd="1" destOrd="0" presId="urn:microsoft.com/office/officeart/2005/8/layout/process3"/>
    <dgm:cxn modelId="{B931BD17-7EDE-49BB-B00F-24C2A85588C5}" srcId="{D1B1188D-41E5-4C4E-A9A5-A09705C11EB9}" destId="{725AD983-4AA7-4F94-BE35-F5A91EFD9035}" srcOrd="0" destOrd="0" parTransId="{658316CE-6960-414D-9587-FB77F49F36D7}" sibTransId="{B3CBD69B-F8B0-4CCD-A9F9-CB37126F9E6B}"/>
    <dgm:cxn modelId="{A3D05A1D-080D-4F67-A98E-C8CEFCF33F78}" srcId="{2CBD0C49-9B12-474C-B9AA-0970EC77296F}" destId="{155A07BE-9D8C-4AFC-AF1D-5EC3575A8656}" srcOrd="2" destOrd="0" parTransId="{62EBFCB8-EEC6-4E6E-BBDB-FFB3F9C8B0B2}" sibTransId="{A64FBF7C-C571-4707-BEE6-1CD384F80458}"/>
    <dgm:cxn modelId="{84CC0821-3B3A-4220-894F-C9DEDA499BA6}" type="presOf" srcId="{5454C226-3A09-475A-BA92-E51A5E11AA11}" destId="{48B0495C-129B-414B-AF34-AAA2E2E8EECF}" srcOrd="0" destOrd="0" presId="urn:microsoft.com/office/officeart/2005/8/layout/process3"/>
    <dgm:cxn modelId="{6D7B9629-A93C-4A32-AD30-92D388EC2417}" srcId="{155A07BE-9D8C-4AFC-AF1D-5EC3575A8656}" destId="{5F169FCA-A73C-4CD8-B712-471CB7100FCF}" srcOrd="0" destOrd="0" parTransId="{604B91B3-8BA4-452D-9D55-12768D544237}" sibTransId="{E9E99CAD-1C17-4E7C-A62A-A14998C7A3E9}"/>
    <dgm:cxn modelId="{4000E52A-2382-4920-AD11-2FEC021F0743}" type="presOf" srcId="{D50CDC9D-7108-446D-B140-E3D34C538718}" destId="{FD691116-2B45-47B2-A5BA-E3BBE1E365BF}" srcOrd="1" destOrd="0" presId="urn:microsoft.com/office/officeart/2005/8/layout/process3"/>
    <dgm:cxn modelId="{5E10E631-A5DA-4288-AEE7-F09A4ADC3ADD}" type="presOf" srcId="{DC8A29F1-710F-4CCE-B0B9-5657EFD4509D}" destId="{CB2244DD-BE28-45A9-9D68-03ED3F6F8A19}" srcOrd="0" destOrd="0" presId="urn:microsoft.com/office/officeart/2005/8/layout/process3"/>
    <dgm:cxn modelId="{9833C05B-02EC-42A2-A2B3-72F246C90445}" type="presOf" srcId="{D8F1B296-F191-48C2-B54A-D7538F24B68A}" destId="{ED35F717-59E3-4482-8FA8-45FF4D900504}" srcOrd="0" destOrd="0" presId="urn:microsoft.com/office/officeart/2005/8/layout/process3"/>
    <dgm:cxn modelId="{D3980753-8395-41D8-9270-747E2A659D30}" srcId="{D50CDC9D-7108-446D-B140-E3D34C538718}" destId="{5454C226-3A09-475A-BA92-E51A5E11AA11}" srcOrd="0" destOrd="0" parTransId="{DF0F421A-9C18-4ED4-A34E-73228C1AD4B0}" sibTransId="{58D92680-45D4-434D-86F4-76069DA34133}"/>
    <dgm:cxn modelId="{64776C76-B732-4AA4-AA79-D1DBA18F522F}" srcId="{2CBD0C49-9B12-474C-B9AA-0970EC77296F}" destId="{D1B1188D-41E5-4C4E-A9A5-A09705C11EB9}" srcOrd="1" destOrd="0" parTransId="{8F4F4163-05E4-492B-93C4-9CA0CE4931CD}" sibTransId="{2A449B96-1F38-4150-BB1E-46D6692CE56C}"/>
    <dgm:cxn modelId="{56200B5A-0ED1-454D-B039-3C9F84FA001E}" type="presOf" srcId="{D1B1188D-41E5-4C4E-A9A5-A09705C11EB9}" destId="{EF06715D-9889-4420-B88F-F38C2A5575F5}" srcOrd="0" destOrd="0" presId="urn:microsoft.com/office/officeart/2005/8/layout/process3"/>
    <dgm:cxn modelId="{2D9B417B-2A14-4B7A-BB5C-B8C582F3CBDB}" type="presOf" srcId="{8E101F9F-7322-4545-B67B-9791AB811F4A}" destId="{FA7FA26B-59C0-4D81-BDF1-2FEBDD36CF48}" srcOrd="0" destOrd="0" presId="urn:microsoft.com/office/officeart/2005/8/layout/process3"/>
    <dgm:cxn modelId="{C9A33285-C830-4376-99F1-9CB824E6C8FE}" type="presOf" srcId="{2A449B96-1F38-4150-BB1E-46D6692CE56C}" destId="{582BD88F-5247-4335-99BD-741CBCA8FEAA}" srcOrd="1" destOrd="0" presId="urn:microsoft.com/office/officeart/2005/8/layout/process3"/>
    <dgm:cxn modelId="{53829A97-1A4B-4D94-9ED3-15EE896D5CBC}" type="presOf" srcId="{2A449B96-1F38-4150-BB1E-46D6692CE56C}" destId="{7BAAE764-61B9-4297-B3C4-CB4F48519412}" srcOrd="0" destOrd="0" presId="urn:microsoft.com/office/officeart/2005/8/layout/process3"/>
    <dgm:cxn modelId="{2A4E019E-6B93-4C52-8D5A-36F3B8A1909B}" type="presOf" srcId="{155A07BE-9D8C-4AFC-AF1D-5EC3575A8656}" destId="{1505B0AE-9DA4-406C-AB3A-A489465CB48C}" srcOrd="0" destOrd="0" presId="urn:microsoft.com/office/officeart/2005/8/layout/process3"/>
    <dgm:cxn modelId="{3CB277A2-3DE9-451A-83F0-CD8D582359C0}" type="presOf" srcId="{725AD983-4AA7-4F94-BE35-F5A91EFD9035}" destId="{922C5EFB-989A-4CA3-BE0E-A1B1B629A4B3}" srcOrd="0" destOrd="0" presId="urn:microsoft.com/office/officeart/2005/8/layout/process3"/>
    <dgm:cxn modelId="{AB1EAEAB-C508-4119-AE68-E163CC8A399A}" type="presOf" srcId="{D1B1188D-41E5-4C4E-A9A5-A09705C11EB9}" destId="{72D425C0-09F7-4492-8B5E-7BBE5A342124}" srcOrd="1" destOrd="0" presId="urn:microsoft.com/office/officeart/2005/8/layout/process3"/>
    <dgm:cxn modelId="{89636BB8-2902-4D2C-9743-1154CAA985B3}" srcId="{2CBD0C49-9B12-474C-B9AA-0970EC77296F}" destId="{D50CDC9D-7108-446D-B140-E3D34C538718}" srcOrd="3" destOrd="0" parTransId="{FBD00B8D-1B61-428F-8219-0129DA9C583C}" sibTransId="{0E73163A-CDCC-4FF2-854F-71A3969AF62A}"/>
    <dgm:cxn modelId="{8770AEBC-4219-4A31-BBAB-E5D8F94876C9}" srcId="{2CBD0C49-9B12-474C-B9AA-0970EC77296F}" destId="{DC8A29F1-710F-4CCE-B0B9-5657EFD4509D}" srcOrd="0" destOrd="0" parTransId="{5DB175A8-0DC9-486E-B757-2A572251149F}" sibTransId="{D8F1B296-F191-48C2-B54A-D7538F24B68A}"/>
    <dgm:cxn modelId="{40EE8BC5-4EAA-46A0-A54A-213263BEACFC}" type="presOf" srcId="{5F169FCA-A73C-4CD8-B712-471CB7100FCF}" destId="{D6FB0CD7-5361-4B06-9A88-9D3D898BC601}" srcOrd="0" destOrd="0" presId="urn:microsoft.com/office/officeart/2005/8/layout/process3"/>
    <dgm:cxn modelId="{7E85AFC8-173E-4A3A-8126-D9521C8B0E6B}" type="presOf" srcId="{D8F1B296-F191-48C2-B54A-D7538F24B68A}" destId="{02D1807C-D53D-40D9-A902-B1380097ECD0}" srcOrd="1" destOrd="0" presId="urn:microsoft.com/office/officeart/2005/8/layout/process3"/>
    <dgm:cxn modelId="{4CED08CA-4E81-4B5D-A724-681A4365E4C7}" srcId="{DC8A29F1-710F-4CCE-B0B9-5657EFD4509D}" destId="{8E101F9F-7322-4545-B67B-9791AB811F4A}" srcOrd="0" destOrd="0" parTransId="{1E6E5A06-8145-410F-854A-D7C3CCC0C238}" sibTransId="{B27702C3-3E9B-4DB1-881D-C7EDCA63E8D7}"/>
    <dgm:cxn modelId="{1BC746CE-A430-49A6-97C3-830E5B63FAA1}" type="presOf" srcId="{A64FBF7C-C571-4707-BEE6-1CD384F80458}" destId="{254C0722-C0A2-4096-9CB5-3D24B371950F}" srcOrd="1" destOrd="0" presId="urn:microsoft.com/office/officeart/2005/8/layout/process3"/>
    <dgm:cxn modelId="{9C274DF5-6482-4B4C-A05B-414BF7439411}" type="presOf" srcId="{2CBD0C49-9B12-474C-B9AA-0970EC77296F}" destId="{D5662F13-9072-459F-ADDB-B9E6F9357AD6}" srcOrd="0" destOrd="0" presId="urn:microsoft.com/office/officeart/2005/8/layout/process3"/>
    <dgm:cxn modelId="{C089DC60-6257-4AB8-912E-6B07272EE45F}" type="presParOf" srcId="{D5662F13-9072-459F-ADDB-B9E6F9357AD6}" destId="{7FA19B5B-FC57-49D7-BC6E-D1D7C0B2F374}" srcOrd="0" destOrd="0" presId="urn:microsoft.com/office/officeart/2005/8/layout/process3"/>
    <dgm:cxn modelId="{61BD38FF-3844-4AD7-B106-3CBDDEE7EA3A}" type="presParOf" srcId="{7FA19B5B-FC57-49D7-BC6E-D1D7C0B2F374}" destId="{CB2244DD-BE28-45A9-9D68-03ED3F6F8A19}" srcOrd="0" destOrd="0" presId="urn:microsoft.com/office/officeart/2005/8/layout/process3"/>
    <dgm:cxn modelId="{065519C1-0AD5-4A92-9464-284DC7C4BF6C}" type="presParOf" srcId="{7FA19B5B-FC57-49D7-BC6E-D1D7C0B2F374}" destId="{3429F73F-F207-4787-8233-12507B2D6384}" srcOrd="1" destOrd="0" presId="urn:microsoft.com/office/officeart/2005/8/layout/process3"/>
    <dgm:cxn modelId="{23ED7617-0199-4B39-AB9C-D2F1F61A0CCC}" type="presParOf" srcId="{7FA19B5B-FC57-49D7-BC6E-D1D7C0B2F374}" destId="{FA7FA26B-59C0-4D81-BDF1-2FEBDD36CF48}" srcOrd="2" destOrd="0" presId="urn:microsoft.com/office/officeart/2005/8/layout/process3"/>
    <dgm:cxn modelId="{7B8BF2C2-C0EC-42E7-B8B5-8AC255DADF5B}" type="presParOf" srcId="{D5662F13-9072-459F-ADDB-B9E6F9357AD6}" destId="{ED35F717-59E3-4482-8FA8-45FF4D900504}" srcOrd="1" destOrd="0" presId="urn:microsoft.com/office/officeart/2005/8/layout/process3"/>
    <dgm:cxn modelId="{C54C542C-FC2B-4C17-B159-F2F3CDBB7D65}" type="presParOf" srcId="{ED35F717-59E3-4482-8FA8-45FF4D900504}" destId="{02D1807C-D53D-40D9-A902-B1380097ECD0}" srcOrd="0" destOrd="0" presId="urn:microsoft.com/office/officeart/2005/8/layout/process3"/>
    <dgm:cxn modelId="{C55A2AFA-9784-4A69-8DC7-1B2775EEE0E0}" type="presParOf" srcId="{D5662F13-9072-459F-ADDB-B9E6F9357AD6}" destId="{B834623B-05F0-47C3-A5DE-E175706DA914}" srcOrd="2" destOrd="0" presId="urn:microsoft.com/office/officeart/2005/8/layout/process3"/>
    <dgm:cxn modelId="{68962743-8A80-4933-B487-E258F1372912}" type="presParOf" srcId="{B834623B-05F0-47C3-A5DE-E175706DA914}" destId="{EF06715D-9889-4420-B88F-F38C2A5575F5}" srcOrd="0" destOrd="0" presId="urn:microsoft.com/office/officeart/2005/8/layout/process3"/>
    <dgm:cxn modelId="{8DAFF0FE-1727-4C3C-9FB6-FC4C0E34A8E9}" type="presParOf" srcId="{B834623B-05F0-47C3-A5DE-E175706DA914}" destId="{72D425C0-09F7-4492-8B5E-7BBE5A342124}" srcOrd="1" destOrd="0" presId="urn:microsoft.com/office/officeart/2005/8/layout/process3"/>
    <dgm:cxn modelId="{D3E22EFD-183F-45A0-BEA0-2B11717393A8}" type="presParOf" srcId="{B834623B-05F0-47C3-A5DE-E175706DA914}" destId="{922C5EFB-989A-4CA3-BE0E-A1B1B629A4B3}" srcOrd="2" destOrd="0" presId="urn:microsoft.com/office/officeart/2005/8/layout/process3"/>
    <dgm:cxn modelId="{FE88CD77-EC08-4EEB-8644-9A6EED18F2FE}" type="presParOf" srcId="{D5662F13-9072-459F-ADDB-B9E6F9357AD6}" destId="{7BAAE764-61B9-4297-B3C4-CB4F48519412}" srcOrd="3" destOrd="0" presId="urn:microsoft.com/office/officeart/2005/8/layout/process3"/>
    <dgm:cxn modelId="{6EDC8C1A-0241-4D39-AA8A-FD46EAA7A7B5}" type="presParOf" srcId="{7BAAE764-61B9-4297-B3C4-CB4F48519412}" destId="{582BD88F-5247-4335-99BD-741CBCA8FEAA}" srcOrd="0" destOrd="0" presId="urn:microsoft.com/office/officeart/2005/8/layout/process3"/>
    <dgm:cxn modelId="{9D632D76-94EB-4DF5-B07A-842303C038FD}" type="presParOf" srcId="{D5662F13-9072-459F-ADDB-B9E6F9357AD6}" destId="{CB5B618D-F246-43EF-9F5A-1CA44B667D15}" srcOrd="4" destOrd="0" presId="urn:microsoft.com/office/officeart/2005/8/layout/process3"/>
    <dgm:cxn modelId="{BD3DA633-88DC-48B3-83D1-E6441B494E3D}" type="presParOf" srcId="{CB5B618D-F246-43EF-9F5A-1CA44B667D15}" destId="{1505B0AE-9DA4-406C-AB3A-A489465CB48C}" srcOrd="0" destOrd="0" presId="urn:microsoft.com/office/officeart/2005/8/layout/process3"/>
    <dgm:cxn modelId="{0CD105C8-CF48-48D6-8B3B-A1AAB08AEB99}" type="presParOf" srcId="{CB5B618D-F246-43EF-9F5A-1CA44B667D15}" destId="{1E8FBFC9-D568-4058-88D5-CC7736AC3267}" srcOrd="1" destOrd="0" presId="urn:microsoft.com/office/officeart/2005/8/layout/process3"/>
    <dgm:cxn modelId="{EC371331-A19C-46B4-8D78-AB5C124B2B00}" type="presParOf" srcId="{CB5B618D-F246-43EF-9F5A-1CA44B667D15}" destId="{D6FB0CD7-5361-4B06-9A88-9D3D898BC601}" srcOrd="2" destOrd="0" presId="urn:microsoft.com/office/officeart/2005/8/layout/process3"/>
    <dgm:cxn modelId="{F4FCE396-8D80-4057-9272-9BEA0613A042}" type="presParOf" srcId="{D5662F13-9072-459F-ADDB-B9E6F9357AD6}" destId="{2AF93ECD-8426-44D2-B382-0E092DBF24D5}" srcOrd="5" destOrd="0" presId="urn:microsoft.com/office/officeart/2005/8/layout/process3"/>
    <dgm:cxn modelId="{0D29C07F-7EA8-4302-B75F-AC4BD17EE074}" type="presParOf" srcId="{2AF93ECD-8426-44D2-B382-0E092DBF24D5}" destId="{254C0722-C0A2-4096-9CB5-3D24B371950F}" srcOrd="0" destOrd="0" presId="urn:microsoft.com/office/officeart/2005/8/layout/process3"/>
    <dgm:cxn modelId="{91830E18-F162-4640-B5F1-684E98E5ED42}" type="presParOf" srcId="{D5662F13-9072-459F-ADDB-B9E6F9357AD6}" destId="{E162F6FA-7E49-471E-8866-BD7BB6F9C7CF}" srcOrd="6" destOrd="0" presId="urn:microsoft.com/office/officeart/2005/8/layout/process3"/>
    <dgm:cxn modelId="{8A2A4554-7D30-4351-91BA-7053EAD40300}" type="presParOf" srcId="{E162F6FA-7E49-471E-8866-BD7BB6F9C7CF}" destId="{547FFC0A-A001-4262-8B16-931E4187AA71}" srcOrd="0" destOrd="0" presId="urn:microsoft.com/office/officeart/2005/8/layout/process3"/>
    <dgm:cxn modelId="{9D82903A-2C5B-4753-976A-EEF3E31585A4}" type="presParOf" srcId="{E162F6FA-7E49-471E-8866-BD7BB6F9C7CF}" destId="{FD691116-2B45-47B2-A5BA-E3BBE1E365BF}" srcOrd="1" destOrd="0" presId="urn:microsoft.com/office/officeart/2005/8/layout/process3"/>
    <dgm:cxn modelId="{02B185C3-0D65-461B-AEDB-A0C392DF9F8F}" type="presParOf" srcId="{E162F6FA-7E49-471E-8866-BD7BB6F9C7CF}" destId="{48B0495C-129B-414B-AF34-AAA2E2E8EECF}" srcOrd="2" destOrd="0" presId="urn:microsoft.com/office/officeart/2005/8/layout/process3"/>
  </dgm:cxnLst>
  <dgm:bg/>
  <dgm:whole>
    <a:ln w="9525" cap="flat" cmpd="sng" algn="ctr">
      <a:noFill/>
      <a:prstDash val="solid"/>
      <a:round/>
      <a:headEnd type="none" w="med" len="med"/>
      <a:tailEnd type="none" w="med" len="med"/>
    </a:ln>
  </dgm:whole>
  <dgm:extLst>
    <a:ext uri="http://schemas.microsoft.com/office/drawing/2008/diagram">
      <dsp:dataModelExt xmlns:dsp="http://schemas.microsoft.com/office/drawing/2008/diagram" relId="rId6"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3429F73F-F207-4787-8233-12507B2D6384}">
      <dsp:nvSpPr>
        <dsp:cNvPr id="0" name=""/>
        <dsp:cNvSpPr/>
      </dsp:nvSpPr>
      <dsp:spPr>
        <a:xfrm>
          <a:off x="1306" y="200170"/>
          <a:ext cx="1641266" cy="818527"/>
        </a:xfrm>
        <a:prstGeom prst="roundRect">
          <a:avLst>
            <a:gd name="adj" fmla="val 10000"/>
          </a:avLst>
        </a:prstGeom>
        <a:solidFill>
          <a:schemeClr val="accent2"/>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99568" tIns="99568" rIns="99568" bIns="53340" numCol="1" spcCol="1270" anchor="t" anchorCtr="0">
          <a:noAutofit/>
        </a:bodyPr>
        <a:lstStyle/>
        <a:p>
          <a:pPr marL="0" lvl="0" indent="0" algn="l" defTabSz="622300">
            <a:lnSpc>
              <a:spcPct val="90000"/>
            </a:lnSpc>
            <a:spcBef>
              <a:spcPct val="0"/>
            </a:spcBef>
            <a:spcAft>
              <a:spcPct val="35000"/>
            </a:spcAft>
            <a:buNone/>
          </a:pPr>
          <a:r>
            <a:rPr lang="fr-FR" sz="1400" kern="1200"/>
            <a:t>onglet "Partenaires"</a:t>
          </a:r>
        </a:p>
      </dsp:txBody>
      <dsp:txXfrm>
        <a:off x="1306" y="200170"/>
        <a:ext cx="1641266" cy="545685"/>
      </dsp:txXfrm>
    </dsp:sp>
    <dsp:sp modelId="{FA7FA26B-59C0-4D81-BDF1-2FEBDD36CF48}">
      <dsp:nvSpPr>
        <dsp:cNvPr id="0" name=""/>
        <dsp:cNvSpPr/>
      </dsp:nvSpPr>
      <dsp:spPr>
        <a:xfrm>
          <a:off x="337469" y="745855"/>
          <a:ext cx="1641266" cy="2280895"/>
        </a:xfrm>
        <a:prstGeom prst="roundRect">
          <a:avLst>
            <a:gd name="adj" fmla="val 10000"/>
          </a:avLst>
        </a:prstGeom>
        <a:solidFill>
          <a:schemeClr val="lt1">
            <a:alpha val="90000"/>
            <a:hueOff val="0"/>
            <a:satOff val="0"/>
            <a:lumOff val="0"/>
            <a:alphaOff val="0"/>
          </a:schemeClr>
        </a:solidFill>
        <a:ln w="12700" cap="flat" cmpd="sng" algn="ctr">
          <a:solidFill>
            <a:srgbClr val="FF0000"/>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99568" tIns="99568" rIns="99568" bIns="99568" numCol="1" spcCol="1270" anchor="t" anchorCtr="0">
          <a:noAutofit/>
        </a:bodyPr>
        <a:lstStyle/>
        <a:p>
          <a:pPr marL="114300" lvl="1" indent="-114300" algn="l" defTabSz="622300">
            <a:lnSpc>
              <a:spcPct val="90000"/>
            </a:lnSpc>
            <a:spcBef>
              <a:spcPct val="0"/>
            </a:spcBef>
            <a:spcAft>
              <a:spcPct val="15000"/>
            </a:spcAft>
            <a:buChar char="•"/>
          </a:pPr>
          <a:r>
            <a:rPr lang="fr-FR" sz="1400" kern="1200"/>
            <a:t>saisir les informations clés du projet</a:t>
          </a:r>
        </a:p>
      </dsp:txBody>
      <dsp:txXfrm>
        <a:off x="385540" y="793926"/>
        <a:ext cx="1545124" cy="2184753"/>
      </dsp:txXfrm>
    </dsp:sp>
    <dsp:sp modelId="{ED35F717-59E3-4482-8FA8-45FF4D900504}">
      <dsp:nvSpPr>
        <dsp:cNvPr id="0" name=""/>
        <dsp:cNvSpPr/>
      </dsp:nvSpPr>
      <dsp:spPr>
        <a:xfrm>
          <a:off x="1891383" y="268698"/>
          <a:ext cx="527477" cy="408628"/>
        </a:xfrm>
        <a:prstGeom prst="righ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488950">
            <a:lnSpc>
              <a:spcPct val="90000"/>
            </a:lnSpc>
            <a:spcBef>
              <a:spcPct val="0"/>
            </a:spcBef>
            <a:spcAft>
              <a:spcPct val="35000"/>
            </a:spcAft>
            <a:buNone/>
          </a:pPr>
          <a:endParaRPr lang="fr-FR" sz="1100" kern="1200"/>
        </a:p>
      </dsp:txBody>
      <dsp:txXfrm>
        <a:off x="1891383" y="350424"/>
        <a:ext cx="404889" cy="245176"/>
      </dsp:txXfrm>
    </dsp:sp>
    <dsp:sp modelId="{72D425C0-09F7-4492-8B5E-7BBE5A342124}">
      <dsp:nvSpPr>
        <dsp:cNvPr id="0" name=""/>
        <dsp:cNvSpPr/>
      </dsp:nvSpPr>
      <dsp:spPr>
        <a:xfrm>
          <a:off x="2637813" y="200170"/>
          <a:ext cx="1641266" cy="818527"/>
        </a:xfrm>
        <a:prstGeom prst="roundRect">
          <a:avLst>
            <a:gd name="adj" fmla="val 10000"/>
          </a:avLst>
        </a:prstGeom>
        <a:solidFill>
          <a:schemeClr val="accent2"/>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99568" tIns="99568" rIns="99568" bIns="53340" numCol="1" spcCol="1270" anchor="t" anchorCtr="0">
          <a:noAutofit/>
        </a:bodyPr>
        <a:lstStyle/>
        <a:p>
          <a:pPr marL="0" lvl="0" indent="0" algn="l" defTabSz="622300">
            <a:lnSpc>
              <a:spcPct val="90000"/>
            </a:lnSpc>
            <a:spcBef>
              <a:spcPct val="0"/>
            </a:spcBef>
            <a:spcAft>
              <a:spcPct val="35000"/>
            </a:spcAft>
            <a:buNone/>
          </a:pPr>
          <a:r>
            <a:rPr lang="fr-FR" sz="1400" kern="1200"/>
            <a:t>Onglet "structure projet"</a:t>
          </a:r>
        </a:p>
      </dsp:txBody>
      <dsp:txXfrm>
        <a:off x="2637813" y="200170"/>
        <a:ext cx="1641266" cy="545685"/>
      </dsp:txXfrm>
    </dsp:sp>
    <dsp:sp modelId="{922C5EFB-989A-4CA3-BE0E-A1B1B629A4B3}">
      <dsp:nvSpPr>
        <dsp:cNvPr id="0" name=""/>
        <dsp:cNvSpPr/>
      </dsp:nvSpPr>
      <dsp:spPr>
        <a:xfrm>
          <a:off x="2973976" y="745855"/>
          <a:ext cx="1641266" cy="2280895"/>
        </a:xfrm>
        <a:prstGeom prst="roundRect">
          <a:avLst>
            <a:gd name="adj" fmla="val 10000"/>
          </a:avLst>
        </a:prstGeom>
        <a:solidFill>
          <a:schemeClr val="lt1">
            <a:alpha val="90000"/>
            <a:hueOff val="0"/>
            <a:satOff val="0"/>
            <a:lumOff val="0"/>
            <a:alphaOff val="0"/>
          </a:schemeClr>
        </a:solidFill>
        <a:ln w="12700" cap="flat" cmpd="sng" algn="ctr">
          <a:solidFill>
            <a:srgbClr val="FF0000"/>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99568" tIns="99568" rIns="99568" bIns="99568" numCol="1" spcCol="1270" anchor="t" anchorCtr="0">
          <a:noAutofit/>
        </a:bodyPr>
        <a:lstStyle/>
        <a:p>
          <a:pPr marL="114300" lvl="1" indent="-114300" algn="l" defTabSz="622300">
            <a:lnSpc>
              <a:spcPct val="90000"/>
            </a:lnSpc>
            <a:spcBef>
              <a:spcPct val="0"/>
            </a:spcBef>
            <a:spcAft>
              <a:spcPct val="15000"/>
            </a:spcAft>
            <a:buChar char="•"/>
          </a:pPr>
          <a:r>
            <a:rPr lang="fr-FR" sz="1400" kern="1200"/>
            <a:t>Préciser le lotissement du projet avec un niveau de détails suffisant</a:t>
          </a:r>
        </a:p>
      </dsp:txBody>
      <dsp:txXfrm>
        <a:off x="3022047" y="793926"/>
        <a:ext cx="1545124" cy="2184753"/>
      </dsp:txXfrm>
    </dsp:sp>
    <dsp:sp modelId="{7BAAE764-61B9-4297-B3C4-CB4F48519412}">
      <dsp:nvSpPr>
        <dsp:cNvPr id="0" name=""/>
        <dsp:cNvSpPr/>
      </dsp:nvSpPr>
      <dsp:spPr>
        <a:xfrm>
          <a:off x="4527890" y="268698"/>
          <a:ext cx="527477" cy="408628"/>
        </a:xfrm>
        <a:prstGeom prst="righ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488950">
            <a:lnSpc>
              <a:spcPct val="90000"/>
            </a:lnSpc>
            <a:spcBef>
              <a:spcPct val="0"/>
            </a:spcBef>
            <a:spcAft>
              <a:spcPct val="35000"/>
            </a:spcAft>
            <a:buNone/>
          </a:pPr>
          <a:endParaRPr lang="fr-FR" sz="1100" kern="1200"/>
        </a:p>
      </dsp:txBody>
      <dsp:txXfrm>
        <a:off x="4527890" y="350424"/>
        <a:ext cx="404889" cy="245176"/>
      </dsp:txXfrm>
    </dsp:sp>
    <dsp:sp modelId="{1E8FBFC9-D568-4058-88D5-CC7736AC3267}">
      <dsp:nvSpPr>
        <dsp:cNvPr id="0" name=""/>
        <dsp:cNvSpPr/>
      </dsp:nvSpPr>
      <dsp:spPr>
        <a:xfrm>
          <a:off x="5274321" y="200170"/>
          <a:ext cx="1641266" cy="818527"/>
        </a:xfrm>
        <a:prstGeom prst="roundRect">
          <a:avLst>
            <a:gd name="adj" fmla="val 10000"/>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99568" tIns="99568" rIns="99568" bIns="53340" numCol="1" spcCol="1270" anchor="t" anchorCtr="0">
          <a:noAutofit/>
        </a:bodyPr>
        <a:lstStyle/>
        <a:p>
          <a:pPr marL="0" lvl="0" indent="0" algn="l" defTabSz="622300">
            <a:lnSpc>
              <a:spcPct val="90000"/>
            </a:lnSpc>
            <a:spcBef>
              <a:spcPct val="0"/>
            </a:spcBef>
            <a:spcAft>
              <a:spcPct val="35000"/>
            </a:spcAft>
            <a:buNone/>
          </a:pPr>
          <a:r>
            <a:rPr lang="fr-FR" sz="1400" kern="1200"/>
            <a:t>Onglet "Description des coûts" </a:t>
          </a:r>
          <a:endParaRPr lang="fr-FR" sz="1400" kern="1200">
            <a:solidFill>
              <a:srgbClr val="FF0000"/>
            </a:solidFill>
          </a:endParaRPr>
        </a:p>
      </dsp:txBody>
      <dsp:txXfrm>
        <a:off x="5274321" y="200170"/>
        <a:ext cx="1641266" cy="545685"/>
      </dsp:txXfrm>
    </dsp:sp>
    <dsp:sp modelId="{D6FB0CD7-5361-4B06-9A88-9D3D898BC601}">
      <dsp:nvSpPr>
        <dsp:cNvPr id="0" name=""/>
        <dsp:cNvSpPr/>
      </dsp:nvSpPr>
      <dsp:spPr>
        <a:xfrm>
          <a:off x="5610484" y="745855"/>
          <a:ext cx="1641266" cy="2280895"/>
        </a:xfrm>
        <a:prstGeom prst="roundRect">
          <a:avLst>
            <a:gd name="adj" fmla="val 10000"/>
          </a:avLst>
        </a:prstGeom>
        <a:solidFill>
          <a:schemeClr val="lt1">
            <a:alpha val="90000"/>
            <a:hueOff val="0"/>
            <a:satOff val="0"/>
            <a:lumOff val="0"/>
            <a:alphaOff val="0"/>
          </a:schemeClr>
        </a:solidFill>
        <a:ln w="12700" cap="flat" cmpd="sng" algn="ctr">
          <a:solidFill>
            <a:schemeClr val="accen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99568" tIns="99568" rIns="99568" bIns="99568" numCol="1" spcCol="1270" anchor="t" anchorCtr="0">
          <a:noAutofit/>
        </a:bodyPr>
        <a:lstStyle/>
        <a:p>
          <a:pPr marL="114300" lvl="1" indent="-114300" algn="l" defTabSz="622300">
            <a:lnSpc>
              <a:spcPct val="90000"/>
            </a:lnSpc>
            <a:spcBef>
              <a:spcPct val="0"/>
            </a:spcBef>
            <a:spcAft>
              <a:spcPct val="15000"/>
            </a:spcAft>
            <a:buChar char="•"/>
          </a:pPr>
          <a:r>
            <a:rPr lang="fr-FR" sz="1400" kern="1200"/>
            <a:t>l'onglet "Description des coûts" est informatif et nécessaire : il permet d'expliciter les montants inscrits dans l'onglet BDD. </a:t>
          </a:r>
          <a:endParaRPr lang="fr-FR" sz="1400" kern="1200">
            <a:solidFill>
              <a:srgbClr val="FF0000"/>
            </a:solidFill>
          </a:endParaRPr>
        </a:p>
      </dsp:txBody>
      <dsp:txXfrm>
        <a:off x="5658555" y="793926"/>
        <a:ext cx="1545124" cy="2184753"/>
      </dsp:txXfrm>
    </dsp:sp>
    <dsp:sp modelId="{2AF93ECD-8426-44D2-B382-0E092DBF24D5}">
      <dsp:nvSpPr>
        <dsp:cNvPr id="0" name=""/>
        <dsp:cNvSpPr/>
      </dsp:nvSpPr>
      <dsp:spPr>
        <a:xfrm>
          <a:off x="7164398" y="268698"/>
          <a:ext cx="527477" cy="408628"/>
        </a:xfrm>
        <a:prstGeom prst="righ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488950">
            <a:lnSpc>
              <a:spcPct val="90000"/>
            </a:lnSpc>
            <a:spcBef>
              <a:spcPct val="0"/>
            </a:spcBef>
            <a:spcAft>
              <a:spcPct val="35000"/>
            </a:spcAft>
            <a:buNone/>
          </a:pPr>
          <a:endParaRPr lang="fr-FR" sz="1100" kern="1200"/>
        </a:p>
      </dsp:txBody>
      <dsp:txXfrm>
        <a:off x="7164398" y="350424"/>
        <a:ext cx="404889" cy="245176"/>
      </dsp:txXfrm>
    </dsp:sp>
    <dsp:sp modelId="{FD691116-2B45-47B2-A5BA-E3BBE1E365BF}">
      <dsp:nvSpPr>
        <dsp:cNvPr id="0" name=""/>
        <dsp:cNvSpPr/>
      </dsp:nvSpPr>
      <dsp:spPr>
        <a:xfrm>
          <a:off x="7910828" y="200170"/>
          <a:ext cx="1641266" cy="818527"/>
        </a:xfrm>
        <a:prstGeom prst="roundRect">
          <a:avLst>
            <a:gd name="adj" fmla="val 10000"/>
          </a:avLst>
        </a:prstGeom>
        <a:solidFill>
          <a:schemeClr val="accent2"/>
        </a:solidFill>
        <a:ln w="57150" cap="flat" cmpd="sng" algn="ctr">
          <a:solidFill>
            <a:srgbClr val="FF0000"/>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99568" tIns="99568" rIns="99568" bIns="53340" numCol="1" spcCol="1270" anchor="t" anchorCtr="0">
          <a:noAutofit/>
        </a:bodyPr>
        <a:lstStyle/>
        <a:p>
          <a:pPr marL="0" lvl="0" indent="0" algn="l" defTabSz="622300">
            <a:lnSpc>
              <a:spcPct val="90000"/>
            </a:lnSpc>
            <a:spcBef>
              <a:spcPct val="0"/>
            </a:spcBef>
            <a:spcAft>
              <a:spcPct val="35000"/>
            </a:spcAft>
            <a:buNone/>
          </a:pPr>
          <a:r>
            <a:rPr lang="fr-FR" sz="1400" kern="1200"/>
            <a:t>Onglet "BdD"</a:t>
          </a:r>
          <a:endParaRPr lang="fr-FR" sz="1400" kern="1200">
            <a:solidFill>
              <a:srgbClr val="FF0000"/>
            </a:solidFill>
          </a:endParaRPr>
        </a:p>
      </dsp:txBody>
      <dsp:txXfrm>
        <a:off x="7910828" y="200170"/>
        <a:ext cx="1641266" cy="545685"/>
      </dsp:txXfrm>
    </dsp:sp>
    <dsp:sp modelId="{48B0495C-129B-414B-AF34-AAA2E2E8EECF}">
      <dsp:nvSpPr>
        <dsp:cNvPr id="0" name=""/>
        <dsp:cNvSpPr/>
      </dsp:nvSpPr>
      <dsp:spPr>
        <a:xfrm>
          <a:off x="8246991" y="745855"/>
          <a:ext cx="1641266" cy="2280895"/>
        </a:xfrm>
        <a:prstGeom prst="roundRect">
          <a:avLst>
            <a:gd name="adj" fmla="val 10000"/>
          </a:avLst>
        </a:prstGeom>
        <a:solidFill>
          <a:schemeClr val="accent2">
            <a:lumMod val="20000"/>
            <a:lumOff val="80000"/>
            <a:alpha val="90000"/>
          </a:schemeClr>
        </a:solidFill>
        <a:ln w="12700" cap="flat" cmpd="sng" algn="ctr">
          <a:solidFill>
            <a:srgbClr val="FF0000"/>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99568" tIns="99568" rIns="99568" bIns="99568" numCol="1" spcCol="1270" anchor="t" anchorCtr="0">
          <a:noAutofit/>
        </a:bodyPr>
        <a:lstStyle/>
        <a:p>
          <a:pPr marL="114300" lvl="1" indent="-114300" algn="l" defTabSz="622300">
            <a:lnSpc>
              <a:spcPct val="90000"/>
            </a:lnSpc>
            <a:spcBef>
              <a:spcPct val="0"/>
            </a:spcBef>
            <a:spcAft>
              <a:spcPct val="15000"/>
            </a:spcAft>
            <a:buChar char="•"/>
          </a:pPr>
          <a:r>
            <a:rPr lang="fr-FR" sz="1400" kern="1200">
              <a:solidFill>
                <a:srgbClr val="FF0000"/>
              </a:solidFill>
            </a:rPr>
            <a:t>l'onglet BDD est le principal onglet qui fait foi. Tous les budgets doivent être saisis dans cet onglet</a:t>
          </a:r>
          <a:endParaRPr lang="fr-FR" sz="1400" kern="1200"/>
        </a:p>
      </dsp:txBody>
      <dsp:txXfrm>
        <a:off x="8295062" y="793926"/>
        <a:ext cx="1545124" cy="2184753"/>
      </dsp:txXfrm>
    </dsp:sp>
  </dsp:spTree>
</dsp:drawing>
</file>

<file path=xl/diagrams/layout1.xml><?xml version="1.0" encoding="utf-8"?>
<dgm:layoutDef xmlns:dgm="http://schemas.openxmlformats.org/drawingml/2006/diagram" xmlns:a="http://schemas.openxmlformats.org/drawingml/2006/main" uniqueId="urn:microsoft.com/office/officeart/2005/8/layout/process3">
  <dgm:title val=""/>
  <dgm:desc val=""/>
  <dgm:catLst>
    <dgm:cat type="process" pri="2000"/>
  </dgm:catLst>
  <dgm:sampData>
    <dgm:dataModel>
      <dgm:ptLst>
        <dgm:pt modelId="0" type="doc"/>
        <dgm:pt modelId="1">
          <dgm:prSet phldr="1"/>
        </dgm:pt>
        <dgm:pt modelId="11">
          <dgm:prSet phldr="1"/>
        </dgm:pt>
        <dgm:pt modelId="2">
          <dgm:prSet phldr="1"/>
        </dgm:pt>
        <dgm:pt modelId="21">
          <dgm:prSet phldr="1"/>
        </dgm:pt>
        <dgm:pt modelId="3">
          <dgm:prSet phldr="1"/>
        </dgm:pt>
        <dgm:pt modelId="31">
          <dgm:prSet phldr="1"/>
        </dgm:pt>
      </dgm:ptLst>
      <dgm:cxnLst>
        <dgm:cxn modelId="4" srcId="0" destId="1" srcOrd="0" destOrd="0"/>
        <dgm:cxn modelId="5" srcId="0" destId="2" srcOrd="1" destOrd="0"/>
        <dgm:cxn modelId="6" srcId="0" destId="3" srcOrd="3" destOrd="0"/>
        <dgm:cxn modelId="12" srcId="1" destId="11" srcOrd="0" destOrd="0"/>
        <dgm:cxn modelId="23" srcId="2" destId="21" srcOrd="0" destOrd="0"/>
        <dgm:cxn modelId="34" srcId="3" destId="31" srcOrd="0" destOrd="0"/>
      </dgm:cxnLst>
      <dgm:bg/>
      <dgm:whole/>
    </dgm:dataModel>
  </dgm:sampData>
  <dgm:styleData>
    <dgm:dataModel>
      <dgm:ptLst>
        <dgm:pt modelId="0" type="doc"/>
        <dgm:pt modelId="1">
          <dgm:prSet phldr="1"/>
        </dgm:pt>
        <dgm:pt modelId="11">
          <dgm:prSet phldr="1"/>
        </dgm:pt>
        <dgm:pt modelId="2">
          <dgm:prSet phldr="1"/>
        </dgm:pt>
        <dgm:pt modelId="21">
          <dgm:prSet phldr="1"/>
        </dgm:pt>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rSet phldr="1"/>
        </dgm:pt>
        <dgm:pt modelId="11">
          <dgm:prSet phldr="1"/>
        </dgm:pt>
        <dgm:pt modelId="2">
          <dgm:prSet phldr="1"/>
        </dgm:pt>
        <dgm:pt modelId="21">
          <dgm:prSet phldr="1"/>
        </dgm:pt>
        <dgm:pt modelId="3">
          <dgm:prSet phldr="1"/>
        </dgm:pt>
        <dgm:pt modelId="31">
          <dgm:prSet phldr="1"/>
        </dgm:pt>
        <dgm:pt modelId="4">
          <dgm:prSet phldr="1"/>
        </dgm:pt>
        <dgm:pt modelId="41">
          <dgm:prSet phldr="1"/>
        </dgm:pt>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linearFlow">
    <dgm:varLst>
      <dgm:dir/>
      <dgm:animLvl val="lvl"/>
      <dgm:resizeHandles val="exact"/>
    </dgm:varLst>
    <dgm:choose name="Name0">
      <dgm:if name="Name1" func="var" arg="dir" op="equ" val="norm">
        <dgm:alg type="lin"/>
      </dgm:if>
      <dgm:else name="Name2">
        <dgm:alg type="lin">
          <dgm:param type="linDir" val="fromR"/>
        </dgm:alg>
      </dgm:else>
    </dgm:choose>
    <dgm:shape xmlns:r="http://schemas.openxmlformats.org/officeDocument/2006/relationships" r:blip="">
      <dgm:adjLst/>
    </dgm:shape>
    <dgm:presOf/>
    <dgm:constrLst>
      <dgm:constr type="w" for="ch" forName="composite" refType="w"/>
      <dgm:constr type="w" for="ch" ptType="sibTrans" refType="w" refFor="ch" refForName="composite" fact="0.3333"/>
      <dgm:constr type="w" for="des" forName="parTx"/>
      <dgm:constr type="h" for="des" forName="parTx" op="equ"/>
      <dgm:constr type="h" for="des" forName="parSh" op="equ"/>
      <dgm:constr type="w" for="des" forName="desTx"/>
      <dgm:constr type="h" for="des" forName="desTx" op="equ"/>
      <dgm:constr type="w" for="des" forName="parSh"/>
      <dgm:constr type="primFontSz" for="des" forName="parTx" val="65"/>
      <dgm:constr type="secFontSz" for="des" forName="desTx" refType="primFontSz" refFor="des" refForName="parTx" op="equ"/>
      <dgm:constr type="primFontSz" for="des" forName="connTx" refType="primFontSz" refFor="des" refForName="parTx" fact="0.8"/>
      <dgm:constr type="primFontSz" for="des" forName="connTx" refType="primFontSz" refFor="des" refForName="parTx" op="lte" fact="0.8"/>
      <dgm:constr type="h" for="des" forName="parTx" refType="primFontSz" refFor="des" refForName="parTx" fact="0.8"/>
      <dgm:constr type="h" for="des" forName="parSh" refType="primFontSz" refFor="des" refForName="parTx" fact="1.2"/>
      <dgm:constr type="h" for="des" forName="desTx" refType="primFontSz" refFor="des" refForName="parTx" fact="1.6"/>
      <dgm:constr type="h" for="des" forName="parSh" refType="h" refFor="des" refForName="parTx" op="lte" fact="1.5"/>
      <dgm:constr type="h" for="des" forName="parSh" refType="h" refFor="des" refForName="parTx" op="gte" fact="1.5"/>
    </dgm:constrLst>
    <dgm:ruleLst>
      <dgm:rule type="w" for="ch" forName="composite" val="0" fact="NaN" max="NaN"/>
      <dgm:rule type="primFontSz" for="des" forName="parTx" val="5" fact="NaN" max="NaN"/>
    </dgm:ruleLst>
    <dgm:forEach name="Name3" axis="ch" ptType="node">
      <dgm:layoutNode name="composite">
        <dgm:alg type="composite"/>
        <dgm:shape xmlns:r="http://schemas.openxmlformats.org/officeDocument/2006/relationships" r:blip="">
          <dgm:adjLst/>
        </dgm:shape>
        <dgm:presOf/>
        <dgm:choose name="Name4">
          <dgm:if name="Name5" func="var" arg="dir" op="equ" val="norm">
            <dgm:constrLst>
              <dgm:constr type="h" refType="w" fact="1000"/>
              <dgm:constr type="l" for="ch" forName="parTx"/>
              <dgm:constr type="w" for="ch" forName="parTx" refType="w" fact="0.83"/>
              <dgm:constr type="t" for="ch" forName="parTx"/>
              <dgm:constr type="l" for="ch" forName="parSh"/>
              <dgm:constr type="w" for="ch" forName="parSh" refType="w" refFor="ch" refForName="parTx"/>
              <dgm:constr type="t" for="ch" forName="parSh"/>
              <dgm:constr type="l" for="ch" forName="desTx" refType="w" fact="0.17"/>
              <dgm:constr type="w" for="ch" forName="desTx" refType="w" refFor="ch" refForName="parTx"/>
              <dgm:constr type="t" for="ch" forName="desTx" refType="h" refFor="ch" refForName="parTx"/>
            </dgm:constrLst>
          </dgm:if>
          <dgm:else name="Name6">
            <dgm:constrLst>
              <dgm:constr type="h" refType="w" fact="1000"/>
              <dgm:constr type="l" for="ch" forName="parTx" refType="w" fact="0.17"/>
              <dgm:constr type="w" for="ch" forName="parTx" refType="w" fact="0.83"/>
              <dgm:constr type="t" for="ch" forName="parTx"/>
              <dgm:constr type="l" for="ch" forName="parSh" refType="w" fact="0.15"/>
              <dgm:constr type="w" for="ch" forName="parSh" refType="w" refFor="ch" refForName="parTx"/>
              <dgm:constr type="t" for="ch" forName="parSh"/>
              <dgm:constr type="l" for="ch" forName="desTx"/>
              <dgm:constr type="w" for="ch" forName="desTx" refType="w" refFor="ch" refForName="parTx"/>
              <dgm:constr type="t" for="ch" forName="desTx" refType="h" refFor="ch" refForName="parTx"/>
            </dgm:constrLst>
          </dgm:else>
        </dgm:choose>
        <dgm:ruleLst>
          <dgm:rule type="h" val="INF" fact="NaN" max="NaN"/>
        </dgm:ruleLst>
        <dgm:layoutNode name="parTx">
          <dgm:varLst>
            <dgm:chMax val="0"/>
            <dgm:chPref val="0"/>
            <dgm:bulletEnabled val="1"/>
          </dgm:varLst>
          <dgm:alg type="tx">
            <dgm:param type="parTxLTRAlign" val="l"/>
            <dgm:param type="parTxRTLAlign" val="r"/>
            <dgm:param type="txAnchorVert" val="t"/>
          </dgm:alg>
          <dgm:shape xmlns:r="http://schemas.openxmlformats.org/officeDocument/2006/relationships" type="rect" r:blip="" zOrderOff="1" hideGeom="1">
            <dgm:adjLst>
              <dgm:adj idx="1" val="0.1"/>
            </dgm:adjLst>
          </dgm:shape>
          <dgm:presOf axis="self" ptType="node"/>
          <dgm:constrLst>
            <dgm:constr type="h" refType="w" op="lte" fact="0.4"/>
            <dgm:constr type="bMarg" refType="primFontSz" fact="0.3"/>
            <dgm:constr type="h"/>
          </dgm:constrLst>
          <dgm:ruleLst>
            <dgm:rule type="h" val="INF" fact="NaN" max="NaN"/>
          </dgm:ruleLst>
        </dgm:layoutNode>
        <dgm:layoutNode name="parSh">
          <dgm:alg type="sp"/>
          <dgm:shape xmlns:r="http://schemas.openxmlformats.org/officeDocument/2006/relationships" type="roundRect" r:blip="">
            <dgm:adjLst>
              <dgm:adj idx="1" val="0.1"/>
            </dgm:adjLst>
          </dgm:shape>
          <dgm:presOf axis="self" ptType="node"/>
          <dgm:constrLst>
            <dgm:constr type="h"/>
          </dgm:constrLst>
          <dgm:ruleLst/>
        </dgm:layoutNode>
        <dgm:layoutNode name="desTx" styleLbl="fgAcc1">
          <dgm:varLst>
            <dgm:bulletEnabled val="1"/>
          </dgm:varLst>
          <dgm:alg type="tx">
            <dgm:param type="stBulletLvl" val="1"/>
          </dgm:alg>
          <dgm:shape xmlns:r="http://schemas.openxmlformats.org/officeDocument/2006/relationships" type="roundRect" r:blip="">
            <dgm:adjLst>
              <dgm:adj idx="1" val="0.1"/>
            </dgm:adjLst>
          </dgm:shape>
          <dgm:presOf axis="des" ptType="node"/>
          <dgm:constrLst>
            <dgm:constr type="secFontSz" val="65"/>
            <dgm:constr type="primFontSz" refType="secFontSz"/>
            <dgm:constr type="h"/>
          </dgm:constrLst>
          <dgm:ruleLst>
            <dgm:rule type="h" val="INF" fact="NaN" max="NaN"/>
          </dgm:ruleLst>
        </dgm:layoutNode>
      </dgm:layoutNode>
      <dgm:forEach name="sibTransForEach" axis="followSib" ptType="sibTrans" cnt="1">
        <dgm:layoutNode name="sibTrans">
          <dgm:alg type="conn">
            <dgm:param type="begPts" val="auto"/>
            <dgm:param type="endPts" val="auto"/>
            <dgm:param type="srcNode" val="parTx"/>
            <dgm:param type="dstNode" val="parTx"/>
          </dgm:alg>
          <dgm:shape xmlns:r="http://schemas.openxmlformats.org/officeDocument/2006/relationships" type="conn" r:blip="">
            <dgm:adjLst/>
          </dgm:shape>
          <dgm:presOf axis="self"/>
          <dgm:constrLst>
            <dgm:constr type="h" refType="w" fact="0.62"/>
            <dgm:constr type="connDist"/>
            <dgm:constr type="begPad" refType="connDist" fact="0.25"/>
            <dgm:constr type="endPad" refType="connDist" fact="0.22"/>
          </dgm:constrLst>
          <dgm:ruleLst/>
          <dgm:layoutNode name="connTx">
            <dgm:alg type="tx">
              <dgm:param type="autoTxRot" val="grav"/>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Layout" Target="../diagrams/layout1.xml"/><Relationship Id="rId7" Type="http://schemas.openxmlformats.org/officeDocument/2006/relationships/image" Target="../media/image2.png"/><Relationship Id="rId2" Type="http://schemas.openxmlformats.org/officeDocument/2006/relationships/diagramData" Target="../diagrams/data1.xml"/><Relationship Id="rId1" Type="http://schemas.openxmlformats.org/officeDocument/2006/relationships/image" Target="../media/image1.png"/><Relationship Id="rId6" Type="http://schemas.microsoft.com/office/2007/relationships/diagramDrawing" Target="../diagrams/drawing1.xml"/><Relationship Id="rId5" Type="http://schemas.openxmlformats.org/officeDocument/2006/relationships/diagramColors" Target="../diagrams/colors1.xml"/><Relationship Id="rId4" Type="http://schemas.openxmlformats.org/officeDocument/2006/relationships/diagramQuickStyle" Target="../diagrams/quickStyl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1</xdr:col>
      <xdr:colOff>73086</xdr:colOff>
      <xdr:row>0</xdr:row>
      <xdr:rowOff>32845</xdr:rowOff>
    </xdr:from>
    <xdr:ext cx="593251" cy="682261"/>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682686" y="32845"/>
          <a:ext cx="593251" cy="682261"/>
        </a:xfrm>
        <a:prstGeom prst="rect">
          <a:avLst/>
        </a:prstGeom>
      </xdr:spPr>
    </xdr:pic>
    <xdr:clientData/>
  </xdr:oneCellAnchor>
  <xdr:twoCellAnchor>
    <xdr:from>
      <xdr:col>1</xdr:col>
      <xdr:colOff>504264</xdr:colOff>
      <xdr:row>12</xdr:row>
      <xdr:rowOff>17928</xdr:rowOff>
    </xdr:from>
    <xdr:to>
      <xdr:col>2</xdr:col>
      <xdr:colOff>9009529</xdr:colOff>
      <xdr:row>29</xdr:row>
      <xdr:rowOff>114299</xdr:rowOff>
    </xdr:to>
    <xdr:graphicFrame macro="">
      <xdr:nvGraphicFramePr>
        <xdr:cNvPr id="3" name="Diagramme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oneCellAnchor>
    <xdr:from>
      <xdr:col>1</xdr:col>
      <xdr:colOff>760593</xdr:colOff>
      <xdr:row>0</xdr:row>
      <xdr:rowOff>87275</xdr:rowOff>
    </xdr:from>
    <xdr:ext cx="529364" cy="553670"/>
    <xdr:pic>
      <xdr:nvPicPr>
        <xdr:cNvPr id="4" name="Imag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7"/>
        <a:stretch>
          <a:fillRect/>
        </a:stretch>
      </xdr:blipFill>
      <xdr:spPr>
        <a:xfrm>
          <a:off x="1217793" y="87275"/>
          <a:ext cx="529364" cy="553670"/>
        </a:xfrm>
        <a:prstGeom prst="rect">
          <a:avLst/>
        </a:prstGeom>
      </xdr:spPr>
    </xdr:pic>
    <xdr:clientData/>
  </xdr:oneCellAnchor>
  <xdr:twoCellAnchor>
    <xdr:from>
      <xdr:col>2</xdr:col>
      <xdr:colOff>6858000</xdr:colOff>
      <xdr:row>11</xdr:row>
      <xdr:rowOff>149679</xdr:rowOff>
    </xdr:from>
    <xdr:to>
      <xdr:col>2</xdr:col>
      <xdr:colOff>9144000</xdr:colOff>
      <xdr:row>28</xdr:row>
      <xdr:rowOff>13607</xdr:rowOff>
    </xdr:to>
    <xdr:sp macro="" textlink="">
      <xdr:nvSpPr>
        <xdr:cNvPr id="5" name="Rectangle 4">
          <a:extLst>
            <a:ext uri="{FF2B5EF4-FFF2-40B4-BE49-F238E27FC236}">
              <a16:creationId xmlns:a16="http://schemas.microsoft.com/office/drawing/2014/main" id="{00000000-0008-0000-0000-000005000000}"/>
            </a:ext>
          </a:extLst>
        </xdr:cNvPr>
        <xdr:cNvSpPr/>
      </xdr:nvSpPr>
      <xdr:spPr>
        <a:xfrm>
          <a:off x="8790214" y="2462893"/>
          <a:ext cx="2286000" cy="3102428"/>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485590</xdr:colOff>
      <xdr:row>32</xdr:row>
      <xdr:rowOff>171825</xdr:rowOff>
    </xdr:from>
    <xdr:to>
      <xdr:col>1</xdr:col>
      <xdr:colOff>5218669</xdr:colOff>
      <xdr:row>32</xdr:row>
      <xdr:rowOff>2002119</xdr:rowOff>
    </xdr:to>
    <xdr:pic>
      <xdr:nvPicPr>
        <xdr:cNvPr id="3" name="Image 2">
          <a:extLst>
            <a:ext uri="{FF2B5EF4-FFF2-40B4-BE49-F238E27FC236}">
              <a16:creationId xmlns:a16="http://schemas.microsoft.com/office/drawing/2014/main" id="{F1AD39D2-D8EB-4D46-8AFC-FFADA72455C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53237" y="22479001"/>
          <a:ext cx="4733079" cy="1830294"/>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1271451</xdr:colOff>
      <xdr:row>37</xdr:row>
      <xdr:rowOff>39230</xdr:rowOff>
    </xdr:from>
    <xdr:to>
      <xdr:col>9</xdr:col>
      <xdr:colOff>263897</xdr:colOff>
      <xdr:row>56</xdr:row>
      <xdr:rowOff>25213</xdr:rowOff>
    </xdr:to>
    <xdr:graphicFrame macro="">
      <xdr:nvGraphicFramePr>
        <xdr:cNvPr id="6" name="Graphique 5">
          <a:extLst>
            <a:ext uri="{FF2B5EF4-FFF2-40B4-BE49-F238E27FC236}">
              <a16:creationId xmlns:a16="http://schemas.microsoft.com/office/drawing/2014/main" id="{00000000-0008-0000-07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509866</xdr:colOff>
      <xdr:row>70</xdr:row>
      <xdr:rowOff>17930</xdr:rowOff>
    </xdr:from>
    <xdr:to>
      <xdr:col>5</xdr:col>
      <xdr:colOff>902072</xdr:colOff>
      <xdr:row>85</xdr:row>
      <xdr:rowOff>15689</xdr:rowOff>
    </xdr:to>
    <xdr:graphicFrame macro="">
      <xdr:nvGraphicFramePr>
        <xdr:cNvPr id="7" name="Graphique 6">
          <a:extLst>
            <a:ext uri="{FF2B5EF4-FFF2-40B4-BE49-F238E27FC236}">
              <a16:creationId xmlns:a16="http://schemas.microsoft.com/office/drawing/2014/main" id="{00000000-0008-0000-07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1183823</xdr:colOff>
      <xdr:row>9</xdr:row>
      <xdr:rowOff>176893</xdr:rowOff>
    </xdr:from>
    <xdr:to>
      <xdr:col>9</xdr:col>
      <xdr:colOff>108858</xdr:colOff>
      <xdr:row>19</xdr:row>
      <xdr:rowOff>40819</xdr:rowOff>
    </xdr:to>
    <xdr:sp macro="" textlink="">
      <xdr:nvSpPr>
        <xdr:cNvPr id="2" name="Rectangle 1">
          <a:extLst>
            <a:ext uri="{FF2B5EF4-FFF2-40B4-BE49-F238E27FC236}">
              <a16:creationId xmlns:a16="http://schemas.microsoft.com/office/drawing/2014/main" id="{00000000-0008-0000-0900-000002000000}"/>
            </a:ext>
          </a:extLst>
        </xdr:cNvPr>
        <xdr:cNvSpPr/>
      </xdr:nvSpPr>
      <xdr:spPr>
        <a:xfrm>
          <a:off x="4299859" y="1945822"/>
          <a:ext cx="5089070" cy="1768926"/>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2</xdr:colOff>
      <xdr:row>0</xdr:row>
      <xdr:rowOff>176892</xdr:rowOff>
    </xdr:from>
    <xdr:to>
      <xdr:col>5</xdr:col>
      <xdr:colOff>40822</xdr:colOff>
      <xdr:row>8</xdr:row>
      <xdr:rowOff>81643</xdr:rowOff>
    </xdr:to>
    <xdr:sp macro="" textlink="">
      <xdr:nvSpPr>
        <xdr:cNvPr id="3" name="Rectangle 2">
          <a:extLst>
            <a:ext uri="{FF2B5EF4-FFF2-40B4-BE49-F238E27FC236}">
              <a16:creationId xmlns:a16="http://schemas.microsoft.com/office/drawing/2014/main" id="{00000000-0008-0000-0900-000003000000}"/>
            </a:ext>
          </a:extLst>
        </xdr:cNvPr>
        <xdr:cNvSpPr/>
      </xdr:nvSpPr>
      <xdr:spPr>
        <a:xfrm>
          <a:off x="3111502" y="176892"/>
          <a:ext cx="2961820" cy="1471084"/>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8</xdr:col>
      <xdr:colOff>281562</xdr:colOff>
      <xdr:row>7</xdr:row>
      <xdr:rowOff>62800</xdr:rowOff>
    </xdr:from>
    <xdr:to>
      <xdr:col>8</xdr:col>
      <xdr:colOff>526492</xdr:colOff>
      <xdr:row>8</xdr:row>
      <xdr:rowOff>48147</xdr:rowOff>
    </xdr:to>
    <xdr:sp macro="" textlink="">
      <xdr:nvSpPr>
        <xdr:cNvPr id="4" name="Triangle isocèle 3">
          <a:extLst>
            <a:ext uri="{FF2B5EF4-FFF2-40B4-BE49-F238E27FC236}">
              <a16:creationId xmlns:a16="http://schemas.microsoft.com/office/drawing/2014/main" id="{00000000-0008-0000-0900-000004000000}"/>
            </a:ext>
          </a:extLst>
        </xdr:cNvPr>
        <xdr:cNvSpPr/>
      </xdr:nvSpPr>
      <xdr:spPr>
        <a:xfrm rot="10800000">
          <a:off x="8799633" y="1505157"/>
          <a:ext cx="244930" cy="175847"/>
        </a:xfrm>
        <a:prstGeom prst="triangl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184223</xdr:colOff>
      <xdr:row>4</xdr:row>
      <xdr:rowOff>139211</xdr:rowOff>
    </xdr:from>
    <xdr:to>
      <xdr:col>5</xdr:col>
      <xdr:colOff>360070</xdr:colOff>
      <xdr:row>5</xdr:row>
      <xdr:rowOff>193641</xdr:rowOff>
    </xdr:to>
    <xdr:sp macro="" textlink="">
      <xdr:nvSpPr>
        <xdr:cNvPr id="5" name="Triangle isocèle 4">
          <a:extLst>
            <a:ext uri="{FF2B5EF4-FFF2-40B4-BE49-F238E27FC236}">
              <a16:creationId xmlns:a16="http://schemas.microsoft.com/office/drawing/2014/main" id="{00000000-0008-0000-0900-000005000000}"/>
            </a:ext>
          </a:extLst>
        </xdr:cNvPr>
        <xdr:cNvSpPr/>
      </xdr:nvSpPr>
      <xdr:spPr>
        <a:xfrm rot="16200000">
          <a:off x="6191253" y="976573"/>
          <a:ext cx="244930" cy="175847"/>
        </a:xfrm>
        <a:prstGeom prst="triangl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10585</xdr:colOff>
      <xdr:row>32</xdr:row>
      <xdr:rowOff>172358</xdr:rowOff>
    </xdr:from>
    <xdr:to>
      <xdr:col>11</xdr:col>
      <xdr:colOff>0</xdr:colOff>
      <xdr:row>38</xdr:row>
      <xdr:rowOff>158750</xdr:rowOff>
    </xdr:to>
    <xdr:sp macro="" textlink="">
      <xdr:nvSpPr>
        <xdr:cNvPr id="6" name="Rectangle 5">
          <a:extLst>
            <a:ext uri="{FF2B5EF4-FFF2-40B4-BE49-F238E27FC236}">
              <a16:creationId xmlns:a16="http://schemas.microsoft.com/office/drawing/2014/main" id="{00000000-0008-0000-0900-000006000000}"/>
            </a:ext>
          </a:extLst>
        </xdr:cNvPr>
        <xdr:cNvSpPr/>
      </xdr:nvSpPr>
      <xdr:spPr>
        <a:xfrm>
          <a:off x="4318002" y="6310691"/>
          <a:ext cx="6476998" cy="1129392"/>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394607</xdr:colOff>
      <xdr:row>31</xdr:row>
      <xdr:rowOff>90714</xdr:rowOff>
    </xdr:from>
    <xdr:to>
      <xdr:col>6</xdr:col>
      <xdr:colOff>639537</xdr:colOff>
      <xdr:row>32</xdr:row>
      <xdr:rowOff>76061</xdr:rowOff>
    </xdr:to>
    <xdr:sp macro="" textlink="">
      <xdr:nvSpPr>
        <xdr:cNvPr id="8" name="Triangle isocèle 7">
          <a:extLst>
            <a:ext uri="{FF2B5EF4-FFF2-40B4-BE49-F238E27FC236}">
              <a16:creationId xmlns:a16="http://schemas.microsoft.com/office/drawing/2014/main" id="{00000000-0008-0000-0900-000008000000}"/>
            </a:ext>
          </a:extLst>
        </xdr:cNvPr>
        <xdr:cNvSpPr/>
      </xdr:nvSpPr>
      <xdr:spPr>
        <a:xfrm rot="10800000">
          <a:off x="7284357" y="6038547"/>
          <a:ext cx="244930" cy="175847"/>
        </a:xfrm>
        <a:prstGeom prst="triangl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3026</xdr:colOff>
      <xdr:row>23</xdr:row>
      <xdr:rowOff>84667</xdr:rowOff>
    </xdr:from>
    <xdr:to>
      <xdr:col>9</xdr:col>
      <xdr:colOff>123978</xdr:colOff>
      <xdr:row>27</xdr:row>
      <xdr:rowOff>105834</xdr:rowOff>
    </xdr:to>
    <xdr:sp macro="" textlink="">
      <xdr:nvSpPr>
        <xdr:cNvPr id="9" name="Rectangle 8">
          <a:extLst>
            <a:ext uri="{FF2B5EF4-FFF2-40B4-BE49-F238E27FC236}">
              <a16:creationId xmlns:a16="http://schemas.microsoft.com/office/drawing/2014/main" id="{00000000-0008-0000-0900-000009000000}"/>
            </a:ext>
          </a:extLst>
        </xdr:cNvPr>
        <xdr:cNvSpPr/>
      </xdr:nvSpPr>
      <xdr:spPr>
        <a:xfrm>
          <a:off x="4310443" y="4508500"/>
          <a:ext cx="5084535" cy="783167"/>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8</xdr:col>
      <xdr:colOff>349250</xdr:colOff>
      <xdr:row>21</xdr:row>
      <xdr:rowOff>21166</xdr:rowOff>
    </xdr:from>
    <xdr:to>
      <xdr:col>8</xdr:col>
      <xdr:colOff>594180</xdr:colOff>
      <xdr:row>22</xdr:row>
      <xdr:rowOff>80597</xdr:rowOff>
    </xdr:to>
    <xdr:sp macro="" textlink="">
      <xdr:nvSpPr>
        <xdr:cNvPr id="10" name="Triangle isocèle 9">
          <a:extLst>
            <a:ext uri="{FF2B5EF4-FFF2-40B4-BE49-F238E27FC236}">
              <a16:creationId xmlns:a16="http://schemas.microsoft.com/office/drawing/2014/main" id="{00000000-0008-0000-0900-00000A000000}"/>
            </a:ext>
          </a:extLst>
        </xdr:cNvPr>
        <xdr:cNvSpPr/>
      </xdr:nvSpPr>
      <xdr:spPr>
        <a:xfrm rot="10800000">
          <a:off x="8858250" y="4138083"/>
          <a:ext cx="244930" cy="249931"/>
        </a:xfrm>
        <a:prstGeom prst="triangl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Z:\PROJETS\FRANCE_2030\3-POLES-PROCEDURES\1-INSTRUCTION\TRAMES%20DOCUMENTS\Dossier%20Projet\01%20-%20Dossier(s)%20de%20demande%20d'aide\Annexe%204%20confidentiel%20-%20Base_donn&#233;es_couts_projet%20V4.2%20Tous%20r&#233;gimes%20(incl%20PME%20AFR)_WIP.xlsx" TargetMode="External"/><Relationship Id="rId1" Type="http://schemas.openxmlformats.org/officeDocument/2006/relationships/externalLinkPath" Target="file:///C:\Users\chambonniej\AppData\Local\Microsoft\Windows\INetCache\Content.Outlook\LJD6PWDW\Annexe%204%20confidentiel%20-%20Base_donn&#233;es_couts_projet%20V4.2%20Tous%20r&#233;gimes%20(incl%20PME%20AFR)_WI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Explications"/>
      <sheetName val="Definitions"/>
      <sheetName val="Partenaires"/>
      <sheetName val="Structure projet "/>
      <sheetName val="Amortissements"/>
      <sheetName val="Description des coûts"/>
      <sheetName val="BdD"/>
      <sheetName val="Syntheses AIDES"/>
      <sheetName val="Synthèse par LOT"/>
      <sheetName val="Export ICARE"/>
      <sheetName val="Checklist"/>
    </sheetNames>
    <sheetDataSet>
      <sheetData sheetId="0" refreshError="1"/>
      <sheetData sheetId="1" refreshError="1"/>
      <sheetData sheetId="2" refreshError="1">
        <row r="10">
          <cell r="B10" t="str">
            <v>Partenaire 1</v>
          </cell>
          <cell r="C10" t="str">
            <v>Partenaire 2</v>
          </cell>
        </row>
        <row r="11">
          <cell r="B11" t="str">
            <v>ME</v>
          </cell>
          <cell r="C11" t="str">
            <v>GE</v>
          </cell>
        </row>
        <row r="12">
          <cell r="B12" t="str">
            <v>oui</v>
          </cell>
          <cell r="C12" t="str">
            <v>non</v>
          </cell>
        </row>
        <row r="13">
          <cell r="B13">
            <v>100</v>
          </cell>
          <cell r="C13">
            <v>10</v>
          </cell>
        </row>
        <row r="14">
          <cell r="B14" t="str">
            <v>Subvention et avances remboursables</v>
          </cell>
          <cell r="C14" t="str">
            <v>Subvention et avances remboursables</v>
          </cell>
          <cell r="D14" t="str">
            <v>Subvention et avances remboursables</v>
          </cell>
          <cell r="E14" t="str">
            <v>Subvention et avances remboursables</v>
          </cell>
          <cell r="F14" t="str">
            <v>Subvention et avances remboursables</v>
          </cell>
        </row>
        <row r="15">
          <cell r="B15">
            <v>0.4</v>
          </cell>
          <cell r="C15">
            <v>0.4</v>
          </cell>
          <cell r="D15">
            <v>0.4</v>
          </cell>
          <cell r="E15">
            <v>0.4</v>
          </cell>
          <cell r="F15">
            <v>0.4</v>
          </cell>
        </row>
        <row r="16">
          <cell r="B16">
            <v>0.75</v>
          </cell>
          <cell r="C16">
            <v>0.65</v>
          </cell>
          <cell r="D16" t="str">
            <v>Erreur de paramétrage</v>
          </cell>
          <cell r="E16" t="str">
            <v>Erreur de paramétrage</v>
          </cell>
          <cell r="F16" t="str">
            <v>Erreur de paramétrage</v>
          </cell>
        </row>
        <row r="17">
          <cell r="B17">
            <v>0.5</v>
          </cell>
          <cell r="C17">
            <v>0.4</v>
          </cell>
          <cell r="D17" t="str">
            <v>Erreur de paramétrage</v>
          </cell>
          <cell r="E17" t="str">
            <v>Erreur de paramétrage</v>
          </cell>
          <cell r="F17" t="str">
            <v>Erreur de paramétrage</v>
          </cell>
        </row>
        <row r="18">
          <cell r="B18">
            <v>0.25</v>
          </cell>
          <cell r="C18">
            <v>0.15000000000000002</v>
          </cell>
          <cell r="D18" t="str">
            <v>Erreur de paramétrage</v>
          </cell>
          <cell r="E18" t="str">
            <v>Erreur de paramétrage</v>
          </cell>
          <cell r="F18" t="str">
            <v>Erreur de paramétrage</v>
          </cell>
        </row>
        <row r="19">
          <cell r="B19">
            <v>0.5</v>
          </cell>
          <cell r="C19">
            <v>0.4</v>
          </cell>
          <cell r="D19" t="str">
            <v>Erreur de paramétrage</v>
          </cell>
          <cell r="E19" t="str">
            <v>Erreur de paramétrage</v>
          </cell>
          <cell r="F19" t="str">
            <v>Erreur de paramétrage</v>
          </cell>
        </row>
        <row r="20">
          <cell r="B20">
            <v>1000</v>
          </cell>
        </row>
        <row r="21">
          <cell r="B21" t="e">
            <v>#REF!</v>
          </cell>
          <cell r="C21">
            <v>0</v>
          </cell>
          <cell r="D21">
            <v>0</v>
          </cell>
          <cell r="E21">
            <v>0</v>
          </cell>
          <cell r="F21">
            <v>0</v>
          </cell>
        </row>
        <row r="22">
          <cell r="B22" t="e">
            <v>#REF!</v>
          </cell>
          <cell r="C22" t="str">
            <v/>
          </cell>
          <cell r="D22" t="str">
            <v/>
          </cell>
          <cell r="E22" t="str">
            <v/>
          </cell>
          <cell r="F22" t="str">
            <v/>
          </cell>
        </row>
      </sheetData>
      <sheetData sheetId="3" refreshError="1"/>
      <sheetData sheetId="4" refreshError="1"/>
      <sheetData sheetId="5" refreshError="1">
        <row r="8">
          <cell r="D8" t="str">
            <v>code detail</v>
          </cell>
          <cell r="E8" t="str">
            <v>Intitulé de l'activité</v>
          </cell>
          <cell r="F8" t="str">
            <v>Partenaire</v>
          </cell>
          <cell r="G8" t="str">
            <v>Semestre d'utilisation</v>
          </cell>
          <cell r="H8" t="str">
            <v>Nature des coûts</v>
          </cell>
          <cell r="I8" t="str">
            <v>Fournisseur pressenti</v>
          </cell>
          <cell r="J8" t="str">
            <v>Localisation (France; Autre (préciser))</v>
          </cell>
          <cell r="K8" t="str">
            <v>Description bien acheté</v>
          </cell>
          <cell r="L8" t="str">
            <v>Montant unitaire (€)</v>
          </cell>
          <cell r="M8" t="str">
            <v>Commentaires</v>
          </cell>
        </row>
        <row r="9">
          <cell r="D9" t="str">
            <v>LOT 111Partenaire 1SEM01Coûts de sous-traitance</v>
          </cell>
          <cell r="E9" t="str">
            <v>Tache de RI</v>
          </cell>
          <cell r="F9" t="str">
            <v>Partenaire 1</v>
          </cell>
          <cell r="G9" t="str">
            <v>SEM01</v>
          </cell>
          <cell r="H9" t="str">
            <v>Coûts de sous-traitance</v>
          </cell>
          <cell r="K9" t="str">
            <v>Sous-traitance à X</v>
          </cell>
          <cell r="L9">
            <v>10000</v>
          </cell>
        </row>
        <row r="10">
          <cell r="D10" t="str">
            <v>LOT 211Partenaire 1SEM01Equipement productif</v>
          </cell>
          <cell r="E10" t="str">
            <v>Tache de RD</v>
          </cell>
          <cell r="F10" t="str">
            <v>Partenaire 1</v>
          </cell>
          <cell r="G10" t="str">
            <v>SEM01</v>
          </cell>
          <cell r="H10" t="str">
            <v>Equipement productif</v>
          </cell>
          <cell r="K10" t="str">
            <v>Achat d'équipement</v>
          </cell>
          <cell r="L10">
            <v>100000</v>
          </cell>
        </row>
        <row r="11">
          <cell r="D11" t="str">
            <v>LOT 311Partenaire 1SEM02Autres coûts</v>
          </cell>
          <cell r="E11" t="str">
            <v>Tache de PE</v>
          </cell>
          <cell r="F11" t="str">
            <v>Partenaire 1</v>
          </cell>
          <cell r="G11" t="str">
            <v>SEM02</v>
          </cell>
          <cell r="H11" t="str">
            <v>Autres coûts</v>
          </cell>
          <cell r="K11" t="str">
            <v xml:space="preserve">Surcoût de séchoirs continus </v>
          </cell>
          <cell r="L11">
            <v>100000</v>
          </cell>
        </row>
        <row r="12">
          <cell r="D12" t="str">
            <v/>
          </cell>
          <cell r="E12">
            <v>0</v>
          </cell>
        </row>
        <row r="13">
          <cell r="D13" t="str">
            <v/>
          </cell>
          <cell r="E13">
            <v>0</v>
          </cell>
        </row>
        <row r="14">
          <cell r="D14" t="str">
            <v/>
          </cell>
          <cell r="E14">
            <v>0</v>
          </cell>
        </row>
        <row r="15">
          <cell r="D15" t="str">
            <v/>
          </cell>
          <cell r="E15">
            <v>0</v>
          </cell>
        </row>
        <row r="16">
          <cell r="D16" t="str">
            <v/>
          </cell>
          <cell r="E16">
            <v>0</v>
          </cell>
        </row>
        <row r="17">
          <cell r="D17" t="str">
            <v/>
          </cell>
          <cell r="E17">
            <v>0</v>
          </cell>
        </row>
        <row r="18">
          <cell r="D18" t="str">
            <v/>
          </cell>
          <cell r="E18">
            <v>0</v>
          </cell>
        </row>
        <row r="19">
          <cell r="D19" t="str">
            <v/>
          </cell>
          <cell r="E19">
            <v>0</v>
          </cell>
        </row>
        <row r="20">
          <cell r="D20" t="str">
            <v/>
          </cell>
          <cell r="E20">
            <v>0</v>
          </cell>
        </row>
        <row r="21">
          <cell r="D21" t="str">
            <v/>
          </cell>
          <cell r="E21">
            <v>0</v>
          </cell>
        </row>
        <row r="22">
          <cell r="D22" t="str">
            <v/>
          </cell>
          <cell r="E22">
            <v>0</v>
          </cell>
        </row>
        <row r="23">
          <cell r="D23" t="str">
            <v/>
          </cell>
          <cell r="E23">
            <v>0</v>
          </cell>
        </row>
        <row r="24">
          <cell r="D24" t="str">
            <v/>
          </cell>
          <cell r="E24">
            <v>0</v>
          </cell>
        </row>
        <row r="25">
          <cell r="D25" t="str">
            <v/>
          </cell>
          <cell r="E25">
            <v>0</v>
          </cell>
        </row>
        <row r="26">
          <cell r="D26" t="str">
            <v/>
          </cell>
          <cell r="E26">
            <v>0</v>
          </cell>
        </row>
        <row r="27">
          <cell r="D27" t="str">
            <v/>
          </cell>
          <cell r="E27">
            <v>0</v>
          </cell>
        </row>
        <row r="28">
          <cell r="D28" t="str">
            <v/>
          </cell>
          <cell r="E28">
            <v>0</v>
          </cell>
        </row>
        <row r="29">
          <cell r="D29" t="str">
            <v/>
          </cell>
          <cell r="E29">
            <v>0</v>
          </cell>
        </row>
        <row r="30">
          <cell r="D30" t="str">
            <v/>
          </cell>
          <cell r="E30">
            <v>0</v>
          </cell>
        </row>
        <row r="31">
          <cell r="D31" t="str">
            <v/>
          </cell>
          <cell r="E31">
            <v>0</v>
          </cell>
        </row>
        <row r="32">
          <cell r="D32" t="str">
            <v/>
          </cell>
          <cell r="E32">
            <v>0</v>
          </cell>
        </row>
        <row r="33">
          <cell r="D33" t="str">
            <v/>
          </cell>
          <cell r="E33">
            <v>0</v>
          </cell>
        </row>
        <row r="34">
          <cell r="D34" t="str">
            <v/>
          </cell>
          <cell r="E34">
            <v>0</v>
          </cell>
        </row>
        <row r="35">
          <cell r="D35" t="str">
            <v/>
          </cell>
          <cell r="E35">
            <v>0</v>
          </cell>
        </row>
        <row r="36">
          <cell r="D36" t="str">
            <v/>
          </cell>
          <cell r="E36">
            <v>0</v>
          </cell>
        </row>
        <row r="37">
          <cell r="D37" t="str">
            <v/>
          </cell>
          <cell r="E37">
            <v>0</v>
          </cell>
        </row>
        <row r="38">
          <cell r="D38" t="str">
            <v/>
          </cell>
          <cell r="E38">
            <v>0</v>
          </cell>
        </row>
        <row r="39">
          <cell r="D39" t="str">
            <v/>
          </cell>
          <cell r="E39">
            <v>0</v>
          </cell>
        </row>
        <row r="40">
          <cell r="D40" t="str">
            <v/>
          </cell>
          <cell r="E40">
            <v>0</v>
          </cell>
        </row>
        <row r="41">
          <cell r="D41" t="str">
            <v/>
          </cell>
          <cell r="E41">
            <v>0</v>
          </cell>
        </row>
        <row r="42">
          <cell r="D42" t="str">
            <v/>
          </cell>
          <cell r="E42">
            <v>0</v>
          </cell>
        </row>
        <row r="43">
          <cell r="D43" t="str">
            <v/>
          </cell>
          <cell r="E43">
            <v>0</v>
          </cell>
        </row>
        <row r="44">
          <cell r="D44" t="str">
            <v/>
          </cell>
          <cell r="E44">
            <v>0</v>
          </cell>
        </row>
        <row r="45">
          <cell r="D45" t="str">
            <v/>
          </cell>
          <cell r="E45">
            <v>0</v>
          </cell>
        </row>
        <row r="46">
          <cell r="D46" t="str">
            <v/>
          </cell>
          <cell r="E46">
            <v>0</v>
          </cell>
        </row>
        <row r="47">
          <cell r="D47" t="str">
            <v/>
          </cell>
          <cell r="E47">
            <v>0</v>
          </cell>
        </row>
        <row r="48">
          <cell r="D48" t="str">
            <v/>
          </cell>
          <cell r="E48">
            <v>0</v>
          </cell>
        </row>
      </sheetData>
      <sheetData sheetId="6" refreshError="1"/>
      <sheetData sheetId="7" refreshError="1"/>
      <sheetData sheetId="8" refreshError="1"/>
      <sheetData sheetId="9" refreshError="1"/>
      <sheetData sheetId="10" refreshError="1"/>
    </sheetDataSet>
  </externalBook>
</externalLink>
</file>

<file path=xl/persons/person.xml><?xml version="1.0" encoding="utf-8"?>
<personList xmlns="http://schemas.microsoft.com/office/spreadsheetml/2018/threadedcomments" xmlns:x="http://schemas.openxmlformats.org/spreadsheetml/2006/main"/>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7.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eur" refreshedDate="44671.470285416668" createdVersion="6" refreshedVersion="7" minRefreshableVersion="3" recordCount="34" xr:uid="{00000000-000A-0000-FFFF-FFFF09000000}">
  <cacheSource type="worksheet">
    <worksheetSource ref="A10:AO1086" sheet="BdD"/>
  </cacheSource>
  <cacheFields count="46">
    <cacheField name="Lot" numFmtId="0">
      <sharedItems containsBlank="1"/>
    </cacheField>
    <cacheField name="Tache" numFmtId="0">
      <sharedItems containsString="0" containsBlank="1" containsNumber="1" containsInteger="1" minValue="1" maxValue="1"/>
    </cacheField>
    <cacheField name="Sous-tache" numFmtId="0">
      <sharedItems containsString="0" containsBlank="1" containsNumber="1" containsInteger="1" minValue="1" maxValue="1"/>
    </cacheField>
    <cacheField name="Code detail" numFmtId="0">
      <sharedItems containsBlank="1"/>
    </cacheField>
    <cacheField name="Intitulé de l'activité" numFmtId="0">
      <sharedItems containsBlank="1" containsMixedTypes="1" containsNumber="1" containsInteger="1" minValue="0" maxValue="0"/>
    </cacheField>
    <cacheField name="Partenaire" numFmtId="0">
      <sharedItems containsBlank="1" count="3">
        <s v="Partenaire 1"/>
        <s v="Partenaire 2"/>
        <m/>
      </sharedItems>
    </cacheField>
    <cacheField name="Semestre" numFmtId="0">
      <sharedItems containsBlank="1"/>
    </cacheField>
    <cacheField name="Nom Livrable" numFmtId="0">
      <sharedItems containsNonDate="0" containsString="0" containsBlank="1"/>
    </cacheField>
    <cacheField name="Etape-clef pressentie" numFmtId="0">
      <sharedItems containsNonDate="0" containsString="0" containsBlank="1"/>
    </cacheField>
    <cacheField name="Homme.mois cat 1" numFmtId="0">
      <sharedItems containsString="0" containsBlank="1" containsNumber="1" containsInteger="1" minValue="1" maxValue="30"/>
    </cacheField>
    <cacheField name="Homme.mois cat 2" numFmtId="0">
      <sharedItems containsString="0" containsBlank="1" containsNumber="1" containsInteger="1" minValue="1" maxValue="1"/>
    </cacheField>
    <cacheField name="Homme.mois cat 3" numFmtId="0">
      <sharedItems containsNonDate="0" containsString="0" containsBlank="1"/>
    </cacheField>
    <cacheField name="Homme.mois cat 4" numFmtId="0">
      <sharedItems containsNonDate="0" containsString="0" containsBlank="1"/>
    </cacheField>
    <cacheField name="Homme.mois cat 5" numFmtId="0">
      <sharedItems containsNonDate="0" containsString="0" containsBlank="1"/>
    </cacheField>
    <cacheField name="Total Homme.mois" numFmtId="0">
      <sharedItems containsString="0" containsBlank="1" containsNumber="1" containsInteger="1" minValue="0" maxValue="30"/>
    </cacheField>
    <cacheField name="Salaires cat 1" numFmtId="167">
      <sharedItems containsString="0" containsBlank="1" containsNumber="1" containsInteger="1" minValue="5000" maxValue="10000"/>
    </cacheField>
    <cacheField name="Salaires cat 2" numFmtId="167">
      <sharedItems containsString="0" containsBlank="1" containsNumber="1" containsInteger="1" minValue="6000" maxValue="6000"/>
    </cacheField>
    <cacheField name="Salaires cat 3" numFmtId="167">
      <sharedItems containsNonDate="0" containsString="0" containsBlank="1"/>
    </cacheField>
    <cacheField name="Salaires cat 4" numFmtId="167">
      <sharedItems containsNonDate="0" containsString="0" containsBlank="1"/>
    </cacheField>
    <cacheField name="Salaires cat 5" numFmtId="167">
      <sharedItems containsNonDate="0" containsString="0" containsBlank="1"/>
    </cacheField>
    <cacheField name="Salaires chargés non environnés" numFmtId="167">
      <sharedItems containsString="0" containsBlank="1" containsNumber="1" containsInteger="1" minValue="0" maxValue="150000"/>
    </cacheField>
    <cacheField name="dont salaires personnels permanents (statutaires organismes publics)" numFmtId="167">
      <sharedItems containsString="0" containsBlank="1" containsNumber="1" containsInteger="1" minValue="3000" maxValue="3000"/>
    </cacheField>
    <cacheField name="dont salaires sans pers. permanents" numFmtId="167">
      <sharedItems containsString="0" containsBlank="1" containsNumber="1" containsInteger="1" minValue="0" maxValue="147000"/>
    </cacheField>
    <cacheField name="Frais connexes (forfaitaires)" numFmtId="167">
      <sharedItems containsString="0" containsBlank="1" containsNumber="1" containsInteger="1" minValue="0" maxValue="30000"/>
    </cacheField>
    <cacheField name="Coûts de sous-traitance" numFmtId="167">
      <sharedItems containsBlank="1" containsMixedTypes="1" containsNumber="1" containsInteger="1" minValue="10000" maxValue="10000"/>
    </cacheField>
    <cacheField name="Contributions aux amortissements (projet d'innovation)" numFmtId="167">
      <sharedItems containsBlank="1" containsMixedTypes="1" containsNumber="1" containsInteger="1" minValue="0" maxValue="100000"/>
    </cacheField>
    <cacheField name="Equipements Productifs (projet d'industrialisation)" numFmtId="167">
      <sharedItems containsString="0" containsBlank="1" containsNumber="1" containsInteger="1" minValue="1000" maxValue="1000"/>
    </cacheField>
    <cacheField name="Coûts de refacturation interne" numFmtId="167">
      <sharedItems containsBlank="1"/>
    </cacheField>
    <cacheField name="Frais de mission" numFmtId="167">
      <sharedItems containsBlank="1"/>
    </cacheField>
    <cacheField name="Autres coûts" numFmtId="167">
      <sharedItems containsBlank="1" containsMixedTypes="1" containsNumber="1" containsInteger="1" minValue="100000" maxValue="100000"/>
    </cacheField>
    <cacheField name="Commentaires" numFmtId="0">
      <sharedItems containsNonDate="0" containsString="0" containsBlank="1"/>
    </cacheField>
    <cacheField name="Total des coûts" numFmtId="167">
      <sharedItems containsString="0" containsBlank="1" containsNumber="1" containsInteger="1" minValue="0" maxValue="180000"/>
    </cacheField>
    <cacheField name="Classification" numFmtId="0">
      <sharedItems containsBlank="1"/>
    </cacheField>
    <cacheField name="Taux aide" numFmtId="0">
      <sharedItems containsString="0" containsBlank="1" containsNumber="1" minValue="0" maxValue="0.6"/>
    </cacheField>
    <cacheField name="Total coûts RI" numFmtId="168">
      <sharedItems containsString="0" containsBlank="1" containsNumber="1" containsInteger="1" minValue="0" maxValue="180000"/>
    </cacheField>
    <cacheField name="Total coûts DE" numFmtId="168">
      <sharedItems containsString="0" containsBlank="1" containsNumber="1" containsInteger="1" minValue="0" maxValue="13000"/>
    </cacheField>
    <cacheField name="Total coûts PE" numFmtId="168">
      <sharedItems containsString="0" containsBlank="1" containsNumber="1" containsInteger="1" minValue="0" maxValue="100000"/>
    </cacheField>
    <cacheField name="Total coûts PE admissibles" numFmtId="168">
      <sharedItems containsString="0" containsBlank="1" containsNumber="1" containsInteger="1" minValue="0" maxValue="99950"/>
    </cacheField>
    <cacheField name="Total coûts éligibles et retenus" numFmtId="168">
      <sharedItems containsString="0" containsBlank="1" containsNumber="1" containsInteger="1" minValue="0" maxValue="180000"/>
    </cacheField>
    <cacheField name="Total coûts non éligibles" numFmtId="168">
      <sharedItems containsString="0" containsBlank="1" containsNumber="1" containsInteger="1" minValue="0" maxValue="12000"/>
    </cacheField>
    <cacheField name="Total coûts non retenus" numFmtId="168">
      <sharedItems containsString="0" containsBlank="1" containsNumber="1" containsInteger="1" minValue="0" maxValue="0"/>
    </cacheField>
    <cacheField name="Total coûts PE non admissibles" numFmtId="168">
      <sharedItems containsString="0" containsBlank="1" containsNumber="1" containsInteger="1" minValue="0" maxValue="50"/>
    </cacheField>
    <cacheField name="Total coûts non éligibles et non retenus" numFmtId="168">
      <sharedItems containsString="0" containsBlank="1" containsNumber="1" containsInteger="1" minValue="0" maxValue="12000"/>
    </cacheField>
    <cacheField name="Subventions" numFmtId="168">
      <sharedItems containsString="0" containsBlank="1" containsNumber="1" minValue="0" maxValue="67500"/>
    </cacheField>
    <cacheField name="Avances remboursables" numFmtId="168">
      <sharedItems containsString="0" containsBlank="1" containsNumber="1" minValue="0" maxValue="22500"/>
    </cacheField>
    <cacheField name="Aide totale" numFmtId="168">
      <sharedItems containsString="0" containsBlank="1" containsNumber="1" minValue="0" maxValue="9000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eur" refreshedDate="44671.516363888892" createdVersion="6" refreshedVersion="7" minRefreshableVersion="3" recordCount="34" xr:uid="{00000000-000A-0000-FFFF-FFFF01000000}">
  <cacheSource type="worksheet">
    <worksheetSource ref="A10:AO1048576" sheet="BdD"/>
  </cacheSource>
  <cacheFields count="54">
    <cacheField name="Lot" numFmtId="0">
      <sharedItems containsBlank="1"/>
    </cacheField>
    <cacheField name="Tache" numFmtId="0">
      <sharedItems containsString="0" containsBlank="1" containsNumber="1" containsInteger="1" minValue="1" maxValue="1"/>
    </cacheField>
    <cacheField name="Sous-tache" numFmtId="0">
      <sharedItems containsString="0" containsBlank="1" containsNumber="1" containsInteger="1" minValue="1" maxValue="1"/>
    </cacheField>
    <cacheField name="Code detail" numFmtId="0">
      <sharedItems containsBlank="1"/>
    </cacheField>
    <cacheField name="Intitulé de l'activité" numFmtId="0">
      <sharedItems containsBlank="1" containsMixedTypes="1" containsNumber="1" containsInteger="1" minValue="0" maxValue="0"/>
    </cacheField>
    <cacheField name="Partenaire" numFmtId="0">
      <sharedItems containsBlank="1" count="7">
        <s v="Partenaire 1"/>
        <s v="Partenaire 2"/>
        <m/>
        <s v="Test" u="1"/>
        <s v="Part 1 " u="1"/>
        <s v="Part 2 " u="1"/>
        <s v="Part 3" u="1"/>
      </sharedItems>
    </cacheField>
    <cacheField name="Semestre" numFmtId="0">
      <sharedItems containsBlank="1" count="7">
        <s v="SEM01"/>
        <s v="SEM02"/>
        <m/>
        <s v="SEM06" u="1"/>
        <s v="SEM05" u="1"/>
        <s v="SEM04" u="1"/>
        <s v="SEM03" u="1"/>
      </sharedItems>
    </cacheField>
    <cacheField name="Nom Livrable" numFmtId="0">
      <sharedItems containsNonDate="0" containsString="0" containsBlank="1"/>
    </cacheField>
    <cacheField name="Etape-clef pressentie" numFmtId="0">
      <sharedItems containsNonDate="0" containsString="0" containsBlank="1"/>
    </cacheField>
    <cacheField name="Homme.mois cat 1" numFmtId="0">
      <sharedItems containsString="0" containsBlank="1" containsNumber="1" containsInteger="1" minValue="1" maxValue="30"/>
    </cacheField>
    <cacheField name="Homme.mois cat 2" numFmtId="0">
      <sharedItems containsString="0" containsBlank="1" containsNumber="1" containsInteger="1" minValue="1" maxValue="1"/>
    </cacheField>
    <cacheField name="Homme.mois cat 3" numFmtId="0">
      <sharedItems containsNonDate="0" containsString="0" containsBlank="1"/>
    </cacheField>
    <cacheField name="Homme.mois cat 4" numFmtId="0">
      <sharedItems containsNonDate="0" containsString="0" containsBlank="1"/>
    </cacheField>
    <cacheField name="Homme.mois cat 5" numFmtId="0">
      <sharedItems containsNonDate="0" containsString="0" containsBlank="1"/>
    </cacheField>
    <cacheField name="Total Homme.mois" numFmtId="0">
      <sharedItems containsString="0" containsBlank="1" containsNumber="1" containsInteger="1" minValue="0" maxValue="30"/>
    </cacheField>
    <cacheField name="Salaires cat 1" numFmtId="167">
      <sharedItems containsString="0" containsBlank="1" containsNumber="1" containsInteger="1" minValue="5000" maxValue="10000"/>
    </cacheField>
    <cacheField name="Salaires cat 2" numFmtId="167">
      <sharedItems containsString="0" containsBlank="1" containsNumber="1" containsInteger="1" minValue="6000" maxValue="6000"/>
    </cacheField>
    <cacheField name="Salaires cat 3" numFmtId="167">
      <sharedItems containsNonDate="0" containsString="0" containsBlank="1"/>
    </cacheField>
    <cacheField name="Salaires cat 4" numFmtId="167">
      <sharedItems containsNonDate="0" containsString="0" containsBlank="1"/>
    </cacheField>
    <cacheField name="Salaires cat 5" numFmtId="167">
      <sharedItems containsNonDate="0" containsString="0" containsBlank="1"/>
    </cacheField>
    <cacheField name="Salaires chargés non environnés" numFmtId="167">
      <sharedItems containsString="0" containsBlank="1" containsNumber="1" containsInteger="1" minValue="0" maxValue="150000"/>
    </cacheField>
    <cacheField name="dont salaires personnels permanents (statutaires organismes publics)" numFmtId="167">
      <sharedItems containsString="0" containsBlank="1" containsNumber="1" containsInteger="1" minValue="3000" maxValue="3000"/>
    </cacheField>
    <cacheField name="dont salaires sans pers. permanents" numFmtId="167">
      <sharedItems containsString="0" containsBlank="1" containsNumber="1" containsInteger="1" minValue="0" maxValue="147000"/>
    </cacheField>
    <cacheField name="Frais connexes (forfaitaires)" numFmtId="167">
      <sharedItems containsString="0" containsBlank="1" containsNumber="1" containsInteger="1" minValue="0" maxValue="30000"/>
    </cacheField>
    <cacheField name="Coûts de sous-traitance" numFmtId="167">
      <sharedItems containsBlank="1" containsMixedTypes="1" containsNumber="1" containsInteger="1" minValue="10000" maxValue="100000"/>
    </cacheField>
    <cacheField name="Contributions aux amortissements (projet d'innovation)" numFmtId="167">
      <sharedItems containsBlank="1" containsMixedTypes="1" containsNumber="1" containsInteger="1" minValue="0" maxValue="100000"/>
    </cacheField>
    <cacheField name="Equipement Productif (projet d'industrialisation)" numFmtId="167">
      <sharedItems containsString="0" containsBlank="1" containsNumber="1" containsInteger="1" minValue="1000" maxValue="1000"/>
    </cacheField>
    <cacheField name="Coûts de refacturation interne" numFmtId="167">
      <sharedItems containsBlank="1"/>
    </cacheField>
    <cacheField name="Frais de mission" numFmtId="167">
      <sharedItems containsBlank="1"/>
    </cacheField>
    <cacheField name="Autres coûts" numFmtId="167">
      <sharedItems containsBlank="1"/>
    </cacheField>
    <cacheField name="Commentaires" numFmtId="0">
      <sharedItems containsNonDate="0" containsString="0" containsBlank="1"/>
    </cacheField>
    <cacheField name="Total des coûts" numFmtId="167">
      <sharedItems containsString="0" containsBlank="1" containsNumber="1" containsInteger="1" minValue="0" maxValue="180000"/>
    </cacheField>
    <cacheField name="Classification" numFmtId="0">
      <sharedItems containsBlank="1"/>
    </cacheField>
    <cacheField name="Taux aide" numFmtId="0">
      <sharedItems containsString="0" containsBlank="1" containsNumber="1" minValue="0" maxValue="0.6"/>
    </cacheField>
    <cacheField name="Total coûts RI" numFmtId="168">
      <sharedItems containsString="0" containsBlank="1" containsNumber="1" containsInteger="1" minValue="0" maxValue="117200"/>
    </cacheField>
    <cacheField name="Total coûts DE" numFmtId="168">
      <sharedItems containsString="0" containsBlank="1" containsNumber="1" containsInteger="1" minValue="0" maxValue="12000"/>
    </cacheField>
    <cacheField name="Total coût RD" numFmtId="168">
      <sharedItems containsString="0" containsBlank="1" containsNumber="1" containsInteger="1" minValue="0" maxValue="101000"/>
    </cacheField>
    <cacheField name="Total coûts PE" numFmtId="168">
      <sharedItems containsString="0" containsBlank="1" containsNumber="1" containsInteger="1" minValue="0" maxValue="0"/>
    </cacheField>
    <cacheField name="Total coûts PE admissibles" numFmtId="168">
      <sharedItems containsString="0" containsBlank="1" containsNumber="1" containsInteger="1" minValue="0" maxValue="0"/>
    </cacheField>
    <cacheField name="Total coûts éligibles et retenus" numFmtId="168">
      <sharedItems containsString="0" containsBlank="1" containsNumber="1" containsInteger="1" minValue="0" maxValue="117200"/>
    </cacheField>
    <cacheField name="Total coûts non éligibles" numFmtId="168">
      <sharedItems containsString="0" containsBlank="1" containsNumber="1" containsInteger="1" minValue="0" maxValue="3000"/>
    </cacheField>
    <cacheField name="Total coûts non retenus" numFmtId="168">
      <sharedItems containsString="0" containsBlank="1" containsNumber="1" containsInteger="1" minValue="0" maxValue="0"/>
    </cacheField>
    <cacheField name="Total coûts PE non admissibles" numFmtId="168">
      <sharedItems containsString="0" containsBlank="1" containsNumber="1" containsInteger="1" minValue="0" maxValue="0"/>
    </cacheField>
    <cacheField name="Total coûts non éligibles et non retenus" numFmtId="168">
      <sharedItems containsString="0" containsBlank="1" containsNumber="1" containsInteger="1" minValue="0" maxValue="3000"/>
    </cacheField>
    <cacheField name="Subventions" numFmtId="168">
      <sharedItems containsString="0" containsBlank="1" containsNumber="1" minValue="0" maxValue="52740"/>
    </cacheField>
    <cacheField name="Avances remboursables" numFmtId="168">
      <sharedItems containsString="0" containsBlank="1" containsNumber="1" minValue="0" maxValue="17580"/>
    </cacheField>
    <cacheField name="Aide totale" numFmtId="168">
      <sharedItems containsString="0" containsBlank="1" containsNumber="1" containsInteger="1" minValue="0" maxValue="70320"/>
    </cacheField>
    <cacheField name="Taux d'aide (éligibles et retenus)" numFmtId="0" formula="IF('Aide totale'=0,0,'Aide totale'/'Total coûts éligibles et retenus')" databaseField="0"/>
    <cacheField name="Part d'avances remb." numFmtId="0" formula="IF('Aide totale'=0,0,'Avances remboursables'/'Aide totale')" databaseField="0"/>
    <cacheField name="Coût totaux" numFmtId="0" formula="SUM('Total des coûts')" databaseField="0"/>
    <cacheField name="% sous-traitance" numFmtId="0" formula="'Coûts de sous-traitance'/'Total des coûts'" databaseField="0"/>
    <cacheField name="Frais mission / ETP" numFmtId="0" formula="IF(ISERROR(('Frais de mission'/'Total Homme.mois')),0,('Frais de mission'/'Total Homme.mois'))" databaseField="0"/>
    <cacheField name="% de subvention" numFmtId="0" formula="Subventions/'Total coûts éligibles et retenus'" databaseField="0"/>
    <cacheField name="% d'AR" numFmtId="0" formula="'Avances remboursables'/'Total coûts éligibles et retenus'" databaseField="0"/>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eur" refreshedDate="45196.674421527779" createdVersion="6" refreshedVersion="8" minRefreshableVersion="3" recordCount="34" xr:uid="{00000000-000A-0000-FFFF-FFFF11000000}">
  <cacheSource type="worksheet">
    <worksheetSource ref="A10:AO1050" sheet="BdD"/>
  </cacheSource>
  <cacheFields count="22">
    <cacheField name="Lot" numFmtId="0">
      <sharedItems containsBlank="1"/>
    </cacheField>
    <cacheField name="Tache" numFmtId="0">
      <sharedItems containsString="0" containsBlank="1" containsNumber="1" containsInteger="1" minValue="1" maxValue="3"/>
    </cacheField>
    <cacheField name="Sous-tache" numFmtId="0">
      <sharedItems containsString="0" containsBlank="1" containsNumber="1" containsInteger="1" minValue="1" maxValue="3"/>
    </cacheField>
    <cacheField name="Code detail" numFmtId="0">
      <sharedItems containsBlank="1"/>
    </cacheField>
    <cacheField name="Intitulé de l'activité" numFmtId="0">
      <sharedItems containsBlank="1" containsMixedTypes="1" containsNumber="1" containsInteger="1" minValue="0" maxValue="0"/>
    </cacheField>
    <cacheField name="Partenaire" numFmtId="0">
      <sharedItems containsBlank="1" count="3">
        <s v="Partenaire 1"/>
        <s v="Partenaire 2"/>
        <m/>
      </sharedItems>
    </cacheField>
    <cacheField name="Semestre" numFmtId="0">
      <sharedItems containsBlank="1" count="4">
        <s v="SEM01"/>
        <s v="SEM02"/>
        <m/>
        <s v="SEM03" u="1"/>
      </sharedItems>
    </cacheField>
    <cacheField name="Nom Livrable" numFmtId="0">
      <sharedItems containsNonDate="0" containsString="0" containsBlank="1"/>
    </cacheField>
    <cacheField name="Etape-clef pressentie" numFmtId="0">
      <sharedItems containsNonDate="0" containsString="0" containsBlank="1"/>
    </cacheField>
    <cacheField name="Salaires chargés non environnés (ETP créés pour le projet)" numFmtId="167">
      <sharedItems containsString="0" containsBlank="1" containsNumber="1" containsInteger="1" minValue="10000" maxValue="20000"/>
    </cacheField>
    <cacheField name="Investissement actifs corporels et incorporels" numFmtId="167">
      <sharedItems containsBlank="1" containsMixedTypes="1" containsNumber="1" containsInteger="1" minValue="0" maxValue="2000000"/>
    </cacheField>
    <cacheField name="Total des coûts" numFmtId="167">
      <sharedItems containsString="0" containsBlank="1" containsNumber="1" containsInteger="1" minValue="0" maxValue="2000000"/>
    </cacheField>
    <cacheField name="Taux aide maximal (PME)" numFmtId="0">
      <sharedItems containsString="0" containsBlank="1" containsNumber="1" minValue="0" maxValue="0.2"/>
    </cacheField>
    <cacheField name="Taux aide maximal (AFR)" numFmtId="0">
      <sharedItems containsString="0" containsBlank="1" containsNumber="1" minValue="0" maxValue="0.3"/>
    </cacheField>
    <cacheField name="Aide maximale régime PME" numFmtId="168">
      <sharedItems containsString="0" containsBlank="1" containsNumber="1" containsInteger="1" minValue="0" maxValue="400000"/>
    </cacheField>
    <cacheField name="Taux d'aide (éligibles et retenus)" numFmtId="0" formula="IF(#NAME?=0,0,#NAME?/#NAME?)" databaseField="0"/>
    <cacheField name="Part d'avances remb." numFmtId="0" formula="IF(#NAME?=0,0,#NAME?/#NAME?)" databaseField="0"/>
    <cacheField name="Coût totaux" numFmtId="0" formula="SUM('Total des coûts')" databaseField="0"/>
    <cacheField name="% sous-traitance" numFmtId="0" formula="#NAME?/'Total des coûts'" databaseField="0"/>
    <cacheField name="Frais mission / ETP" numFmtId="0" formula="IF(ISERROR((#NAME?/#NAME?)),0,(#NAME?/#NAME?))" databaseField="0"/>
    <cacheField name="% de subvention" numFmtId="0" formula="#NAME?/#NAME?" databaseField="0"/>
    <cacheField name="% d'AR" numFmtId="0" formula="#NAME?/#NAME?" databaseField="0"/>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uteur" refreshedDate="45196.675455555553" createdVersion="6" refreshedVersion="8" minRefreshableVersion="3" recordCount="33" xr:uid="{00000000-000A-0000-FFFF-FFFF03000000}">
  <cacheSource type="worksheet">
    <worksheetSource ref="A10:AO43" sheet="BdD"/>
  </cacheSource>
  <cacheFields count="29">
    <cacheField name="Lot" numFmtId="0">
      <sharedItems containsBlank="1" count="5">
        <s v="LOT 1"/>
        <s v="LOT 2"/>
        <s v="LOT 3"/>
        <m/>
        <s v="LOT 0" u="1"/>
      </sharedItems>
    </cacheField>
    <cacheField name="Tache" numFmtId="0">
      <sharedItems containsString="0" containsBlank="1" containsNumber="1" containsInteger="1" minValue="1" maxValue="3"/>
    </cacheField>
    <cacheField name="Sous-tache" numFmtId="0">
      <sharedItems containsString="0" containsBlank="1" containsNumber="1" containsInteger="1" minValue="1" maxValue="3"/>
    </cacheField>
    <cacheField name="Code detail" numFmtId="165">
      <sharedItems/>
    </cacheField>
    <cacheField name="Intitulé de l'activité" numFmtId="0">
      <sharedItems containsMixedTypes="1" containsNumber="1" containsInteger="1" minValue="0" maxValue="0"/>
    </cacheField>
    <cacheField name="Partenaire" numFmtId="0">
      <sharedItems containsBlank="1" count="7">
        <s v="Partenaire 1"/>
        <s v="Partenaire 2"/>
        <m/>
        <s v="Test" u="1"/>
        <s v="Part 1 " u="1"/>
        <s v="Part 2 " u="1"/>
        <s v="Part 3" u="1"/>
      </sharedItems>
    </cacheField>
    <cacheField name="Semestre" numFmtId="0">
      <sharedItems containsBlank="1" count="4">
        <s v="SEM01"/>
        <s v="SEM02"/>
        <m/>
        <s v="SEM03" u="1"/>
      </sharedItems>
    </cacheField>
    <cacheField name="Nom Livrable" numFmtId="0">
      <sharedItems containsNonDate="0" containsString="0" containsBlank="1"/>
    </cacheField>
    <cacheField name="Etape-clef pressentie" numFmtId="0">
      <sharedItems containsNonDate="0" containsString="0" containsBlank="1"/>
    </cacheField>
    <cacheField name="Salaires chargés non environnés (ETP créés pour le projet)" numFmtId="167">
      <sharedItems containsString="0" containsBlank="1" containsNumber="1" containsInteger="1" minValue="10000" maxValue="20000"/>
    </cacheField>
    <cacheField name="Investissement actifs corporels et incorporels" numFmtId="167">
      <sharedItems containsMixedTypes="1" containsNumber="1" containsInteger="1" minValue="0" maxValue="2000000"/>
    </cacheField>
    <cacheField name="Total des coûts" numFmtId="167">
      <sharedItems containsSemiMixedTypes="0" containsString="0" containsNumber="1" containsInteger="1" minValue="0" maxValue="2000000"/>
    </cacheField>
    <cacheField name="Taux aide maximal (PME)" numFmtId="9">
      <sharedItems containsSemiMixedTypes="0" containsString="0" containsNumber="1" minValue="0" maxValue="0.2"/>
    </cacheField>
    <cacheField name="Taux aide maximal (AFR)" numFmtId="9">
      <sharedItems containsSemiMixedTypes="0" containsString="0" containsNumber="1" minValue="0" maxValue="0.3"/>
    </cacheField>
    <cacheField name="Aide maximale régime PME" numFmtId="168">
      <sharedItems containsSemiMixedTypes="0" containsString="0" containsNumber="1" containsInteger="1" minValue="0" maxValue="400000"/>
    </cacheField>
    <cacheField name="% Frais connexe PME_GE" numFmtId="0" formula="#NAME?/#NAME?" databaseField="0"/>
    <cacheField name="Champ1" numFmtId="0" formula=" 0" databaseField="0"/>
    <cacheField name="% subvention/aide totale" numFmtId="0" formula="#NAME?/#NAME?" databaseField="0"/>
    <cacheField name="% d'avance remboursable/aide total" numFmtId="0" formula="#NAME?/#NAME?" databaseField="0"/>
    <cacheField name="% aide totale/ coûts éligibles et retenus" numFmtId="0" formula="#NAME?/#NAME?" databaseField="0"/>
    <cacheField name="Effet levier" numFmtId="0" formula=" ('Total des coûts'-#NAME?)/(#NAME?)" databaseField="0"/>
    <cacheField name="Part d'avances remb." numFmtId="0" formula="#NAME?/#NAME?" databaseField="0"/>
    <cacheField name="Taux d'aide (éligibles et retenus)" numFmtId="0" formula="#NAME?/#NAME?" databaseField="0"/>
    <cacheField name="% de subvention" numFmtId="0" formula="#NAME?/#NAME?" databaseField="0"/>
    <cacheField name="% d'AR" numFmtId="0" formula="#NAME?/#NAME?" databaseField="0"/>
    <cacheField name="Description des couts" numFmtId="0" formula="#NAME?+#NAME?+#NAME?+#NAME?" databaseField="0"/>
    <cacheField name="Champ2" numFmtId="0" formula="#NAME?+#NAME?+#NAME?+#NAME?" databaseField="0"/>
    <cacheField name="Champ3" numFmtId="0" formula="IFERROR(#NAME?/#NAME?,&quot;0&quot;)" databaseField="0"/>
    <cacheField name="soustrait/couts tot" numFmtId="0" formula="#NAME?/'Total des coûts'" databaseField="0"/>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eur" refreshedDate="45303.453252546293" createdVersion="8" refreshedVersion="8" minRefreshableVersion="3" recordCount="36" xr:uid="{672B5BD5-EDFB-415D-83DE-64DCA902723F}">
  <cacheSource type="worksheet">
    <worksheetSource ref="A10:X1050" sheet="BdD"/>
  </cacheSource>
  <cacheFields count="31">
    <cacheField name="Lot" numFmtId="0">
      <sharedItems containsBlank="1"/>
    </cacheField>
    <cacheField name="Tache" numFmtId="0">
      <sharedItems containsString="0" containsBlank="1" containsNumber="1" containsInteger="1" minValue="1" maxValue="7"/>
    </cacheField>
    <cacheField name="Sous-tache" numFmtId="0">
      <sharedItems containsString="0" containsBlank="1" containsNumber="1" containsInteger="1" minValue="1" maxValue="2"/>
    </cacheField>
    <cacheField name="Code detail" numFmtId="0">
      <sharedItems containsBlank="1"/>
    </cacheField>
    <cacheField name="Intitulé de l'activité" numFmtId="0">
      <sharedItems containsBlank="1" containsMixedTypes="1" containsNumber="1" containsInteger="1" minValue="0" maxValue="0"/>
    </cacheField>
    <cacheField name="Partenaire" numFmtId="0">
      <sharedItems containsBlank="1" count="2">
        <s v="LCDLA"/>
        <m/>
      </sharedItems>
    </cacheField>
    <cacheField name="Semestre" numFmtId="0">
      <sharedItems containsBlank="1"/>
    </cacheField>
    <cacheField name="Nom Livrable" numFmtId="0">
      <sharedItems containsBlank="1"/>
    </cacheField>
    <cacheField name="Etape-clef pressentie" numFmtId="0">
      <sharedItems containsNonDate="0" containsString="0" containsBlank="1"/>
    </cacheField>
    <cacheField name="Salaires chargés non environnés sans pers.permanents (hors ETP créés par le projet)" numFmtId="0">
      <sharedItems containsString="0" containsBlank="1" containsNumber="1" containsInteger="1" minValue="0" maxValue="0"/>
    </cacheField>
    <cacheField name="Salaires chargés non environnés sans pers.permanents (ETP créés pour le projet)" numFmtId="167">
      <sharedItems containsString="0" containsBlank="1" containsNumber="1" containsInteger="1" minValue="0" maxValue="18900"/>
    </cacheField>
    <cacheField name="Frais connexes (forfaitaires)" numFmtId="167">
      <sharedItems containsString="0" containsBlank="1" containsNumber="1" containsInteger="1" minValue="0" maxValue="3780"/>
    </cacheField>
    <cacheField name="Coûts de sous-traitance" numFmtId="167">
      <sharedItems containsBlank="1" containsMixedTypes="1" containsNumber="1" containsInteger="1" minValue="0" maxValue="150000"/>
    </cacheField>
    <cacheField name="Contributions aux amortissements (projet d'innovation)" numFmtId="167">
      <sharedItems containsNonDate="0" containsString="0" containsBlank="1"/>
    </cacheField>
    <cacheField name="Investissement actifs corporels et incorporels" numFmtId="167">
      <sharedItems containsBlank="1" containsMixedTypes="1" containsNumber="1" containsInteger="1" minValue="110000" maxValue="3500000"/>
    </cacheField>
    <cacheField name="Coûts de refacturation interne" numFmtId="167">
      <sharedItems containsBlank="1"/>
    </cacheField>
    <cacheField name="Frais de mission" numFmtId="167">
      <sharedItems containsBlank="1" containsMixedTypes="1" containsNumber="1" containsInteger="1" minValue="2000" maxValue="2000"/>
    </cacheField>
    <cacheField name="Autres coûts" numFmtId="167">
      <sharedItems containsBlank="1"/>
    </cacheField>
    <cacheField name="Commentaires" numFmtId="0">
      <sharedItems containsNonDate="0" containsString="0" containsBlank="1"/>
    </cacheField>
    <cacheField name="Total des coûts" numFmtId="167">
      <sharedItems containsString="0" containsBlank="1" containsNumber="1" containsInteger="1" minValue="0" maxValue="3500000"/>
    </cacheField>
    <cacheField name="Classification" numFmtId="0">
      <sharedItems containsBlank="1"/>
    </cacheField>
    <cacheField name="Taux aide" numFmtId="0">
      <sharedItems containsString="0" containsBlank="1" containsNumber="1" minValue="0" maxValue="0.44999999999999996"/>
    </cacheField>
    <cacheField name="Taux aide maximal (PME)" numFmtId="0">
      <sharedItems containsString="0" containsBlank="1" containsNumber="1" minValue="0" maxValue="0.2"/>
    </cacheField>
    <cacheField name="Taux aide maximal (AFR)" numFmtId="0">
      <sharedItems containsString="0" containsBlank="1" containsNumber="1" minValue="0" maxValue="0.35"/>
    </cacheField>
    <cacheField name="Taux d'aide (éligibles et retenus)" numFmtId="0" formula="IF(#NAME?=0,0,#NAME?/#NAME?)" databaseField="0"/>
    <cacheField name="Part d'avances remb." numFmtId="0" formula="IF(#NAME?=0,0,#NAME?/#NAME?)" databaseField="0"/>
    <cacheField name="Coût totaux" numFmtId="0" formula="SUM('Total des coûts')" databaseField="0"/>
    <cacheField name="% sous-traitance" numFmtId="0" formula="#NAME?/'Total des coûts'" databaseField="0"/>
    <cacheField name="Frais mission / ETP" numFmtId="0" formula="IF(ISERROR((#NAME?/#NAME?)),0,(#NAME?/#NAME?))" databaseField="0"/>
    <cacheField name="% de subvention" numFmtId="0" formula="#NAME?/#NAME?" databaseField="0"/>
    <cacheField name="% d'AR" numFmtId="0" formula="#NAME?/#NAME?" databaseField="0"/>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uteur" refreshedDate="45303.454655092595" createdVersion="8" refreshedVersion="8" minRefreshableVersion="3" recordCount="33" xr:uid="{F59822FD-DC6C-426E-9321-6215479BB0C1}">
  <cacheSource type="worksheet">
    <worksheetSource ref="A10:AI43" sheet="BdD"/>
  </cacheSource>
  <cacheFields count="49">
    <cacheField name="Lot" numFmtId="0">
      <sharedItems containsBlank="1" count="4">
        <s v="LOT 0"/>
        <s v="LOT 1"/>
        <s v="LOT 2"/>
        <m/>
      </sharedItems>
    </cacheField>
    <cacheField name="Tache" numFmtId="0">
      <sharedItems containsString="0" containsBlank="1" containsNumber="1" containsInteger="1" minValue="1" maxValue="7"/>
    </cacheField>
    <cacheField name="Sous-tache" numFmtId="0">
      <sharedItems containsString="0" containsBlank="1" containsNumber="1" containsInteger="1" minValue="1" maxValue="2"/>
    </cacheField>
    <cacheField name="Code detail" numFmtId="165">
      <sharedItems/>
    </cacheField>
    <cacheField name="Intitulé de l'activité" numFmtId="0">
      <sharedItems containsMixedTypes="1" containsNumber="1" containsInteger="1" minValue="0" maxValue="0"/>
    </cacheField>
    <cacheField name="Partenaire" numFmtId="0">
      <sharedItems containsBlank="1" count="2">
        <s v="LCDLA"/>
        <m/>
      </sharedItems>
    </cacheField>
    <cacheField name="Semestre" numFmtId="0">
      <sharedItems containsBlank="1" count="7">
        <s v="SEM01"/>
        <s v="SEM02"/>
        <s v="SEM03"/>
        <s v="SEM04"/>
        <s v="SEM05"/>
        <s v="SEM06"/>
        <m/>
      </sharedItems>
    </cacheField>
    <cacheField name="Nom Livrable" numFmtId="0">
      <sharedItems containsBlank="1"/>
    </cacheField>
    <cacheField name="Etape-clef pressentie" numFmtId="0">
      <sharedItems containsNonDate="0" containsString="0" containsBlank="1"/>
    </cacheField>
    <cacheField name="Salaires chargés non environnés sans pers.permanents (hors ETP créés par le projet)" numFmtId="167">
      <sharedItems containsNonDate="0" containsString="0" containsBlank="1"/>
    </cacheField>
    <cacheField name="Salaires chargés non environnés sans pers.permanents (ETP créés pour le projet)" numFmtId="167">
      <sharedItems containsSemiMixedTypes="0" containsString="0" containsNumber="1" containsInteger="1" minValue="0" maxValue="18900"/>
    </cacheField>
    <cacheField name="Frais connexes (forfaitaires)" numFmtId="167">
      <sharedItems containsSemiMixedTypes="0" containsString="0" containsNumber="1" containsInteger="1" minValue="0" maxValue="3780"/>
    </cacheField>
    <cacheField name="Coûts de sous-traitance" numFmtId="167">
      <sharedItems containsBlank="1" containsMixedTypes="1" containsNumber="1" containsInteger="1" minValue="0" maxValue="150000"/>
    </cacheField>
    <cacheField name="Contributions aux amortissements (projet d'innovation)" numFmtId="167">
      <sharedItems containsNonDate="0" containsString="0" containsBlank="1"/>
    </cacheField>
    <cacheField name="Investissement actifs corporels et incorporels" numFmtId="167">
      <sharedItems containsBlank="1" containsMixedTypes="1" containsNumber="1" containsInteger="1" minValue="110000" maxValue="3500000"/>
    </cacheField>
    <cacheField name="Coûts de refacturation interne" numFmtId="167">
      <sharedItems/>
    </cacheField>
    <cacheField name="Frais de mission" numFmtId="167">
      <sharedItems containsBlank="1" containsMixedTypes="1" containsNumber="1" containsInteger="1" minValue="2000" maxValue="2000"/>
    </cacheField>
    <cacheField name="Autres coûts" numFmtId="167">
      <sharedItems/>
    </cacheField>
    <cacheField name="Commentaires" numFmtId="0">
      <sharedItems containsNonDate="0" containsString="0" containsBlank="1"/>
    </cacheField>
    <cacheField name="Total des coûts" numFmtId="167">
      <sharedItems containsString="0" containsBlank="1" containsNumber="1" containsInteger="1" minValue="0" maxValue="3500000"/>
    </cacheField>
    <cacheField name="Classification" numFmtId="0">
      <sharedItems containsBlank="1"/>
    </cacheField>
    <cacheField name="Taux aide" numFmtId="9">
      <sharedItems containsSemiMixedTypes="0" containsString="0" containsNumber="1" minValue="0" maxValue="0.44999999999999996"/>
    </cacheField>
    <cacheField name="Taux aide maximal (PME)" numFmtId="9">
      <sharedItems containsSemiMixedTypes="0" containsString="0" containsNumber="1" minValue="0" maxValue="0.2"/>
    </cacheField>
    <cacheField name="Taux aide maximal (AFR)" numFmtId="9">
      <sharedItems containsSemiMixedTypes="0" containsString="0" containsNumber="1" minValue="0" maxValue="0.35"/>
    </cacheField>
    <cacheField name="Total coûts RI" numFmtId="168">
      <sharedItems containsSemiMixedTypes="0" containsString="0" containsNumber="1" containsInteger="1" minValue="0" maxValue="0"/>
    </cacheField>
    <cacheField name="Total coûts DE" numFmtId="168">
      <sharedItems containsSemiMixedTypes="0" containsString="0" containsNumber="1" containsInteger="1" minValue="0" maxValue="24680"/>
    </cacheField>
    <cacheField name="Total coûts AFR" numFmtId="168">
      <sharedItems containsSemiMixedTypes="0" containsString="0" containsNumber="1" containsInteger="1" minValue="0" maxValue="3500000"/>
    </cacheField>
    <cacheField name="Total coût PME" numFmtId="168">
      <sharedItems containsSemiMixedTypes="0" containsString="0" containsNumber="1" containsInteger="1" minValue="0" maxValue="0"/>
    </cacheField>
    <cacheField name="Total coûts PE" numFmtId="168">
      <sharedItems containsSemiMixedTypes="0" containsString="0" containsNumber="1" containsInteger="1" minValue="0" maxValue="0"/>
    </cacheField>
    <cacheField name="Total coûts PE admissibles" numFmtId="168">
      <sharedItems containsSemiMixedTypes="0" containsString="0" containsNumber="1" containsInteger="1" minValue="0" maxValue="0"/>
    </cacheField>
    <cacheField name="Total coûts éligibles et retenus" numFmtId="168">
      <sharedItems containsSemiMixedTypes="0" containsString="0" containsNumber="1" containsInteger="1" minValue="0" maxValue="24680"/>
    </cacheField>
    <cacheField name="Total coûts non éligibles" numFmtId="168">
      <sharedItems containsSemiMixedTypes="0" containsString="0" containsNumber="1" containsInteger="1" minValue="0" maxValue="0"/>
    </cacheField>
    <cacheField name="Total coûts non retenus" numFmtId="168">
      <sharedItems containsSemiMixedTypes="0" containsString="0" containsNumber="1" containsInteger="1" minValue="0" maxValue="0"/>
    </cacheField>
    <cacheField name="Total coûts PE non admissibles" numFmtId="168">
      <sharedItems containsSemiMixedTypes="0" containsString="0" containsNumber="1" containsInteger="1" minValue="0" maxValue="0"/>
    </cacheField>
    <cacheField name="Total coûts non éligibles et non retenus" numFmtId="168">
      <sharedItems containsSemiMixedTypes="0" containsString="0" containsNumber="1" containsInteger="1" minValue="0" maxValue="0"/>
    </cacheField>
    <cacheField name="% Frais connexe PME_GE" numFmtId="0" formula="#NAME?/#NAME?" databaseField="0"/>
    <cacheField name="Champ1" numFmtId="0" formula=" 0" databaseField="0"/>
    <cacheField name="% subvention/aide totale" numFmtId="0" formula="#NAME?/#NAME?" databaseField="0"/>
    <cacheField name="% d'avance remboursable/aide total" numFmtId="0" formula="#NAME?/#NAME?" databaseField="0"/>
    <cacheField name="% aide totale/ coûts éligibles et retenus" numFmtId="0" formula="#NAME?/#NAME?" databaseField="0"/>
    <cacheField name="Effet levier" numFmtId="0" formula=" ('Total des coûts'-#NAME?)/(#NAME?)" databaseField="0"/>
    <cacheField name="Part d'avances remb." numFmtId="0" formula="#NAME?/#NAME?" databaseField="0"/>
    <cacheField name="Taux d'aide (éligibles et retenus)" numFmtId="0" formula="#NAME?/#NAME?" databaseField="0"/>
    <cacheField name="% de subvention" numFmtId="0" formula="#NAME?/#NAME?" databaseField="0"/>
    <cacheField name="% d'AR" numFmtId="0" formula="#NAME?/#NAME?" databaseField="0"/>
    <cacheField name="Description des couts" numFmtId="0" formula="#NAME?+#NAME?+#NAME?+#NAME?" databaseField="0"/>
    <cacheField name="Champ2" numFmtId="0" formula="#NAME?+#NAME?+#NAME?+#NAME?" databaseField="0"/>
    <cacheField name="Champ3" numFmtId="0" formula="IFERROR(#NAME?/#NAME?,&quot;0&quot;)" databaseField="0"/>
    <cacheField name="soustrait/couts tot" numFmtId="0" formula="#NAME?/'Total des coûts'" databaseField="0"/>
  </cacheFields>
  <extLst>
    <ext xmlns:x14="http://schemas.microsoft.com/office/spreadsheetml/2009/9/main" uri="{725AE2AE-9491-48be-B2B4-4EB974FC3084}">
      <x14:pivotCacheDefinition/>
    </ext>
  </extLst>
</pivotCacheDefinition>
</file>

<file path=xl/pivotCache/pivotCacheDefinition7.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eur" refreshedDate="45303.454889583336" createdVersion="8" refreshedVersion="8" minRefreshableVersion="3" recordCount="36" xr:uid="{A5133A93-CB0B-4779-9CC3-7D8626F93799}">
  <cacheSource type="worksheet">
    <worksheetSource ref="A10:AI1050" sheet="BdD"/>
  </cacheSource>
  <cacheFields count="42">
    <cacheField name="Lot" numFmtId="0">
      <sharedItems containsBlank="1"/>
    </cacheField>
    <cacheField name="Tache" numFmtId="0">
      <sharedItems containsString="0" containsBlank="1" containsNumber="1" containsInteger="1" minValue="1" maxValue="7"/>
    </cacheField>
    <cacheField name="Sous-tache" numFmtId="0">
      <sharedItems containsString="0" containsBlank="1" containsNumber="1" containsInteger="1" minValue="1" maxValue="2"/>
    </cacheField>
    <cacheField name="Code detail" numFmtId="0">
      <sharedItems containsBlank="1"/>
    </cacheField>
    <cacheField name="Intitulé de l'activité" numFmtId="0">
      <sharedItems containsBlank="1" containsMixedTypes="1" containsNumber="1" containsInteger="1" minValue="0" maxValue="0"/>
    </cacheField>
    <cacheField name="Partenaire" numFmtId="0">
      <sharedItems containsBlank="1" count="2">
        <s v="LCDLA"/>
        <m/>
      </sharedItems>
    </cacheField>
    <cacheField name="Semestre" numFmtId="0">
      <sharedItems containsBlank="1"/>
    </cacheField>
    <cacheField name="Nom Livrable" numFmtId="0">
      <sharedItems containsBlank="1"/>
    </cacheField>
    <cacheField name="Etape-clef pressentie" numFmtId="0">
      <sharedItems containsNonDate="0" containsString="0" containsBlank="1"/>
    </cacheField>
    <cacheField name="Salaires chargés non environnés sans pers.permanents (hors ETP créés par le projet)" numFmtId="0">
      <sharedItems containsString="0" containsBlank="1" containsNumber="1" containsInteger="1" minValue="0" maxValue="0"/>
    </cacheField>
    <cacheField name="Salaires chargés non environnés sans pers.permanents (ETP créés pour le projet)" numFmtId="167">
      <sharedItems containsString="0" containsBlank="1" containsNumber="1" containsInteger="1" minValue="0" maxValue="18900"/>
    </cacheField>
    <cacheField name="Frais connexes (forfaitaires)" numFmtId="167">
      <sharedItems containsString="0" containsBlank="1" containsNumber="1" containsInteger="1" minValue="0" maxValue="3780"/>
    </cacheField>
    <cacheField name="Coûts de sous-traitance" numFmtId="167">
      <sharedItems containsBlank="1" containsMixedTypes="1" containsNumber="1" containsInteger="1" minValue="0" maxValue="150000"/>
    </cacheField>
    <cacheField name="Contributions aux amortissements (projet d'innovation)" numFmtId="167">
      <sharedItems containsNonDate="0" containsString="0" containsBlank="1"/>
    </cacheField>
    <cacheField name="Investissement actifs corporels et incorporels" numFmtId="167">
      <sharedItems containsBlank="1" containsMixedTypes="1" containsNumber="1" containsInteger="1" minValue="110000" maxValue="3500000"/>
    </cacheField>
    <cacheField name="Coûts de refacturation interne" numFmtId="167">
      <sharedItems containsBlank="1"/>
    </cacheField>
    <cacheField name="Frais de mission" numFmtId="167">
      <sharedItems containsBlank="1" containsMixedTypes="1" containsNumber="1" containsInteger="1" minValue="2000" maxValue="2000"/>
    </cacheField>
    <cacheField name="Autres coûts" numFmtId="167">
      <sharedItems containsBlank="1"/>
    </cacheField>
    <cacheField name="Commentaires" numFmtId="0">
      <sharedItems containsNonDate="0" containsString="0" containsBlank="1"/>
    </cacheField>
    <cacheField name="Total des coûts" numFmtId="167">
      <sharedItems containsString="0" containsBlank="1" containsNumber="1" containsInteger="1" minValue="0" maxValue="3500000"/>
    </cacheField>
    <cacheField name="Classification" numFmtId="0">
      <sharedItems containsBlank="1"/>
    </cacheField>
    <cacheField name="Taux aide" numFmtId="0">
      <sharedItems containsString="0" containsBlank="1" containsNumber="1" minValue="0" maxValue="0.44999999999999996"/>
    </cacheField>
    <cacheField name="Taux aide maximal (PME)" numFmtId="0">
      <sharedItems containsString="0" containsBlank="1" containsNumber="1" minValue="0" maxValue="0.2"/>
    </cacheField>
    <cacheField name="Taux aide maximal (AFR)" numFmtId="0">
      <sharedItems containsString="0" containsBlank="1" containsNumber="1" minValue="0" maxValue="0.35"/>
    </cacheField>
    <cacheField name="Total coûts RI" numFmtId="168">
      <sharedItems containsString="0" containsBlank="1" containsNumber="1" containsInteger="1" minValue="0" maxValue="0"/>
    </cacheField>
    <cacheField name="Total coûts DE" numFmtId="168">
      <sharedItems containsString="0" containsBlank="1" containsNumber="1" containsInteger="1" minValue="0" maxValue="24680"/>
    </cacheField>
    <cacheField name="Total coûts AFR" numFmtId="168">
      <sharedItems containsString="0" containsBlank="1" containsNumber="1" containsInteger="1" minValue="0" maxValue="3500000"/>
    </cacheField>
    <cacheField name="Total coût PME" numFmtId="168">
      <sharedItems containsString="0" containsBlank="1" containsNumber="1" containsInteger="1" minValue="0" maxValue="0"/>
    </cacheField>
    <cacheField name="Total coûts PE" numFmtId="168">
      <sharedItems containsString="0" containsBlank="1" containsNumber="1" containsInteger="1" minValue="0" maxValue="0"/>
    </cacheField>
    <cacheField name="Total coûts PE admissibles" numFmtId="168">
      <sharedItems containsString="0" containsBlank="1" containsNumber="1" containsInteger="1" minValue="0" maxValue="0"/>
    </cacheField>
    <cacheField name="Total coûts éligibles et retenus" numFmtId="168">
      <sharedItems containsString="0" containsBlank="1" containsNumber="1" containsInteger="1" minValue="0" maxValue="24680"/>
    </cacheField>
    <cacheField name="Total coûts non éligibles" numFmtId="168">
      <sharedItems containsString="0" containsBlank="1" containsNumber="1" containsInteger="1" minValue="0" maxValue="0"/>
    </cacheField>
    <cacheField name="Total coûts non retenus" numFmtId="168">
      <sharedItems containsString="0" containsBlank="1" containsNumber="1" containsInteger="1" minValue="0" maxValue="0"/>
    </cacheField>
    <cacheField name="Total coûts PE non admissibles" numFmtId="168">
      <sharedItems containsString="0" containsBlank="1" containsNumber="1" containsInteger="1" minValue="0" maxValue="0"/>
    </cacheField>
    <cacheField name="Total coûts non éligibles et non retenus" numFmtId="168">
      <sharedItems containsString="0" containsBlank="1" containsNumber="1" containsInteger="1" minValue="0" maxValue="0"/>
    </cacheField>
    <cacheField name="Taux d'aide (éligibles et retenus)" numFmtId="0" formula="IF(#NAME?=0,0,#NAME?/#NAME?)" databaseField="0"/>
    <cacheField name="Part d'avances remb." numFmtId="0" formula="IF(#NAME?=0,0,#NAME?/#NAME?)" databaseField="0"/>
    <cacheField name="Coût totaux" numFmtId="0" formula="SUM('Total des coûts')" databaseField="0"/>
    <cacheField name="% sous-traitance" numFmtId="0" formula="#NAME?/'Total des coûts'" databaseField="0"/>
    <cacheField name="Frais mission / ETP" numFmtId="0" formula="IF(ISERROR((#NAME?/#NAME?)),0,(#NAME?/#NAME?))" databaseField="0"/>
    <cacheField name="% de subvention" numFmtId="0" formula="#NAME?/#NAME?" databaseField="0"/>
    <cacheField name="% d'AR" numFmtId="0" formula="#NAME?/#NAME?"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4">
  <r>
    <s v="LOT 0"/>
    <n v="1"/>
    <n v="1"/>
    <s v="LOT 011"/>
    <s v="Tache de DE"/>
    <x v="0"/>
    <s v="SEM01"/>
    <m/>
    <m/>
    <n v="1"/>
    <m/>
    <m/>
    <m/>
    <m/>
    <n v="1"/>
    <n v="10000"/>
    <m/>
    <m/>
    <m/>
    <m/>
    <n v="10000"/>
    <m/>
    <n v="10000"/>
    <n v="2000"/>
    <s v=""/>
    <n v="0"/>
    <n v="1000"/>
    <s v=""/>
    <s v=""/>
    <s v=""/>
    <m/>
    <n v="13000"/>
    <s v="DE"/>
    <n v="0.6"/>
    <n v="0"/>
    <n v="13000"/>
    <n v="0"/>
    <n v="0"/>
    <n v="13000"/>
    <n v="0"/>
    <n v="0"/>
    <n v="0"/>
    <n v="0"/>
    <n v="5850"/>
    <n v="1950"/>
    <n v="7800"/>
  </r>
  <r>
    <s v="LOT 0"/>
    <n v="1"/>
    <n v="1"/>
    <s v="LOT 011"/>
    <s v="Tache de DE"/>
    <x v="0"/>
    <s v="SEM02"/>
    <m/>
    <m/>
    <n v="1"/>
    <m/>
    <m/>
    <m/>
    <m/>
    <n v="1"/>
    <n v="10000"/>
    <m/>
    <m/>
    <m/>
    <m/>
    <n v="10000"/>
    <m/>
    <n v="10000"/>
    <n v="2000"/>
    <s v=""/>
    <n v="0"/>
    <m/>
    <s v=""/>
    <s v=""/>
    <s v=""/>
    <m/>
    <n v="12000"/>
    <s v="NE"/>
    <n v="0"/>
    <n v="0"/>
    <n v="0"/>
    <n v="0"/>
    <n v="0"/>
    <n v="0"/>
    <n v="12000"/>
    <n v="0"/>
    <n v="0"/>
    <n v="12000"/>
    <n v="0"/>
    <n v="0"/>
    <n v="0"/>
  </r>
  <r>
    <s v="LOT 1"/>
    <n v="1"/>
    <n v="1"/>
    <s v="LOT 111"/>
    <s v="Tache de RI"/>
    <x v="0"/>
    <s v="SEM01"/>
    <m/>
    <m/>
    <m/>
    <n v="1"/>
    <m/>
    <m/>
    <m/>
    <n v="1"/>
    <m/>
    <n v="6000"/>
    <m/>
    <m/>
    <m/>
    <n v="6000"/>
    <m/>
    <n v="6000"/>
    <n v="1200"/>
    <n v="10000"/>
    <n v="100000"/>
    <m/>
    <s v=""/>
    <s v=""/>
    <s v=""/>
    <m/>
    <n v="117200"/>
    <s v="RI"/>
    <n v="0.6"/>
    <n v="117200"/>
    <n v="0"/>
    <n v="0"/>
    <n v="0"/>
    <n v="117200"/>
    <n v="0"/>
    <n v="0"/>
    <n v="0"/>
    <n v="0"/>
    <n v="52740"/>
    <n v="17580"/>
    <n v="70320"/>
  </r>
  <r>
    <s v="LOT 1"/>
    <n v="1"/>
    <n v="1"/>
    <s v="LOT 111"/>
    <s v="Tache de RI"/>
    <x v="0"/>
    <s v="SEM02"/>
    <m/>
    <m/>
    <m/>
    <n v="1"/>
    <m/>
    <m/>
    <m/>
    <n v="1"/>
    <m/>
    <n v="6000"/>
    <m/>
    <m/>
    <m/>
    <n v="6000"/>
    <m/>
    <n v="6000"/>
    <n v="1200"/>
    <s v=""/>
    <n v="100000"/>
    <m/>
    <s v=""/>
    <s v=""/>
    <s v=""/>
    <m/>
    <n v="107200"/>
    <s v="RI"/>
    <n v="0.6"/>
    <n v="107200"/>
    <n v="0"/>
    <n v="0"/>
    <n v="0"/>
    <n v="107200"/>
    <n v="0"/>
    <n v="0"/>
    <n v="0"/>
    <n v="0"/>
    <n v="48240"/>
    <n v="16080"/>
    <n v="64320"/>
  </r>
  <r>
    <s v="LOT 2"/>
    <n v="1"/>
    <n v="1"/>
    <s v="LOT 211"/>
    <s v="Tache de RD"/>
    <x v="0"/>
    <s v="SEM01"/>
    <m/>
    <m/>
    <m/>
    <m/>
    <m/>
    <m/>
    <m/>
    <n v="0"/>
    <m/>
    <m/>
    <m/>
    <m/>
    <m/>
    <n v="0"/>
    <m/>
    <n v="0"/>
    <n v="0"/>
    <s v=""/>
    <n v="0"/>
    <m/>
    <s v=""/>
    <s v=""/>
    <n v="100000"/>
    <m/>
    <n v="100000"/>
    <s v="PE"/>
    <n v="0.35"/>
    <n v="0"/>
    <n v="0"/>
    <n v="100000"/>
    <n v="99950"/>
    <n v="99950"/>
    <n v="0"/>
    <n v="0"/>
    <n v="50"/>
    <n v="50"/>
    <n v="26236.875"/>
    <n v="8745.625"/>
    <n v="34982.5"/>
  </r>
  <r>
    <s v="LOT 3"/>
    <n v="1"/>
    <n v="1"/>
    <s v="LOT 311"/>
    <s v="Recherche"/>
    <x v="1"/>
    <s v="SEM01"/>
    <m/>
    <m/>
    <n v="30"/>
    <m/>
    <m/>
    <m/>
    <m/>
    <n v="30"/>
    <n v="5000"/>
    <m/>
    <m/>
    <m/>
    <m/>
    <n v="150000"/>
    <n v="3000"/>
    <n v="147000"/>
    <n v="30000"/>
    <s v=""/>
    <n v="0"/>
    <m/>
    <s v=""/>
    <s v=""/>
    <s v=""/>
    <m/>
    <n v="180000"/>
    <s v="RI"/>
    <n v="0.5"/>
    <n v="180000"/>
    <n v="0"/>
    <n v="0"/>
    <n v="0"/>
    <n v="180000"/>
    <n v="3000"/>
    <n v="0"/>
    <n v="0"/>
    <n v="3000"/>
    <n v="67500"/>
    <n v="22500"/>
    <n v="90000"/>
  </r>
  <r>
    <m/>
    <m/>
    <m/>
    <s v=""/>
    <n v="0"/>
    <x v="2"/>
    <m/>
    <m/>
    <m/>
    <m/>
    <m/>
    <m/>
    <m/>
    <m/>
    <n v="0"/>
    <m/>
    <m/>
    <m/>
    <m/>
    <m/>
    <n v="0"/>
    <m/>
    <n v="0"/>
    <n v="0"/>
    <s v=""/>
    <s v=""/>
    <m/>
    <s v=""/>
    <s v=""/>
    <s v=""/>
    <m/>
    <n v="0"/>
    <m/>
    <n v="0"/>
    <n v="0"/>
    <n v="0"/>
    <n v="0"/>
    <n v="0"/>
    <n v="0"/>
    <n v="0"/>
    <n v="0"/>
    <n v="0"/>
    <n v="0"/>
    <n v="0"/>
    <n v="0"/>
    <n v="0"/>
  </r>
  <r>
    <m/>
    <m/>
    <m/>
    <s v=""/>
    <n v="0"/>
    <x v="2"/>
    <m/>
    <m/>
    <m/>
    <m/>
    <m/>
    <m/>
    <m/>
    <m/>
    <n v="0"/>
    <m/>
    <m/>
    <m/>
    <m/>
    <m/>
    <n v="0"/>
    <m/>
    <n v="0"/>
    <n v="0"/>
    <s v=""/>
    <s v=""/>
    <m/>
    <s v=""/>
    <s v=""/>
    <s v=""/>
    <m/>
    <n v="0"/>
    <m/>
    <n v="0"/>
    <n v="0"/>
    <n v="0"/>
    <n v="0"/>
    <n v="0"/>
    <n v="0"/>
    <n v="0"/>
    <n v="0"/>
    <n v="0"/>
    <n v="0"/>
    <n v="0"/>
    <n v="0"/>
    <n v="0"/>
  </r>
  <r>
    <m/>
    <m/>
    <m/>
    <s v=""/>
    <n v="0"/>
    <x v="2"/>
    <m/>
    <m/>
    <m/>
    <m/>
    <m/>
    <m/>
    <m/>
    <m/>
    <n v="0"/>
    <m/>
    <m/>
    <m/>
    <m/>
    <m/>
    <n v="0"/>
    <m/>
    <n v="0"/>
    <n v="0"/>
    <s v=""/>
    <s v=""/>
    <m/>
    <s v=""/>
    <s v=""/>
    <s v=""/>
    <m/>
    <n v="0"/>
    <m/>
    <n v="0"/>
    <n v="0"/>
    <n v="0"/>
    <n v="0"/>
    <n v="0"/>
    <n v="0"/>
    <n v="0"/>
    <n v="0"/>
    <n v="0"/>
    <n v="0"/>
    <n v="0"/>
    <n v="0"/>
    <n v="0"/>
  </r>
  <r>
    <m/>
    <m/>
    <m/>
    <s v=""/>
    <n v="0"/>
    <x v="2"/>
    <m/>
    <m/>
    <m/>
    <m/>
    <m/>
    <m/>
    <m/>
    <m/>
    <n v="0"/>
    <m/>
    <m/>
    <m/>
    <m/>
    <m/>
    <n v="0"/>
    <m/>
    <n v="0"/>
    <n v="0"/>
    <s v=""/>
    <s v=""/>
    <m/>
    <s v=""/>
    <s v=""/>
    <s v=""/>
    <m/>
    <n v="0"/>
    <m/>
    <n v="0"/>
    <n v="0"/>
    <n v="0"/>
    <n v="0"/>
    <n v="0"/>
    <n v="0"/>
    <n v="0"/>
    <n v="0"/>
    <n v="0"/>
    <n v="0"/>
    <n v="0"/>
    <n v="0"/>
    <n v="0"/>
  </r>
  <r>
    <m/>
    <m/>
    <m/>
    <s v=""/>
    <n v="0"/>
    <x v="2"/>
    <m/>
    <m/>
    <m/>
    <m/>
    <m/>
    <m/>
    <m/>
    <m/>
    <n v="0"/>
    <m/>
    <m/>
    <m/>
    <m/>
    <m/>
    <n v="0"/>
    <m/>
    <n v="0"/>
    <n v="0"/>
    <s v=""/>
    <s v=""/>
    <m/>
    <s v=""/>
    <s v=""/>
    <s v=""/>
    <m/>
    <n v="0"/>
    <m/>
    <n v="0"/>
    <n v="0"/>
    <n v="0"/>
    <n v="0"/>
    <n v="0"/>
    <n v="0"/>
    <n v="0"/>
    <n v="0"/>
    <n v="0"/>
    <n v="0"/>
    <n v="0"/>
    <n v="0"/>
    <n v="0"/>
  </r>
  <r>
    <m/>
    <m/>
    <m/>
    <s v=""/>
    <n v="0"/>
    <x v="2"/>
    <m/>
    <m/>
    <m/>
    <m/>
    <m/>
    <m/>
    <m/>
    <m/>
    <n v="0"/>
    <m/>
    <m/>
    <m/>
    <m/>
    <m/>
    <n v="0"/>
    <m/>
    <n v="0"/>
    <n v="0"/>
    <s v=""/>
    <s v=""/>
    <m/>
    <s v=""/>
    <s v=""/>
    <s v=""/>
    <m/>
    <n v="0"/>
    <m/>
    <n v="0"/>
    <n v="0"/>
    <n v="0"/>
    <n v="0"/>
    <n v="0"/>
    <n v="0"/>
    <n v="0"/>
    <n v="0"/>
    <n v="0"/>
    <n v="0"/>
    <n v="0"/>
    <n v="0"/>
    <n v="0"/>
  </r>
  <r>
    <m/>
    <m/>
    <m/>
    <s v=""/>
    <n v="0"/>
    <x v="2"/>
    <m/>
    <m/>
    <m/>
    <m/>
    <m/>
    <m/>
    <m/>
    <m/>
    <n v="0"/>
    <m/>
    <m/>
    <m/>
    <m/>
    <m/>
    <n v="0"/>
    <m/>
    <n v="0"/>
    <n v="0"/>
    <s v=""/>
    <s v=""/>
    <m/>
    <s v=""/>
    <s v=""/>
    <s v=""/>
    <m/>
    <n v="0"/>
    <m/>
    <n v="0"/>
    <n v="0"/>
    <n v="0"/>
    <n v="0"/>
    <n v="0"/>
    <n v="0"/>
    <n v="0"/>
    <n v="0"/>
    <n v="0"/>
    <n v="0"/>
    <n v="0"/>
    <n v="0"/>
    <n v="0"/>
  </r>
  <r>
    <m/>
    <m/>
    <m/>
    <s v=""/>
    <n v="0"/>
    <x v="2"/>
    <m/>
    <m/>
    <m/>
    <m/>
    <m/>
    <m/>
    <m/>
    <m/>
    <n v="0"/>
    <m/>
    <m/>
    <m/>
    <m/>
    <m/>
    <n v="0"/>
    <m/>
    <n v="0"/>
    <n v="0"/>
    <s v=""/>
    <s v=""/>
    <m/>
    <s v=""/>
    <s v=""/>
    <s v=""/>
    <m/>
    <n v="0"/>
    <m/>
    <n v="0"/>
    <n v="0"/>
    <n v="0"/>
    <n v="0"/>
    <n v="0"/>
    <n v="0"/>
    <n v="0"/>
    <n v="0"/>
    <n v="0"/>
    <n v="0"/>
    <n v="0"/>
    <n v="0"/>
    <n v="0"/>
  </r>
  <r>
    <m/>
    <m/>
    <m/>
    <s v=""/>
    <n v="0"/>
    <x v="2"/>
    <m/>
    <m/>
    <m/>
    <m/>
    <m/>
    <m/>
    <m/>
    <m/>
    <n v="0"/>
    <m/>
    <m/>
    <m/>
    <m/>
    <m/>
    <n v="0"/>
    <m/>
    <n v="0"/>
    <n v="0"/>
    <s v=""/>
    <s v=""/>
    <m/>
    <s v=""/>
    <s v=""/>
    <s v=""/>
    <m/>
    <n v="0"/>
    <m/>
    <n v="0"/>
    <n v="0"/>
    <n v="0"/>
    <n v="0"/>
    <n v="0"/>
    <n v="0"/>
    <n v="0"/>
    <n v="0"/>
    <n v="0"/>
    <n v="0"/>
    <n v="0"/>
    <n v="0"/>
    <n v="0"/>
  </r>
  <r>
    <m/>
    <m/>
    <m/>
    <s v=""/>
    <n v="0"/>
    <x v="2"/>
    <m/>
    <m/>
    <m/>
    <m/>
    <m/>
    <m/>
    <m/>
    <m/>
    <n v="0"/>
    <m/>
    <m/>
    <m/>
    <m/>
    <m/>
    <n v="0"/>
    <m/>
    <n v="0"/>
    <n v="0"/>
    <s v=""/>
    <s v=""/>
    <m/>
    <s v=""/>
    <s v=""/>
    <s v=""/>
    <m/>
    <n v="0"/>
    <m/>
    <n v="0"/>
    <n v="0"/>
    <n v="0"/>
    <n v="0"/>
    <n v="0"/>
    <n v="0"/>
    <n v="0"/>
    <n v="0"/>
    <n v="0"/>
    <n v="0"/>
    <n v="0"/>
    <n v="0"/>
    <n v="0"/>
  </r>
  <r>
    <m/>
    <m/>
    <m/>
    <s v=""/>
    <n v="0"/>
    <x v="2"/>
    <m/>
    <m/>
    <m/>
    <m/>
    <m/>
    <m/>
    <m/>
    <m/>
    <n v="0"/>
    <m/>
    <m/>
    <m/>
    <m/>
    <m/>
    <n v="0"/>
    <m/>
    <n v="0"/>
    <n v="0"/>
    <s v=""/>
    <s v=""/>
    <m/>
    <s v=""/>
    <s v=""/>
    <s v=""/>
    <m/>
    <n v="0"/>
    <m/>
    <n v="0"/>
    <n v="0"/>
    <n v="0"/>
    <n v="0"/>
    <n v="0"/>
    <n v="0"/>
    <n v="0"/>
    <n v="0"/>
    <n v="0"/>
    <n v="0"/>
    <n v="0"/>
    <n v="0"/>
    <n v="0"/>
  </r>
  <r>
    <m/>
    <m/>
    <m/>
    <s v=""/>
    <n v="0"/>
    <x v="2"/>
    <m/>
    <m/>
    <m/>
    <m/>
    <m/>
    <m/>
    <m/>
    <m/>
    <n v="0"/>
    <m/>
    <m/>
    <m/>
    <m/>
    <m/>
    <n v="0"/>
    <m/>
    <n v="0"/>
    <n v="0"/>
    <s v=""/>
    <s v=""/>
    <m/>
    <s v=""/>
    <s v=""/>
    <s v=""/>
    <m/>
    <n v="0"/>
    <m/>
    <n v="0"/>
    <n v="0"/>
    <n v="0"/>
    <n v="0"/>
    <n v="0"/>
    <n v="0"/>
    <n v="0"/>
    <n v="0"/>
    <n v="0"/>
    <n v="0"/>
    <n v="0"/>
    <n v="0"/>
    <n v="0"/>
  </r>
  <r>
    <m/>
    <m/>
    <m/>
    <s v=""/>
    <n v="0"/>
    <x v="2"/>
    <m/>
    <m/>
    <m/>
    <m/>
    <m/>
    <m/>
    <m/>
    <m/>
    <n v="0"/>
    <m/>
    <m/>
    <m/>
    <m/>
    <m/>
    <n v="0"/>
    <m/>
    <n v="0"/>
    <n v="0"/>
    <s v=""/>
    <s v=""/>
    <m/>
    <s v=""/>
    <s v=""/>
    <s v=""/>
    <m/>
    <n v="0"/>
    <m/>
    <n v="0"/>
    <n v="0"/>
    <n v="0"/>
    <n v="0"/>
    <n v="0"/>
    <n v="0"/>
    <n v="0"/>
    <n v="0"/>
    <n v="0"/>
    <n v="0"/>
    <n v="0"/>
    <n v="0"/>
    <n v="0"/>
  </r>
  <r>
    <m/>
    <m/>
    <m/>
    <s v=""/>
    <n v="0"/>
    <x v="2"/>
    <m/>
    <m/>
    <m/>
    <m/>
    <m/>
    <m/>
    <m/>
    <m/>
    <n v="0"/>
    <m/>
    <m/>
    <m/>
    <m/>
    <m/>
    <n v="0"/>
    <m/>
    <n v="0"/>
    <n v="0"/>
    <s v=""/>
    <s v=""/>
    <m/>
    <s v=""/>
    <s v=""/>
    <s v=""/>
    <m/>
    <n v="0"/>
    <m/>
    <n v="0"/>
    <n v="0"/>
    <n v="0"/>
    <n v="0"/>
    <n v="0"/>
    <n v="0"/>
    <n v="0"/>
    <n v="0"/>
    <n v="0"/>
    <n v="0"/>
    <n v="0"/>
    <n v="0"/>
    <n v="0"/>
  </r>
  <r>
    <m/>
    <m/>
    <m/>
    <s v=""/>
    <n v="0"/>
    <x v="2"/>
    <m/>
    <m/>
    <m/>
    <m/>
    <m/>
    <m/>
    <m/>
    <m/>
    <n v="0"/>
    <m/>
    <m/>
    <m/>
    <m/>
    <m/>
    <n v="0"/>
    <m/>
    <n v="0"/>
    <n v="0"/>
    <s v=""/>
    <s v=""/>
    <m/>
    <s v=""/>
    <s v=""/>
    <s v=""/>
    <m/>
    <n v="0"/>
    <m/>
    <n v="0"/>
    <n v="0"/>
    <n v="0"/>
    <n v="0"/>
    <n v="0"/>
    <n v="0"/>
    <n v="0"/>
    <n v="0"/>
    <n v="0"/>
    <n v="0"/>
    <n v="0"/>
    <n v="0"/>
    <n v="0"/>
  </r>
  <r>
    <m/>
    <m/>
    <m/>
    <s v=""/>
    <n v="0"/>
    <x v="2"/>
    <m/>
    <m/>
    <m/>
    <m/>
    <m/>
    <m/>
    <m/>
    <m/>
    <n v="0"/>
    <m/>
    <m/>
    <m/>
    <m/>
    <m/>
    <n v="0"/>
    <m/>
    <n v="0"/>
    <n v="0"/>
    <s v=""/>
    <s v=""/>
    <m/>
    <s v=""/>
    <s v=""/>
    <s v=""/>
    <m/>
    <n v="0"/>
    <m/>
    <n v="0"/>
    <n v="0"/>
    <n v="0"/>
    <n v="0"/>
    <n v="0"/>
    <n v="0"/>
    <n v="0"/>
    <n v="0"/>
    <n v="0"/>
    <n v="0"/>
    <n v="0"/>
    <n v="0"/>
    <n v="0"/>
  </r>
  <r>
    <m/>
    <m/>
    <m/>
    <s v=""/>
    <n v="0"/>
    <x v="2"/>
    <m/>
    <m/>
    <m/>
    <m/>
    <m/>
    <m/>
    <m/>
    <m/>
    <n v="0"/>
    <m/>
    <m/>
    <m/>
    <m/>
    <m/>
    <n v="0"/>
    <m/>
    <n v="0"/>
    <n v="0"/>
    <s v=""/>
    <s v=""/>
    <m/>
    <s v=""/>
    <s v=""/>
    <s v=""/>
    <m/>
    <n v="0"/>
    <m/>
    <n v="0"/>
    <n v="0"/>
    <n v="0"/>
    <n v="0"/>
    <n v="0"/>
    <n v="0"/>
    <n v="0"/>
    <n v="0"/>
    <n v="0"/>
    <n v="0"/>
    <n v="0"/>
    <n v="0"/>
    <n v="0"/>
  </r>
  <r>
    <m/>
    <m/>
    <m/>
    <s v=""/>
    <n v="0"/>
    <x v="2"/>
    <m/>
    <m/>
    <m/>
    <m/>
    <m/>
    <m/>
    <m/>
    <m/>
    <n v="0"/>
    <m/>
    <m/>
    <m/>
    <m/>
    <m/>
    <n v="0"/>
    <m/>
    <n v="0"/>
    <n v="0"/>
    <s v=""/>
    <s v=""/>
    <m/>
    <s v=""/>
    <s v=""/>
    <s v=""/>
    <m/>
    <n v="0"/>
    <m/>
    <n v="0"/>
    <n v="0"/>
    <n v="0"/>
    <n v="0"/>
    <n v="0"/>
    <n v="0"/>
    <n v="0"/>
    <n v="0"/>
    <n v="0"/>
    <n v="0"/>
    <n v="0"/>
    <n v="0"/>
    <n v="0"/>
  </r>
  <r>
    <m/>
    <m/>
    <m/>
    <s v=""/>
    <n v="0"/>
    <x v="2"/>
    <m/>
    <m/>
    <m/>
    <m/>
    <m/>
    <m/>
    <m/>
    <m/>
    <n v="0"/>
    <m/>
    <m/>
    <m/>
    <m/>
    <m/>
    <n v="0"/>
    <m/>
    <n v="0"/>
    <n v="0"/>
    <s v=""/>
    <s v=""/>
    <m/>
    <s v=""/>
    <s v=""/>
    <s v=""/>
    <m/>
    <n v="0"/>
    <m/>
    <n v="0"/>
    <n v="0"/>
    <n v="0"/>
    <n v="0"/>
    <n v="0"/>
    <n v="0"/>
    <n v="0"/>
    <n v="0"/>
    <n v="0"/>
    <n v="0"/>
    <n v="0"/>
    <n v="0"/>
    <n v="0"/>
  </r>
  <r>
    <m/>
    <m/>
    <m/>
    <s v=""/>
    <n v="0"/>
    <x v="2"/>
    <m/>
    <m/>
    <m/>
    <m/>
    <m/>
    <m/>
    <m/>
    <m/>
    <n v="0"/>
    <m/>
    <m/>
    <m/>
    <m/>
    <m/>
    <n v="0"/>
    <m/>
    <n v="0"/>
    <n v="0"/>
    <s v=""/>
    <s v=""/>
    <m/>
    <s v=""/>
    <s v=""/>
    <s v=""/>
    <m/>
    <n v="0"/>
    <m/>
    <n v="0"/>
    <n v="0"/>
    <n v="0"/>
    <n v="0"/>
    <n v="0"/>
    <n v="0"/>
    <n v="0"/>
    <n v="0"/>
    <n v="0"/>
    <n v="0"/>
    <n v="0"/>
    <n v="0"/>
    <n v="0"/>
  </r>
  <r>
    <m/>
    <m/>
    <m/>
    <s v=""/>
    <n v="0"/>
    <x v="2"/>
    <m/>
    <m/>
    <m/>
    <m/>
    <m/>
    <m/>
    <m/>
    <m/>
    <n v="0"/>
    <m/>
    <m/>
    <m/>
    <m/>
    <m/>
    <n v="0"/>
    <m/>
    <n v="0"/>
    <n v="0"/>
    <s v=""/>
    <s v=""/>
    <m/>
    <s v=""/>
    <s v=""/>
    <s v=""/>
    <m/>
    <n v="0"/>
    <m/>
    <n v="0"/>
    <n v="0"/>
    <n v="0"/>
    <n v="0"/>
    <n v="0"/>
    <n v="0"/>
    <n v="0"/>
    <n v="0"/>
    <n v="0"/>
    <n v="0"/>
    <n v="0"/>
    <n v="0"/>
    <n v="0"/>
  </r>
  <r>
    <m/>
    <m/>
    <m/>
    <s v=""/>
    <n v="0"/>
    <x v="2"/>
    <m/>
    <m/>
    <m/>
    <m/>
    <m/>
    <m/>
    <m/>
    <m/>
    <n v="0"/>
    <m/>
    <m/>
    <m/>
    <m/>
    <m/>
    <n v="0"/>
    <m/>
    <n v="0"/>
    <n v="0"/>
    <s v=""/>
    <s v=""/>
    <m/>
    <s v=""/>
    <s v=""/>
    <s v=""/>
    <m/>
    <n v="0"/>
    <m/>
    <n v="0"/>
    <n v="0"/>
    <n v="0"/>
    <n v="0"/>
    <n v="0"/>
    <n v="0"/>
    <n v="0"/>
    <n v="0"/>
    <n v="0"/>
    <n v="0"/>
    <n v="0"/>
    <n v="0"/>
    <n v="0"/>
  </r>
  <r>
    <m/>
    <m/>
    <m/>
    <s v=""/>
    <n v="0"/>
    <x v="2"/>
    <m/>
    <m/>
    <m/>
    <m/>
    <m/>
    <m/>
    <m/>
    <m/>
    <n v="0"/>
    <m/>
    <m/>
    <m/>
    <m/>
    <m/>
    <n v="0"/>
    <m/>
    <n v="0"/>
    <n v="0"/>
    <s v=""/>
    <s v=""/>
    <m/>
    <s v=""/>
    <s v=""/>
    <s v=""/>
    <m/>
    <n v="0"/>
    <m/>
    <n v="0"/>
    <n v="0"/>
    <n v="0"/>
    <n v="0"/>
    <n v="0"/>
    <n v="0"/>
    <n v="0"/>
    <n v="0"/>
    <n v="0"/>
    <n v="0"/>
    <n v="0"/>
    <n v="0"/>
    <n v="0"/>
  </r>
  <r>
    <m/>
    <m/>
    <m/>
    <s v=""/>
    <n v="0"/>
    <x v="2"/>
    <m/>
    <m/>
    <m/>
    <m/>
    <m/>
    <m/>
    <m/>
    <m/>
    <n v="0"/>
    <m/>
    <m/>
    <m/>
    <m/>
    <m/>
    <n v="0"/>
    <m/>
    <n v="0"/>
    <n v="0"/>
    <s v=""/>
    <s v=""/>
    <m/>
    <s v=""/>
    <s v=""/>
    <s v=""/>
    <m/>
    <n v="0"/>
    <m/>
    <n v="0"/>
    <n v="0"/>
    <n v="0"/>
    <n v="0"/>
    <n v="0"/>
    <n v="0"/>
    <n v="0"/>
    <n v="0"/>
    <n v="0"/>
    <n v="0"/>
    <n v="0"/>
    <n v="0"/>
    <n v="0"/>
  </r>
  <r>
    <m/>
    <m/>
    <m/>
    <s v=""/>
    <n v="0"/>
    <x v="2"/>
    <m/>
    <m/>
    <m/>
    <m/>
    <m/>
    <m/>
    <m/>
    <m/>
    <n v="0"/>
    <m/>
    <m/>
    <m/>
    <m/>
    <m/>
    <n v="0"/>
    <m/>
    <n v="0"/>
    <n v="0"/>
    <s v=""/>
    <s v=""/>
    <m/>
    <s v=""/>
    <s v=""/>
    <s v=""/>
    <m/>
    <n v="0"/>
    <m/>
    <n v="0"/>
    <n v="0"/>
    <n v="0"/>
    <n v="0"/>
    <n v="0"/>
    <n v="0"/>
    <n v="0"/>
    <n v="0"/>
    <n v="0"/>
    <n v="0"/>
    <n v="0"/>
    <n v="0"/>
    <n v="0"/>
  </r>
  <r>
    <m/>
    <m/>
    <m/>
    <s v=""/>
    <n v="0"/>
    <x v="2"/>
    <m/>
    <m/>
    <m/>
    <m/>
    <m/>
    <m/>
    <m/>
    <m/>
    <n v="0"/>
    <m/>
    <m/>
    <m/>
    <m/>
    <m/>
    <n v="0"/>
    <m/>
    <n v="0"/>
    <n v="0"/>
    <s v=""/>
    <s v=""/>
    <m/>
    <s v=""/>
    <s v=""/>
    <s v=""/>
    <m/>
    <n v="0"/>
    <m/>
    <n v="0"/>
    <n v="0"/>
    <n v="0"/>
    <n v="0"/>
    <n v="0"/>
    <n v="0"/>
    <n v="0"/>
    <n v="0"/>
    <n v="0"/>
    <n v="0"/>
    <n v="0"/>
    <n v="0"/>
    <n v="0"/>
  </r>
  <r>
    <m/>
    <m/>
    <m/>
    <s v=""/>
    <n v="0"/>
    <x v="2"/>
    <m/>
    <m/>
    <m/>
    <m/>
    <m/>
    <m/>
    <m/>
    <m/>
    <n v="0"/>
    <m/>
    <m/>
    <m/>
    <m/>
    <m/>
    <n v="0"/>
    <m/>
    <n v="0"/>
    <n v="0"/>
    <s v=""/>
    <s v=""/>
    <m/>
    <s v=""/>
    <s v=""/>
    <s v=""/>
    <m/>
    <n v="0"/>
    <m/>
    <n v="0"/>
    <n v="0"/>
    <n v="0"/>
    <n v="0"/>
    <n v="0"/>
    <n v="0"/>
    <n v="0"/>
    <n v="0"/>
    <n v="0"/>
    <n v="0"/>
    <n v="0"/>
    <n v="0"/>
    <n v="0"/>
  </r>
  <r>
    <m/>
    <m/>
    <m/>
    <m/>
    <m/>
    <x v="2"/>
    <m/>
    <m/>
    <m/>
    <m/>
    <m/>
    <m/>
    <m/>
    <m/>
    <m/>
    <m/>
    <m/>
    <m/>
    <m/>
    <m/>
    <m/>
    <m/>
    <m/>
    <m/>
    <m/>
    <m/>
    <m/>
    <m/>
    <m/>
    <m/>
    <m/>
    <m/>
    <m/>
    <m/>
    <m/>
    <m/>
    <m/>
    <m/>
    <m/>
    <m/>
    <m/>
    <m/>
    <m/>
    <m/>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4">
  <r>
    <s v="LOT 0"/>
    <n v="1"/>
    <n v="1"/>
    <s v="LOT 011"/>
    <s v="Tache de DE"/>
    <x v="0"/>
    <x v="0"/>
    <m/>
    <m/>
    <n v="1"/>
    <m/>
    <m/>
    <m/>
    <m/>
    <n v="1"/>
    <n v="10000"/>
    <m/>
    <m/>
    <m/>
    <m/>
    <n v="10000"/>
    <m/>
    <n v="10000"/>
    <n v="2000"/>
    <s v=""/>
    <n v="0"/>
    <m/>
    <s v=""/>
    <s v=""/>
    <s v=""/>
    <m/>
    <n v="12000"/>
    <s v="DE"/>
    <n v="0.35"/>
    <n v="0"/>
    <n v="12000"/>
    <n v="0"/>
    <n v="0"/>
    <n v="0"/>
    <n v="12000"/>
    <n v="0"/>
    <n v="0"/>
    <n v="0"/>
    <n v="0"/>
    <n v="3150"/>
    <n v="1050"/>
    <n v="4200"/>
  </r>
  <r>
    <s v="LOT 0"/>
    <n v="1"/>
    <n v="1"/>
    <s v="LOT 011"/>
    <s v="Tache de DE"/>
    <x v="0"/>
    <x v="1"/>
    <m/>
    <m/>
    <n v="1"/>
    <m/>
    <m/>
    <m/>
    <m/>
    <n v="1"/>
    <n v="10000"/>
    <m/>
    <m/>
    <m/>
    <m/>
    <n v="10000"/>
    <m/>
    <n v="10000"/>
    <n v="2000"/>
    <s v=""/>
    <n v="0"/>
    <m/>
    <s v=""/>
    <s v=""/>
    <s v=""/>
    <m/>
    <n v="12000"/>
    <s v="DE"/>
    <n v="0.35"/>
    <n v="0"/>
    <n v="12000"/>
    <n v="0"/>
    <n v="0"/>
    <n v="0"/>
    <n v="12000"/>
    <n v="0"/>
    <n v="0"/>
    <n v="0"/>
    <n v="0"/>
    <n v="3150"/>
    <n v="1050"/>
    <n v="4200"/>
  </r>
  <r>
    <s v="LOT 1"/>
    <n v="1"/>
    <n v="1"/>
    <s v="LOT 111"/>
    <s v="Tache de RI"/>
    <x v="0"/>
    <x v="0"/>
    <m/>
    <m/>
    <m/>
    <n v="1"/>
    <m/>
    <m/>
    <m/>
    <n v="1"/>
    <m/>
    <n v="6000"/>
    <m/>
    <m/>
    <m/>
    <n v="6000"/>
    <m/>
    <n v="6000"/>
    <n v="1200"/>
    <n v="10000"/>
    <n v="100000"/>
    <m/>
    <s v=""/>
    <s v=""/>
    <s v=""/>
    <m/>
    <n v="117200"/>
    <s v="RI"/>
    <n v="0.6"/>
    <n v="117200"/>
    <n v="0"/>
    <n v="0"/>
    <n v="0"/>
    <n v="0"/>
    <n v="117200"/>
    <n v="0"/>
    <n v="0"/>
    <n v="0"/>
    <n v="0"/>
    <n v="52740"/>
    <n v="17580"/>
    <n v="70320"/>
  </r>
  <r>
    <s v="LOT 1"/>
    <n v="1"/>
    <n v="1"/>
    <s v="LOT 111"/>
    <s v="Tache de RI"/>
    <x v="0"/>
    <x v="1"/>
    <m/>
    <m/>
    <m/>
    <n v="1"/>
    <m/>
    <m/>
    <m/>
    <n v="1"/>
    <m/>
    <n v="6000"/>
    <m/>
    <m/>
    <m/>
    <n v="6000"/>
    <m/>
    <n v="6000"/>
    <n v="1200"/>
    <s v=""/>
    <n v="100000"/>
    <m/>
    <s v=""/>
    <s v=""/>
    <s v=""/>
    <m/>
    <n v="107200"/>
    <s v="RI"/>
    <n v="0.6"/>
    <n v="107200"/>
    <n v="0"/>
    <n v="0"/>
    <n v="0"/>
    <n v="0"/>
    <n v="107200"/>
    <n v="0"/>
    <n v="0"/>
    <n v="0"/>
    <n v="0"/>
    <n v="48240"/>
    <n v="16080"/>
    <n v="64320"/>
  </r>
  <r>
    <s v="LOT 2"/>
    <n v="1"/>
    <n v="1"/>
    <s v="LOT 211"/>
    <s v="Tache de RD"/>
    <x v="0"/>
    <x v="0"/>
    <m/>
    <m/>
    <m/>
    <m/>
    <m/>
    <m/>
    <m/>
    <n v="0"/>
    <m/>
    <m/>
    <m/>
    <m/>
    <m/>
    <n v="0"/>
    <m/>
    <n v="0"/>
    <n v="0"/>
    <n v="100000"/>
    <n v="0"/>
    <n v="1000"/>
    <s v=""/>
    <s v=""/>
    <s v=""/>
    <m/>
    <n v="101000"/>
    <s v="RD"/>
    <n v="0.25"/>
    <n v="0"/>
    <n v="0"/>
    <n v="101000"/>
    <n v="0"/>
    <n v="0"/>
    <n v="101000"/>
    <n v="0"/>
    <n v="0"/>
    <n v="0"/>
    <n v="0"/>
    <n v="18937.5"/>
    <n v="6312.5"/>
    <n v="25250"/>
  </r>
  <r>
    <s v="LOT 3"/>
    <n v="1"/>
    <n v="1"/>
    <s v="LOT 311"/>
    <s v="Recherche"/>
    <x v="1"/>
    <x v="0"/>
    <m/>
    <m/>
    <n v="30"/>
    <m/>
    <m/>
    <m/>
    <m/>
    <n v="30"/>
    <n v="5000"/>
    <m/>
    <m/>
    <m/>
    <m/>
    <n v="150000"/>
    <n v="3000"/>
    <n v="147000"/>
    <n v="30000"/>
    <s v=""/>
    <n v="0"/>
    <m/>
    <s v=""/>
    <s v=""/>
    <s v=""/>
    <m/>
    <n v="180000"/>
    <m/>
    <n v="0"/>
    <n v="0"/>
    <n v="0"/>
    <n v="0"/>
    <n v="0"/>
    <n v="0"/>
    <n v="0"/>
    <n v="3000"/>
    <n v="0"/>
    <n v="0"/>
    <n v="3000"/>
    <n v="0"/>
    <n v="0"/>
    <n v="0"/>
  </r>
  <r>
    <m/>
    <m/>
    <m/>
    <s v=""/>
    <n v="0"/>
    <x v="2"/>
    <x v="2"/>
    <m/>
    <m/>
    <m/>
    <m/>
    <m/>
    <m/>
    <m/>
    <n v="0"/>
    <m/>
    <m/>
    <m/>
    <m/>
    <m/>
    <n v="0"/>
    <m/>
    <n v="0"/>
    <n v="0"/>
    <s v=""/>
    <s v=""/>
    <m/>
    <s v=""/>
    <s v=""/>
    <s v=""/>
    <m/>
    <n v="0"/>
    <m/>
    <n v="0"/>
    <n v="0"/>
    <n v="0"/>
    <n v="0"/>
    <n v="0"/>
    <n v="0"/>
    <n v="0"/>
    <n v="0"/>
    <n v="0"/>
    <n v="0"/>
    <n v="0"/>
    <n v="0"/>
    <n v="0"/>
    <n v="0"/>
  </r>
  <r>
    <m/>
    <m/>
    <m/>
    <s v=""/>
    <n v="0"/>
    <x v="2"/>
    <x v="2"/>
    <m/>
    <m/>
    <m/>
    <m/>
    <m/>
    <m/>
    <m/>
    <n v="0"/>
    <m/>
    <m/>
    <m/>
    <m/>
    <m/>
    <n v="0"/>
    <m/>
    <n v="0"/>
    <n v="0"/>
    <s v=""/>
    <s v=""/>
    <m/>
    <s v=""/>
    <s v=""/>
    <s v=""/>
    <m/>
    <n v="0"/>
    <m/>
    <n v="0"/>
    <n v="0"/>
    <n v="0"/>
    <n v="0"/>
    <n v="0"/>
    <n v="0"/>
    <n v="0"/>
    <n v="0"/>
    <n v="0"/>
    <n v="0"/>
    <n v="0"/>
    <n v="0"/>
    <n v="0"/>
    <n v="0"/>
  </r>
  <r>
    <m/>
    <m/>
    <m/>
    <s v=""/>
    <n v="0"/>
    <x v="2"/>
    <x v="2"/>
    <m/>
    <m/>
    <m/>
    <m/>
    <m/>
    <m/>
    <m/>
    <n v="0"/>
    <m/>
    <m/>
    <m/>
    <m/>
    <m/>
    <n v="0"/>
    <m/>
    <n v="0"/>
    <n v="0"/>
    <s v=""/>
    <s v=""/>
    <m/>
    <s v=""/>
    <s v=""/>
    <s v=""/>
    <m/>
    <n v="0"/>
    <m/>
    <n v="0"/>
    <n v="0"/>
    <n v="0"/>
    <n v="0"/>
    <n v="0"/>
    <n v="0"/>
    <n v="0"/>
    <n v="0"/>
    <n v="0"/>
    <n v="0"/>
    <n v="0"/>
    <n v="0"/>
    <n v="0"/>
    <n v="0"/>
  </r>
  <r>
    <m/>
    <m/>
    <m/>
    <s v=""/>
    <n v="0"/>
    <x v="2"/>
    <x v="2"/>
    <m/>
    <m/>
    <m/>
    <m/>
    <m/>
    <m/>
    <m/>
    <n v="0"/>
    <m/>
    <m/>
    <m/>
    <m/>
    <m/>
    <n v="0"/>
    <m/>
    <n v="0"/>
    <n v="0"/>
    <s v=""/>
    <s v=""/>
    <m/>
    <s v=""/>
    <s v=""/>
    <s v=""/>
    <m/>
    <n v="0"/>
    <m/>
    <n v="0"/>
    <n v="0"/>
    <n v="0"/>
    <n v="0"/>
    <n v="0"/>
    <n v="0"/>
    <n v="0"/>
    <n v="0"/>
    <n v="0"/>
    <n v="0"/>
    <n v="0"/>
    <n v="0"/>
    <n v="0"/>
    <n v="0"/>
  </r>
  <r>
    <m/>
    <m/>
    <m/>
    <s v=""/>
    <n v="0"/>
    <x v="2"/>
    <x v="2"/>
    <m/>
    <m/>
    <m/>
    <m/>
    <m/>
    <m/>
    <m/>
    <n v="0"/>
    <m/>
    <m/>
    <m/>
    <m/>
    <m/>
    <n v="0"/>
    <m/>
    <n v="0"/>
    <n v="0"/>
    <s v=""/>
    <s v=""/>
    <m/>
    <s v=""/>
    <s v=""/>
    <s v=""/>
    <m/>
    <n v="0"/>
    <m/>
    <n v="0"/>
    <n v="0"/>
    <n v="0"/>
    <n v="0"/>
    <n v="0"/>
    <n v="0"/>
    <n v="0"/>
    <n v="0"/>
    <n v="0"/>
    <n v="0"/>
    <n v="0"/>
    <n v="0"/>
    <n v="0"/>
    <n v="0"/>
  </r>
  <r>
    <m/>
    <m/>
    <m/>
    <s v=""/>
    <n v="0"/>
    <x v="2"/>
    <x v="2"/>
    <m/>
    <m/>
    <m/>
    <m/>
    <m/>
    <m/>
    <m/>
    <n v="0"/>
    <m/>
    <m/>
    <m/>
    <m/>
    <m/>
    <n v="0"/>
    <m/>
    <n v="0"/>
    <n v="0"/>
    <s v=""/>
    <s v=""/>
    <m/>
    <s v=""/>
    <s v=""/>
    <s v=""/>
    <m/>
    <n v="0"/>
    <m/>
    <n v="0"/>
    <n v="0"/>
    <n v="0"/>
    <n v="0"/>
    <n v="0"/>
    <n v="0"/>
    <n v="0"/>
    <n v="0"/>
    <n v="0"/>
    <n v="0"/>
    <n v="0"/>
    <n v="0"/>
    <n v="0"/>
    <n v="0"/>
  </r>
  <r>
    <m/>
    <m/>
    <m/>
    <s v=""/>
    <n v="0"/>
    <x v="2"/>
    <x v="2"/>
    <m/>
    <m/>
    <m/>
    <m/>
    <m/>
    <m/>
    <m/>
    <n v="0"/>
    <m/>
    <m/>
    <m/>
    <m/>
    <m/>
    <n v="0"/>
    <m/>
    <n v="0"/>
    <n v="0"/>
    <s v=""/>
    <s v=""/>
    <m/>
    <s v=""/>
    <s v=""/>
    <s v=""/>
    <m/>
    <n v="0"/>
    <m/>
    <n v="0"/>
    <n v="0"/>
    <n v="0"/>
    <n v="0"/>
    <n v="0"/>
    <n v="0"/>
    <n v="0"/>
    <n v="0"/>
    <n v="0"/>
    <n v="0"/>
    <n v="0"/>
    <n v="0"/>
    <n v="0"/>
    <n v="0"/>
  </r>
  <r>
    <m/>
    <m/>
    <m/>
    <s v=""/>
    <n v="0"/>
    <x v="2"/>
    <x v="2"/>
    <m/>
    <m/>
    <m/>
    <m/>
    <m/>
    <m/>
    <m/>
    <n v="0"/>
    <m/>
    <m/>
    <m/>
    <m/>
    <m/>
    <n v="0"/>
    <m/>
    <n v="0"/>
    <n v="0"/>
    <s v=""/>
    <s v=""/>
    <m/>
    <s v=""/>
    <s v=""/>
    <s v=""/>
    <m/>
    <n v="0"/>
    <m/>
    <n v="0"/>
    <n v="0"/>
    <n v="0"/>
    <n v="0"/>
    <n v="0"/>
    <n v="0"/>
    <n v="0"/>
    <n v="0"/>
    <n v="0"/>
    <n v="0"/>
    <n v="0"/>
    <n v="0"/>
    <n v="0"/>
    <n v="0"/>
  </r>
  <r>
    <m/>
    <m/>
    <m/>
    <s v=""/>
    <n v="0"/>
    <x v="2"/>
    <x v="2"/>
    <m/>
    <m/>
    <m/>
    <m/>
    <m/>
    <m/>
    <m/>
    <n v="0"/>
    <m/>
    <m/>
    <m/>
    <m/>
    <m/>
    <n v="0"/>
    <m/>
    <n v="0"/>
    <n v="0"/>
    <s v=""/>
    <s v=""/>
    <m/>
    <s v=""/>
    <s v=""/>
    <s v=""/>
    <m/>
    <n v="0"/>
    <m/>
    <n v="0"/>
    <n v="0"/>
    <n v="0"/>
    <n v="0"/>
    <n v="0"/>
    <n v="0"/>
    <n v="0"/>
    <n v="0"/>
    <n v="0"/>
    <n v="0"/>
    <n v="0"/>
    <n v="0"/>
    <n v="0"/>
    <n v="0"/>
  </r>
  <r>
    <m/>
    <m/>
    <m/>
    <s v=""/>
    <n v="0"/>
    <x v="2"/>
    <x v="2"/>
    <m/>
    <m/>
    <m/>
    <m/>
    <m/>
    <m/>
    <m/>
    <n v="0"/>
    <m/>
    <m/>
    <m/>
    <m/>
    <m/>
    <n v="0"/>
    <m/>
    <n v="0"/>
    <n v="0"/>
    <s v=""/>
    <s v=""/>
    <m/>
    <s v=""/>
    <s v=""/>
    <s v=""/>
    <m/>
    <n v="0"/>
    <m/>
    <n v="0"/>
    <n v="0"/>
    <n v="0"/>
    <n v="0"/>
    <n v="0"/>
    <n v="0"/>
    <n v="0"/>
    <n v="0"/>
    <n v="0"/>
    <n v="0"/>
    <n v="0"/>
    <n v="0"/>
    <n v="0"/>
    <n v="0"/>
  </r>
  <r>
    <m/>
    <m/>
    <m/>
    <s v=""/>
    <n v="0"/>
    <x v="2"/>
    <x v="2"/>
    <m/>
    <m/>
    <m/>
    <m/>
    <m/>
    <m/>
    <m/>
    <n v="0"/>
    <m/>
    <m/>
    <m/>
    <m/>
    <m/>
    <n v="0"/>
    <m/>
    <n v="0"/>
    <n v="0"/>
    <s v=""/>
    <s v=""/>
    <m/>
    <s v=""/>
    <s v=""/>
    <s v=""/>
    <m/>
    <n v="0"/>
    <m/>
    <n v="0"/>
    <n v="0"/>
    <n v="0"/>
    <n v="0"/>
    <n v="0"/>
    <n v="0"/>
    <n v="0"/>
    <n v="0"/>
    <n v="0"/>
    <n v="0"/>
    <n v="0"/>
    <n v="0"/>
    <n v="0"/>
    <n v="0"/>
  </r>
  <r>
    <m/>
    <m/>
    <m/>
    <s v=""/>
    <n v="0"/>
    <x v="2"/>
    <x v="2"/>
    <m/>
    <m/>
    <m/>
    <m/>
    <m/>
    <m/>
    <m/>
    <n v="0"/>
    <m/>
    <m/>
    <m/>
    <m/>
    <m/>
    <n v="0"/>
    <m/>
    <n v="0"/>
    <n v="0"/>
    <s v=""/>
    <s v=""/>
    <m/>
    <s v=""/>
    <s v=""/>
    <s v=""/>
    <m/>
    <n v="0"/>
    <m/>
    <n v="0"/>
    <n v="0"/>
    <n v="0"/>
    <n v="0"/>
    <n v="0"/>
    <n v="0"/>
    <n v="0"/>
    <n v="0"/>
    <n v="0"/>
    <n v="0"/>
    <n v="0"/>
    <n v="0"/>
    <n v="0"/>
    <n v="0"/>
  </r>
  <r>
    <m/>
    <m/>
    <m/>
    <s v=""/>
    <n v="0"/>
    <x v="2"/>
    <x v="2"/>
    <m/>
    <m/>
    <m/>
    <m/>
    <m/>
    <m/>
    <m/>
    <n v="0"/>
    <m/>
    <m/>
    <m/>
    <m/>
    <m/>
    <n v="0"/>
    <m/>
    <n v="0"/>
    <n v="0"/>
    <s v=""/>
    <s v=""/>
    <m/>
    <s v=""/>
    <s v=""/>
    <s v=""/>
    <m/>
    <n v="0"/>
    <m/>
    <n v="0"/>
    <n v="0"/>
    <n v="0"/>
    <n v="0"/>
    <n v="0"/>
    <n v="0"/>
    <n v="0"/>
    <n v="0"/>
    <n v="0"/>
    <n v="0"/>
    <n v="0"/>
    <n v="0"/>
    <n v="0"/>
    <n v="0"/>
  </r>
  <r>
    <m/>
    <m/>
    <m/>
    <s v=""/>
    <n v="0"/>
    <x v="2"/>
    <x v="2"/>
    <m/>
    <m/>
    <m/>
    <m/>
    <m/>
    <m/>
    <m/>
    <n v="0"/>
    <m/>
    <m/>
    <m/>
    <m/>
    <m/>
    <n v="0"/>
    <m/>
    <n v="0"/>
    <n v="0"/>
    <s v=""/>
    <s v=""/>
    <m/>
    <s v=""/>
    <s v=""/>
    <s v=""/>
    <m/>
    <n v="0"/>
    <m/>
    <n v="0"/>
    <n v="0"/>
    <n v="0"/>
    <n v="0"/>
    <n v="0"/>
    <n v="0"/>
    <n v="0"/>
    <n v="0"/>
    <n v="0"/>
    <n v="0"/>
    <n v="0"/>
    <n v="0"/>
    <n v="0"/>
    <n v="0"/>
  </r>
  <r>
    <m/>
    <m/>
    <m/>
    <s v=""/>
    <n v="0"/>
    <x v="2"/>
    <x v="2"/>
    <m/>
    <m/>
    <m/>
    <m/>
    <m/>
    <m/>
    <m/>
    <n v="0"/>
    <m/>
    <m/>
    <m/>
    <m/>
    <m/>
    <n v="0"/>
    <m/>
    <n v="0"/>
    <n v="0"/>
    <s v=""/>
    <s v=""/>
    <m/>
    <s v=""/>
    <s v=""/>
    <s v=""/>
    <m/>
    <n v="0"/>
    <m/>
    <n v="0"/>
    <n v="0"/>
    <n v="0"/>
    <n v="0"/>
    <n v="0"/>
    <n v="0"/>
    <n v="0"/>
    <n v="0"/>
    <n v="0"/>
    <n v="0"/>
    <n v="0"/>
    <n v="0"/>
    <n v="0"/>
    <n v="0"/>
  </r>
  <r>
    <m/>
    <m/>
    <m/>
    <s v=""/>
    <n v="0"/>
    <x v="2"/>
    <x v="2"/>
    <m/>
    <m/>
    <m/>
    <m/>
    <m/>
    <m/>
    <m/>
    <n v="0"/>
    <m/>
    <m/>
    <m/>
    <m/>
    <m/>
    <n v="0"/>
    <m/>
    <n v="0"/>
    <n v="0"/>
    <s v=""/>
    <s v=""/>
    <m/>
    <s v=""/>
    <s v=""/>
    <s v=""/>
    <m/>
    <n v="0"/>
    <m/>
    <n v="0"/>
    <n v="0"/>
    <n v="0"/>
    <n v="0"/>
    <n v="0"/>
    <n v="0"/>
    <n v="0"/>
    <n v="0"/>
    <n v="0"/>
    <n v="0"/>
    <n v="0"/>
    <n v="0"/>
    <n v="0"/>
    <n v="0"/>
  </r>
  <r>
    <m/>
    <m/>
    <m/>
    <s v=""/>
    <n v="0"/>
    <x v="2"/>
    <x v="2"/>
    <m/>
    <m/>
    <m/>
    <m/>
    <m/>
    <m/>
    <m/>
    <n v="0"/>
    <m/>
    <m/>
    <m/>
    <m/>
    <m/>
    <n v="0"/>
    <m/>
    <n v="0"/>
    <n v="0"/>
    <s v=""/>
    <s v=""/>
    <m/>
    <s v=""/>
    <s v=""/>
    <s v=""/>
    <m/>
    <n v="0"/>
    <m/>
    <n v="0"/>
    <n v="0"/>
    <n v="0"/>
    <n v="0"/>
    <n v="0"/>
    <n v="0"/>
    <n v="0"/>
    <n v="0"/>
    <n v="0"/>
    <n v="0"/>
    <n v="0"/>
    <n v="0"/>
    <n v="0"/>
    <n v="0"/>
  </r>
  <r>
    <m/>
    <m/>
    <m/>
    <s v=""/>
    <n v="0"/>
    <x v="2"/>
    <x v="2"/>
    <m/>
    <m/>
    <m/>
    <m/>
    <m/>
    <m/>
    <m/>
    <n v="0"/>
    <m/>
    <m/>
    <m/>
    <m/>
    <m/>
    <n v="0"/>
    <m/>
    <n v="0"/>
    <n v="0"/>
    <s v=""/>
    <s v=""/>
    <m/>
    <s v=""/>
    <s v=""/>
    <s v=""/>
    <m/>
    <n v="0"/>
    <m/>
    <n v="0"/>
    <n v="0"/>
    <n v="0"/>
    <n v="0"/>
    <n v="0"/>
    <n v="0"/>
    <n v="0"/>
    <n v="0"/>
    <n v="0"/>
    <n v="0"/>
    <n v="0"/>
    <n v="0"/>
    <n v="0"/>
    <n v="0"/>
  </r>
  <r>
    <m/>
    <m/>
    <m/>
    <s v=""/>
    <n v="0"/>
    <x v="2"/>
    <x v="2"/>
    <m/>
    <m/>
    <m/>
    <m/>
    <m/>
    <m/>
    <m/>
    <n v="0"/>
    <m/>
    <m/>
    <m/>
    <m/>
    <m/>
    <n v="0"/>
    <m/>
    <n v="0"/>
    <n v="0"/>
    <s v=""/>
    <s v=""/>
    <m/>
    <s v=""/>
    <s v=""/>
    <s v=""/>
    <m/>
    <n v="0"/>
    <m/>
    <n v="0"/>
    <n v="0"/>
    <n v="0"/>
    <n v="0"/>
    <n v="0"/>
    <n v="0"/>
    <n v="0"/>
    <n v="0"/>
    <n v="0"/>
    <n v="0"/>
    <n v="0"/>
    <n v="0"/>
    <n v="0"/>
    <n v="0"/>
  </r>
  <r>
    <m/>
    <m/>
    <m/>
    <s v=""/>
    <n v="0"/>
    <x v="2"/>
    <x v="2"/>
    <m/>
    <m/>
    <m/>
    <m/>
    <m/>
    <m/>
    <m/>
    <n v="0"/>
    <m/>
    <m/>
    <m/>
    <m/>
    <m/>
    <n v="0"/>
    <m/>
    <n v="0"/>
    <n v="0"/>
    <s v=""/>
    <s v=""/>
    <m/>
    <s v=""/>
    <s v=""/>
    <s v=""/>
    <m/>
    <n v="0"/>
    <m/>
    <n v="0"/>
    <n v="0"/>
    <n v="0"/>
    <n v="0"/>
    <n v="0"/>
    <n v="0"/>
    <n v="0"/>
    <n v="0"/>
    <n v="0"/>
    <n v="0"/>
    <n v="0"/>
    <n v="0"/>
    <n v="0"/>
    <n v="0"/>
  </r>
  <r>
    <m/>
    <m/>
    <m/>
    <s v=""/>
    <n v="0"/>
    <x v="2"/>
    <x v="2"/>
    <m/>
    <m/>
    <m/>
    <m/>
    <m/>
    <m/>
    <m/>
    <n v="0"/>
    <m/>
    <m/>
    <m/>
    <m/>
    <m/>
    <n v="0"/>
    <m/>
    <n v="0"/>
    <n v="0"/>
    <s v=""/>
    <s v=""/>
    <m/>
    <s v=""/>
    <s v=""/>
    <s v=""/>
    <m/>
    <n v="0"/>
    <m/>
    <n v="0"/>
    <n v="0"/>
    <n v="0"/>
    <n v="0"/>
    <n v="0"/>
    <n v="0"/>
    <n v="0"/>
    <n v="0"/>
    <n v="0"/>
    <n v="0"/>
    <n v="0"/>
    <n v="0"/>
    <n v="0"/>
    <n v="0"/>
  </r>
  <r>
    <m/>
    <m/>
    <m/>
    <s v=""/>
    <n v="0"/>
    <x v="2"/>
    <x v="2"/>
    <m/>
    <m/>
    <m/>
    <m/>
    <m/>
    <m/>
    <m/>
    <n v="0"/>
    <m/>
    <m/>
    <m/>
    <m/>
    <m/>
    <n v="0"/>
    <m/>
    <n v="0"/>
    <n v="0"/>
    <s v=""/>
    <s v=""/>
    <m/>
    <s v=""/>
    <s v=""/>
    <s v=""/>
    <m/>
    <n v="0"/>
    <m/>
    <n v="0"/>
    <n v="0"/>
    <n v="0"/>
    <n v="0"/>
    <n v="0"/>
    <n v="0"/>
    <n v="0"/>
    <n v="0"/>
    <n v="0"/>
    <n v="0"/>
    <n v="0"/>
    <n v="0"/>
    <n v="0"/>
    <n v="0"/>
  </r>
  <r>
    <m/>
    <m/>
    <m/>
    <s v=""/>
    <n v="0"/>
    <x v="2"/>
    <x v="2"/>
    <m/>
    <m/>
    <m/>
    <m/>
    <m/>
    <m/>
    <m/>
    <n v="0"/>
    <m/>
    <m/>
    <m/>
    <m/>
    <m/>
    <n v="0"/>
    <m/>
    <n v="0"/>
    <n v="0"/>
    <s v=""/>
    <s v=""/>
    <m/>
    <s v=""/>
    <s v=""/>
    <s v=""/>
    <m/>
    <n v="0"/>
    <m/>
    <n v="0"/>
    <n v="0"/>
    <n v="0"/>
    <n v="0"/>
    <n v="0"/>
    <n v="0"/>
    <n v="0"/>
    <n v="0"/>
    <n v="0"/>
    <n v="0"/>
    <n v="0"/>
    <n v="0"/>
    <n v="0"/>
    <n v="0"/>
  </r>
  <r>
    <m/>
    <m/>
    <m/>
    <s v=""/>
    <n v="0"/>
    <x v="2"/>
    <x v="2"/>
    <m/>
    <m/>
    <m/>
    <m/>
    <m/>
    <m/>
    <m/>
    <n v="0"/>
    <m/>
    <m/>
    <m/>
    <m/>
    <m/>
    <n v="0"/>
    <m/>
    <n v="0"/>
    <n v="0"/>
    <s v=""/>
    <s v=""/>
    <m/>
    <s v=""/>
    <s v=""/>
    <s v=""/>
    <m/>
    <n v="0"/>
    <m/>
    <n v="0"/>
    <n v="0"/>
    <n v="0"/>
    <n v="0"/>
    <n v="0"/>
    <n v="0"/>
    <n v="0"/>
    <n v="0"/>
    <n v="0"/>
    <n v="0"/>
    <n v="0"/>
    <n v="0"/>
    <n v="0"/>
    <n v="0"/>
  </r>
  <r>
    <m/>
    <m/>
    <m/>
    <s v=""/>
    <n v="0"/>
    <x v="2"/>
    <x v="2"/>
    <m/>
    <m/>
    <m/>
    <m/>
    <m/>
    <m/>
    <m/>
    <n v="0"/>
    <m/>
    <m/>
    <m/>
    <m/>
    <m/>
    <n v="0"/>
    <m/>
    <n v="0"/>
    <n v="0"/>
    <s v=""/>
    <s v=""/>
    <m/>
    <s v=""/>
    <s v=""/>
    <s v=""/>
    <m/>
    <n v="0"/>
    <m/>
    <n v="0"/>
    <n v="0"/>
    <n v="0"/>
    <n v="0"/>
    <n v="0"/>
    <n v="0"/>
    <n v="0"/>
    <n v="0"/>
    <n v="0"/>
    <n v="0"/>
    <n v="0"/>
    <n v="0"/>
    <n v="0"/>
    <n v="0"/>
  </r>
  <r>
    <m/>
    <m/>
    <m/>
    <s v=""/>
    <n v="0"/>
    <x v="2"/>
    <x v="2"/>
    <m/>
    <m/>
    <m/>
    <m/>
    <m/>
    <m/>
    <m/>
    <n v="0"/>
    <m/>
    <m/>
    <m/>
    <m/>
    <m/>
    <n v="0"/>
    <m/>
    <n v="0"/>
    <n v="0"/>
    <s v=""/>
    <s v=""/>
    <m/>
    <s v=""/>
    <s v=""/>
    <s v=""/>
    <m/>
    <n v="0"/>
    <m/>
    <n v="0"/>
    <n v="0"/>
    <n v="0"/>
    <n v="0"/>
    <n v="0"/>
    <n v="0"/>
    <n v="0"/>
    <n v="0"/>
    <n v="0"/>
    <n v="0"/>
    <n v="0"/>
    <n v="0"/>
    <n v="0"/>
    <n v="0"/>
  </r>
  <r>
    <m/>
    <m/>
    <m/>
    <s v=""/>
    <n v="0"/>
    <x v="2"/>
    <x v="2"/>
    <m/>
    <m/>
    <m/>
    <m/>
    <m/>
    <m/>
    <m/>
    <n v="0"/>
    <m/>
    <m/>
    <m/>
    <m/>
    <m/>
    <n v="0"/>
    <m/>
    <n v="0"/>
    <n v="0"/>
    <s v=""/>
    <s v=""/>
    <m/>
    <s v=""/>
    <s v=""/>
    <s v=""/>
    <m/>
    <n v="0"/>
    <m/>
    <n v="0"/>
    <n v="0"/>
    <n v="0"/>
    <n v="0"/>
    <n v="0"/>
    <n v="0"/>
    <n v="0"/>
    <n v="0"/>
    <n v="0"/>
    <n v="0"/>
    <n v="0"/>
    <n v="0"/>
    <n v="0"/>
    <n v="0"/>
  </r>
  <r>
    <m/>
    <m/>
    <m/>
    <m/>
    <m/>
    <x v="2"/>
    <x v="2"/>
    <m/>
    <m/>
    <m/>
    <m/>
    <m/>
    <m/>
    <m/>
    <m/>
    <m/>
    <m/>
    <m/>
    <m/>
    <m/>
    <m/>
    <m/>
    <m/>
    <m/>
    <m/>
    <m/>
    <m/>
    <m/>
    <m/>
    <m/>
    <m/>
    <m/>
    <m/>
    <m/>
    <m/>
    <m/>
    <m/>
    <m/>
    <m/>
    <m/>
    <m/>
    <m/>
    <m/>
    <m/>
    <m/>
    <m/>
    <m/>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4">
  <r>
    <s v="LOT 1"/>
    <n v="1"/>
    <n v="1"/>
    <s v="LOT 111"/>
    <s v="Tache 1.1.1 xxxxxxx"/>
    <x v="0"/>
    <x v="0"/>
    <m/>
    <m/>
    <n v="10000"/>
    <n v="0"/>
    <n v="10000"/>
    <n v="0.1"/>
    <n v="0.2"/>
    <n v="1000"/>
  </r>
  <r>
    <s v="LOT 2"/>
    <n v="2"/>
    <n v="2"/>
    <s v="LOT 222"/>
    <s v="Tache 2.2.2 xxxxxxx "/>
    <x v="0"/>
    <x v="0"/>
    <m/>
    <m/>
    <m/>
    <n v="1000000"/>
    <n v="1000000"/>
    <n v="0.1"/>
    <n v="0.2"/>
    <n v="100000"/>
  </r>
  <r>
    <s v="LOT 3"/>
    <n v="3"/>
    <n v="3"/>
    <s v="LOT 333"/>
    <s v="Tache 3.3.3 xxxxxxx "/>
    <x v="0"/>
    <x v="0"/>
    <m/>
    <m/>
    <n v="10000"/>
    <s v=""/>
    <n v="10000"/>
    <n v="0.1"/>
    <n v="0.2"/>
    <n v="1000"/>
  </r>
  <r>
    <s v="LOT 1"/>
    <n v="1"/>
    <n v="1"/>
    <s v="LOT 111"/>
    <s v="Tache 1.1.1 xxxxxxx"/>
    <x v="1"/>
    <x v="1"/>
    <m/>
    <m/>
    <n v="20000"/>
    <s v=""/>
    <n v="20000"/>
    <n v="0.2"/>
    <n v="0.3"/>
    <n v="4000"/>
  </r>
  <r>
    <s v="LOT 2"/>
    <n v="2"/>
    <n v="2"/>
    <s v="LOT 222"/>
    <s v="Tache 2.2.2 xxxxxxx "/>
    <x v="1"/>
    <x v="0"/>
    <m/>
    <m/>
    <m/>
    <n v="2000000"/>
    <n v="2000000"/>
    <n v="0.2"/>
    <n v="0.3"/>
    <n v="400000"/>
  </r>
  <r>
    <s v="LOT 3"/>
    <n v="3"/>
    <n v="3"/>
    <s v="LOT 333"/>
    <s v="Tache 3.3.3 xxxxxxx "/>
    <x v="1"/>
    <x v="1"/>
    <m/>
    <m/>
    <n v="20000"/>
    <s v=""/>
    <n v="20000"/>
    <n v="0.2"/>
    <n v="0.3"/>
    <n v="4000"/>
  </r>
  <r>
    <m/>
    <m/>
    <m/>
    <s v=""/>
    <n v="0"/>
    <x v="2"/>
    <x v="2"/>
    <m/>
    <m/>
    <m/>
    <s v=""/>
    <n v="0"/>
    <n v="0"/>
    <n v="0"/>
    <n v="0"/>
  </r>
  <r>
    <m/>
    <m/>
    <m/>
    <s v=""/>
    <n v="0"/>
    <x v="2"/>
    <x v="2"/>
    <m/>
    <m/>
    <m/>
    <s v=""/>
    <n v="0"/>
    <n v="0"/>
    <n v="0"/>
    <n v="0"/>
  </r>
  <r>
    <m/>
    <m/>
    <m/>
    <s v=""/>
    <n v="0"/>
    <x v="2"/>
    <x v="2"/>
    <m/>
    <m/>
    <m/>
    <s v=""/>
    <n v="0"/>
    <n v="0"/>
    <n v="0"/>
    <n v="0"/>
  </r>
  <r>
    <m/>
    <m/>
    <m/>
    <s v=""/>
    <n v="0"/>
    <x v="2"/>
    <x v="2"/>
    <m/>
    <m/>
    <m/>
    <s v=""/>
    <n v="0"/>
    <n v="0"/>
    <n v="0"/>
    <n v="0"/>
  </r>
  <r>
    <m/>
    <m/>
    <m/>
    <s v=""/>
    <n v="0"/>
    <x v="2"/>
    <x v="2"/>
    <m/>
    <m/>
    <m/>
    <s v=""/>
    <n v="0"/>
    <n v="0"/>
    <n v="0"/>
    <n v="0"/>
  </r>
  <r>
    <m/>
    <m/>
    <m/>
    <s v=""/>
    <n v="0"/>
    <x v="2"/>
    <x v="2"/>
    <m/>
    <m/>
    <m/>
    <s v=""/>
    <n v="0"/>
    <n v="0"/>
    <n v="0"/>
    <n v="0"/>
  </r>
  <r>
    <m/>
    <m/>
    <m/>
    <s v=""/>
    <n v="0"/>
    <x v="2"/>
    <x v="2"/>
    <m/>
    <m/>
    <m/>
    <s v=""/>
    <n v="0"/>
    <n v="0"/>
    <n v="0"/>
    <n v="0"/>
  </r>
  <r>
    <m/>
    <m/>
    <m/>
    <s v=""/>
    <n v="0"/>
    <x v="2"/>
    <x v="2"/>
    <m/>
    <m/>
    <m/>
    <s v=""/>
    <n v="0"/>
    <n v="0"/>
    <n v="0"/>
    <n v="0"/>
  </r>
  <r>
    <m/>
    <m/>
    <m/>
    <s v=""/>
    <n v="0"/>
    <x v="2"/>
    <x v="2"/>
    <m/>
    <m/>
    <m/>
    <s v=""/>
    <n v="0"/>
    <n v="0"/>
    <n v="0"/>
    <n v="0"/>
  </r>
  <r>
    <m/>
    <m/>
    <m/>
    <s v=""/>
    <n v="0"/>
    <x v="2"/>
    <x v="2"/>
    <m/>
    <m/>
    <m/>
    <s v=""/>
    <n v="0"/>
    <n v="0"/>
    <n v="0"/>
    <n v="0"/>
  </r>
  <r>
    <m/>
    <m/>
    <m/>
    <s v=""/>
    <n v="0"/>
    <x v="2"/>
    <x v="2"/>
    <m/>
    <m/>
    <m/>
    <s v=""/>
    <n v="0"/>
    <n v="0"/>
    <n v="0"/>
    <n v="0"/>
  </r>
  <r>
    <m/>
    <m/>
    <m/>
    <s v=""/>
    <n v="0"/>
    <x v="2"/>
    <x v="2"/>
    <m/>
    <m/>
    <m/>
    <s v=""/>
    <n v="0"/>
    <n v="0"/>
    <n v="0"/>
    <n v="0"/>
  </r>
  <r>
    <m/>
    <m/>
    <m/>
    <s v=""/>
    <n v="0"/>
    <x v="2"/>
    <x v="2"/>
    <m/>
    <m/>
    <m/>
    <s v=""/>
    <n v="0"/>
    <n v="0"/>
    <n v="0"/>
    <n v="0"/>
  </r>
  <r>
    <m/>
    <m/>
    <m/>
    <s v=""/>
    <n v="0"/>
    <x v="2"/>
    <x v="2"/>
    <m/>
    <m/>
    <m/>
    <s v=""/>
    <n v="0"/>
    <n v="0"/>
    <n v="0"/>
    <n v="0"/>
  </r>
  <r>
    <m/>
    <m/>
    <m/>
    <s v=""/>
    <n v="0"/>
    <x v="2"/>
    <x v="2"/>
    <m/>
    <m/>
    <m/>
    <s v=""/>
    <n v="0"/>
    <n v="0"/>
    <n v="0"/>
    <n v="0"/>
  </r>
  <r>
    <m/>
    <m/>
    <m/>
    <s v=""/>
    <n v="0"/>
    <x v="2"/>
    <x v="2"/>
    <m/>
    <m/>
    <m/>
    <s v=""/>
    <n v="0"/>
    <n v="0"/>
    <n v="0"/>
    <n v="0"/>
  </r>
  <r>
    <m/>
    <m/>
    <m/>
    <s v=""/>
    <n v="0"/>
    <x v="2"/>
    <x v="2"/>
    <m/>
    <m/>
    <m/>
    <s v=""/>
    <n v="0"/>
    <n v="0"/>
    <n v="0"/>
    <n v="0"/>
  </r>
  <r>
    <m/>
    <m/>
    <m/>
    <s v=""/>
    <n v="0"/>
    <x v="2"/>
    <x v="2"/>
    <m/>
    <m/>
    <m/>
    <s v=""/>
    <n v="0"/>
    <n v="0"/>
    <n v="0"/>
    <n v="0"/>
  </r>
  <r>
    <m/>
    <m/>
    <m/>
    <s v=""/>
    <n v="0"/>
    <x v="2"/>
    <x v="2"/>
    <m/>
    <m/>
    <m/>
    <s v=""/>
    <n v="0"/>
    <n v="0"/>
    <n v="0"/>
    <n v="0"/>
  </r>
  <r>
    <m/>
    <m/>
    <m/>
    <s v=""/>
    <n v="0"/>
    <x v="2"/>
    <x v="2"/>
    <m/>
    <m/>
    <m/>
    <s v=""/>
    <n v="0"/>
    <n v="0"/>
    <n v="0"/>
    <n v="0"/>
  </r>
  <r>
    <m/>
    <m/>
    <m/>
    <s v=""/>
    <n v="0"/>
    <x v="2"/>
    <x v="2"/>
    <m/>
    <m/>
    <m/>
    <s v=""/>
    <n v="0"/>
    <n v="0"/>
    <n v="0"/>
    <n v="0"/>
  </r>
  <r>
    <m/>
    <m/>
    <m/>
    <s v=""/>
    <n v="0"/>
    <x v="2"/>
    <x v="2"/>
    <m/>
    <m/>
    <m/>
    <s v=""/>
    <n v="0"/>
    <n v="0"/>
    <n v="0"/>
    <n v="0"/>
  </r>
  <r>
    <m/>
    <m/>
    <m/>
    <s v=""/>
    <n v="0"/>
    <x v="2"/>
    <x v="2"/>
    <m/>
    <m/>
    <m/>
    <s v=""/>
    <n v="0"/>
    <n v="0"/>
    <n v="0"/>
    <n v="0"/>
  </r>
  <r>
    <m/>
    <m/>
    <m/>
    <s v=""/>
    <n v="0"/>
    <x v="2"/>
    <x v="2"/>
    <m/>
    <m/>
    <m/>
    <s v=""/>
    <n v="0"/>
    <n v="0"/>
    <n v="0"/>
    <n v="0"/>
  </r>
  <r>
    <m/>
    <m/>
    <m/>
    <s v=""/>
    <n v="0"/>
    <x v="2"/>
    <x v="2"/>
    <m/>
    <m/>
    <m/>
    <s v=""/>
    <n v="0"/>
    <n v="0"/>
    <n v="0"/>
    <n v="0"/>
  </r>
  <r>
    <m/>
    <m/>
    <m/>
    <s v=""/>
    <n v="0"/>
    <x v="2"/>
    <x v="2"/>
    <m/>
    <m/>
    <m/>
    <s v=""/>
    <n v="0"/>
    <n v="0"/>
    <n v="0"/>
    <n v="0"/>
  </r>
  <r>
    <m/>
    <m/>
    <m/>
    <s v=""/>
    <n v="0"/>
    <x v="2"/>
    <x v="2"/>
    <m/>
    <m/>
    <m/>
    <s v=""/>
    <n v="0"/>
    <n v="0"/>
    <n v="0"/>
    <n v="0"/>
  </r>
  <r>
    <m/>
    <m/>
    <m/>
    <m/>
    <m/>
    <x v="2"/>
    <x v="2"/>
    <m/>
    <m/>
    <m/>
    <m/>
    <m/>
    <m/>
    <m/>
    <m/>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6">
  <r>
    <s v="LOT 0"/>
    <n v="1"/>
    <n v="1"/>
    <s v="LOT 011"/>
    <s v="Coordination Lot 1"/>
    <x v="0"/>
    <s v="SEM01"/>
    <m/>
    <m/>
    <m/>
    <n v="10800"/>
    <n v="2160"/>
    <s v=""/>
    <m/>
    <s v=""/>
    <s v=""/>
    <s v=""/>
    <s v=""/>
    <m/>
    <n v="12960"/>
    <s v="DE"/>
    <n v="0.44999999999999996"/>
    <n v="0.2"/>
    <n v="0.35"/>
  </r>
  <r>
    <s v="LOT 0"/>
    <n v="1"/>
    <n v="1"/>
    <s v="LOT 011"/>
    <s v="Coordination Lot 1"/>
    <x v="0"/>
    <s v="SEM02"/>
    <m/>
    <m/>
    <m/>
    <n v="9000"/>
    <n v="1800"/>
    <s v=""/>
    <m/>
    <s v=""/>
    <s v=""/>
    <s v=""/>
    <s v=""/>
    <m/>
    <n v="10800"/>
    <s v="DE"/>
    <n v="0.44999999999999996"/>
    <n v="0.2"/>
    <n v="0.35"/>
  </r>
  <r>
    <s v="LOT 0"/>
    <n v="1"/>
    <n v="1"/>
    <s v="LOT 011"/>
    <s v="Coordination Lot 1"/>
    <x v="0"/>
    <s v="SEM03"/>
    <m/>
    <m/>
    <m/>
    <n v="13500"/>
    <n v="2700"/>
    <s v=""/>
    <m/>
    <s v=""/>
    <s v=""/>
    <s v=""/>
    <s v=""/>
    <m/>
    <n v="16200"/>
    <s v="DE"/>
    <n v="0.44999999999999996"/>
    <n v="0.2"/>
    <n v="0.35"/>
  </r>
  <r>
    <s v="LOT 0"/>
    <n v="1"/>
    <n v="1"/>
    <s v="LOT 011"/>
    <s v="Coordination Lot 1"/>
    <x v="0"/>
    <s v="SEM04"/>
    <m/>
    <m/>
    <m/>
    <n v="18900"/>
    <n v="3780"/>
    <s v=""/>
    <m/>
    <s v=""/>
    <s v=""/>
    <s v=""/>
    <s v=""/>
    <m/>
    <n v="22680"/>
    <s v="DE"/>
    <n v="0.44999999999999996"/>
    <n v="0.2"/>
    <n v="0.35"/>
  </r>
  <r>
    <s v="LOT 0"/>
    <n v="1"/>
    <n v="1"/>
    <s v="LOT 011"/>
    <s v="Coordination Lot 1"/>
    <x v="0"/>
    <s v="SEM05"/>
    <m/>
    <m/>
    <m/>
    <n v="15600"/>
    <n v="3120"/>
    <s v=""/>
    <m/>
    <s v=""/>
    <s v=""/>
    <n v="2000"/>
    <s v=""/>
    <m/>
    <n v="20720"/>
    <s v="DE"/>
    <n v="0.44999999999999996"/>
    <n v="0.2"/>
    <n v="0.35"/>
  </r>
  <r>
    <s v="LOT 0"/>
    <n v="1"/>
    <n v="1"/>
    <s v="LOT 011"/>
    <s v="Coordination Lot 1"/>
    <x v="0"/>
    <s v="SEM06"/>
    <m/>
    <m/>
    <m/>
    <n v="5400"/>
    <n v="1080"/>
    <s v=""/>
    <m/>
    <s v=""/>
    <s v=""/>
    <s v=""/>
    <s v=""/>
    <m/>
    <n v="6480"/>
    <s v="DE"/>
    <n v="0.44999999999999996"/>
    <n v="0.2"/>
    <n v="0.35"/>
  </r>
  <r>
    <s v="LOT 0"/>
    <n v="2"/>
    <n v="1"/>
    <s v="LOT 021"/>
    <s v="Coordination Lot 2"/>
    <x v="0"/>
    <s v="SEM01"/>
    <m/>
    <m/>
    <m/>
    <n v="2700"/>
    <n v="540"/>
    <s v=""/>
    <m/>
    <s v=""/>
    <s v=""/>
    <s v=""/>
    <s v=""/>
    <m/>
    <n v="3240"/>
    <s v="DE"/>
    <n v="0.44999999999999996"/>
    <n v="0.2"/>
    <n v="0.35"/>
  </r>
  <r>
    <s v="LOT 0"/>
    <n v="2"/>
    <n v="1"/>
    <s v="LOT 021"/>
    <s v="Coordination Lot 2"/>
    <x v="0"/>
    <s v="SEM02"/>
    <m/>
    <m/>
    <m/>
    <n v="13500"/>
    <n v="2700"/>
    <s v=""/>
    <m/>
    <s v=""/>
    <s v=""/>
    <s v=""/>
    <s v=""/>
    <m/>
    <n v="16200"/>
    <s v="DE"/>
    <n v="0.44999999999999996"/>
    <n v="0.2"/>
    <n v="0.35"/>
  </r>
  <r>
    <s v="LOT 0"/>
    <n v="2"/>
    <n v="1"/>
    <s v="LOT 021"/>
    <s v="Coordination Lot 2"/>
    <x v="0"/>
    <s v="SEM03"/>
    <m/>
    <m/>
    <m/>
    <n v="16200"/>
    <n v="3240"/>
    <s v=""/>
    <m/>
    <s v=""/>
    <s v=""/>
    <s v=""/>
    <s v=""/>
    <m/>
    <n v="19440"/>
    <s v="DE"/>
    <n v="0.44999999999999996"/>
    <n v="0.2"/>
    <n v="0.35"/>
  </r>
  <r>
    <s v="LOT 0"/>
    <n v="2"/>
    <n v="1"/>
    <s v="LOT 021"/>
    <s v="Coordination Lot 2"/>
    <x v="0"/>
    <s v="SEM04"/>
    <m/>
    <m/>
    <m/>
    <n v="18900"/>
    <n v="3780"/>
    <s v=""/>
    <m/>
    <s v=""/>
    <s v=""/>
    <n v="2000"/>
    <s v=""/>
    <m/>
    <n v="24680"/>
    <s v="DE"/>
    <n v="0.44999999999999996"/>
    <n v="0.2"/>
    <n v="0.35"/>
  </r>
  <r>
    <s v="LOT 0"/>
    <n v="2"/>
    <n v="1"/>
    <s v="LOT 021"/>
    <s v="Coordination Lot 2"/>
    <x v="0"/>
    <s v="SEM05"/>
    <m/>
    <m/>
    <m/>
    <n v="8100"/>
    <n v="1620"/>
    <s v=""/>
    <m/>
    <s v=""/>
    <s v=""/>
    <s v=""/>
    <s v=""/>
    <m/>
    <n v="9720"/>
    <s v="DE"/>
    <n v="0.44999999999999996"/>
    <n v="0.2"/>
    <n v="0.35"/>
  </r>
  <r>
    <s v="LOT 1"/>
    <n v="1"/>
    <n v="1"/>
    <s v="LOT 111"/>
    <s v="Etudes préalables à la construction usine défibrage"/>
    <x v="0"/>
    <s v="SEM01"/>
    <m/>
    <m/>
    <m/>
    <n v="0"/>
    <n v="0"/>
    <n v="150000"/>
    <m/>
    <s v=""/>
    <s v=""/>
    <s v=""/>
    <s v=""/>
    <m/>
    <n v="150000"/>
    <s v="AFR"/>
    <n v="0.35"/>
    <n v="0.2"/>
    <n v="0.35"/>
  </r>
  <r>
    <s v="LOT 1"/>
    <n v="1"/>
    <n v="2"/>
    <s v="LOT 112"/>
    <s v="Permis de construire usine défibrage+stockage"/>
    <x v="0"/>
    <s v="SEM02"/>
    <s v="permis construire"/>
    <m/>
    <m/>
    <n v="0"/>
    <n v="0"/>
    <n v="50000"/>
    <m/>
    <s v=""/>
    <s v=""/>
    <s v=""/>
    <s v=""/>
    <m/>
    <n v="50000"/>
    <s v="AFR"/>
    <n v="0.35"/>
    <n v="0.2"/>
    <n v="0.35"/>
  </r>
  <r>
    <s v="LOT 1"/>
    <n v="2"/>
    <n v="1"/>
    <s v="LOT 121"/>
    <s v="Acquisition terrain"/>
    <x v="0"/>
    <s v="SEM03"/>
    <m/>
    <m/>
    <m/>
    <n v="0"/>
    <n v="0"/>
    <m/>
    <m/>
    <m/>
    <s v=""/>
    <s v=""/>
    <s v=""/>
    <m/>
    <m/>
    <m/>
    <n v="0"/>
    <n v="0.2"/>
    <n v="0.35"/>
  </r>
  <r>
    <s v="LOT 1"/>
    <n v="2"/>
    <n v="2"/>
    <s v="LOT 122"/>
    <s v="Construction usine défibrage + stockage"/>
    <x v="0"/>
    <s v="SEM03"/>
    <m/>
    <m/>
    <m/>
    <n v="0"/>
    <n v="0"/>
    <n v="125000"/>
    <m/>
    <n v="800000"/>
    <s v=""/>
    <s v=""/>
    <s v=""/>
    <m/>
    <n v="925000"/>
    <s v="AFR"/>
    <n v="0.35"/>
    <n v="0.2"/>
    <n v="0.35"/>
  </r>
  <r>
    <s v="LOT 1"/>
    <n v="2"/>
    <n v="2"/>
    <s v="LOT 122"/>
    <s v="Construction usine défibrage + stockage"/>
    <x v="0"/>
    <s v="SEM04"/>
    <m/>
    <m/>
    <m/>
    <n v="0"/>
    <n v="0"/>
    <n v="125000"/>
    <m/>
    <n v="3300000"/>
    <s v=""/>
    <m/>
    <s v=""/>
    <m/>
    <n v="3425000"/>
    <s v="AFR"/>
    <n v="0.35"/>
    <n v="0.2"/>
    <n v="0.35"/>
  </r>
  <r>
    <s v="LOT 1"/>
    <n v="2"/>
    <n v="2"/>
    <s v="LOT 122"/>
    <s v="Construction usine défibrage + stockage"/>
    <x v="0"/>
    <s v="SEM05"/>
    <s v="réception usine défibrage"/>
    <m/>
    <m/>
    <n v="0"/>
    <n v="0"/>
    <n v="100000"/>
    <m/>
    <n v="300000"/>
    <s v=""/>
    <m/>
    <s v=""/>
    <m/>
    <n v="400000"/>
    <s v="AFR"/>
    <n v="0.35"/>
    <n v="0.2"/>
    <n v="0.35"/>
  </r>
  <r>
    <s v="LOT 1"/>
    <n v="3"/>
    <n v="1"/>
    <s v="LOT 131"/>
    <s v="Acquisition matériel agricole"/>
    <x v="0"/>
    <s v="SEM05"/>
    <s v="propriété matériel agricole"/>
    <m/>
    <m/>
    <n v="0"/>
    <n v="0"/>
    <s v=""/>
    <m/>
    <n v="500000"/>
    <s v=""/>
    <s v=""/>
    <s v=""/>
    <m/>
    <n v="500000"/>
    <s v="AFR"/>
    <n v="0.35"/>
    <n v="0.2"/>
    <n v="0.35"/>
  </r>
  <r>
    <s v="LOT 1"/>
    <n v="4"/>
    <n v="1"/>
    <s v="LOT 141"/>
    <s v="Acquisition ligne de défibrage"/>
    <x v="0"/>
    <s v="SEM06"/>
    <s v="propriété matériel défibrage"/>
    <m/>
    <m/>
    <n v="0"/>
    <n v="0"/>
    <s v=""/>
    <m/>
    <n v="3500000"/>
    <s v=""/>
    <s v=""/>
    <s v=""/>
    <m/>
    <n v="3500000"/>
    <s v="AFR"/>
    <n v="0.35"/>
    <n v="0.2"/>
    <n v="0.35"/>
  </r>
  <r>
    <s v="LOT 2"/>
    <n v="1"/>
    <n v="1"/>
    <s v="LOT 211"/>
    <s v="Etudes et formulation blocs béton chanvre"/>
    <x v="0"/>
    <s v="SEM01"/>
    <s v="formulation définitive bloc chanvre"/>
    <m/>
    <m/>
    <n v="0"/>
    <n v="0"/>
    <n v="100000"/>
    <m/>
    <s v=""/>
    <s v=""/>
    <s v=""/>
    <s v=""/>
    <m/>
    <n v="100000"/>
    <s v="AFR"/>
    <n v="0.35"/>
    <n v="0.2"/>
    <n v="0.35"/>
  </r>
  <r>
    <s v="LOT 2"/>
    <n v="2"/>
    <n v="1"/>
    <s v="LOT 221"/>
    <s v="Avis technique blocs beton chanvre"/>
    <x v="0"/>
    <s v="SEM02"/>
    <s v="Avis technique favorable"/>
    <m/>
    <m/>
    <n v="0"/>
    <n v="0"/>
    <n v="75000"/>
    <m/>
    <s v=""/>
    <s v=""/>
    <s v=""/>
    <s v=""/>
    <m/>
    <n v="75000"/>
    <s v="AFR"/>
    <n v="0.35"/>
    <n v="0.2"/>
    <n v="0.35"/>
  </r>
  <r>
    <s v="LOT 2"/>
    <n v="2"/>
    <n v="2"/>
    <s v="LOT 222"/>
    <s v="Cetification blocs beton chanvre"/>
    <x v="0"/>
    <s v="SEM02"/>
    <s v="Certification"/>
    <m/>
    <m/>
    <n v="0"/>
    <n v="0"/>
    <n v="75000"/>
    <m/>
    <s v=""/>
    <s v=""/>
    <s v=""/>
    <s v=""/>
    <m/>
    <n v="75000"/>
    <s v="AFR"/>
    <n v="0.35"/>
    <n v="0.2"/>
    <n v="0.35"/>
  </r>
  <r>
    <s v="LOT 2"/>
    <n v="3"/>
    <n v="1"/>
    <s v="LOT 231"/>
    <s v="Etudes préalables à la construction usine fabrications blocs"/>
    <x v="0"/>
    <s v="SEM02"/>
    <m/>
    <m/>
    <m/>
    <n v="0"/>
    <n v="0"/>
    <n v="50000"/>
    <m/>
    <s v=""/>
    <s v=""/>
    <s v=""/>
    <s v=""/>
    <m/>
    <n v="50000"/>
    <s v="AFR"/>
    <n v="0.35"/>
    <n v="0.2"/>
    <n v="0.35"/>
  </r>
  <r>
    <s v="LOT 2"/>
    <n v="3"/>
    <n v="2"/>
    <s v="LOT 232"/>
    <s v="Permis de construire usine fabrication blocs"/>
    <x v="0"/>
    <s v="SEM02"/>
    <s v="permis construire"/>
    <m/>
    <m/>
    <n v="0"/>
    <n v="0"/>
    <n v="50000"/>
    <m/>
    <s v=""/>
    <s v=""/>
    <s v=""/>
    <s v=""/>
    <m/>
    <n v="50000"/>
    <s v="AFR"/>
    <n v="0.35"/>
    <n v="0.2"/>
    <n v="0.35"/>
  </r>
  <r>
    <s v="LOT 2"/>
    <n v="4"/>
    <n v="1"/>
    <s v="LOT 241"/>
    <s v="Acquisition terrain"/>
    <x v="0"/>
    <s v="SEM02"/>
    <m/>
    <m/>
    <m/>
    <n v="0"/>
    <n v="0"/>
    <n v="0"/>
    <m/>
    <m/>
    <s v=""/>
    <s v=""/>
    <s v=""/>
    <m/>
    <m/>
    <m/>
    <n v="0"/>
    <n v="0.2"/>
    <n v="0.35"/>
  </r>
  <r>
    <s v="LOT 2"/>
    <n v="4"/>
    <n v="2"/>
    <s v="LOT 242"/>
    <s v="Construction provisoire usine fabrication blocs"/>
    <x v="0"/>
    <s v="SEM03"/>
    <s v="livraison batiment provisoire"/>
    <m/>
    <m/>
    <n v="0"/>
    <n v="0"/>
    <n v="49000"/>
    <m/>
    <n v="608000"/>
    <s v=""/>
    <s v=""/>
    <s v=""/>
    <m/>
    <n v="657000"/>
    <s v="AFR"/>
    <n v="0.35"/>
    <n v="0.2"/>
    <n v="0.35"/>
  </r>
  <r>
    <s v="LOT 2"/>
    <n v="5"/>
    <n v="1"/>
    <s v="LOT 251"/>
    <s v="Acquisition ligne fabrication blocs"/>
    <x v="0"/>
    <s v="SEM04"/>
    <s v="propriété ligne fabrication blocs"/>
    <m/>
    <m/>
    <n v="0"/>
    <n v="0"/>
    <s v=""/>
    <m/>
    <n v="3100000"/>
    <s v=""/>
    <s v=""/>
    <s v=""/>
    <m/>
    <n v="3100000"/>
    <s v="AFR"/>
    <n v="0.35"/>
    <n v="0.2"/>
    <n v="0.35"/>
  </r>
  <r>
    <s v="LOT 2"/>
    <n v="5"/>
    <n v="2"/>
    <s v="LOT 252"/>
    <s v="Acquisition ligne de reprise des blocs"/>
    <x v="0"/>
    <s v="SEM04"/>
    <s v="propriété ligne reprise blocs"/>
    <m/>
    <m/>
    <n v="0"/>
    <n v="0"/>
    <s v=""/>
    <m/>
    <n v="900000"/>
    <s v=""/>
    <s v=""/>
    <s v=""/>
    <m/>
    <n v="900000"/>
    <s v="AFR"/>
    <n v="0.35"/>
    <n v="0.2"/>
    <n v="0.35"/>
  </r>
  <r>
    <s v="LOT 2"/>
    <n v="6"/>
    <n v="1"/>
    <s v="LOT 261"/>
    <s v="Production de blocs pour usine defibrage + stockage + fabrication blocs"/>
    <x v="0"/>
    <s v="SEM04"/>
    <s v="Stock bloc suffisant pour construire usines"/>
    <m/>
    <m/>
    <n v="0"/>
    <n v="0"/>
    <s v=""/>
    <m/>
    <s v=""/>
    <s v=""/>
    <s v=""/>
    <s v=""/>
    <m/>
    <n v="0"/>
    <s v="AFR"/>
    <n v="0.35"/>
    <n v="0.2"/>
    <n v="0.35"/>
  </r>
  <r>
    <s v="LOT 2"/>
    <n v="7"/>
    <n v="1"/>
    <s v="LOT 271"/>
    <s v="Consruction définitive usine fabrication blocs"/>
    <x v="0"/>
    <s v="SEM04"/>
    <m/>
    <m/>
    <m/>
    <n v="0"/>
    <n v="0"/>
    <n v="9000"/>
    <m/>
    <n v="115000"/>
    <s v=""/>
    <s v=""/>
    <s v=""/>
    <m/>
    <n v="124000"/>
    <s v="AFR"/>
    <n v="0.35"/>
    <n v="0.2"/>
    <n v="0.35"/>
  </r>
  <r>
    <s v="LOT 2"/>
    <n v="7"/>
    <n v="1"/>
    <s v="LOT 271"/>
    <s v="Consruction définitive usine fabrication blocs"/>
    <x v="0"/>
    <s v="SEM05"/>
    <s v="Réception usine fabrication blocs"/>
    <m/>
    <m/>
    <n v="0"/>
    <n v="0"/>
    <n v="9000"/>
    <m/>
    <n v="110000"/>
    <s v=""/>
    <s v=""/>
    <s v=""/>
    <m/>
    <n v="119000"/>
    <s v="AFR"/>
    <n v="0.35"/>
    <n v="0.2"/>
    <n v="0.35"/>
  </r>
  <r>
    <m/>
    <m/>
    <m/>
    <s v=""/>
    <n v="0"/>
    <x v="1"/>
    <m/>
    <m/>
    <m/>
    <m/>
    <n v="0"/>
    <n v="0"/>
    <s v=""/>
    <m/>
    <s v=""/>
    <s v=""/>
    <s v=""/>
    <s v=""/>
    <m/>
    <n v="0"/>
    <s v="AFR"/>
    <n v="0"/>
    <n v="0"/>
    <n v="0"/>
  </r>
  <r>
    <m/>
    <m/>
    <m/>
    <s v=""/>
    <n v="0"/>
    <x v="1"/>
    <m/>
    <m/>
    <m/>
    <m/>
    <n v="0"/>
    <n v="0"/>
    <s v=""/>
    <m/>
    <s v=""/>
    <s v=""/>
    <s v=""/>
    <s v=""/>
    <m/>
    <n v="0"/>
    <s v="AFR"/>
    <n v="0"/>
    <n v="0"/>
    <n v="0"/>
  </r>
  <r>
    <m/>
    <m/>
    <m/>
    <m/>
    <m/>
    <x v="1"/>
    <m/>
    <m/>
    <m/>
    <n v="0"/>
    <n v="0"/>
    <m/>
    <s v=""/>
    <m/>
    <s v=""/>
    <m/>
    <s v=""/>
    <m/>
    <m/>
    <m/>
    <m/>
    <m/>
    <m/>
    <m/>
  </r>
  <r>
    <m/>
    <m/>
    <m/>
    <m/>
    <m/>
    <x v="1"/>
    <m/>
    <m/>
    <m/>
    <n v="0"/>
    <n v="0"/>
    <m/>
    <s v=""/>
    <m/>
    <s v=""/>
    <m/>
    <s v=""/>
    <m/>
    <m/>
    <m/>
    <m/>
    <m/>
    <m/>
    <m/>
  </r>
  <r>
    <m/>
    <m/>
    <m/>
    <m/>
    <m/>
    <x v="1"/>
    <m/>
    <m/>
    <m/>
    <m/>
    <m/>
    <m/>
    <m/>
    <m/>
    <m/>
    <m/>
    <m/>
    <m/>
    <m/>
    <m/>
    <m/>
    <m/>
    <m/>
    <m/>
  </r>
</pivotCacheRecords>
</file>

<file path=xl/pivotCache/pivotCacheRecords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6">
  <r>
    <s v="LOT 0"/>
    <n v="1"/>
    <n v="1"/>
    <s v="LOT 011"/>
    <s v="Coordination Lot 1"/>
    <x v="0"/>
    <s v="SEM01"/>
    <m/>
    <m/>
    <m/>
    <n v="10800"/>
    <n v="2160"/>
    <s v=""/>
    <m/>
    <s v=""/>
    <s v=""/>
    <s v=""/>
    <s v=""/>
    <m/>
    <n v="12960"/>
    <s v="DE"/>
    <n v="0.44999999999999996"/>
    <n v="0.2"/>
    <n v="0.35"/>
    <n v="0"/>
    <n v="12960"/>
    <n v="0"/>
    <n v="0"/>
    <n v="0"/>
    <n v="0"/>
    <n v="12960"/>
    <n v="0"/>
    <n v="0"/>
    <n v="0"/>
    <n v="0"/>
  </r>
  <r>
    <s v="LOT 0"/>
    <n v="1"/>
    <n v="1"/>
    <s v="LOT 011"/>
    <s v="Coordination Lot 1"/>
    <x v="0"/>
    <s v="SEM02"/>
    <m/>
    <m/>
    <m/>
    <n v="9000"/>
    <n v="1800"/>
    <s v=""/>
    <m/>
    <s v=""/>
    <s v=""/>
    <s v=""/>
    <s v=""/>
    <m/>
    <n v="10800"/>
    <s v="DE"/>
    <n v="0.44999999999999996"/>
    <n v="0.2"/>
    <n v="0.35"/>
    <n v="0"/>
    <n v="10800"/>
    <n v="0"/>
    <n v="0"/>
    <n v="0"/>
    <n v="0"/>
    <n v="10800"/>
    <n v="0"/>
    <n v="0"/>
    <n v="0"/>
    <n v="0"/>
  </r>
  <r>
    <s v="LOT 0"/>
    <n v="1"/>
    <n v="1"/>
    <s v="LOT 011"/>
    <s v="Coordination Lot 1"/>
    <x v="0"/>
    <s v="SEM03"/>
    <m/>
    <m/>
    <m/>
    <n v="13500"/>
    <n v="2700"/>
    <s v=""/>
    <m/>
    <s v=""/>
    <s v=""/>
    <s v=""/>
    <s v=""/>
    <m/>
    <n v="16200"/>
    <s v="DE"/>
    <n v="0.44999999999999996"/>
    <n v="0.2"/>
    <n v="0.35"/>
    <n v="0"/>
    <n v="16200"/>
    <n v="0"/>
    <n v="0"/>
    <n v="0"/>
    <n v="0"/>
    <n v="16200"/>
    <n v="0"/>
    <n v="0"/>
    <n v="0"/>
    <n v="0"/>
  </r>
  <r>
    <s v="LOT 0"/>
    <n v="1"/>
    <n v="1"/>
    <s v="LOT 011"/>
    <s v="Coordination Lot 1"/>
    <x v="0"/>
    <s v="SEM04"/>
    <m/>
    <m/>
    <m/>
    <n v="18900"/>
    <n v="3780"/>
    <s v=""/>
    <m/>
    <s v=""/>
    <s v=""/>
    <s v=""/>
    <s v=""/>
    <m/>
    <n v="22680"/>
    <s v="DE"/>
    <n v="0.44999999999999996"/>
    <n v="0.2"/>
    <n v="0.35"/>
    <n v="0"/>
    <n v="22680"/>
    <n v="0"/>
    <n v="0"/>
    <n v="0"/>
    <n v="0"/>
    <n v="22680"/>
    <n v="0"/>
    <n v="0"/>
    <n v="0"/>
    <n v="0"/>
  </r>
  <r>
    <s v="LOT 0"/>
    <n v="1"/>
    <n v="1"/>
    <s v="LOT 011"/>
    <s v="Coordination Lot 1"/>
    <x v="0"/>
    <s v="SEM05"/>
    <m/>
    <m/>
    <m/>
    <n v="15600"/>
    <n v="3120"/>
    <s v=""/>
    <m/>
    <s v=""/>
    <s v=""/>
    <n v="2000"/>
    <s v=""/>
    <m/>
    <n v="20720"/>
    <s v="DE"/>
    <n v="0.44999999999999996"/>
    <n v="0.2"/>
    <n v="0.35"/>
    <n v="0"/>
    <n v="20720"/>
    <n v="0"/>
    <n v="0"/>
    <n v="0"/>
    <n v="0"/>
    <n v="20720"/>
    <n v="0"/>
    <n v="0"/>
    <n v="0"/>
    <n v="0"/>
  </r>
  <r>
    <s v="LOT 0"/>
    <n v="1"/>
    <n v="1"/>
    <s v="LOT 011"/>
    <s v="Coordination Lot 1"/>
    <x v="0"/>
    <s v="SEM06"/>
    <m/>
    <m/>
    <m/>
    <n v="5400"/>
    <n v="1080"/>
    <s v=""/>
    <m/>
    <s v=""/>
    <s v=""/>
    <s v=""/>
    <s v=""/>
    <m/>
    <n v="6480"/>
    <s v="DE"/>
    <n v="0.44999999999999996"/>
    <n v="0.2"/>
    <n v="0.35"/>
    <n v="0"/>
    <n v="6480"/>
    <n v="0"/>
    <n v="0"/>
    <n v="0"/>
    <n v="0"/>
    <n v="6480"/>
    <n v="0"/>
    <n v="0"/>
    <n v="0"/>
    <n v="0"/>
  </r>
  <r>
    <s v="LOT 0"/>
    <n v="2"/>
    <n v="1"/>
    <s v="LOT 021"/>
    <s v="Coordination Lot 2"/>
    <x v="0"/>
    <s v="SEM01"/>
    <m/>
    <m/>
    <m/>
    <n v="2700"/>
    <n v="540"/>
    <s v=""/>
    <m/>
    <s v=""/>
    <s v=""/>
    <s v=""/>
    <s v=""/>
    <m/>
    <n v="3240"/>
    <s v="DE"/>
    <n v="0.44999999999999996"/>
    <n v="0.2"/>
    <n v="0.35"/>
    <n v="0"/>
    <n v="3240"/>
    <n v="0"/>
    <n v="0"/>
    <n v="0"/>
    <n v="0"/>
    <n v="3240"/>
    <n v="0"/>
    <n v="0"/>
    <n v="0"/>
    <n v="0"/>
  </r>
  <r>
    <s v="LOT 0"/>
    <n v="2"/>
    <n v="1"/>
    <s v="LOT 021"/>
    <s v="Coordination Lot 2"/>
    <x v="0"/>
    <s v="SEM02"/>
    <m/>
    <m/>
    <m/>
    <n v="13500"/>
    <n v="2700"/>
    <s v=""/>
    <m/>
    <s v=""/>
    <s v=""/>
    <s v=""/>
    <s v=""/>
    <m/>
    <n v="16200"/>
    <s v="DE"/>
    <n v="0.44999999999999996"/>
    <n v="0.2"/>
    <n v="0.35"/>
    <n v="0"/>
    <n v="16200"/>
    <n v="0"/>
    <n v="0"/>
    <n v="0"/>
    <n v="0"/>
    <n v="16200"/>
    <n v="0"/>
    <n v="0"/>
    <n v="0"/>
    <n v="0"/>
  </r>
  <r>
    <s v="LOT 0"/>
    <n v="2"/>
    <n v="1"/>
    <s v="LOT 021"/>
    <s v="Coordination Lot 2"/>
    <x v="0"/>
    <s v="SEM03"/>
    <m/>
    <m/>
    <m/>
    <n v="16200"/>
    <n v="3240"/>
    <s v=""/>
    <m/>
    <s v=""/>
    <s v=""/>
    <s v=""/>
    <s v=""/>
    <m/>
    <n v="19440"/>
    <s v="DE"/>
    <n v="0.44999999999999996"/>
    <n v="0.2"/>
    <n v="0.35"/>
    <n v="0"/>
    <n v="19440"/>
    <n v="0"/>
    <n v="0"/>
    <n v="0"/>
    <n v="0"/>
    <n v="19440"/>
    <n v="0"/>
    <n v="0"/>
    <n v="0"/>
    <n v="0"/>
  </r>
  <r>
    <s v="LOT 0"/>
    <n v="2"/>
    <n v="1"/>
    <s v="LOT 021"/>
    <s v="Coordination Lot 2"/>
    <x v="0"/>
    <s v="SEM04"/>
    <m/>
    <m/>
    <m/>
    <n v="18900"/>
    <n v="3780"/>
    <s v=""/>
    <m/>
    <s v=""/>
    <s v=""/>
    <n v="2000"/>
    <s v=""/>
    <m/>
    <n v="24680"/>
    <s v="DE"/>
    <n v="0.44999999999999996"/>
    <n v="0.2"/>
    <n v="0.35"/>
    <n v="0"/>
    <n v="24680"/>
    <n v="0"/>
    <n v="0"/>
    <n v="0"/>
    <n v="0"/>
    <n v="24680"/>
    <n v="0"/>
    <n v="0"/>
    <n v="0"/>
    <n v="0"/>
  </r>
  <r>
    <s v="LOT 0"/>
    <n v="2"/>
    <n v="1"/>
    <s v="LOT 021"/>
    <s v="Coordination Lot 2"/>
    <x v="0"/>
    <s v="SEM05"/>
    <m/>
    <m/>
    <m/>
    <n v="8100"/>
    <n v="1620"/>
    <s v=""/>
    <m/>
    <s v=""/>
    <s v=""/>
    <s v=""/>
    <s v=""/>
    <m/>
    <n v="9720"/>
    <s v="DE"/>
    <n v="0.44999999999999996"/>
    <n v="0.2"/>
    <n v="0.35"/>
    <n v="0"/>
    <n v="9720"/>
    <n v="0"/>
    <n v="0"/>
    <n v="0"/>
    <n v="0"/>
    <n v="9720"/>
    <n v="0"/>
    <n v="0"/>
    <n v="0"/>
    <n v="0"/>
  </r>
  <r>
    <s v="LOT 1"/>
    <n v="1"/>
    <n v="1"/>
    <s v="LOT 111"/>
    <s v="Etudes préalables à la construction usine défibrage"/>
    <x v="0"/>
    <s v="SEM01"/>
    <m/>
    <m/>
    <m/>
    <n v="0"/>
    <n v="0"/>
    <n v="150000"/>
    <m/>
    <s v=""/>
    <s v=""/>
    <s v=""/>
    <s v=""/>
    <m/>
    <n v="150000"/>
    <s v="AFR"/>
    <n v="0.35"/>
    <n v="0.2"/>
    <n v="0.35"/>
    <n v="0"/>
    <n v="0"/>
    <n v="150000"/>
    <n v="0"/>
    <n v="0"/>
    <n v="0"/>
    <n v="0"/>
    <n v="0"/>
    <n v="0"/>
    <n v="0"/>
    <n v="0"/>
  </r>
  <r>
    <s v="LOT 1"/>
    <n v="1"/>
    <n v="2"/>
    <s v="LOT 112"/>
    <s v="Permis de construire usine défibrage+stockage"/>
    <x v="0"/>
    <s v="SEM02"/>
    <s v="permis construire"/>
    <m/>
    <m/>
    <n v="0"/>
    <n v="0"/>
    <n v="50000"/>
    <m/>
    <s v=""/>
    <s v=""/>
    <s v=""/>
    <s v=""/>
    <m/>
    <n v="50000"/>
    <s v="AFR"/>
    <n v="0.35"/>
    <n v="0.2"/>
    <n v="0.35"/>
    <n v="0"/>
    <n v="0"/>
    <n v="50000"/>
    <n v="0"/>
    <n v="0"/>
    <n v="0"/>
    <n v="0"/>
    <n v="0"/>
    <n v="0"/>
    <n v="0"/>
    <n v="0"/>
  </r>
  <r>
    <s v="LOT 1"/>
    <n v="2"/>
    <n v="1"/>
    <s v="LOT 121"/>
    <s v="Acquisition terrain"/>
    <x v="0"/>
    <s v="SEM03"/>
    <m/>
    <m/>
    <m/>
    <n v="0"/>
    <n v="0"/>
    <m/>
    <m/>
    <m/>
    <s v=""/>
    <s v=""/>
    <s v=""/>
    <m/>
    <m/>
    <m/>
    <n v="0"/>
    <n v="0.2"/>
    <n v="0.35"/>
    <n v="0"/>
    <n v="0"/>
    <n v="0"/>
    <n v="0"/>
    <n v="0"/>
    <n v="0"/>
    <n v="0"/>
    <n v="0"/>
    <n v="0"/>
    <n v="0"/>
    <n v="0"/>
  </r>
  <r>
    <s v="LOT 1"/>
    <n v="2"/>
    <n v="2"/>
    <s v="LOT 122"/>
    <s v="Construction usine défibrage + stockage"/>
    <x v="0"/>
    <s v="SEM03"/>
    <m/>
    <m/>
    <m/>
    <n v="0"/>
    <n v="0"/>
    <n v="125000"/>
    <m/>
    <n v="800000"/>
    <s v=""/>
    <s v=""/>
    <s v=""/>
    <m/>
    <n v="925000"/>
    <s v="AFR"/>
    <n v="0.35"/>
    <n v="0.2"/>
    <n v="0.35"/>
    <n v="0"/>
    <n v="0"/>
    <n v="925000"/>
    <n v="0"/>
    <n v="0"/>
    <n v="0"/>
    <n v="0"/>
    <n v="0"/>
    <n v="0"/>
    <n v="0"/>
    <n v="0"/>
  </r>
  <r>
    <s v="LOT 1"/>
    <n v="2"/>
    <n v="2"/>
    <s v="LOT 122"/>
    <s v="Construction usine défibrage + stockage"/>
    <x v="0"/>
    <s v="SEM04"/>
    <m/>
    <m/>
    <m/>
    <n v="0"/>
    <n v="0"/>
    <n v="125000"/>
    <m/>
    <n v="3300000"/>
    <s v=""/>
    <m/>
    <s v=""/>
    <m/>
    <n v="3425000"/>
    <s v="AFR"/>
    <n v="0.35"/>
    <n v="0.2"/>
    <n v="0.35"/>
    <n v="0"/>
    <n v="0"/>
    <n v="3425000"/>
    <n v="0"/>
    <n v="0"/>
    <n v="0"/>
    <n v="0"/>
    <n v="0"/>
    <n v="0"/>
    <n v="0"/>
    <n v="0"/>
  </r>
  <r>
    <s v="LOT 1"/>
    <n v="2"/>
    <n v="2"/>
    <s v="LOT 122"/>
    <s v="Construction usine défibrage + stockage"/>
    <x v="0"/>
    <s v="SEM05"/>
    <s v="réception usine défibrage"/>
    <m/>
    <m/>
    <n v="0"/>
    <n v="0"/>
    <n v="100000"/>
    <m/>
    <n v="300000"/>
    <s v=""/>
    <m/>
    <s v=""/>
    <m/>
    <n v="400000"/>
    <s v="AFR"/>
    <n v="0.35"/>
    <n v="0.2"/>
    <n v="0.35"/>
    <n v="0"/>
    <n v="0"/>
    <n v="400000"/>
    <n v="0"/>
    <n v="0"/>
    <n v="0"/>
    <n v="0"/>
    <n v="0"/>
    <n v="0"/>
    <n v="0"/>
    <n v="0"/>
  </r>
  <r>
    <s v="LOT 1"/>
    <n v="3"/>
    <n v="1"/>
    <s v="LOT 131"/>
    <s v="Acquisition matériel agricole"/>
    <x v="0"/>
    <s v="SEM05"/>
    <s v="propriété matériel agricole"/>
    <m/>
    <m/>
    <n v="0"/>
    <n v="0"/>
    <s v=""/>
    <m/>
    <n v="500000"/>
    <s v=""/>
    <s v=""/>
    <s v=""/>
    <m/>
    <n v="500000"/>
    <s v="AFR"/>
    <n v="0.35"/>
    <n v="0.2"/>
    <n v="0.35"/>
    <n v="0"/>
    <n v="0"/>
    <n v="500000"/>
    <n v="0"/>
    <n v="0"/>
    <n v="0"/>
    <n v="0"/>
    <n v="0"/>
    <n v="0"/>
    <n v="0"/>
    <n v="0"/>
  </r>
  <r>
    <s v="LOT 1"/>
    <n v="4"/>
    <n v="1"/>
    <s v="LOT 141"/>
    <s v="Acquisition ligne de défibrage"/>
    <x v="0"/>
    <s v="SEM06"/>
    <s v="propriété matériel défibrage"/>
    <m/>
    <m/>
    <n v="0"/>
    <n v="0"/>
    <s v=""/>
    <m/>
    <n v="3500000"/>
    <s v=""/>
    <s v=""/>
    <s v=""/>
    <m/>
    <n v="3500000"/>
    <s v="AFR"/>
    <n v="0.35"/>
    <n v="0.2"/>
    <n v="0.35"/>
    <n v="0"/>
    <n v="0"/>
    <n v="3500000"/>
    <n v="0"/>
    <n v="0"/>
    <n v="0"/>
    <n v="0"/>
    <n v="0"/>
    <n v="0"/>
    <n v="0"/>
    <n v="0"/>
  </r>
  <r>
    <s v="LOT 2"/>
    <n v="1"/>
    <n v="1"/>
    <s v="LOT 211"/>
    <s v="Etudes et formulation blocs béton chanvre"/>
    <x v="0"/>
    <s v="SEM01"/>
    <s v="formulation définitive bloc chanvre"/>
    <m/>
    <m/>
    <n v="0"/>
    <n v="0"/>
    <n v="100000"/>
    <m/>
    <s v=""/>
    <s v=""/>
    <s v=""/>
    <s v=""/>
    <m/>
    <n v="100000"/>
    <s v="AFR"/>
    <n v="0.35"/>
    <n v="0.2"/>
    <n v="0.35"/>
    <n v="0"/>
    <n v="0"/>
    <n v="100000"/>
    <n v="0"/>
    <n v="0"/>
    <n v="0"/>
    <n v="0"/>
    <n v="0"/>
    <n v="0"/>
    <n v="0"/>
    <n v="0"/>
  </r>
  <r>
    <s v="LOT 2"/>
    <n v="2"/>
    <n v="1"/>
    <s v="LOT 221"/>
    <s v="Avis technique blocs beton chanvre"/>
    <x v="0"/>
    <s v="SEM02"/>
    <s v="Avis technique favorable"/>
    <m/>
    <m/>
    <n v="0"/>
    <n v="0"/>
    <n v="75000"/>
    <m/>
    <s v=""/>
    <s v=""/>
    <s v=""/>
    <s v=""/>
    <m/>
    <n v="75000"/>
    <s v="AFR"/>
    <n v="0.35"/>
    <n v="0.2"/>
    <n v="0.35"/>
    <n v="0"/>
    <n v="0"/>
    <n v="75000"/>
    <n v="0"/>
    <n v="0"/>
    <n v="0"/>
    <n v="0"/>
    <n v="0"/>
    <n v="0"/>
    <n v="0"/>
    <n v="0"/>
  </r>
  <r>
    <s v="LOT 2"/>
    <n v="2"/>
    <n v="2"/>
    <s v="LOT 222"/>
    <s v="Cetification blocs beton chanvre"/>
    <x v="0"/>
    <s v="SEM02"/>
    <s v="Certification"/>
    <m/>
    <m/>
    <n v="0"/>
    <n v="0"/>
    <n v="75000"/>
    <m/>
    <s v=""/>
    <s v=""/>
    <s v=""/>
    <s v=""/>
    <m/>
    <n v="75000"/>
    <s v="AFR"/>
    <n v="0.35"/>
    <n v="0.2"/>
    <n v="0.35"/>
    <n v="0"/>
    <n v="0"/>
    <n v="75000"/>
    <n v="0"/>
    <n v="0"/>
    <n v="0"/>
    <n v="0"/>
    <n v="0"/>
    <n v="0"/>
    <n v="0"/>
    <n v="0"/>
  </r>
  <r>
    <s v="LOT 2"/>
    <n v="3"/>
    <n v="1"/>
    <s v="LOT 231"/>
    <s v="Etudes préalables à la construction usine fabrications blocs"/>
    <x v="0"/>
    <s v="SEM02"/>
    <m/>
    <m/>
    <m/>
    <n v="0"/>
    <n v="0"/>
    <n v="50000"/>
    <m/>
    <s v=""/>
    <s v=""/>
    <s v=""/>
    <s v=""/>
    <m/>
    <n v="50000"/>
    <s v="AFR"/>
    <n v="0.35"/>
    <n v="0.2"/>
    <n v="0.35"/>
    <n v="0"/>
    <n v="0"/>
    <n v="50000"/>
    <n v="0"/>
    <n v="0"/>
    <n v="0"/>
    <n v="0"/>
    <n v="0"/>
    <n v="0"/>
    <n v="0"/>
    <n v="0"/>
  </r>
  <r>
    <s v="LOT 2"/>
    <n v="3"/>
    <n v="2"/>
    <s v="LOT 232"/>
    <s v="Permis de construire usine fabrication blocs"/>
    <x v="0"/>
    <s v="SEM02"/>
    <s v="permis construire"/>
    <m/>
    <m/>
    <n v="0"/>
    <n v="0"/>
    <n v="50000"/>
    <m/>
    <s v=""/>
    <s v=""/>
    <s v=""/>
    <s v=""/>
    <m/>
    <n v="50000"/>
    <s v="AFR"/>
    <n v="0.35"/>
    <n v="0.2"/>
    <n v="0.35"/>
    <n v="0"/>
    <n v="0"/>
    <n v="50000"/>
    <n v="0"/>
    <n v="0"/>
    <n v="0"/>
    <n v="0"/>
    <n v="0"/>
    <n v="0"/>
    <n v="0"/>
    <n v="0"/>
  </r>
  <r>
    <s v="LOT 2"/>
    <n v="4"/>
    <n v="1"/>
    <s v="LOT 241"/>
    <s v="Acquisition terrain"/>
    <x v="0"/>
    <s v="SEM02"/>
    <m/>
    <m/>
    <m/>
    <n v="0"/>
    <n v="0"/>
    <n v="0"/>
    <m/>
    <m/>
    <s v=""/>
    <s v=""/>
    <s v=""/>
    <m/>
    <m/>
    <m/>
    <n v="0"/>
    <n v="0.2"/>
    <n v="0.35"/>
    <n v="0"/>
    <n v="0"/>
    <n v="0"/>
    <n v="0"/>
    <n v="0"/>
    <n v="0"/>
    <n v="0"/>
    <n v="0"/>
    <n v="0"/>
    <n v="0"/>
    <n v="0"/>
  </r>
  <r>
    <s v="LOT 2"/>
    <n v="4"/>
    <n v="2"/>
    <s v="LOT 242"/>
    <s v="Construction provisoire usine fabrication blocs"/>
    <x v="0"/>
    <s v="SEM03"/>
    <s v="livraison batiment provisoire"/>
    <m/>
    <m/>
    <n v="0"/>
    <n v="0"/>
    <n v="49000"/>
    <m/>
    <n v="608000"/>
    <s v=""/>
    <s v=""/>
    <s v=""/>
    <m/>
    <n v="657000"/>
    <s v="AFR"/>
    <n v="0.35"/>
    <n v="0.2"/>
    <n v="0.35"/>
    <n v="0"/>
    <n v="0"/>
    <n v="657000"/>
    <n v="0"/>
    <n v="0"/>
    <n v="0"/>
    <n v="0"/>
    <n v="0"/>
    <n v="0"/>
    <n v="0"/>
    <n v="0"/>
  </r>
  <r>
    <s v="LOT 2"/>
    <n v="5"/>
    <n v="1"/>
    <s v="LOT 251"/>
    <s v="Acquisition ligne fabrication blocs"/>
    <x v="0"/>
    <s v="SEM04"/>
    <s v="propriété ligne fabrication blocs"/>
    <m/>
    <m/>
    <n v="0"/>
    <n v="0"/>
    <s v=""/>
    <m/>
    <n v="3100000"/>
    <s v=""/>
    <s v=""/>
    <s v=""/>
    <m/>
    <n v="3100000"/>
    <s v="AFR"/>
    <n v="0.35"/>
    <n v="0.2"/>
    <n v="0.35"/>
    <n v="0"/>
    <n v="0"/>
    <n v="3100000"/>
    <n v="0"/>
    <n v="0"/>
    <n v="0"/>
    <n v="0"/>
    <n v="0"/>
    <n v="0"/>
    <n v="0"/>
    <n v="0"/>
  </r>
  <r>
    <s v="LOT 2"/>
    <n v="5"/>
    <n v="2"/>
    <s v="LOT 252"/>
    <s v="Acquisition ligne de reprise des blocs"/>
    <x v="0"/>
    <s v="SEM04"/>
    <s v="propriété ligne reprise blocs"/>
    <m/>
    <m/>
    <n v="0"/>
    <n v="0"/>
    <s v=""/>
    <m/>
    <n v="900000"/>
    <s v=""/>
    <s v=""/>
    <s v=""/>
    <m/>
    <n v="900000"/>
    <s v="AFR"/>
    <n v="0.35"/>
    <n v="0.2"/>
    <n v="0.35"/>
    <n v="0"/>
    <n v="0"/>
    <n v="900000"/>
    <n v="0"/>
    <n v="0"/>
    <n v="0"/>
    <n v="0"/>
    <n v="0"/>
    <n v="0"/>
    <n v="0"/>
    <n v="0"/>
  </r>
  <r>
    <s v="LOT 2"/>
    <n v="6"/>
    <n v="1"/>
    <s v="LOT 261"/>
    <s v="Production de blocs pour usine defibrage + stockage + fabrication blocs"/>
    <x v="0"/>
    <s v="SEM04"/>
    <s v="Stock bloc suffisant pour construire usines"/>
    <m/>
    <m/>
    <n v="0"/>
    <n v="0"/>
    <s v=""/>
    <m/>
    <s v=""/>
    <s v=""/>
    <s v=""/>
    <s v=""/>
    <m/>
    <n v="0"/>
    <s v="AFR"/>
    <n v="0.35"/>
    <n v="0.2"/>
    <n v="0.35"/>
    <n v="0"/>
    <n v="0"/>
    <n v="0"/>
    <n v="0"/>
    <n v="0"/>
    <n v="0"/>
    <n v="0"/>
    <n v="0"/>
    <n v="0"/>
    <n v="0"/>
    <n v="0"/>
  </r>
  <r>
    <s v="LOT 2"/>
    <n v="7"/>
    <n v="1"/>
    <s v="LOT 271"/>
    <s v="Consruction définitive usine fabrication blocs"/>
    <x v="0"/>
    <s v="SEM04"/>
    <m/>
    <m/>
    <m/>
    <n v="0"/>
    <n v="0"/>
    <n v="9000"/>
    <m/>
    <n v="115000"/>
    <s v=""/>
    <s v=""/>
    <s v=""/>
    <m/>
    <n v="124000"/>
    <s v="AFR"/>
    <n v="0.35"/>
    <n v="0.2"/>
    <n v="0.35"/>
    <n v="0"/>
    <n v="0"/>
    <n v="124000"/>
    <n v="0"/>
    <n v="0"/>
    <n v="0"/>
    <n v="0"/>
    <n v="0"/>
    <n v="0"/>
    <n v="0"/>
    <n v="0"/>
  </r>
  <r>
    <s v="LOT 2"/>
    <n v="7"/>
    <n v="1"/>
    <s v="LOT 271"/>
    <s v="Consruction définitive usine fabrication blocs"/>
    <x v="0"/>
    <s v="SEM05"/>
    <s v="Réception usine fabrication blocs"/>
    <m/>
    <m/>
    <n v="0"/>
    <n v="0"/>
    <n v="9000"/>
    <m/>
    <n v="110000"/>
    <s v=""/>
    <s v=""/>
    <s v=""/>
    <m/>
    <n v="119000"/>
    <s v="AFR"/>
    <n v="0.35"/>
    <n v="0.2"/>
    <n v="0.35"/>
    <n v="0"/>
    <n v="0"/>
    <n v="119000"/>
    <n v="0"/>
    <n v="0"/>
    <n v="0"/>
    <n v="0"/>
    <n v="0"/>
    <n v="0"/>
    <n v="0"/>
    <n v="0"/>
  </r>
  <r>
    <m/>
    <m/>
    <m/>
    <s v=""/>
    <n v="0"/>
    <x v="1"/>
    <m/>
    <m/>
    <m/>
    <m/>
    <n v="0"/>
    <n v="0"/>
    <s v=""/>
    <m/>
    <s v=""/>
    <s v=""/>
    <s v=""/>
    <s v=""/>
    <m/>
    <n v="0"/>
    <s v="AFR"/>
    <n v="0"/>
    <n v="0"/>
    <n v="0"/>
    <n v="0"/>
    <n v="0"/>
    <n v="0"/>
    <n v="0"/>
    <n v="0"/>
    <n v="0"/>
    <n v="0"/>
    <n v="0"/>
    <n v="0"/>
    <n v="0"/>
    <n v="0"/>
  </r>
  <r>
    <m/>
    <m/>
    <m/>
    <s v=""/>
    <n v="0"/>
    <x v="1"/>
    <m/>
    <m/>
    <m/>
    <m/>
    <n v="0"/>
    <n v="0"/>
    <s v=""/>
    <m/>
    <s v=""/>
    <s v=""/>
    <s v=""/>
    <s v=""/>
    <m/>
    <n v="0"/>
    <s v="AFR"/>
    <n v="0"/>
    <n v="0"/>
    <n v="0"/>
    <n v="0"/>
    <n v="0"/>
    <n v="0"/>
    <n v="0"/>
    <n v="0"/>
    <n v="0"/>
    <n v="0"/>
    <n v="0"/>
    <n v="0"/>
    <n v="0"/>
    <n v="0"/>
  </r>
  <r>
    <m/>
    <m/>
    <m/>
    <m/>
    <m/>
    <x v="1"/>
    <m/>
    <m/>
    <m/>
    <n v="0"/>
    <n v="0"/>
    <m/>
    <s v=""/>
    <m/>
    <s v=""/>
    <m/>
    <s v=""/>
    <m/>
    <m/>
    <m/>
    <m/>
    <m/>
    <m/>
    <m/>
    <m/>
    <m/>
    <m/>
    <m/>
    <m/>
    <m/>
    <m/>
    <m/>
    <m/>
    <m/>
    <m/>
  </r>
  <r>
    <m/>
    <m/>
    <m/>
    <m/>
    <m/>
    <x v="1"/>
    <m/>
    <m/>
    <m/>
    <n v="0"/>
    <n v="0"/>
    <m/>
    <s v=""/>
    <m/>
    <s v=""/>
    <m/>
    <s v=""/>
    <m/>
    <m/>
    <m/>
    <m/>
    <m/>
    <m/>
    <m/>
    <m/>
    <m/>
    <m/>
    <m/>
    <m/>
    <m/>
    <m/>
    <m/>
    <m/>
    <m/>
    <m/>
  </r>
  <r>
    <m/>
    <m/>
    <m/>
    <m/>
    <m/>
    <x v="1"/>
    <m/>
    <m/>
    <m/>
    <m/>
    <m/>
    <m/>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700-000002000000}" name="Tableau croisé dynamique3" cacheId="1" applyNumberFormats="0" applyBorderFormats="0" applyFontFormats="0" applyPatternFormats="0" applyAlignmentFormats="0" applyWidthHeightFormats="1" dataCaption="Valeurs" updatedVersion="7" minRefreshableVersion="3" itemPrintTitles="1" createdVersion="4" indent="0" outline="1" outlineData="1" multipleFieldFilters="0" chartFormat="4">
  <location ref="B73:C77" firstHeaderRow="1" firstDataRow="1" firstDataCol="1" rowPageCount="1" colPageCount="1"/>
  <pivotFields count="54">
    <pivotField showAll="0"/>
    <pivotField showAll="0"/>
    <pivotField showAll="0"/>
    <pivotField showAll="0" defaultSubtotal="0"/>
    <pivotField showAll="0"/>
    <pivotField axis="axisPage" showAll="0" sortType="ascending">
      <items count="8">
        <item m="1" x="4"/>
        <item m="1" x="5"/>
        <item m="1" x="6"/>
        <item x="0"/>
        <item x="1"/>
        <item m="1" x="3"/>
        <item x="2"/>
        <item t="default"/>
      </items>
    </pivotField>
    <pivotField axis="axisRow" showAll="0" sortType="ascending" defaultSubtotal="0">
      <items count="7">
        <item x="0"/>
        <item x="1"/>
        <item m="1" x="6"/>
        <item m="1" x="5"/>
        <item m="1" x="4"/>
        <item m="1" x="3"/>
        <item x="2"/>
      </items>
    </pivotField>
    <pivotField showAll="0" defaultSubtotal="0"/>
    <pivotField showAll="0" defaultSubtotal="0"/>
    <pivotField showAll="0"/>
    <pivotField showAll="0"/>
    <pivotField showAll="0"/>
    <pivotField showAll="0"/>
    <pivotField showAll="0"/>
    <pivotField numFmtId="169" showAll="0"/>
    <pivotField showAll="0"/>
    <pivotField showAll="0"/>
    <pivotField showAll="0"/>
    <pivotField showAll="0"/>
    <pivotField showAll="0"/>
    <pivotField numFmtId="3" showAll="0"/>
    <pivotField showAll="0"/>
    <pivotField numFmtId="3" showAll="0"/>
    <pivotField numFmtId="3" showAll="0" defaultSubtotal="0"/>
    <pivotField showAll="0"/>
    <pivotField showAll="0"/>
    <pivotField showAll="0"/>
    <pivotField showAll="0" defaultSubtotal="0"/>
    <pivotField showAll="0"/>
    <pivotField numFmtId="3" showAll="0" defaultSubtotal="0"/>
    <pivotField showAll="0" defaultSubtotal="0"/>
    <pivotField numFmtId="3" showAll="0"/>
    <pivotField showAll="0"/>
    <pivotField numFmtId="170" showAll="0" defaultSubtotal="0"/>
    <pivotField numFmtId="3" showAll="0" defaultSubtotal="0"/>
    <pivotField numFmtId="3" showAll="0" defaultSubtotal="0"/>
    <pivotField showAll="0"/>
    <pivotField numFmtId="3" showAll="0" defaultSubtotal="0"/>
    <pivotField numFmtId="3" showAll="0" defaultSubtotal="0"/>
    <pivotField numFmtId="3" showAll="0" defaultSubtotal="0"/>
    <pivotField numFmtId="3" showAll="0" defaultSubtotal="0"/>
    <pivotField numFmtId="3" showAll="0" defaultSubtotal="0"/>
    <pivotField numFmtId="3" showAll="0" defaultSubtotal="0"/>
    <pivotField numFmtId="3" showAll="0" defaultSubtotal="0"/>
    <pivotField numFmtId="3" showAll="0" defaultSubtotal="0"/>
    <pivotField numFmtId="3" showAll="0" defaultSubtotal="0"/>
    <pivotField dataField="1" numFmtId="3"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6"/>
  </rowFields>
  <rowItems count="4">
    <i>
      <x/>
    </i>
    <i>
      <x v="1"/>
    </i>
    <i>
      <x v="6"/>
    </i>
    <i t="grand">
      <x/>
    </i>
  </rowItems>
  <colItems count="1">
    <i/>
  </colItems>
  <pageFields count="1">
    <pageField fld="5" hier="-1"/>
  </pageFields>
  <dataFields count="1">
    <dataField name="Montant d'aide totale" fld="46" baseField="4" baseItem="1"/>
  </dataFields>
  <formats count="74">
    <format dxfId="277">
      <pivotArea outline="0" collapsedLevelsAreSubtotals="1" fieldPosition="0"/>
    </format>
    <format dxfId="276">
      <pivotArea outline="0" collapsedLevelsAreSubtotals="1" fieldPosition="0">
        <references count="1">
          <reference field="5" count="0" selected="0"/>
        </references>
      </pivotArea>
    </format>
    <format dxfId="275">
      <pivotArea grandCol="1" outline="0" collapsedLevelsAreSubtotals="1" fieldPosition="0"/>
    </format>
    <format dxfId="274">
      <pivotArea type="all" dataOnly="0" outline="0" fieldPosition="0"/>
    </format>
    <format dxfId="273">
      <pivotArea outline="0" collapsedLevelsAreSubtotals="1" fieldPosition="0"/>
    </format>
    <format dxfId="272">
      <pivotArea dataOnly="0" labelOnly="1" fieldPosition="0">
        <references count="1">
          <reference field="5" count="0"/>
        </references>
      </pivotArea>
    </format>
    <format dxfId="271">
      <pivotArea dataOnly="0" labelOnly="1" grandRow="1" outline="0" fieldPosition="0"/>
    </format>
    <format dxfId="270">
      <pivotArea dataOnly="0" labelOnly="1" outline="0" fieldPosition="0">
        <references count="1">
          <reference field="4294967294" count="1">
            <x v="0"/>
          </reference>
        </references>
      </pivotArea>
    </format>
    <format dxfId="269">
      <pivotArea dataOnly="0" labelOnly="1" outline="0" fieldPosition="0">
        <references count="1">
          <reference field="4294967294" count="1">
            <x v="0"/>
          </reference>
        </references>
      </pivotArea>
    </format>
    <format dxfId="268">
      <pivotArea dataOnly="0" labelOnly="1" outline="0" fieldPosition="0">
        <references count="1">
          <reference field="4294967294" count="1">
            <x v="0"/>
          </reference>
        </references>
      </pivotArea>
    </format>
    <format dxfId="267">
      <pivotArea dataOnly="0" labelOnly="1" outline="0" fieldPosition="0">
        <references count="1">
          <reference field="4294967294" count="1">
            <x v="0"/>
          </reference>
        </references>
      </pivotArea>
    </format>
    <format dxfId="266">
      <pivotArea dataOnly="0" labelOnly="1" outline="0" fieldPosition="0">
        <references count="1">
          <reference field="4294967294" count="1">
            <x v="0"/>
          </reference>
        </references>
      </pivotArea>
    </format>
    <format dxfId="265">
      <pivotArea dataOnly="0" labelOnly="1" outline="0" fieldPosition="0">
        <references count="1">
          <reference field="4294967294" count="1">
            <x v="0"/>
          </reference>
        </references>
      </pivotArea>
    </format>
    <format dxfId="264">
      <pivotArea dataOnly="0" labelOnly="1" outline="0" fieldPosition="0">
        <references count="1">
          <reference field="4294967294" count="1">
            <x v="0"/>
          </reference>
        </references>
      </pivotArea>
    </format>
    <format dxfId="263">
      <pivotArea dataOnly="0" labelOnly="1" outline="0" fieldPosition="0">
        <references count="1">
          <reference field="4294967294" count="1">
            <x v="0"/>
          </reference>
        </references>
      </pivotArea>
    </format>
    <format dxfId="262">
      <pivotArea type="all" dataOnly="0" outline="0" fieldPosition="0"/>
    </format>
    <format dxfId="261">
      <pivotArea outline="0" collapsedLevelsAreSubtotals="1" fieldPosition="0"/>
    </format>
    <format dxfId="260">
      <pivotArea dataOnly="0" labelOnly="1" fieldPosition="0">
        <references count="1">
          <reference field="5" count="0"/>
        </references>
      </pivotArea>
    </format>
    <format dxfId="259">
      <pivotArea dataOnly="0" labelOnly="1" grandRow="1" outline="0" fieldPosition="0"/>
    </format>
    <format dxfId="258">
      <pivotArea dataOnly="0" labelOnly="1" outline="0" fieldPosition="0">
        <references count="1">
          <reference field="4294967294" count="1">
            <x v="0"/>
          </reference>
        </references>
      </pivotArea>
    </format>
    <format dxfId="257">
      <pivotArea type="all" dataOnly="0" outline="0" fieldPosition="0"/>
    </format>
    <format dxfId="256">
      <pivotArea outline="0" collapsedLevelsAreSubtotals="1" fieldPosition="0"/>
    </format>
    <format dxfId="255">
      <pivotArea dataOnly="0" labelOnly="1" fieldPosition="0">
        <references count="1">
          <reference field="5" count="0"/>
        </references>
      </pivotArea>
    </format>
    <format dxfId="254">
      <pivotArea dataOnly="0" labelOnly="1" grandRow="1" outline="0" fieldPosition="0"/>
    </format>
    <format dxfId="253">
      <pivotArea dataOnly="0" labelOnly="1" outline="0" fieldPosition="0">
        <references count="1">
          <reference field="4294967294" count="1">
            <x v="0"/>
          </reference>
        </references>
      </pivotArea>
    </format>
    <format dxfId="252">
      <pivotArea type="all" dataOnly="0" outline="0" fieldPosition="0"/>
    </format>
    <format dxfId="251">
      <pivotArea outline="0" collapsedLevelsAreSubtotals="1" fieldPosition="0"/>
    </format>
    <format dxfId="250">
      <pivotArea dataOnly="0" labelOnly="1" fieldPosition="0">
        <references count="1">
          <reference field="5" count="0"/>
        </references>
      </pivotArea>
    </format>
    <format dxfId="249">
      <pivotArea dataOnly="0" labelOnly="1" grandRow="1" outline="0" fieldPosition="0"/>
    </format>
    <format dxfId="248">
      <pivotArea dataOnly="0" labelOnly="1" outline="0" fieldPosition="0">
        <references count="1">
          <reference field="4294967294" count="1">
            <x v="0"/>
          </reference>
        </references>
      </pivotArea>
    </format>
    <format dxfId="247">
      <pivotArea type="all" dataOnly="0" outline="0" fieldPosition="0"/>
    </format>
    <format dxfId="246">
      <pivotArea outline="0" collapsedLevelsAreSubtotals="1" fieldPosition="0"/>
    </format>
    <format dxfId="245">
      <pivotArea dataOnly="0" labelOnly="1" fieldPosition="0">
        <references count="1">
          <reference field="5" count="0"/>
        </references>
      </pivotArea>
    </format>
    <format dxfId="244">
      <pivotArea dataOnly="0" labelOnly="1" grandRow="1" outline="0" fieldPosition="0"/>
    </format>
    <format dxfId="243">
      <pivotArea dataOnly="0" labelOnly="1" outline="0" fieldPosition="0">
        <references count="1">
          <reference field="4294967294" count="1">
            <x v="0"/>
          </reference>
        </references>
      </pivotArea>
    </format>
    <format dxfId="242">
      <pivotArea type="all" dataOnly="0" outline="0" fieldPosition="0"/>
    </format>
    <format dxfId="241">
      <pivotArea outline="0" collapsedLevelsAreSubtotals="1" fieldPosition="0"/>
    </format>
    <format dxfId="240">
      <pivotArea dataOnly="0" labelOnly="1" fieldPosition="0">
        <references count="1">
          <reference field="5" count="0"/>
        </references>
      </pivotArea>
    </format>
    <format dxfId="239">
      <pivotArea dataOnly="0" labelOnly="1" grandRow="1" outline="0" fieldPosition="0"/>
    </format>
    <format dxfId="238">
      <pivotArea dataOnly="0" labelOnly="1" outline="0" fieldPosition="0">
        <references count="1">
          <reference field="4294967294" count="1">
            <x v="0"/>
          </reference>
        </references>
      </pivotArea>
    </format>
    <format dxfId="237">
      <pivotArea type="all" dataOnly="0" outline="0" fieldPosition="0"/>
    </format>
    <format dxfId="236">
      <pivotArea outline="0" collapsedLevelsAreSubtotals="1" fieldPosition="0"/>
    </format>
    <format dxfId="235">
      <pivotArea dataOnly="0" labelOnly="1" fieldPosition="0">
        <references count="1">
          <reference field="5" count="0"/>
        </references>
      </pivotArea>
    </format>
    <format dxfId="234">
      <pivotArea dataOnly="0" labelOnly="1" grandRow="1" outline="0" fieldPosition="0"/>
    </format>
    <format dxfId="233">
      <pivotArea dataOnly="0" labelOnly="1" outline="0" fieldPosition="0">
        <references count="1">
          <reference field="4294967294" count="1">
            <x v="0"/>
          </reference>
        </references>
      </pivotArea>
    </format>
    <format dxfId="232">
      <pivotArea type="all" dataOnly="0" outline="0" fieldPosition="0"/>
    </format>
    <format dxfId="231">
      <pivotArea outline="0" collapsedLevelsAreSubtotals="1" fieldPosition="0"/>
    </format>
    <format dxfId="230">
      <pivotArea field="5" type="button" dataOnly="0" labelOnly="1" outline="0" axis="axisPage" fieldPosition="0"/>
    </format>
    <format dxfId="229">
      <pivotArea dataOnly="0" labelOnly="1" fieldPosition="0">
        <references count="1">
          <reference field="5" count="0"/>
        </references>
      </pivotArea>
    </format>
    <format dxfId="228">
      <pivotArea dataOnly="0" labelOnly="1" grandRow="1" outline="0" fieldPosition="0"/>
    </format>
    <format dxfId="227">
      <pivotArea dataOnly="0" labelOnly="1" outline="0" fieldPosition="0">
        <references count="1">
          <reference field="4294967294" count="1">
            <x v="0"/>
          </reference>
        </references>
      </pivotArea>
    </format>
    <format dxfId="226">
      <pivotArea type="all" dataOnly="0" outline="0" fieldPosition="0"/>
    </format>
    <format dxfId="225">
      <pivotArea outline="0" collapsedLevelsAreSubtotals="1" fieldPosition="0"/>
    </format>
    <format dxfId="224">
      <pivotArea field="5" type="button" dataOnly="0" labelOnly="1" outline="0" axis="axisPage" fieldPosition="0"/>
    </format>
    <format dxfId="223">
      <pivotArea dataOnly="0" labelOnly="1" fieldPosition="0">
        <references count="1">
          <reference field="5" count="0"/>
        </references>
      </pivotArea>
    </format>
    <format dxfId="222">
      <pivotArea dataOnly="0" labelOnly="1" grandRow="1" outline="0" fieldPosition="0"/>
    </format>
    <format dxfId="221">
      <pivotArea dataOnly="0" labelOnly="1" outline="0" fieldPosition="0">
        <references count="1">
          <reference field="4294967294" count="1">
            <x v="0"/>
          </reference>
        </references>
      </pivotArea>
    </format>
    <format dxfId="220">
      <pivotArea type="all" dataOnly="0" outline="0" fieldPosition="0"/>
    </format>
    <format dxfId="219">
      <pivotArea outline="0" collapsedLevelsAreSubtotals="1" fieldPosition="0"/>
    </format>
    <format dxfId="218">
      <pivotArea type="origin" dataOnly="0" labelOnly="1" outline="0" fieldPosition="0"/>
    </format>
    <format dxfId="217">
      <pivotArea field="6" type="button" dataOnly="0" labelOnly="1" outline="0" axis="axisRow" fieldPosition="0"/>
    </format>
    <format dxfId="216">
      <pivotArea type="topRight" dataOnly="0" labelOnly="1" outline="0" fieldPosition="0"/>
    </format>
    <format dxfId="215">
      <pivotArea field="5" type="button" dataOnly="0" labelOnly="1" outline="0" axis="axisPage" fieldPosition="0"/>
    </format>
    <format dxfId="214">
      <pivotArea dataOnly="0" labelOnly="1" fieldPosition="0">
        <references count="1">
          <reference field="5" count="0"/>
        </references>
      </pivotArea>
    </format>
    <format dxfId="213">
      <pivotArea dataOnly="0" labelOnly="1" grandRow="1" outline="0" fieldPosition="0"/>
    </format>
    <format dxfId="212">
      <pivotArea dataOnly="0" labelOnly="1" fieldPosition="0">
        <references count="1">
          <reference field="6" count="0"/>
        </references>
      </pivotArea>
    </format>
    <format dxfId="211">
      <pivotArea dataOnly="0" labelOnly="1" grandCol="1" outline="0" fieldPosition="0"/>
    </format>
    <format dxfId="210">
      <pivotArea type="all" dataOnly="0" outline="0" fieldPosition="0"/>
    </format>
    <format dxfId="209">
      <pivotArea outline="0" collapsedLevelsAreSubtotals="1" fieldPosition="0"/>
    </format>
    <format dxfId="208">
      <pivotArea field="6" type="button" dataOnly="0" labelOnly="1" outline="0" axis="axisRow" fieldPosition="0"/>
    </format>
    <format dxfId="207">
      <pivotArea dataOnly="0" labelOnly="1" outline="0" axis="axisValues" fieldPosition="0"/>
    </format>
    <format dxfId="206">
      <pivotArea dataOnly="0" labelOnly="1" fieldPosition="0">
        <references count="1">
          <reference field="6" count="0"/>
        </references>
      </pivotArea>
    </format>
    <format dxfId="205">
      <pivotArea dataOnly="0" labelOnly="1" grandRow="1" outline="0" fieldPosition="0"/>
    </format>
    <format dxfId="204">
      <pivotArea dataOnly="0" labelOnly="1" outline="0" axis="axisValues" fieldPosition="0"/>
    </format>
  </formats>
  <chartFormats count="4">
    <chartFormat chart="0" format="0" series="1">
      <pivotArea type="data" outline="0" fieldPosition="0">
        <references count="2">
          <reference field="4294967294" count="1" selected="0">
            <x v="0"/>
          </reference>
          <reference field="6" count="1" selected="0">
            <x v="0"/>
          </reference>
        </references>
      </pivotArea>
    </chartFormat>
    <chartFormat chart="0" format="1" series="1">
      <pivotArea type="data" outline="0" fieldPosition="0">
        <references count="2">
          <reference field="4294967294" count="1" selected="0">
            <x v="0"/>
          </reference>
          <reference field="6" count="1" selected="0">
            <x v="1"/>
          </reference>
        </references>
      </pivotArea>
    </chartFormat>
    <chartFormat chart="0" format="2" series="1">
      <pivotArea type="data" outline="0" fieldPosition="0">
        <references count="2">
          <reference field="4294967294" count="1" selected="0">
            <x v="0"/>
          </reference>
          <reference field="6" count="1" selected="0">
            <x v="6"/>
          </reference>
        </references>
      </pivotArea>
    </chartFormat>
    <chartFormat chart="0" format="3"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472F4D09-AE42-44F6-A7DA-84B909320D12}" name="Tableau croisé dynamique4" cacheId="6" applyNumberFormats="0" applyBorderFormats="0" applyFontFormats="0" applyPatternFormats="0" applyAlignmentFormats="0" applyWidthHeightFormats="1" dataCaption="Valeurs" updatedVersion="8" minRefreshableVersion="3" itemPrintTitles="1" createdVersion="4" indent="0" outline="1" outlineData="1" multipleFieldFilters="0">
  <location ref="B17:C20" firstHeaderRow="1" firstDataRow="1" firstDataCol="1"/>
  <pivotFields count="42">
    <pivotField showAll="0"/>
    <pivotField showAll="0"/>
    <pivotField showAll="0"/>
    <pivotField showAll="0" defaultSubtotal="0"/>
    <pivotField showAll="0"/>
    <pivotField axis="axisRow" showAll="0" sortType="ascending">
      <items count="3">
        <item x="0"/>
        <item x="1"/>
        <item t="default"/>
      </items>
    </pivotField>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dataField="1" numFmtId="3"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5"/>
  </rowFields>
  <rowItems count="3">
    <i>
      <x/>
    </i>
    <i>
      <x v="1"/>
    </i>
    <i t="grand">
      <x/>
    </i>
  </rowItems>
  <colItems count="1">
    <i/>
  </colItems>
  <dataFields count="1">
    <dataField name="Coûts totaux" fld="19" baseField="4" baseItem="1"/>
  </dataFields>
  <formats count="58">
    <format dxfId="335">
      <pivotArea outline="0" collapsedLevelsAreSubtotals="1" fieldPosition="0"/>
    </format>
    <format dxfId="334">
      <pivotArea grandCol="1" outline="0" collapsedLevelsAreSubtotals="1" fieldPosition="0"/>
    </format>
    <format dxfId="333">
      <pivotArea type="all" dataOnly="0" outline="0" fieldPosition="0"/>
    </format>
    <format dxfId="332">
      <pivotArea outline="0" collapsedLevelsAreSubtotals="1" fieldPosition="0"/>
    </format>
    <format dxfId="331">
      <pivotArea dataOnly="0" labelOnly="1" grandRow="1" outline="0" fieldPosition="0"/>
    </format>
    <format dxfId="330">
      <pivotArea dataOnly="0" labelOnly="1" outline="0" fieldPosition="0">
        <references count="1">
          <reference field="4294967294" count="1">
            <x v="0"/>
          </reference>
        </references>
      </pivotArea>
    </format>
    <format dxfId="329">
      <pivotArea dataOnly="0" labelOnly="1" outline="0" fieldPosition="0">
        <references count="1">
          <reference field="4294967294" count="1">
            <x v="0"/>
          </reference>
        </references>
      </pivotArea>
    </format>
    <format dxfId="328">
      <pivotArea dataOnly="0" labelOnly="1" outline="0" fieldPosition="0">
        <references count="1">
          <reference field="4294967294" count="1">
            <x v="0"/>
          </reference>
        </references>
      </pivotArea>
    </format>
    <format dxfId="327">
      <pivotArea dataOnly="0" labelOnly="1" outline="0" fieldPosition="0">
        <references count="1">
          <reference field="4294967294" count="1">
            <x v="0"/>
          </reference>
        </references>
      </pivotArea>
    </format>
    <format dxfId="326">
      <pivotArea dataOnly="0" labelOnly="1" outline="0" fieldPosition="0">
        <references count="1">
          <reference field="4294967294" count="1">
            <x v="0"/>
          </reference>
        </references>
      </pivotArea>
    </format>
    <format dxfId="325">
      <pivotArea dataOnly="0" labelOnly="1" outline="0" fieldPosition="0">
        <references count="1">
          <reference field="4294967294" count="1">
            <x v="0"/>
          </reference>
        </references>
      </pivotArea>
    </format>
    <format dxfId="324">
      <pivotArea dataOnly="0" labelOnly="1" outline="0" fieldPosition="0">
        <references count="1">
          <reference field="4294967294" count="1">
            <x v="0"/>
          </reference>
        </references>
      </pivotArea>
    </format>
    <format dxfId="323">
      <pivotArea dataOnly="0" labelOnly="1" outline="0" fieldPosition="0">
        <references count="1">
          <reference field="4294967294" count="1">
            <x v="0"/>
          </reference>
        </references>
      </pivotArea>
    </format>
    <format dxfId="322">
      <pivotArea type="all" dataOnly="0" outline="0" fieldPosition="0"/>
    </format>
    <format dxfId="321">
      <pivotArea outline="0" collapsedLevelsAreSubtotals="1" fieldPosition="0"/>
    </format>
    <format dxfId="320">
      <pivotArea dataOnly="0" labelOnly="1" grandRow="1" outline="0" fieldPosition="0"/>
    </format>
    <format dxfId="319">
      <pivotArea dataOnly="0" labelOnly="1" outline="0" fieldPosition="0">
        <references count="1">
          <reference field="4294967294" count="1">
            <x v="0"/>
          </reference>
        </references>
      </pivotArea>
    </format>
    <format dxfId="318">
      <pivotArea type="all" dataOnly="0" outline="0" fieldPosition="0"/>
    </format>
    <format dxfId="317">
      <pivotArea outline="0" collapsedLevelsAreSubtotals="1" fieldPosition="0"/>
    </format>
    <format dxfId="316">
      <pivotArea dataOnly="0" labelOnly="1" grandRow="1" outline="0" fieldPosition="0"/>
    </format>
    <format dxfId="315">
      <pivotArea dataOnly="0" labelOnly="1" outline="0" fieldPosition="0">
        <references count="1">
          <reference field="4294967294" count="1">
            <x v="0"/>
          </reference>
        </references>
      </pivotArea>
    </format>
    <format dxfId="314">
      <pivotArea type="all" dataOnly="0" outline="0" fieldPosition="0"/>
    </format>
    <format dxfId="313">
      <pivotArea outline="0" collapsedLevelsAreSubtotals="1" fieldPosition="0"/>
    </format>
    <format dxfId="312">
      <pivotArea dataOnly="0" labelOnly="1" grandRow="1" outline="0" fieldPosition="0"/>
    </format>
    <format dxfId="311">
      <pivotArea dataOnly="0" labelOnly="1" outline="0" fieldPosition="0">
        <references count="1">
          <reference field="4294967294" count="1">
            <x v="0"/>
          </reference>
        </references>
      </pivotArea>
    </format>
    <format dxfId="310">
      <pivotArea type="all" dataOnly="0" outline="0" fieldPosition="0"/>
    </format>
    <format dxfId="309">
      <pivotArea outline="0" collapsedLevelsAreSubtotals="1" fieldPosition="0"/>
    </format>
    <format dxfId="308">
      <pivotArea dataOnly="0" labelOnly="1" grandRow="1" outline="0" fieldPosition="0"/>
    </format>
    <format dxfId="307">
      <pivotArea dataOnly="0" labelOnly="1" outline="0" fieldPosition="0">
        <references count="1">
          <reference field="4294967294" count="1">
            <x v="0"/>
          </reference>
        </references>
      </pivotArea>
    </format>
    <format dxfId="306">
      <pivotArea type="all" dataOnly="0" outline="0" fieldPosition="0"/>
    </format>
    <format dxfId="305">
      <pivotArea outline="0" collapsedLevelsAreSubtotals="1" fieldPosition="0"/>
    </format>
    <format dxfId="304">
      <pivotArea dataOnly="0" labelOnly="1" grandRow="1" outline="0" fieldPosition="0"/>
    </format>
    <format dxfId="303">
      <pivotArea dataOnly="0" labelOnly="1" outline="0" fieldPosition="0">
        <references count="1">
          <reference field="4294967294" count="1">
            <x v="0"/>
          </reference>
        </references>
      </pivotArea>
    </format>
    <format dxfId="302">
      <pivotArea type="all" dataOnly="0" outline="0" fieldPosition="0"/>
    </format>
    <format dxfId="301">
      <pivotArea outline="0" collapsedLevelsAreSubtotals="1" fieldPosition="0"/>
    </format>
    <format dxfId="300">
      <pivotArea dataOnly="0" labelOnly="1" grandRow="1" outline="0" fieldPosition="0"/>
    </format>
    <format dxfId="299">
      <pivotArea dataOnly="0" labelOnly="1" outline="0" fieldPosition="0">
        <references count="1">
          <reference field="4294967294" count="1">
            <x v="0"/>
          </reference>
        </references>
      </pivotArea>
    </format>
    <format dxfId="298">
      <pivotArea type="all" dataOnly="0" outline="0" fieldPosition="0"/>
    </format>
    <format dxfId="297">
      <pivotArea outline="0" collapsedLevelsAreSubtotals="1" fieldPosition="0"/>
    </format>
    <format dxfId="296">
      <pivotArea field="5" type="button" dataOnly="0" labelOnly="1" outline="0" axis="axisRow" fieldPosition="0"/>
    </format>
    <format dxfId="295">
      <pivotArea dataOnly="0" labelOnly="1" grandRow="1" outline="0" fieldPosition="0"/>
    </format>
    <format dxfId="294">
      <pivotArea dataOnly="0" labelOnly="1" outline="0" fieldPosition="0">
        <references count="1">
          <reference field="4294967294" count="1">
            <x v="0"/>
          </reference>
        </references>
      </pivotArea>
    </format>
    <format dxfId="293">
      <pivotArea type="all" dataOnly="0" outline="0" fieldPosition="0"/>
    </format>
    <format dxfId="292">
      <pivotArea outline="0" collapsedLevelsAreSubtotals="1" fieldPosition="0"/>
    </format>
    <format dxfId="291">
      <pivotArea field="5" type="button" dataOnly="0" labelOnly="1" outline="0" axis="axisRow" fieldPosition="0"/>
    </format>
    <format dxfId="290">
      <pivotArea dataOnly="0" labelOnly="1" grandRow="1" outline="0" fieldPosition="0"/>
    </format>
    <format dxfId="289">
      <pivotArea dataOnly="0" labelOnly="1" outline="0" fieldPosition="0">
        <references count="1">
          <reference field="4294967294" count="1">
            <x v="0"/>
          </reference>
        </references>
      </pivotArea>
    </format>
    <format dxfId="288">
      <pivotArea type="all" dataOnly="0" outline="0" fieldPosition="0"/>
    </format>
    <format dxfId="287">
      <pivotArea outline="0" collapsedLevelsAreSubtotals="1" fieldPosition="0"/>
    </format>
    <format dxfId="286">
      <pivotArea field="5" type="button" dataOnly="0" labelOnly="1" outline="0" axis="axisRow" fieldPosition="0"/>
    </format>
    <format dxfId="285">
      <pivotArea dataOnly="0" labelOnly="1" grandRow="1" outline="0" fieldPosition="0"/>
    </format>
    <format dxfId="284">
      <pivotArea dataOnly="0" labelOnly="1" outline="0" fieldPosition="0">
        <references count="1">
          <reference field="4294967294" count="1">
            <x v="0"/>
          </reference>
        </references>
      </pivotArea>
    </format>
    <format dxfId="283">
      <pivotArea type="all" dataOnly="0" outline="0" fieldPosition="0"/>
    </format>
    <format dxfId="282">
      <pivotArea outline="0" collapsedLevelsAreSubtotals="1" fieldPosition="0"/>
    </format>
    <format dxfId="281">
      <pivotArea field="5" type="button" dataOnly="0" labelOnly="1" outline="0" axis="axisRow" fieldPosition="0"/>
    </format>
    <format dxfId="280">
      <pivotArea dataOnly="0" labelOnly="1" fieldPosition="0">
        <references count="1">
          <reference field="5" count="0"/>
        </references>
      </pivotArea>
    </format>
    <format dxfId="279">
      <pivotArea dataOnly="0" labelOnly="1" grandRow="1" outline="0" fieldPosition="0"/>
    </format>
    <format dxfId="278">
      <pivotArea dataOnly="0" labelOnly="1"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54BF4541-7178-4637-9592-1159650CB700}" name="Tableau croisé dynamique1" cacheId="4" dataOnRows="1" applyNumberFormats="0" applyBorderFormats="0" applyFontFormats="0" applyPatternFormats="0" applyAlignmentFormats="0" applyWidthHeightFormats="1" dataCaption="Valeurs" updatedVersion="8" minRefreshableVersion="3" itemPrintTitles="1" createdVersion="4" indent="0" outline="1" outlineData="1" multipleFieldFilters="0" chartFormat="1" colHeaderCaption="">
  <location ref="B5:E14" firstHeaderRow="1" firstDataRow="2" firstDataCol="1"/>
  <pivotFields count="31">
    <pivotField showAll="0"/>
    <pivotField showAll="0"/>
    <pivotField showAll="0"/>
    <pivotField showAll="0" defaultSubtotal="0"/>
    <pivotField showAll="0"/>
    <pivotField axis="axisCol" showAll="0" sortType="ascending">
      <items count="3">
        <item x="0"/>
        <item x="1"/>
        <item t="default"/>
      </items>
    </pivotField>
    <pivotField showAll="0" defaultSubtotal="0"/>
    <pivotField showAll="0" defaultSubtotal="0"/>
    <pivotField showAll="0" defaultSubtotal="0"/>
    <pivotField dataField="1" showAll="0"/>
    <pivotField dataField="1" showAll="0"/>
    <pivotField dataField="1" showAll="0"/>
    <pivotField dataField="1" showAll="0"/>
    <pivotField dataField="1" showAll="0"/>
    <pivotField dataField="1" showAll="0"/>
    <pivotField showAll="0"/>
    <pivotField dataField="1" showAll="0"/>
    <pivotField showAll="0"/>
    <pivotField showAll="0"/>
    <pivotField dataField="1" numFmtId="3" showAll="0"/>
    <pivotField showAll="0"/>
    <pivotField showAll="0"/>
    <pivotField showAll="0"/>
    <pivotField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2"/>
  </rowFields>
  <rowItems count="8">
    <i>
      <x/>
    </i>
    <i i="1">
      <x v="1"/>
    </i>
    <i i="2">
      <x v="2"/>
    </i>
    <i i="3">
      <x v="3"/>
    </i>
    <i i="4">
      <x v="4"/>
    </i>
    <i i="5">
      <x v="5"/>
    </i>
    <i i="6">
      <x v="6"/>
    </i>
    <i i="7">
      <x v="7"/>
    </i>
  </rowItems>
  <colFields count="1">
    <field x="5"/>
  </colFields>
  <colItems count="3">
    <i>
      <x/>
    </i>
    <i>
      <x v="1"/>
    </i>
    <i t="grand">
      <x/>
    </i>
  </colItems>
  <dataFields count="8">
    <dataField name="Total des coûts :" fld="19" baseField="4" baseItem="0"/>
    <dataField name="Somme de Salaires chargés non environnés sans pers.permanents (hors ETP créés par le projet)" fld="9" baseField="0" baseItem="0"/>
    <dataField name="Somme de Salaires chargés non environnés sans pers.permanents (ETP créés pour le projet)" fld="10" baseField="0" baseItem="0"/>
    <dataField name="Somme de Frais connexes (forfaitaires)" fld="11" baseField="0" baseItem="0"/>
    <dataField name="Somme de Contributions aux amortissements (projet d'innovation)" fld="13" baseField="5" baseItem="0"/>
    <dataField name="Somme de Coûts de sous-traitance" fld="12" baseField="5" baseItem="0"/>
    <dataField name="Somme de Investissement actifs corporels et incorporels" fld="14" baseField="5" baseItem="0"/>
    <dataField name="Somme de Frais de mission" fld="16" baseField="5" baseItem="0"/>
  </dataFields>
  <formats count="60">
    <format dxfId="395">
      <pivotArea collapsedLevelsAreSubtotals="1" fieldPosition="0">
        <references count="1">
          <reference field="4294967294" count="1">
            <x v="0"/>
          </reference>
        </references>
      </pivotArea>
    </format>
    <format dxfId="394">
      <pivotArea outline="0" collapsedLevelsAreSubtotals="1" fieldPosition="0"/>
    </format>
    <format dxfId="393">
      <pivotArea dataOnly="0" labelOnly="1" outline="0" fieldPosition="0">
        <references count="1">
          <reference field="4294967294" count="1">
            <x v="0"/>
          </reference>
        </references>
      </pivotArea>
    </format>
    <format dxfId="392">
      <pivotArea outline="0" collapsedLevelsAreSubtotals="1" fieldPosition="0">
        <references count="1">
          <reference field="5" count="0" selected="0"/>
        </references>
      </pivotArea>
    </format>
    <format dxfId="391">
      <pivotArea grandCol="1" outline="0" collapsedLevelsAreSubtotals="1" fieldPosition="0"/>
    </format>
    <format dxfId="390">
      <pivotArea type="all" dataOnly="0" outline="0" fieldPosition="0"/>
    </format>
    <format dxfId="389">
      <pivotArea outline="0" collapsedLevelsAreSubtotals="1" fieldPosition="0"/>
    </format>
    <format dxfId="388">
      <pivotArea dataOnly="0" labelOnly="1" outline="0" fieldPosition="0">
        <references count="1">
          <reference field="4294967294" count="1">
            <x v="0"/>
          </reference>
        </references>
      </pivotArea>
    </format>
    <format dxfId="387">
      <pivotArea type="all" dataOnly="0" outline="0" fieldPosition="0"/>
    </format>
    <format dxfId="386">
      <pivotArea outline="0" collapsedLevelsAreSubtotals="1" fieldPosition="0"/>
    </format>
    <format dxfId="385">
      <pivotArea type="origin" dataOnly="0" labelOnly="1" outline="0" fieldPosition="0"/>
    </format>
    <format dxfId="384">
      <pivotArea field="5" type="button" dataOnly="0" labelOnly="1" outline="0" axis="axisCol" fieldPosition="0"/>
    </format>
    <format dxfId="383">
      <pivotArea type="topRight" dataOnly="0" labelOnly="1" outline="0" fieldPosition="0"/>
    </format>
    <format dxfId="382">
      <pivotArea field="-2" type="button" dataOnly="0" labelOnly="1" outline="0" axis="axisRow" fieldPosition="0"/>
    </format>
    <format dxfId="381">
      <pivotArea dataOnly="0" labelOnly="1" outline="0" fieldPosition="0">
        <references count="1">
          <reference field="4294967294" count="1">
            <x v="0"/>
          </reference>
        </references>
      </pivotArea>
    </format>
    <format dxfId="380">
      <pivotArea dataOnly="0" labelOnly="1" fieldPosition="0">
        <references count="1">
          <reference field="5" count="0"/>
        </references>
      </pivotArea>
    </format>
    <format dxfId="379">
      <pivotArea dataOnly="0" labelOnly="1" grandCol="1" outline="0" fieldPosition="0"/>
    </format>
    <format dxfId="378">
      <pivotArea field="-2" type="button" dataOnly="0" labelOnly="1" outline="0" axis="axisRow" fieldPosition="0"/>
    </format>
    <format dxfId="377">
      <pivotArea dataOnly="0" labelOnly="1" fieldPosition="0">
        <references count="1">
          <reference field="5" count="0"/>
        </references>
      </pivotArea>
    </format>
    <format dxfId="376">
      <pivotArea dataOnly="0" labelOnly="1" grandCol="1" outline="0" fieldPosition="0"/>
    </format>
    <format dxfId="375">
      <pivotArea outline="0" collapsedLevelsAreSubtotals="1" fieldPosition="0"/>
    </format>
    <format dxfId="374">
      <pivotArea field="5" type="button" dataOnly="0" labelOnly="1" outline="0" axis="axisCol" fieldPosition="0"/>
    </format>
    <format dxfId="373">
      <pivotArea type="topRight" dataOnly="0" labelOnly="1" outline="0" fieldPosition="0"/>
    </format>
    <format dxfId="372">
      <pivotArea dataOnly="0" labelOnly="1" fieldPosition="0">
        <references count="1">
          <reference field="5" count="0"/>
        </references>
      </pivotArea>
    </format>
    <format dxfId="371">
      <pivotArea dataOnly="0" labelOnly="1" grandCol="1" outline="0" fieldPosition="0"/>
    </format>
    <format dxfId="370">
      <pivotArea outline="0" collapsedLevelsAreSubtotals="1" fieldPosition="0"/>
    </format>
    <format dxfId="369">
      <pivotArea field="5" type="button" dataOnly="0" labelOnly="1" outline="0" axis="axisCol" fieldPosition="0"/>
    </format>
    <format dxfId="368">
      <pivotArea type="topRight" dataOnly="0" labelOnly="1" outline="0" fieldPosition="0"/>
    </format>
    <format dxfId="367">
      <pivotArea dataOnly="0" labelOnly="1" fieldPosition="0">
        <references count="1">
          <reference field="5" count="0"/>
        </references>
      </pivotArea>
    </format>
    <format dxfId="366">
      <pivotArea dataOnly="0" labelOnly="1" grandCol="1" outline="0" fieldPosition="0"/>
    </format>
    <format dxfId="365">
      <pivotArea outline="0" collapsedLevelsAreSubtotals="1" fieldPosition="0"/>
    </format>
    <format dxfId="364">
      <pivotArea field="5" type="button" dataOnly="0" labelOnly="1" outline="0" axis="axisCol" fieldPosition="0"/>
    </format>
    <format dxfId="363">
      <pivotArea type="topRight" dataOnly="0" labelOnly="1" outline="0" fieldPosition="0"/>
    </format>
    <format dxfId="362">
      <pivotArea dataOnly="0" labelOnly="1" fieldPosition="0">
        <references count="1">
          <reference field="5" count="0"/>
        </references>
      </pivotArea>
    </format>
    <format dxfId="361">
      <pivotArea dataOnly="0" labelOnly="1" grandCol="1" outline="0" fieldPosition="0"/>
    </format>
    <format dxfId="360">
      <pivotArea outline="0" collapsedLevelsAreSubtotals="1" fieldPosition="0"/>
    </format>
    <format dxfId="359">
      <pivotArea field="5" type="button" dataOnly="0" labelOnly="1" outline="0" axis="axisCol" fieldPosition="0"/>
    </format>
    <format dxfId="358">
      <pivotArea type="topRight" dataOnly="0" labelOnly="1" outline="0" fieldPosition="0"/>
    </format>
    <format dxfId="357">
      <pivotArea dataOnly="0" labelOnly="1" fieldPosition="0">
        <references count="1">
          <reference field="5" count="0"/>
        </references>
      </pivotArea>
    </format>
    <format dxfId="356">
      <pivotArea dataOnly="0" labelOnly="1" grandCol="1" outline="0" fieldPosition="0"/>
    </format>
    <format dxfId="355">
      <pivotArea type="all" dataOnly="0" outline="0" fieldPosition="0"/>
    </format>
    <format dxfId="354">
      <pivotArea outline="0" collapsedLevelsAreSubtotals="1" fieldPosition="0"/>
    </format>
    <format dxfId="353">
      <pivotArea type="origin" dataOnly="0" labelOnly="1" outline="0" fieldPosition="0"/>
    </format>
    <format dxfId="352">
      <pivotArea field="5" type="button" dataOnly="0" labelOnly="1" outline="0" axis="axisCol" fieldPosition="0"/>
    </format>
    <format dxfId="351">
      <pivotArea type="topRight" dataOnly="0" labelOnly="1" outline="0" fieldPosition="0"/>
    </format>
    <format dxfId="350">
      <pivotArea field="-2" type="button" dataOnly="0" labelOnly="1" outline="0" axis="axisRow" fieldPosition="0"/>
    </format>
    <format dxfId="349">
      <pivotArea dataOnly="0" labelOnly="1" outline="0" fieldPosition="0">
        <references count="1">
          <reference field="4294967294" count="1">
            <x v="0"/>
          </reference>
        </references>
      </pivotArea>
    </format>
    <format dxfId="348">
      <pivotArea dataOnly="0" labelOnly="1" fieldPosition="0">
        <references count="1">
          <reference field="5" count="0"/>
        </references>
      </pivotArea>
    </format>
    <format dxfId="347">
      <pivotArea dataOnly="0" labelOnly="1" grandCol="1" outline="0" fieldPosition="0"/>
    </format>
    <format dxfId="346">
      <pivotArea type="all" dataOnly="0" outline="0" fieldPosition="0"/>
    </format>
    <format dxfId="345">
      <pivotArea outline="0" collapsedLevelsAreSubtotals="1" fieldPosition="0"/>
    </format>
    <format dxfId="344">
      <pivotArea type="origin" dataOnly="0" labelOnly="1" outline="0" fieldPosition="0"/>
    </format>
    <format dxfId="343">
      <pivotArea field="5" type="button" dataOnly="0" labelOnly="1" outline="0" axis="axisCol" fieldPosition="0"/>
    </format>
    <format dxfId="342">
      <pivotArea type="topRight" dataOnly="0" labelOnly="1" outline="0" fieldPosition="0"/>
    </format>
    <format dxfId="341">
      <pivotArea field="-2" type="button" dataOnly="0" labelOnly="1" outline="0" axis="axisRow" fieldPosition="0"/>
    </format>
    <format dxfId="340">
      <pivotArea dataOnly="0" labelOnly="1" outline="0" fieldPosition="0">
        <references count="1">
          <reference field="4294967294" count="1">
            <x v="0"/>
          </reference>
        </references>
      </pivotArea>
    </format>
    <format dxfId="339">
      <pivotArea dataOnly="0" labelOnly="1" fieldPosition="0">
        <references count="1">
          <reference field="5" count="0"/>
        </references>
      </pivotArea>
    </format>
    <format dxfId="338">
      <pivotArea dataOnly="0" labelOnly="1" grandCol="1" outline="0" fieldPosition="0"/>
    </format>
    <format dxfId="337">
      <pivotArea collapsedLevelsAreSubtotals="1" fieldPosition="0">
        <references count="1">
          <reference field="4294967294" count="1">
            <x v="6"/>
          </reference>
        </references>
      </pivotArea>
    </format>
    <format dxfId="336">
      <pivotArea dataOnly="0" labelOnly="1" outline="0" fieldPosition="0">
        <references count="1">
          <reference field="4294967294" count="1">
            <x v="6"/>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8BA387CB-6BB3-4020-A33C-8823B6EE820B}" name="Tableau croisé dynamique6" cacheId="5" applyNumberFormats="0" applyBorderFormats="0" applyFontFormats="0" applyPatternFormats="0" applyAlignmentFormats="0" applyWidthHeightFormats="1" dataCaption="Valeurs" updatedVersion="8" minRefreshableVersion="3" useAutoFormatting="1" itemPrintTitles="1" createdVersion="6" indent="0" outline="1" outlineData="1" multipleFieldFilters="0" chartFormat="1">
  <location ref="B40:C48" firstHeaderRow="1" firstDataRow="1" firstDataCol="1" rowPageCount="1" colPageCount="1"/>
  <pivotFields count="49">
    <pivotField showAll="0"/>
    <pivotField showAll="0"/>
    <pivotField showAll="0"/>
    <pivotField showAll="0" defaultSubtotal="0"/>
    <pivotField showAll="0"/>
    <pivotField axis="axisPage" showAll="0">
      <items count="3">
        <item x="1"/>
        <item x="0"/>
        <item t="default"/>
      </items>
    </pivotField>
    <pivotField axis="axisRow" showAll="0" sortType="ascending">
      <items count="8">
        <item x="0"/>
        <item x="1"/>
        <item x="2"/>
        <item x="3"/>
        <item x="4"/>
        <item x="5"/>
        <item x="6"/>
        <item t="default"/>
      </items>
    </pivotField>
    <pivotField showAll="0"/>
    <pivotField showAll="0"/>
    <pivotField showAll="0"/>
    <pivotField numFmtId="167" showAll="0"/>
    <pivotField numFmtId="167" showAll="0"/>
    <pivotField showAll="0"/>
    <pivotField showAll="0"/>
    <pivotField showAll="0"/>
    <pivotField showAll="0"/>
    <pivotField showAll="0"/>
    <pivotField showAll="0"/>
    <pivotField showAll="0"/>
    <pivotField dataField="1" numFmtId="167" showAll="0"/>
    <pivotField showAll="0"/>
    <pivotField numFmtId="9" showAll="0"/>
    <pivotField numFmtId="9" showAll="0"/>
    <pivotField numFmtId="9" showAll="0"/>
    <pivotField numFmtId="168" showAll="0"/>
    <pivotField numFmtId="168" showAll="0"/>
    <pivotField numFmtId="168" showAll="0"/>
    <pivotField numFmtId="168" showAll="0"/>
    <pivotField numFmtId="168" showAll="0"/>
    <pivotField numFmtId="168" showAll="0"/>
    <pivotField numFmtId="168" showAll="0"/>
    <pivotField numFmtId="168" showAll="0"/>
    <pivotField numFmtId="168" showAll="0"/>
    <pivotField numFmtId="168" showAll="0"/>
    <pivotField numFmtId="168"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6"/>
  </rowFields>
  <rowItems count="8">
    <i>
      <x/>
    </i>
    <i>
      <x v="1"/>
    </i>
    <i>
      <x v="2"/>
    </i>
    <i>
      <x v="3"/>
    </i>
    <i>
      <x v="4"/>
    </i>
    <i>
      <x v="5"/>
    </i>
    <i>
      <x v="6"/>
    </i>
    <i t="grand">
      <x/>
    </i>
  </rowItems>
  <colItems count="1">
    <i/>
  </colItems>
  <pageFields count="1">
    <pageField fld="5" hier="-1"/>
  </pageFields>
  <dataFields count="1">
    <dataField name="Somme de Total des coûts" fld="19" baseField="0" baseItem="0" numFmtId="4"/>
  </dataFields>
  <formats count="6">
    <format dxfId="401">
      <pivotArea type="all" dataOnly="0" outline="0" fieldPosition="0"/>
    </format>
    <format dxfId="400">
      <pivotArea outline="0" collapsedLevelsAreSubtotals="1" fieldPosition="0"/>
    </format>
    <format dxfId="399">
      <pivotArea field="6" type="button" dataOnly="0" labelOnly="1" outline="0" axis="axisRow" fieldPosition="0"/>
    </format>
    <format dxfId="398">
      <pivotArea dataOnly="0" labelOnly="1" fieldPosition="0">
        <references count="1">
          <reference field="6" count="0"/>
        </references>
      </pivotArea>
    </format>
    <format dxfId="397">
      <pivotArea dataOnly="0" labelOnly="1" grandRow="1" outline="0" fieldPosition="0"/>
    </format>
    <format dxfId="396">
      <pivotArea outline="0" collapsedLevelsAreSubtotals="1" fieldPosition="0"/>
    </format>
  </formats>
  <chartFormats count="1">
    <chartFormat chart="0" format="24"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15A0011F-0194-4004-81B7-57A9072A0648}" name="Tableau croisé dynamique5" cacheId="5" applyNumberFormats="0" applyBorderFormats="0" applyFontFormats="0" applyPatternFormats="0" applyAlignmentFormats="0" applyWidthHeightFormats="1" dataCaption="Valeurs" updatedVersion="8" minRefreshableVersion="3" itemPrintTitles="1" createdVersion="6" indent="0" outline="1" outlineData="1" multipleFieldFilters="0" chartFormat="1">
  <location ref="B28:C33" firstHeaderRow="1" firstDataRow="1" firstDataCol="1" rowPageCount="1" colPageCount="1"/>
  <pivotFields count="49">
    <pivotField axis="axisRow" showAll="0" sortType="ascending">
      <items count="5">
        <item x="0"/>
        <item x="1"/>
        <item x="2"/>
        <item x="3"/>
        <item t="default"/>
      </items>
    </pivotField>
    <pivotField showAll="0"/>
    <pivotField showAll="0"/>
    <pivotField showAll="0" defaultSubtotal="0"/>
    <pivotField showAll="0"/>
    <pivotField axis="axisPage" showAll="0">
      <items count="3">
        <item x="1"/>
        <item x="0"/>
        <item t="default"/>
      </items>
    </pivotField>
    <pivotField showAll="0"/>
    <pivotField showAll="0"/>
    <pivotField showAll="0"/>
    <pivotField showAll="0"/>
    <pivotField numFmtId="167" showAll="0"/>
    <pivotField numFmtId="167" showAll="0"/>
    <pivotField showAll="0"/>
    <pivotField showAll="0"/>
    <pivotField showAll="0"/>
    <pivotField showAll="0"/>
    <pivotField showAll="0"/>
    <pivotField showAll="0"/>
    <pivotField showAll="0"/>
    <pivotField dataField="1" numFmtId="167" showAll="0"/>
    <pivotField showAll="0"/>
    <pivotField numFmtId="9" showAll="0"/>
    <pivotField numFmtId="9" showAll="0"/>
    <pivotField numFmtId="9" showAll="0"/>
    <pivotField numFmtId="168" showAll="0"/>
    <pivotField numFmtId="168" showAll="0"/>
    <pivotField numFmtId="168" showAll="0"/>
    <pivotField numFmtId="168" showAll="0"/>
    <pivotField numFmtId="168" showAll="0"/>
    <pivotField numFmtId="168" showAll="0"/>
    <pivotField numFmtId="168" showAll="0"/>
    <pivotField numFmtId="168" showAll="0"/>
    <pivotField numFmtId="168" showAll="0"/>
    <pivotField numFmtId="168" showAll="0"/>
    <pivotField numFmtId="168"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0"/>
  </rowFields>
  <rowItems count="5">
    <i>
      <x/>
    </i>
    <i>
      <x v="1"/>
    </i>
    <i>
      <x v="2"/>
    </i>
    <i>
      <x v="3"/>
    </i>
    <i t="grand">
      <x/>
    </i>
  </rowItems>
  <colItems count="1">
    <i/>
  </colItems>
  <pageFields count="1">
    <pageField fld="5" hier="-1"/>
  </pageFields>
  <dataFields count="1">
    <dataField name="Total des coûts :" fld="19" baseField="0" baseItem="690182600" numFmtId="4"/>
  </dataFields>
  <formats count="8">
    <format dxfId="409">
      <pivotArea type="all" dataOnly="0" outline="0" fieldPosition="0"/>
    </format>
    <format dxfId="408">
      <pivotArea outline="0" collapsedLevelsAreSubtotals="1" fieldPosition="0"/>
    </format>
    <format dxfId="407">
      <pivotArea field="0" type="button" dataOnly="0" labelOnly="1" outline="0" axis="axisRow" fieldPosition="0"/>
    </format>
    <format dxfId="406">
      <pivotArea dataOnly="0" labelOnly="1" outline="0" axis="axisValues" fieldPosition="0"/>
    </format>
    <format dxfId="405">
      <pivotArea dataOnly="0" labelOnly="1" fieldPosition="0">
        <references count="1">
          <reference field="0" count="0"/>
        </references>
      </pivotArea>
    </format>
    <format dxfId="404">
      <pivotArea dataOnly="0" labelOnly="1" grandRow="1" outline="0" fieldPosition="0"/>
    </format>
    <format dxfId="403">
      <pivotArea dataOnly="0" labelOnly="1" outline="0" axis="axisValues" fieldPosition="0"/>
    </format>
    <format dxfId="402">
      <pivotArea outline="0" collapsedLevelsAreSubtotals="1" fieldPosition="0"/>
    </format>
  </formats>
  <chartFormats count="5">
    <chartFormat chart="0" format="6" series="1">
      <pivotArea type="data" outline="0" fieldPosition="0">
        <references count="1">
          <reference field="4294967294" count="1" selected="0">
            <x v="0"/>
          </reference>
        </references>
      </pivotArea>
    </chartFormat>
    <chartFormat chart="0" format="7">
      <pivotArea type="data" outline="0" fieldPosition="0">
        <references count="2">
          <reference field="4294967294" count="1" selected="0">
            <x v="0"/>
          </reference>
          <reference field="0" count="1" selected="0">
            <x v="0"/>
          </reference>
        </references>
      </pivotArea>
    </chartFormat>
    <chartFormat chart="0" format="8">
      <pivotArea type="data" outline="0" fieldPosition="0">
        <references count="2">
          <reference field="4294967294" count="1" selected="0">
            <x v="0"/>
          </reference>
          <reference field="0" count="1" selected="0">
            <x v="1"/>
          </reference>
        </references>
      </pivotArea>
    </chartFormat>
    <chartFormat chart="0" format="9">
      <pivotArea type="data" outline="0" fieldPosition="0">
        <references count="2">
          <reference field="4294967294" count="1" selected="0">
            <x v="0"/>
          </reference>
          <reference field="0" count="1" selected="0">
            <x v="2"/>
          </reference>
        </references>
      </pivotArea>
    </chartFormat>
    <chartFormat chart="0" format="10">
      <pivotArea type="data" outline="0" fieldPosition="0">
        <references count="2">
          <reference field="4294967294" count="1" selected="0">
            <x v="0"/>
          </reference>
          <reference field="0"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Tableau croisé dynamique1" cacheId="3" dataOnRows="1" applyNumberFormats="0" applyBorderFormats="0" applyFontFormats="0" applyPatternFormats="0" applyAlignmentFormats="0" applyWidthHeightFormats="1" dataCaption="Valeurs" grandTotalCaption="Total des dépenses pour l'opération en €" missingCaption="0" updatedVersion="8" minRefreshableVersion="3" showDrill="0" itemPrintTitles="1" createdVersion="6" indent="0" outline="1" outlineData="1" multipleFieldFilters="0">
  <location ref="A3:B8" firstHeaderRow="1" firstDataRow="1" firstDataCol="1" rowPageCount="1" colPageCount="1"/>
  <pivotFields count="29">
    <pivotField axis="axisRow" outline="0" subtotalTop="0" showAll="0">
      <items count="6">
        <item x="3"/>
        <item m="1" x="4"/>
        <item x="0"/>
        <item x="1"/>
        <item x="2"/>
        <item t="default"/>
      </items>
    </pivotField>
    <pivotField subtotalTop="0" showAll="0"/>
    <pivotField subtotalTop="0" showAll="0"/>
    <pivotField subtotalTop="0" showAll="0"/>
    <pivotField subtotalTop="0" showAll="0"/>
    <pivotField axis="axisPage" subtotalTop="0" multipleItemSelectionAllowed="1" showAll="0">
      <items count="8">
        <item m="1" x="4"/>
        <item m="1" x="5"/>
        <item m="1" x="6"/>
        <item x="2"/>
        <item m="1" x="3"/>
        <item x="0"/>
        <item x="1"/>
        <item t="default"/>
      </items>
    </pivotField>
    <pivotField subtotalTop="0" showAll="0"/>
    <pivotField subtotalTop="0" showAll="0"/>
    <pivotField subtotalTop="0" showAll="0"/>
    <pivotField showAll="0"/>
    <pivotField showAll="0"/>
    <pivotField dataField="1" numFmtId="167" subtotalTop="0" showAll="0"/>
    <pivotField numFmtId="9" showAll="0"/>
    <pivotField numFmtId="9" showAll="0"/>
    <pivotField numFmtId="168" showAll="0"/>
    <pivotField subtotalTop="0" dragToRow="0" dragToCol="0" dragToPage="0" showAll="0" defaultSubtotal="0"/>
    <pivotField subtotalTop="0" dragToRow="0" dragToCol="0" dragToPage="0" showAll="0" defaultSubtotal="0"/>
    <pivotField subtotalTop="0" dragToRow="0" dragToCol="0" dragToPage="0" showAll="0" defaultSubtotal="0"/>
    <pivotField subtotalTop="0" dragToRow="0" dragToCol="0" dragToPage="0" showAll="0" defaultSubtotal="0"/>
    <pivotField subtotalTop="0" dragToRow="0" dragToCol="0" dragToPage="0" showAll="0" defaultSubtotal="0"/>
    <pivotField subtotalTop="0" dragToRow="0" dragToCol="0" dragToPage="0" showAll="0" defaultSubtotal="0"/>
    <pivotField subtotalTop="0" dragToRow="0" dragToCol="0" dragToPage="0" showAll="0" defaultSubtotal="0"/>
    <pivotField subtotalTop="0" dragToRow="0" dragToCol="0" dragToPage="0" showAll="0" defaultSubtotal="0"/>
    <pivotField subtotalTop="0" dragToRow="0" dragToCol="0" dragToPage="0" showAll="0" defaultSubtotal="0"/>
    <pivotField subtotalTop="0" dragToRow="0" dragToCol="0" dragToPage="0" showAll="0" defaultSubtotal="0"/>
    <pivotField subtotalTop="0" dragToRow="0" dragToCol="0" dragToPage="0" showAll="0" defaultSubtotal="0"/>
    <pivotField subtotalTop="0" dragToRow="0" dragToCol="0" dragToPage="0" showAll="0" defaultSubtotal="0"/>
    <pivotField subtotalTop="0" dragToRow="0" dragToCol="0" dragToPage="0" showAll="0" defaultSubtotal="0"/>
    <pivotField subtotalTop="0" dragToRow="0" dragToCol="0" dragToPage="0" showAll="0" defaultSubtotal="0"/>
  </pivotFields>
  <rowFields count="1">
    <field x="0"/>
  </rowFields>
  <rowItems count="5">
    <i>
      <x/>
    </i>
    <i>
      <x v="2"/>
    </i>
    <i>
      <x v="3"/>
    </i>
    <i>
      <x v="4"/>
    </i>
    <i t="grand">
      <x/>
    </i>
  </rowItems>
  <colItems count="1">
    <i/>
  </colItems>
  <pageFields count="1">
    <pageField fld="5" hier="-1"/>
  </pageFields>
  <dataFields count="1">
    <dataField name="Coûts totaux" fld="11" baseField="0" baseItem="0"/>
  </dataFields>
  <formats count="100">
    <format dxfId="203">
      <pivotArea dataOnly="0" labelOnly="1" grandCol="1" outline="0" fieldPosition="0"/>
    </format>
    <format dxfId="202">
      <pivotArea collapsedLevelsAreSubtotals="1" fieldPosition="0">
        <references count="2">
          <reference field="4294967294" count="1">
            <x v="0"/>
          </reference>
          <reference field="0" count="1" selected="0">
            <x v="0"/>
          </reference>
        </references>
      </pivotArea>
    </format>
    <format dxfId="201">
      <pivotArea collapsedLevelsAreSubtotals="1" fieldPosition="0">
        <references count="2">
          <reference field="4294967294" count="1">
            <x v="0"/>
          </reference>
          <reference field="0" count="1" selected="0">
            <x v="1"/>
          </reference>
        </references>
      </pivotArea>
    </format>
    <format dxfId="200">
      <pivotArea type="origin" dataOnly="0" labelOnly="1" outline="0" fieldPosition="0"/>
    </format>
    <format dxfId="199">
      <pivotArea type="topRight" dataOnly="0" labelOnly="1" outline="0" fieldPosition="0"/>
    </format>
    <format dxfId="198">
      <pivotArea field="0" type="button" dataOnly="0" labelOnly="1" outline="0" axis="axisRow" fieldPosition="0"/>
    </format>
    <format dxfId="197">
      <pivotArea field="-2" type="button" dataOnly="0" labelOnly="1" outline="0" axis="axisRow" fieldPosition="1"/>
    </format>
    <format dxfId="196">
      <pivotArea dataOnly="0" labelOnly="1" fieldPosition="0">
        <references count="1">
          <reference field="0" count="0"/>
        </references>
      </pivotArea>
    </format>
    <format dxfId="195">
      <pivotArea dataOnly="0" labelOnly="1" outline="0" fieldPosition="0">
        <references count="2">
          <reference field="4294967294" count="1">
            <x v="0"/>
          </reference>
          <reference field="0" count="1" selected="0">
            <x v="0"/>
          </reference>
        </references>
      </pivotArea>
    </format>
    <format dxfId="194">
      <pivotArea dataOnly="0" labelOnly="1" outline="0" fieldPosition="0">
        <references count="2">
          <reference field="4294967294" count="1">
            <x v="0"/>
          </reference>
          <reference field="0" count="1" selected="0">
            <x v="1"/>
          </reference>
        </references>
      </pivotArea>
    </format>
    <format dxfId="193">
      <pivotArea dataOnly="0" labelOnly="1" grandCol="1" outline="0" fieldPosition="0"/>
    </format>
    <format dxfId="192">
      <pivotArea type="all" dataOnly="0" outline="0" fieldPosition="0"/>
    </format>
    <format dxfId="191">
      <pivotArea outline="0" collapsedLevelsAreSubtotals="1" fieldPosition="0"/>
    </format>
    <format dxfId="190">
      <pivotArea type="origin" dataOnly="0" labelOnly="1" outline="0" fieldPosition="0"/>
    </format>
    <format dxfId="189">
      <pivotArea type="topRight" dataOnly="0" labelOnly="1" outline="0" fieldPosition="0"/>
    </format>
    <format dxfId="188">
      <pivotArea field="0" type="button" dataOnly="0" labelOnly="1" outline="0" axis="axisRow" fieldPosition="0"/>
    </format>
    <format dxfId="187">
      <pivotArea field="-2" type="button" dataOnly="0" labelOnly="1" outline="0" axis="axisRow" fieldPosition="1"/>
    </format>
    <format dxfId="186">
      <pivotArea dataOnly="0" labelOnly="1" fieldPosition="0">
        <references count="1">
          <reference field="0" count="1">
            <x v="1"/>
          </reference>
        </references>
      </pivotArea>
    </format>
    <format dxfId="185">
      <pivotArea field="0" dataOnly="0" labelOnly="1" grandRow="1" outline="0" axis="axisRow" fieldPosition="0">
        <references count="1">
          <reference field="4294967294" count="1" selected="0">
            <x v="0"/>
          </reference>
        </references>
      </pivotArea>
    </format>
    <format dxfId="184">
      <pivotArea field="0" dataOnly="0" labelOnly="1" grandRow="1" outline="0" axis="axisRow" fieldPosition="0">
        <references count="1">
          <reference field="4294967294" count="1" selected="0">
            <x v="0"/>
          </reference>
        </references>
      </pivotArea>
    </format>
    <format dxfId="183">
      <pivotArea field="0" dataOnly="0" labelOnly="1" grandRow="1" outline="0" axis="axisRow" fieldPosition="0">
        <references count="1">
          <reference field="4294967294" count="1" selected="0">
            <x v="0"/>
          </reference>
        </references>
      </pivotArea>
    </format>
    <format dxfId="182">
      <pivotArea field="0" dataOnly="0" labelOnly="1" grandRow="1" outline="0" axis="axisRow" fieldPosition="0">
        <references count="1">
          <reference field="4294967294" count="1" selected="0">
            <x v="0"/>
          </reference>
        </references>
      </pivotArea>
    </format>
    <format dxfId="181">
      <pivotArea field="0" dataOnly="0" labelOnly="1" grandRow="1" outline="0" axis="axisRow" fieldPosition="0">
        <references count="1">
          <reference field="4294967294" count="1" selected="0">
            <x v="0"/>
          </reference>
        </references>
      </pivotArea>
    </format>
    <format dxfId="180">
      <pivotArea field="0" dataOnly="0" labelOnly="1" grandRow="1" outline="0" axis="axisRow" fieldPosition="0">
        <references count="1">
          <reference field="4294967294" count="1" selected="0">
            <x v="0"/>
          </reference>
        </references>
      </pivotArea>
    </format>
    <format dxfId="179">
      <pivotArea field="0" dataOnly="0" labelOnly="1" grandRow="1" outline="0" axis="axisRow" fieldPosition="0">
        <references count="1">
          <reference field="4294967294" count="1" selected="0">
            <x v="0"/>
          </reference>
        </references>
      </pivotArea>
    </format>
    <format dxfId="178">
      <pivotArea field="0" dataOnly="0" labelOnly="1" grandRow="1" outline="0" axis="axisRow" fieldPosition="0">
        <references count="1">
          <reference field="4294967294" count="1" selected="0">
            <x v="0"/>
          </reference>
        </references>
      </pivotArea>
    </format>
    <format dxfId="177">
      <pivotArea field="0" dataOnly="0" labelOnly="1" grandRow="1" outline="0" axis="axisRow" fieldPosition="0">
        <references count="1">
          <reference field="4294967294" count="1" selected="0">
            <x v="0"/>
          </reference>
        </references>
      </pivotArea>
    </format>
    <format dxfId="176">
      <pivotArea dataOnly="0" labelOnly="1" outline="0" fieldPosition="0">
        <references count="2">
          <reference field="4294967294" count="1">
            <x v="0"/>
          </reference>
          <reference field="0" count="1" selected="0">
            <x v="1"/>
          </reference>
        </references>
      </pivotArea>
    </format>
    <format dxfId="175">
      <pivotArea dataOnly="0" labelOnly="1" grandCol="1" outline="0" fieldPosition="0"/>
    </format>
    <format dxfId="174">
      <pivotArea field="0" type="button" dataOnly="0" labelOnly="1" outline="0" axis="axisRow" fieldPosition="0"/>
    </format>
    <format dxfId="173">
      <pivotArea field="5" type="button" dataOnly="0" labelOnly="1" outline="0" axis="axisPage" fieldPosition="0"/>
    </format>
    <format dxfId="172">
      <pivotArea dataOnly="0" labelOnly="1" grandCol="1" outline="0" fieldPosition="0"/>
    </format>
    <format dxfId="171">
      <pivotArea dataOnly="0" labelOnly="1" grandCol="1" outline="0" fieldPosition="0"/>
    </format>
    <format dxfId="170">
      <pivotArea field="-2" type="button" dataOnly="0" labelOnly="1" outline="0" axis="axisRow" fieldPosition="1"/>
    </format>
    <format dxfId="169">
      <pivotArea type="all" dataOnly="0" outline="0" fieldPosition="0"/>
    </format>
    <format dxfId="168">
      <pivotArea outline="0" collapsedLevelsAreSubtotals="1" fieldPosition="0"/>
    </format>
    <format dxfId="167">
      <pivotArea type="origin" dataOnly="0" labelOnly="1" outline="0" fieldPosition="0"/>
    </format>
    <format dxfId="166">
      <pivotArea type="topRight" dataOnly="0" labelOnly="1" outline="0" fieldPosition="0"/>
    </format>
    <format dxfId="165">
      <pivotArea field="0" type="button" dataOnly="0" labelOnly="1" outline="0" axis="axisRow" fieldPosition="0"/>
    </format>
    <format dxfId="164">
      <pivotArea field="-2" type="button" dataOnly="0" labelOnly="1" outline="0" axis="axisRow" fieldPosition="1"/>
    </format>
    <format dxfId="163">
      <pivotArea dataOnly="0" labelOnly="1" fieldPosition="0">
        <references count="1">
          <reference field="0" count="1">
            <x v="1"/>
          </reference>
        </references>
      </pivotArea>
    </format>
    <format dxfId="162">
      <pivotArea field="0" dataOnly="0" labelOnly="1" grandRow="1" outline="0" axis="axisRow" fieldPosition="0">
        <references count="1">
          <reference field="4294967294" count="1" selected="0">
            <x v="0"/>
          </reference>
        </references>
      </pivotArea>
    </format>
    <format dxfId="161">
      <pivotArea field="0" dataOnly="0" labelOnly="1" grandRow="1" outline="0" axis="axisRow" fieldPosition="0">
        <references count="1">
          <reference field="4294967294" count="1" selected="0">
            <x v="0"/>
          </reference>
        </references>
      </pivotArea>
    </format>
    <format dxfId="160">
      <pivotArea field="0" dataOnly="0" labelOnly="1" grandRow="1" outline="0" axis="axisRow" fieldPosition="0">
        <references count="1">
          <reference field="4294967294" count="1" selected="0">
            <x v="0"/>
          </reference>
        </references>
      </pivotArea>
    </format>
    <format dxfId="159">
      <pivotArea field="0" dataOnly="0" labelOnly="1" grandRow="1" outline="0" axis="axisRow" fieldPosition="0">
        <references count="1">
          <reference field="4294967294" count="1" selected="0">
            <x v="0"/>
          </reference>
        </references>
      </pivotArea>
    </format>
    <format dxfId="158">
      <pivotArea field="0" dataOnly="0" labelOnly="1" grandRow="1" outline="0" axis="axisRow" fieldPosition="0">
        <references count="1">
          <reference field="4294967294" count="1" selected="0">
            <x v="0"/>
          </reference>
        </references>
      </pivotArea>
    </format>
    <format dxfId="157">
      <pivotArea field="0" dataOnly="0" labelOnly="1" grandRow="1" outline="0" axis="axisRow" fieldPosition="0">
        <references count="1">
          <reference field="4294967294" count="1" selected="0">
            <x v="0"/>
          </reference>
        </references>
      </pivotArea>
    </format>
    <format dxfId="156">
      <pivotArea field="0" dataOnly="0" labelOnly="1" grandRow="1" outline="0" axis="axisRow" fieldPosition="0">
        <references count="1">
          <reference field="4294967294" count="1" selected="0">
            <x v="0"/>
          </reference>
        </references>
      </pivotArea>
    </format>
    <format dxfId="155">
      <pivotArea field="0" dataOnly="0" labelOnly="1" grandRow="1" outline="0" axis="axisRow" fieldPosition="0">
        <references count="1">
          <reference field="4294967294" count="1" selected="0">
            <x v="0"/>
          </reference>
        </references>
      </pivotArea>
    </format>
    <format dxfId="154">
      <pivotArea field="0" dataOnly="0" labelOnly="1" grandRow="1" outline="0" axis="axisRow" fieldPosition="0">
        <references count="1">
          <reference field="4294967294" count="1" selected="0">
            <x v="0"/>
          </reference>
        </references>
      </pivotArea>
    </format>
    <format dxfId="153">
      <pivotArea dataOnly="0" labelOnly="1" outline="0" fieldPosition="0">
        <references count="2">
          <reference field="4294967294" count="1">
            <x v="0"/>
          </reference>
          <reference field="0" count="1" selected="0">
            <x v="1"/>
          </reference>
        </references>
      </pivotArea>
    </format>
    <format dxfId="152">
      <pivotArea dataOnly="0" labelOnly="1" grandCol="1" outline="0" fieldPosition="0"/>
    </format>
    <format dxfId="151">
      <pivotArea dataOnly="0" labelOnly="1" grandCol="1" outline="0" fieldPosition="0"/>
    </format>
    <format dxfId="150">
      <pivotArea dataOnly="0" labelOnly="1" grandCol="1" outline="0" fieldPosition="0"/>
    </format>
    <format dxfId="149">
      <pivotArea dataOnly="0" labelOnly="1" grandCol="1" outline="0" fieldPosition="0"/>
    </format>
    <format dxfId="148">
      <pivotArea dataOnly="0" labelOnly="1" grandCol="1" outline="0" fieldPosition="0"/>
    </format>
    <format dxfId="147">
      <pivotArea type="all" dataOnly="0" outline="0" fieldPosition="0"/>
    </format>
    <format dxfId="146">
      <pivotArea outline="0" collapsedLevelsAreSubtotals="1" fieldPosition="0"/>
    </format>
    <format dxfId="145">
      <pivotArea type="origin" dataOnly="0" labelOnly="1" outline="0" fieldPosition="0"/>
    </format>
    <format dxfId="144">
      <pivotArea type="topRight" dataOnly="0" labelOnly="1" outline="0" fieldPosition="0"/>
    </format>
    <format dxfId="143">
      <pivotArea field="0" type="button" dataOnly="0" labelOnly="1" outline="0" axis="axisRow" fieldPosition="0"/>
    </format>
    <format dxfId="142">
      <pivotArea field="-2" type="button" dataOnly="0" labelOnly="1" outline="0" axis="axisRow" fieldPosition="1"/>
    </format>
    <format dxfId="141">
      <pivotArea dataOnly="0" labelOnly="1" fieldPosition="0">
        <references count="1">
          <reference field="0" count="3">
            <x v="1"/>
            <x v="2"/>
            <x v="3"/>
          </reference>
        </references>
      </pivotArea>
    </format>
    <format dxfId="140">
      <pivotArea field="0" dataOnly="0" labelOnly="1" grandRow="1" outline="0" axis="axisRow" fieldPosition="0">
        <references count="1">
          <reference field="4294967294" count="1" selected="0">
            <x v="0"/>
          </reference>
        </references>
      </pivotArea>
    </format>
    <format dxfId="139">
      <pivotArea field="0" dataOnly="0" labelOnly="1" grandRow="1" outline="0" axis="axisRow" fieldPosition="0">
        <references count="1">
          <reference field="4294967294" count="1" selected="0">
            <x v="0"/>
          </reference>
        </references>
      </pivotArea>
    </format>
    <format dxfId="138">
      <pivotArea field="0" dataOnly="0" labelOnly="1" grandRow="1" outline="0" axis="axisRow" fieldPosition="0">
        <references count="1">
          <reference field="4294967294" count="1" selected="0">
            <x v="0"/>
          </reference>
        </references>
      </pivotArea>
    </format>
    <format dxfId="137">
      <pivotArea field="0" dataOnly="0" labelOnly="1" grandRow="1" outline="0" axis="axisRow" fieldPosition="0">
        <references count="1">
          <reference field="4294967294" count="1" selected="0">
            <x v="0"/>
          </reference>
        </references>
      </pivotArea>
    </format>
    <format dxfId="136">
      <pivotArea field="0" dataOnly="0" labelOnly="1" grandRow="1" outline="0" axis="axisRow" fieldPosition="0">
        <references count="1">
          <reference field="4294967294" count="1" selected="0">
            <x v="0"/>
          </reference>
        </references>
      </pivotArea>
    </format>
    <format dxfId="135">
      <pivotArea field="0" dataOnly="0" labelOnly="1" grandRow="1" outline="0" axis="axisRow" fieldPosition="0">
        <references count="1">
          <reference field="4294967294" count="1" selected="0">
            <x v="0"/>
          </reference>
        </references>
      </pivotArea>
    </format>
    <format dxfId="134">
      <pivotArea field="0" dataOnly="0" labelOnly="1" grandRow="1" outline="0" axis="axisRow" fieldPosition="0">
        <references count="1">
          <reference field="4294967294" count="1" selected="0">
            <x v="0"/>
          </reference>
        </references>
      </pivotArea>
    </format>
    <format dxfId="133">
      <pivotArea field="0" dataOnly="0" labelOnly="1" grandRow="1" outline="0" axis="axisRow" fieldPosition="0">
        <references count="1">
          <reference field="4294967294" count="1" selected="0">
            <x v="0"/>
          </reference>
        </references>
      </pivotArea>
    </format>
    <format dxfId="132">
      <pivotArea field="0" dataOnly="0" labelOnly="1" grandRow="1" outline="0" axis="axisRow" fieldPosition="0">
        <references count="1">
          <reference field="4294967294" count="1" selected="0">
            <x v="0"/>
          </reference>
        </references>
      </pivotArea>
    </format>
    <format dxfId="131">
      <pivotArea dataOnly="0" labelOnly="1" outline="0" fieldPosition="0">
        <references count="2">
          <reference field="4294967294" count="1">
            <x v="0"/>
          </reference>
          <reference field="0" count="1" selected="0">
            <x v="1"/>
          </reference>
        </references>
      </pivotArea>
    </format>
    <format dxfId="130">
      <pivotArea dataOnly="0" labelOnly="1" outline="0" fieldPosition="0">
        <references count="2">
          <reference field="4294967294" count="1">
            <x v="0"/>
          </reference>
          <reference field="0" count="1" selected="0">
            <x v="2"/>
          </reference>
        </references>
      </pivotArea>
    </format>
    <format dxfId="129">
      <pivotArea dataOnly="0" labelOnly="1" outline="0" fieldPosition="0">
        <references count="2">
          <reference field="4294967294" count="1">
            <x v="0"/>
          </reference>
          <reference field="0" count="1" selected="0">
            <x v="3"/>
          </reference>
        </references>
      </pivotArea>
    </format>
    <format dxfId="128">
      <pivotArea dataOnly="0" labelOnly="1" grandCol="1" outline="0" fieldPosition="0"/>
    </format>
    <format dxfId="127">
      <pivotArea dataOnly="0" labelOnly="1" grandCol="1" outline="0" fieldPosition="0"/>
    </format>
    <format dxfId="126">
      <pivotArea dataOnly="0" labelOnly="1" grandCol="1" outline="0" fieldPosition="0"/>
    </format>
    <format dxfId="125">
      <pivotArea dataOnly="0" labelOnly="1" grandCol="1" outline="0" fieldPosition="0"/>
    </format>
    <format dxfId="124">
      <pivotArea type="all" dataOnly="0" outline="0" fieldPosition="0"/>
    </format>
    <format dxfId="123">
      <pivotArea outline="0" collapsedLevelsAreSubtotals="1" fieldPosition="0"/>
    </format>
    <format dxfId="122">
      <pivotArea type="origin" dataOnly="0" labelOnly="1" outline="0" fieldPosition="0"/>
    </format>
    <format dxfId="121">
      <pivotArea type="topRight" dataOnly="0" labelOnly="1" outline="0" fieldPosition="0"/>
    </format>
    <format dxfId="120">
      <pivotArea field="0" type="button" dataOnly="0" labelOnly="1" outline="0" axis="axisRow" fieldPosition="0"/>
    </format>
    <format dxfId="119">
      <pivotArea field="-2" type="button" dataOnly="0" labelOnly="1" outline="0" axis="axisRow" fieldPosition="1"/>
    </format>
    <format dxfId="118">
      <pivotArea dataOnly="0" labelOnly="1" fieldPosition="0">
        <references count="1">
          <reference field="0" count="3">
            <x v="1"/>
            <x v="2"/>
            <x v="3"/>
          </reference>
        </references>
      </pivotArea>
    </format>
    <format dxfId="117">
      <pivotArea field="0" dataOnly="0" labelOnly="1" grandRow="1" outline="0" axis="axisRow" fieldPosition="0">
        <references count="1">
          <reference field="4294967294" count="1" selected="0">
            <x v="0"/>
          </reference>
        </references>
      </pivotArea>
    </format>
    <format dxfId="116">
      <pivotArea field="0" dataOnly="0" labelOnly="1" grandRow="1" outline="0" axis="axisRow" fieldPosition="0">
        <references count="1">
          <reference field="4294967294" count="1" selected="0">
            <x v="0"/>
          </reference>
        </references>
      </pivotArea>
    </format>
    <format dxfId="115">
      <pivotArea field="0" dataOnly="0" labelOnly="1" grandRow="1" outline="0" axis="axisRow" fieldPosition="0">
        <references count="1">
          <reference field="4294967294" count="1" selected="0">
            <x v="0"/>
          </reference>
        </references>
      </pivotArea>
    </format>
    <format dxfId="114">
      <pivotArea field="0" dataOnly="0" labelOnly="1" grandRow="1" outline="0" axis="axisRow" fieldPosition="0">
        <references count="1">
          <reference field="4294967294" count="1" selected="0">
            <x v="0"/>
          </reference>
        </references>
      </pivotArea>
    </format>
    <format dxfId="113">
      <pivotArea field="0" dataOnly="0" labelOnly="1" grandRow="1" outline="0" axis="axisRow" fieldPosition="0">
        <references count="1">
          <reference field="4294967294" count="1" selected="0">
            <x v="0"/>
          </reference>
        </references>
      </pivotArea>
    </format>
    <format dxfId="112">
      <pivotArea field="0" dataOnly="0" labelOnly="1" grandRow="1" outline="0" axis="axisRow" fieldPosition="0">
        <references count="1">
          <reference field="4294967294" count="1" selected="0">
            <x v="0"/>
          </reference>
        </references>
      </pivotArea>
    </format>
    <format dxfId="111">
      <pivotArea field="0" dataOnly="0" labelOnly="1" grandRow="1" outline="0" axis="axisRow" fieldPosition="0">
        <references count="1">
          <reference field="4294967294" count="1" selected="0">
            <x v="0"/>
          </reference>
        </references>
      </pivotArea>
    </format>
    <format dxfId="110">
      <pivotArea field="0" dataOnly="0" labelOnly="1" grandRow="1" outline="0" axis="axisRow" fieldPosition="0">
        <references count="1">
          <reference field="4294967294" count="1" selected="0">
            <x v="0"/>
          </reference>
        </references>
      </pivotArea>
    </format>
    <format dxfId="109">
      <pivotArea field="0" dataOnly="0" labelOnly="1" grandRow="1" outline="0" axis="axisRow" fieldPosition="0">
        <references count="1">
          <reference field="4294967294" count="1" selected="0">
            <x v="0"/>
          </reference>
        </references>
      </pivotArea>
    </format>
    <format dxfId="108">
      <pivotArea dataOnly="0" labelOnly="1" outline="0" fieldPosition="0">
        <references count="2">
          <reference field="4294967294" count="1">
            <x v="0"/>
          </reference>
          <reference field="0" count="1" selected="0">
            <x v="1"/>
          </reference>
        </references>
      </pivotArea>
    </format>
    <format dxfId="107">
      <pivotArea dataOnly="0" labelOnly="1" outline="0" fieldPosition="0">
        <references count="2">
          <reference field="4294967294" count="1">
            <x v="0"/>
          </reference>
          <reference field="0" count="1" selected="0">
            <x v="2"/>
          </reference>
        </references>
      </pivotArea>
    </format>
    <format dxfId="106">
      <pivotArea dataOnly="0" labelOnly="1" outline="0" fieldPosition="0">
        <references count="2">
          <reference field="4294967294" count="1">
            <x v="0"/>
          </reference>
          <reference field="0" count="1" selected="0">
            <x v="3"/>
          </reference>
        </references>
      </pivotArea>
    </format>
    <format dxfId="105">
      <pivotArea dataOnly="0" labelOnly="1" grandCol="1" outline="0" fieldPosition="0"/>
    </format>
    <format dxfId="104">
      <pivotArea dataOnly="0" labelOnly="1" grandCol="1" outline="0" fieldPosition="0"/>
    </format>
  </formats>
  <pivotTableStyleInfo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900-000000000000}" name="Tableau croisé dynamique1" cacheId="0" dataOnRows="1" applyNumberFormats="0" applyBorderFormats="0" applyFontFormats="0" applyPatternFormats="0" applyAlignmentFormats="0" applyWidthHeightFormats="1" dataCaption="Valeurs" updatedVersion="7" minRefreshableVersion="3" colGrandTotals="0" itemPrintTitles="1" createdVersion="6" indent="0" outline="1" outlineData="1" multipleFieldFilters="0">
  <location ref="M10:P20" firstHeaderRow="1" firstDataRow="2" firstDataCol="1"/>
  <pivotFields count="46">
    <pivotField showAll="0"/>
    <pivotField showAll="0"/>
    <pivotField showAll="0"/>
    <pivotField showAll="0" defaultSubtotal="0"/>
    <pivotField showAll="0"/>
    <pivotField axis="axisCol" showAll="0" sortType="ascending">
      <items count="4">
        <item x="0"/>
        <item x="1"/>
        <item x="2"/>
        <item t="default"/>
      </items>
    </pivotField>
    <pivotField showAll="0"/>
    <pivotField showAll="0"/>
    <pivotField showAll="0"/>
    <pivotField showAll="0"/>
    <pivotField showAll="0"/>
    <pivotField showAll="0"/>
    <pivotField showAll="0"/>
    <pivotField showAll="0"/>
    <pivotField numFmtId="167" showAll="0"/>
    <pivotField showAll="0"/>
    <pivotField showAll="0"/>
    <pivotField showAll="0"/>
    <pivotField showAll="0"/>
    <pivotField showAll="0"/>
    <pivotField numFmtId="167" showAll="0"/>
    <pivotField showAll="0"/>
    <pivotField numFmtId="167" showAll="0"/>
    <pivotField numFmtId="167" showAll="0"/>
    <pivotField showAll="0"/>
    <pivotField showAll="0"/>
    <pivotField showAll="0"/>
    <pivotField showAll="0"/>
    <pivotField showAll="0"/>
    <pivotField showAll="0"/>
    <pivotField showAll="0"/>
    <pivotField dataField="1" numFmtId="167" showAll="0"/>
    <pivotField showAll="0"/>
    <pivotField numFmtId="9" showAll="0"/>
    <pivotField dataField="1" numFmtId="168" showAll="0"/>
    <pivotField dataField="1" numFmtId="168" showAll="0"/>
    <pivotField dataField="1" numFmtId="168" showAll="0"/>
    <pivotField dataField="1" numFmtId="168" showAll="0"/>
    <pivotField dataField="1" numFmtId="168" showAll="0"/>
    <pivotField numFmtId="168" showAll="0"/>
    <pivotField numFmtId="168" showAll="0"/>
    <pivotField numFmtId="168" showAll="0"/>
    <pivotField numFmtId="168" showAll="0"/>
    <pivotField dataField="1" numFmtId="168" showAll="0"/>
    <pivotField dataField="1" numFmtId="168" showAll="0"/>
    <pivotField dataField="1" numFmtId="168" showAll="0"/>
  </pivotFields>
  <rowFields count="1">
    <field x="-2"/>
  </rowFields>
  <rowItems count="9">
    <i>
      <x/>
    </i>
    <i i="1">
      <x v="1"/>
    </i>
    <i i="2">
      <x v="2"/>
    </i>
    <i i="3">
      <x v="3"/>
    </i>
    <i i="4">
      <x v="4"/>
    </i>
    <i i="5">
      <x v="5"/>
    </i>
    <i i="6">
      <x v="6"/>
    </i>
    <i i="7">
      <x v="7"/>
    </i>
    <i i="8">
      <x v="8"/>
    </i>
  </rowItems>
  <colFields count="1">
    <field x="5"/>
  </colFields>
  <colItems count="3">
    <i>
      <x/>
    </i>
    <i>
      <x v="1"/>
    </i>
    <i>
      <x v="2"/>
    </i>
  </colItems>
  <dataFields count="9">
    <dataField name="Somme de Total des coûts" fld="31" baseField="7" baseItem="1"/>
    <dataField name="Somme de Total coûts éligibles et retenus" fld="38" baseField="7" baseItem="0"/>
    <dataField name="Somme de Total coûts RI" fld="34" baseField="7" baseItem="0"/>
    <dataField name="Somme de Total coûts DE" fld="35" baseField="7" baseItem="0"/>
    <dataField name="Somme de Total coûts PE" fld="36" baseField="7" baseItem="0"/>
    <dataField name="Somme de Total coûts PE admissibles" fld="37" baseField="7" baseItem="0"/>
    <dataField name="Somme de Subventions" fld="43" baseField="7" baseItem="0"/>
    <dataField name="Somme de Avances remboursables" fld="44" baseField="7" baseItem="0"/>
    <dataField name="Somme de Aide totale" fld="45" baseField="7" baseItem="0"/>
  </dataFields>
  <formats count="24">
    <format dxfId="54">
      <pivotArea type="all" dataOnly="0" outline="0" fieldPosition="0"/>
    </format>
    <format dxfId="53">
      <pivotArea outline="0" collapsedLevelsAreSubtotals="1" fieldPosition="0"/>
    </format>
    <format dxfId="52">
      <pivotArea type="origin" dataOnly="0" labelOnly="1" outline="0" fieldPosition="0"/>
    </format>
    <format dxfId="51">
      <pivotArea field="5" type="button" dataOnly="0" labelOnly="1" outline="0" axis="axisCol" fieldPosition="0"/>
    </format>
    <format dxfId="50">
      <pivotArea type="topRight" dataOnly="0" labelOnly="1" outline="0" fieldPosition="0"/>
    </format>
    <format dxfId="49">
      <pivotArea field="-2" type="button" dataOnly="0" labelOnly="1" outline="0" axis="axisRow" fieldPosition="0"/>
    </format>
    <format dxfId="48">
      <pivotArea dataOnly="0" labelOnly="1" outline="0" fieldPosition="0">
        <references count="1">
          <reference field="4294967294" count="9">
            <x v="0"/>
            <x v="1"/>
            <x v="2"/>
            <x v="3"/>
            <x v="4"/>
            <x v="5"/>
            <x v="6"/>
            <x v="7"/>
            <x v="8"/>
          </reference>
        </references>
      </pivotArea>
    </format>
    <format dxfId="47">
      <pivotArea dataOnly="0" labelOnly="1" fieldPosition="0">
        <references count="1">
          <reference field="5" count="0"/>
        </references>
      </pivotArea>
    </format>
    <format dxfId="46">
      <pivotArea type="all" dataOnly="0" outline="0" fieldPosition="0"/>
    </format>
    <format dxfId="45">
      <pivotArea outline="0" collapsedLevelsAreSubtotals="1" fieldPosition="0"/>
    </format>
    <format dxfId="44">
      <pivotArea type="origin" dataOnly="0" labelOnly="1" outline="0" fieldPosition="0"/>
    </format>
    <format dxfId="43">
      <pivotArea field="5" type="button" dataOnly="0" labelOnly="1" outline="0" axis="axisCol" fieldPosition="0"/>
    </format>
    <format dxfId="42">
      <pivotArea type="topRight" dataOnly="0" labelOnly="1" outline="0" fieldPosition="0"/>
    </format>
    <format dxfId="41">
      <pivotArea field="-2" type="button" dataOnly="0" labelOnly="1" outline="0" axis="axisRow" fieldPosition="0"/>
    </format>
    <format dxfId="40">
      <pivotArea dataOnly="0" labelOnly="1" outline="0" fieldPosition="0">
        <references count="1">
          <reference field="4294967294" count="9">
            <x v="0"/>
            <x v="1"/>
            <x v="2"/>
            <x v="3"/>
            <x v="4"/>
            <x v="5"/>
            <x v="6"/>
            <x v="7"/>
            <x v="8"/>
          </reference>
        </references>
      </pivotArea>
    </format>
    <format dxfId="39">
      <pivotArea dataOnly="0" labelOnly="1" fieldPosition="0">
        <references count="1">
          <reference field="5" count="0"/>
        </references>
      </pivotArea>
    </format>
    <format dxfId="38">
      <pivotArea type="all" dataOnly="0" outline="0" fieldPosition="0"/>
    </format>
    <format dxfId="37">
      <pivotArea outline="0" collapsedLevelsAreSubtotals="1" fieldPosition="0"/>
    </format>
    <format dxfId="36">
      <pivotArea type="origin" dataOnly="0" labelOnly="1" outline="0" fieldPosition="0"/>
    </format>
    <format dxfId="35">
      <pivotArea field="5" type="button" dataOnly="0" labelOnly="1" outline="0" axis="axisCol" fieldPosition="0"/>
    </format>
    <format dxfId="34">
      <pivotArea type="topRight" dataOnly="0" labelOnly="1" outline="0" fieldPosition="0"/>
    </format>
    <format dxfId="33">
      <pivotArea field="-2" type="button" dataOnly="0" labelOnly="1" outline="0" axis="axisRow" fieldPosition="0"/>
    </format>
    <format dxfId="32">
      <pivotArea dataOnly="0" labelOnly="1" outline="0" fieldPosition="0">
        <references count="1">
          <reference field="4294967294" count="9">
            <x v="0"/>
            <x v="1"/>
            <x v="2"/>
            <x v="3"/>
            <x v="4"/>
            <x v="5"/>
            <x v="6"/>
            <x v="7"/>
            <x v="8"/>
          </reference>
        </references>
      </pivotArea>
    </format>
    <format dxfId="31">
      <pivotArea dataOnly="0" labelOnly="1" fieldPosition="0">
        <references count="1">
          <reference field="5"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0000000-0007-0000-0900-000001000000}" name="Tableau croisé dynamique4" cacheId="2" applyNumberFormats="0" applyBorderFormats="0" applyFontFormats="0" applyPatternFormats="0" applyAlignmentFormats="0" applyWidthHeightFormats="1" dataCaption="Valeurs" updatedVersion="8" minRefreshableVersion="3" rowGrandTotals="0" colGrandTotals="0" itemPrintTitles="1" createdVersion="4" indent="0" outline="1" outlineData="1" multipleFieldFilters="0">
  <location ref="M32:P36" firstHeaderRow="1" firstDataRow="2" firstDataCol="1"/>
  <pivotFields count="22">
    <pivotField showAll="0"/>
    <pivotField showAll="0"/>
    <pivotField showAll="0"/>
    <pivotField showAll="0" defaultSubtotal="0"/>
    <pivotField showAll="0"/>
    <pivotField axis="axisRow" showAll="0" sortType="ascending">
      <items count="4">
        <item x="0"/>
        <item x="1"/>
        <item x="2"/>
        <item t="default"/>
      </items>
    </pivotField>
    <pivotField axis="axisCol" showAll="0" defaultSubtotal="0">
      <items count="4">
        <item x="0"/>
        <item x="1"/>
        <item m="1" x="3"/>
        <item x="2"/>
      </items>
    </pivotField>
    <pivotField showAll="0" defaultSubtotal="0"/>
    <pivotField showAll="0" defaultSubtotal="0"/>
    <pivotField showAll="0"/>
    <pivotField showAll="0"/>
    <pivotField numFmtId="3" showAll="0"/>
    <pivotField showAll="0"/>
    <pivotField showAll="0"/>
    <pivotField showAl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 dragToRow="0" dragToCol="0" dragToPage="0" showAll="0" defaultSubtotal="0"/>
  </pivotFields>
  <rowFields count="1">
    <field x="5"/>
  </rowFields>
  <rowItems count="3">
    <i>
      <x/>
    </i>
    <i>
      <x v="1"/>
    </i>
    <i>
      <x v="2"/>
    </i>
  </rowItems>
  <colFields count="1">
    <field x="6"/>
  </colFields>
  <colItems count="3">
    <i>
      <x/>
    </i>
    <i>
      <x v="1"/>
    </i>
    <i>
      <x v="3"/>
    </i>
  </colItems>
  <formats count="49">
    <format dxfId="103">
      <pivotArea outline="0" collapsedLevelsAreSubtotals="1" fieldPosition="0"/>
    </format>
    <format dxfId="102">
      <pivotArea outline="0" collapsedLevelsAreSubtotals="1" fieldPosition="0">
        <references count="1">
          <reference field="5" count="0" selected="0"/>
        </references>
      </pivotArea>
    </format>
    <format dxfId="101">
      <pivotArea grandCol="1" outline="0" collapsedLevelsAreSubtotals="1" fieldPosition="0"/>
    </format>
    <format dxfId="100">
      <pivotArea type="all" dataOnly="0" outline="0" fieldPosition="0"/>
    </format>
    <format dxfId="99">
      <pivotArea outline="0" collapsedLevelsAreSubtotals="1" fieldPosition="0"/>
    </format>
    <format dxfId="98">
      <pivotArea dataOnly="0" labelOnly="1" fieldPosition="0">
        <references count="1">
          <reference field="5" count="0"/>
        </references>
      </pivotArea>
    </format>
    <format dxfId="97">
      <pivotArea dataOnly="0" labelOnly="1" grandRow="1" outline="0" fieldPosition="0"/>
    </format>
    <format dxfId="96">
      <pivotArea type="all" dataOnly="0" outline="0" fieldPosition="0"/>
    </format>
    <format dxfId="95">
      <pivotArea outline="0" collapsedLevelsAreSubtotals="1" fieldPosition="0"/>
    </format>
    <format dxfId="94">
      <pivotArea dataOnly="0" labelOnly="1" fieldPosition="0">
        <references count="1">
          <reference field="5" count="0"/>
        </references>
      </pivotArea>
    </format>
    <format dxfId="93">
      <pivotArea dataOnly="0" labelOnly="1" grandRow="1" outline="0" fieldPosition="0"/>
    </format>
    <format dxfId="92">
      <pivotArea type="all" dataOnly="0" outline="0" fieldPosition="0"/>
    </format>
    <format dxfId="91">
      <pivotArea outline="0" collapsedLevelsAreSubtotals="1" fieldPosition="0"/>
    </format>
    <format dxfId="90">
      <pivotArea dataOnly="0" labelOnly="1" fieldPosition="0">
        <references count="1">
          <reference field="5" count="0"/>
        </references>
      </pivotArea>
    </format>
    <format dxfId="89">
      <pivotArea dataOnly="0" labelOnly="1" grandRow="1" outline="0" fieldPosition="0"/>
    </format>
    <format dxfId="88">
      <pivotArea type="all" dataOnly="0" outline="0" fieldPosition="0"/>
    </format>
    <format dxfId="87">
      <pivotArea outline="0" collapsedLevelsAreSubtotals="1" fieldPosition="0"/>
    </format>
    <format dxfId="86">
      <pivotArea dataOnly="0" labelOnly="1" fieldPosition="0">
        <references count="1">
          <reference field="5" count="0"/>
        </references>
      </pivotArea>
    </format>
    <format dxfId="85">
      <pivotArea dataOnly="0" labelOnly="1" grandRow="1" outline="0" fieldPosition="0"/>
    </format>
    <format dxfId="84">
      <pivotArea type="all" dataOnly="0" outline="0" fieldPosition="0"/>
    </format>
    <format dxfId="83">
      <pivotArea outline="0" collapsedLevelsAreSubtotals="1" fieldPosition="0"/>
    </format>
    <format dxfId="82">
      <pivotArea dataOnly="0" labelOnly="1" fieldPosition="0">
        <references count="1">
          <reference field="5" count="0"/>
        </references>
      </pivotArea>
    </format>
    <format dxfId="81">
      <pivotArea dataOnly="0" labelOnly="1" grandRow="1" outline="0" fieldPosition="0"/>
    </format>
    <format dxfId="80">
      <pivotArea type="all" dataOnly="0" outline="0" fieldPosition="0"/>
    </format>
    <format dxfId="79">
      <pivotArea outline="0" collapsedLevelsAreSubtotals="1" fieldPosition="0"/>
    </format>
    <format dxfId="78">
      <pivotArea dataOnly="0" labelOnly="1" fieldPosition="0">
        <references count="1">
          <reference field="5" count="0"/>
        </references>
      </pivotArea>
    </format>
    <format dxfId="77">
      <pivotArea dataOnly="0" labelOnly="1" grandRow="1" outline="0" fieldPosition="0"/>
    </format>
    <format dxfId="76">
      <pivotArea type="all" dataOnly="0" outline="0" fieldPosition="0"/>
    </format>
    <format dxfId="75">
      <pivotArea outline="0" collapsedLevelsAreSubtotals="1" fieldPosition="0"/>
    </format>
    <format dxfId="74">
      <pivotArea dataOnly="0" labelOnly="1" fieldPosition="0">
        <references count="1">
          <reference field="5" count="0"/>
        </references>
      </pivotArea>
    </format>
    <format dxfId="73">
      <pivotArea dataOnly="0" labelOnly="1" grandRow="1" outline="0" fieldPosition="0"/>
    </format>
    <format dxfId="72">
      <pivotArea type="all" dataOnly="0" outline="0" fieldPosition="0"/>
    </format>
    <format dxfId="71">
      <pivotArea outline="0" collapsedLevelsAreSubtotals="1" fieldPosition="0"/>
    </format>
    <format dxfId="70">
      <pivotArea field="5" type="button" dataOnly="0" labelOnly="1" outline="0" axis="axisRow" fieldPosition="0"/>
    </format>
    <format dxfId="69">
      <pivotArea dataOnly="0" labelOnly="1" fieldPosition="0">
        <references count="1">
          <reference field="5" count="0"/>
        </references>
      </pivotArea>
    </format>
    <format dxfId="68">
      <pivotArea dataOnly="0" labelOnly="1" grandRow="1" outline="0" fieldPosition="0"/>
    </format>
    <format dxfId="67">
      <pivotArea type="all" dataOnly="0" outline="0" fieldPosition="0"/>
    </format>
    <format dxfId="66">
      <pivotArea outline="0" collapsedLevelsAreSubtotals="1" fieldPosition="0"/>
    </format>
    <format dxfId="65">
      <pivotArea field="5" type="button" dataOnly="0" labelOnly="1" outline="0" axis="axisRow" fieldPosition="0"/>
    </format>
    <format dxfId="64">
      <pivotArea dataOnly="0" labelOnly="1" fieldPosition="0">
        <references count="1">
          <reference field="5" count="0"/>
        </references>
      </pivotArea>
    </format>
    <format dxfId="63">
      <pivotArea dataOnly="0" labelOnly="1" grandRow="1" outline="0" fieldPosition="0"/>
    </format>
    <format dxfId="62">
      <pivotArea type="all" dataOnly="0" outline="0" fieldPosition="0"/>
    </format>
    <format dxfId="61">
      <pivotArea outline="0" collapsedLevelsAreSubtotals="1" fieldPosition="0"/>
    </format>
    <format dxfId="60">
      <pivotArea type="origin" dataOnly="0" labelOnly="1" outline="0" fieldPosition="0"/>
    </format>
    <format dxfId="59">
      <pivotArea field="6" type="button" dataOnly="0" labelOnly="1" outline="0" axis="axisCol" fieldPosition="0"/>
    </format>
    <format dxfId="58">
      <pivotArea type="topRight" dataOnly="0" labelOnly="1" outline="0" fieldPosition="0"/>
    </format>
    <format dxfId="57">
      <pivotArea field="5" type="button" dataOnly="0" labelOnly="1" outline="0" axis="axisRow" fieldPosition="0"/>
    </format>
    <format dxfId="56">
      <pivotArea dataOnly="0" labelOnly="1" fieldPosition="0">
        <references count="1">
          <reference field="5" count="0"/>
        </references>
      </pivotArea>
    </format>
    <format dxfId="55">
      <pivotArea dataOnly="0" labelOnly="1" fieldPosition="0">
        <references count="1">
          <reference field="6"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pivotTable" Target="../pivotTables/pivotTable3.xml"/><Relationship Id="rId7" Type="http://schemas.openxmlformats.org/officeDocument/2006/relationships/drawing" Target="../drawings/drawing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rinterSettings" Target="../printerSettings/printerSettings6.bin"/><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ivotTable" Target="../pivotTables/pivotTable6.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ivotTable" Target="../pivotTables/pivotTable8.xml"/><Relationship Id="rId1" Type="http://schemas.openxmlformats.org/officeDocument/2006/relationships/pivotTable" Target="../pivotTables/pivotTable7.xm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theme="0" tint="-0.249977111117893"/>
  </sheetPr>
  <dimension ref="B1:K32"/>
  <sheetViews>
    <sheetView showGridLines="0" topLeftCell="B1" zoomScaleNormal="100" workbookViewId="0">
      <pane ySplit="4" topLeftCell="A32" activePane="bottomLeft" state="frozen"/>
      <selection activeCell="M13" sqref="M13"/>
      <selection pane="bottomLeft" activeCell="M13" sqref="M13"/>
    </sheetView>
  </sheetViews>
  <sheetFormatPr baseColWidth="10" defaultColWidth="9.1796875" defaultRowHeight="14.5" x14ac:dyDescent="0.35"/>
  <cols>
    <col min="1" max="1" width="9.1796875" style="1"/>
    <col min="2" max="2" width="19.81640625" style="1" customWidth="1"/>
    <col min="3" max="3" width="139.81640625" style="1" customWidth="1"/>
    <col min="4" max="5" width="19.1796875" style="1" customWidth="1"/>
    <col min="6" max="6" width="37" style="1" bestFit="1" customWidth="1"/>
    <col min="7" max="16384" width="9.1796875" style="1"/>
  </cols>
  <sheetData>
    <row r="1" spans="2:11" x14ac:dyDescent="0.35">
      <c r="B1" s="3"/>
      <c r="C1" s="3"/>
      <c r="D1" s="3"/>
      <c r="E1" s="3"/>
      <c r="F1" s="3"/>
      <c r="G1" s="3"/>
      <c r="H1" s="3"/>
      <c r="I1" s="3"/>
      <c r="J1" s="3"/>
      <c r="K1" s="3"/>
    </row>
    <row r="2" spans="2:11" ht="23.5" x14ac:dyDescent="0.35">
      <c r="B2" s="11"/>
      <c r="C2" s="11" t="s">
        <v>5</v>
      </c>
      <c r="D2" s="10"/>
      <c r="E2" s="10"/>
      <c r="F2" s="10"/>
      <c r="G2" s="10"/>
      <c r="H2" s="10"/>
      <c r="I2" s="10"/>
      <c r="J2" s="10"/>
      <c r="K2" s="10"/>
    </row>
    <row r="3" spans="2:11" x14ac:dyDescent="0.35">
      <c r="B3" s="9"/>
      <c r="C3" s="9" t="s">
        <v>173</v>
      </c>
      <c r="K3" s="3"/>
    </row>
    <row r="4" spans="2:11" x14ac:dyDescent="0.35">
      <c r="B4" s="9"/>
      <c r="C4" s="9"/>
      <c r="K4" s="3"/>
    </row>
    <row r="5" spans="2:11" ht="18.5" x14ac:dyDescent="0.35">
      <c r="B5" s="4" t="s">
        <v>4</v>
      </c>
      <c r="C5" s="4"/>
      <c r="K5" s="3"/>
    </row>
    <row r="6" spans="2:11" ht="15.5" x14ac:dyDescent="0.35">
      <c r="B6" s="8"/>
      <c r="C6" s="5" t="s">
        <v>3</v>
      </c>
      <c r="K6" s="3"/>
    </row>
    <row r="7" spans="2:11" ht="15.5" x14ac:dyDescent="0.35">
      <c r="B7" s="7"/>
      <c r="C7" s="5" t="s">
        <v>2</v>
      </c>
      <c r="K7" s="3"/>
    </row>
    <row r="8" spans="2:11" ht="15.5" x14ac:dyDescent="0.35">
      <c r="B8" s="6"/>
      <c r="C8" s="5" t="s">
        <v>1</v>
      </c>
      <c r="K8" s="3"/>
    </row>
    <row r="9" spans="2:11" ht="15.5" x14ac:dyDescent="0.35">
      <c r="B9" s="5"/>
      <c r="C9" s="5"/>
      <c r="K9" s="3"/>
    </row>
    <row r="10" spans="2:11" x14ac:dyDescent="0.35">
      <c r="B10" s="3"/>
      <c r="C10" s="3"/>
      <c r="K10" s="3"/>
    </row>
    <row r="11" spans="2:11" ht="18.5" x14ac:dyDescent="0.35">
      <c r="B11" s="4" t="s">
        <v>0</v>
      </c>
      <c r="C11" s="4"/>
      <c r="K11" s="3"/>
    </row>
    <row r="12" spans="2:11" x14ac:dyDescent="0.35">
      <c r="B12" s="3"/>
      <c r="C12" s="3"/>
      <c r="K12" s="2"/>
    </row>
    <row r="31" spans="2:3" ht="18.5" x14ac:dyDescent="0.35">
      <c r="B31" s="250" t="s">
        <v>169</v>
      </c>
      <c r="C31" s="250"/>
    </row>
    <row r="32" spans="2:3" ht="201.5" customHeight="1" x14ac:dyDescent="0.35">
      <c r="B32" s="251" t="s">
        <v>189</v>
      </c>
      <c r="C32" s="251"/>
    </row>
  </sheetData>
  <mergeCells count="2">
    <mergeCell ref="B31:C31"/>
    <mergeCell ref="B32:C32"/>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9">
    <tabColor theme="0" tint="-0.14999847407452621"/>
  </sheetPr>
  <dimension ref="B1:C13"/>
  <sheetViews>
    <sheetView zoomScale="140" zoomScaleNormal="140" workbookViewId="0">
      <selection activeCell="B2" sqref="B2"/>
    </sheetView>
  </sheetViews>
  <sheetFormatPr baseColWidth="10" defaultRowHeight="14.5" x14ac:dyDescent="0.35"/>
  <cols>
    <col min="2" max="2" width="62.54296875" customWidth="1"/>
    <col min="3" max="3" width="27.81640625" customWidth="1"/>
  </cols>
  <sheetData>
    <row r="1" spans="2:3" ht="15" thickBot="1" x14ac:dyDescent="0.4">
      <c r="B1" s="51" t="s">
        <v>164</v>
      </c>
      <c r="C1" s="52" t="s">
        <v>67</v>
      </c>
    </row>
    <row r="2" spans="2:3" x14ac:dyDescent="0.35">
      <c r="B2" s="49" t="s">
        <v>139</v>
      </c>
      <c r="C2" s="44" t="s">
        <v>141</v>
      </c>
    </row>
    <row r="3" spans="2:3" x14ac:dyDescent="0.35">
      <c r="B3" s="48" t="s">
        <v>144</v>
      </c>
      <c r="C3" s="46"/>
    </row>
    <row r="4" spans="2:3" x14ac:dyDescent="0.35">
      <c r="B4" s="45" t="s">
        <v>149</v>
      </c>
      <c r="C4" s="46" t="s">
        <v>150</v>
      </c>
    </row>
    <row r="5" spans="2:3" x14ac:dyDescent="0.35">
      <c r="B5" s="45" t="s">
        <v>151</v>
      </c>
      <c r="C5" s="46" t="s">
        <v>152</v>
      </c>
    </row>
    <row r="6" spans="2:3" x14ac:dyDescent="0.35">
      <c r="B6" s="48" t="s">
        <v>145</v>
      </c>
      <c r="C6" s="46" t="s">
        <v>140</v>
      </c>
    </row>
    <row r="7" spans="2:3" x14ac:dyDescent="0.35">
      <c r="B7" s="48" t="s">
        <v>146</v>
      </c>
      <c r="C7" s="46" t="s">
        <v>142</v>
      </c>
    </row>
    <row r="8" spans="2:3" x14ac:dyDescent="0.35">
      <c r="B8" s="48" t="s">
        <v>147</v>
      </c>
      <c r="C8" s="46" t="s">
        <v>141</v>
      </c>
    </row>
    <row r="9" spans="2:3" x14ac:dyDescent="0.35">
      <c r="B9" s="48" t="s">
        <v>18</v>
      </c>
      <c r="C9" s="46" t="s">
        <v>143</v>
      </c>
    </row>
    <row r="10" spans="2:3" x14ac:dyDescent="0.35">
      <c r="B10" s="48" t="s">
        <v>148</v>
      </c>
      <c r="C10" s="46" t="s">
        <v>161</v>
      </c>
    </row>
    <row r="11" spans="2:3" x14ac:dyDescent="0.35">
      <c r="B11" s="48" t="s">
        <v>154</v>
      </c>
      <c r="C11" s="46" t="s">
        <v>153</v>
      </c>
    </row>
    <row r="12" spans="2:3" x14ac:dyDescent="0.35">
      <c r="B12" s="48" t="s">
        <v>155</v>
      </c>
      <c r="C12" s="46" t="s">
        <v>156</v>
      </c>
    </row>
    <row r="13" spans="2:3" ht="15" thickBot="1" x14ac:dyDescent="0.4">
      <c r="B13" s="50" t="s">
        <v>157</v>
      </c>
      <c r="C13" s="47"/>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tabColor theme="0" tint="-0.249977111117893"/>
  </sheetPr>
  <dimension ref="A1:D34"/>
  <sheetViews>
    <sheetView showGridLines="0" topLeftCell="A31" zoomScale="85" zoomScaleNormal="70" workbookViewId="0">
      <selection activeCell="B32" sqref="B32"/>
    </sheetView>
  </sheetViews>
  <sheetFormatPr baseColWidth="10" defaultColWidth="11.453125" defaultRowHeight="18.5" x14ac:dyDescent="0.45"/>
  <cols>
    <col min="1" max="1" width="26.7265625" style="22" customWidth="1"/>
    <col min="2" max="2" width="131.90625" style="21" customWidth="1"/>
    <col min="3" max="16384" width="11.453125" style="21"/>
  </cols>
  <sheetData>
    <row r="1" spans="1:2" x14ac:dyDescent="0.45">
      <c r="A1" s="188" t="s">
        <v>33</v>
      </c>
      <c r="B1" s="188"/>
    </row>
    <row r="2" spans="1:2" ht="210.5" hidden="1" x14ac:dyDescent="0.45">
      <c r="A2" s="189" t="s">
        <v>32</v>
      </c>
      <c r="B2" s="192" t="s">
        <v>167</v>
      </c>
    </row>
    <row r="3" spans="1:2" ht="315.5" hidden="1" x14ac:dyDescent="0.45">
      <c r="A3" s="189" t="s">
        <v>31</v>
      </c>
      <c r="B3" s="192" t="s">
        <v>166</v>
      </c>
    </row>
    <row r="4" spans="1:2" ht="409.5" hidden="1" x14ac:dyDescent="0.45">
      <c r="A4" s="189" t="s">
        <v>30</v>
      </c>
      <c r="B4" s="192" t="s">
        <v>29</v>
      </c>
    </row>
    <row r="5" spans="1:2" ht="52.5" x14ac:dyDescent="0.45">
      <c r="A5" s="189" t="s">
        <v>184</v>
      </c>
      <c r="B5" s="193" t="s">
        <v>191</v>
      </c>
    </row>
    <row r="6" spans="1:2" ht="175" x14ac:dyDescent="0.45">
      <c r="A6" s="189" t="s">
        <v>190</v>
      </c>
      <c r="B6" s="193" t="s">
        <v>209</v>
      </c>
    </row>
    <row r="8" spans="1:2" x14ac:dyDescent="0.45">
      <c r="B8" s="24"/>
    </row>
    <row r="9" spans="1:2" ht="55.5" hidden="1" x14ac:dyDescent="0.45">
      <c r="A9" s="38" t="s">
        <v>28</v>
      </c>
      <c r="B9" s="37"/>
    </row>
    <row r="10" spans="1:2" ht="158" hidden="1" x14ac:dyDescent="0.45">
      <c r="A10" s="25" t="s">
        <v>27</v>
      </c>
      <c r="B10" s="23" t="s">
        <v>26</v>
      </c>
    </row>
    <row r="11" spans="1:2" ht="157.5" hidden="1" x14ac:dyDescent="0.45">
      <c r="A11" s="25" t="s">
        <v>25</v>
      </c>
      <c r="B11" s="23" t="s">
        <v>24</v>
      </c>
    </row>
    <row r="12" spans="1:2" ht="122.5" hidden="1" x14ac:dyDescent="0.45">
      <c r="A12" s="25" t="s">
        <v>23</v>
      </c>
      <c r="B12" s="23" t="s">
        <v>22</v>
      </c>
    </row>
    <row r="13" spans="1:2" ht="140" hidden="1" x14ac:dyDescent="0.45">
      <c r="A13" s="25" t="s">
        <v>21</v>
      </c>
      <c r="B13" s="23" t="s">
        <v>172</v>
      </c>
    </row>
    <row r="14" spans="1:2" ht="136.5" hidden="1" customHeight="1" x14ac:dyDescent="0.45">
      <c r="A14" s="25" t="s">
        <v>20</v>
      </c>
      <c r="B14" s="23" t="s">
        <v>19</v>
      </c>
    </row>
    <row r="15" spans="1:2" ht="35" hidden="1" x14ac:dyDescent="0.45">
      <c r="A15" s="25" t="s">
        <v>18</v>
      </c>
      <c r="B15" s="23" t="s">
        <v>17</v>
      </c>
    </row>
    <row r="16" spans="1:2" ht="36" hidden="1" x14ac:dyDescent="0.45">
      <c r="A16" s="25" t="s">
        <v>170</v>
      </c>
      <c r="B16" s="23" t="s">
        <v>171</v>
      </c>
    </row>
    <row r="17" spans="1:4" ht="87.5" hidden="1" x14ac:dyDescent="0.45">
      <c r="A17" s="25" t="s">
        <v>16</v>
      </c>
      <c r="B17" s="23" t="s">
        <v>15</v>
      </c>
    </row>
    <row r="20" spans="1:4" ht="37" x14ac:dyDescent="0.45">
      <c r="A20" s="187" t="s">
        <v>14</v>
      </c>
      <c r="B20" s="188"/>
    </row>
    <row r="21" spans="1:4" ht="111" x14ac:dyDescent="0.45">
      <c r="A21" s="189" t="s">
        <v>193</v>
      </c>
      <c r="B21" s="190" t="s">
        <v>192</v>
      </c>
    </row>
    <row r="23" spans="1:4" ht="37" x14ac:dyDescent="0.45">
      <c r="A23" s="187" t="s">
        <v>194</v>
      </c>
      <c r="B23" s="188" t="s">
        <v>198</v>
      </c>
    </row>
    <row r="24" spans="1:4" ht="148" x14ac:dyDescent="0.45">
      <c r="A24" s="189" t="s">
        <v>199</v>
      </c>
      <c r="B24" s="190" t="s">
        <v>195</v>
      </c>
    </row>
    <row r="25" spans="1:4" ht="55.5" x14ac:dyDescent="0.45">
      <c r="A25" s="189" t="s">
        <v>196</v>
      </c>
      <c r="B25" s="190" t="s">
        <v>197</v>
      </c>
      <c r="D25" s="22"/>
    </row>
    <row r="26" spans="1:4" ht="37" x14ac:dyDescent="0.45">
      <c r="A26" s="189" t="s">
        <v>206</v>
      </c>
      <c r="B26" s="190" t="s">
        <v>205</v>
      </c>
      <c r="D26" s="22"/>
    </row>
    <row r="27" spans="1:4" x14ac:dyDescent="0.45">
      <c r="A27" s="252" t="s">
        <v>200</v>
      </c>
      <c r="B27" s="252"/>
    </row>
    <row r="28" spans="1:4" x14ac:dyDescent="0.45">
      <c r="A28" s="186"/>
    </row>
    <row r="29" spans="1:4" ht="37" x14ac:dyDescent="0.45">
      <c r="A29" s="187" t="s">
        <v>201</v>
      </c>
      <c r="B29" s="188" t="s">
        <v>202</v>
      </c>
    </row>
    <row r="30" spans="1:4" ht="129.5" x14ac:dyDescent="0.45">
      <c r="A30" s="189" t="s">
        <v>199</v>
      </c>
      <c r="B30" s="190" t="s">
        <v>208</v>
      </c>
    </row>
    <row r="31" spans="1:4" ht="166.5" x14ac:dyDescent="0.45">
      <c r="A31" s="189" t="s">
        <v>196</v>
      </c>
      <c r="B31" s="191" t="s">
        <v>207</v>
      </c>
    </row>
    <row r="32" spans="1:4" ht="203.5" x14ac:dyDescent="0.45">
      <c r="A32" s="189" t="s">
        <v>204</v>
      </c>
      <c r="B32" s="191" t="s">
        <v>203</v>
      </c>
    </row>
    <row r="33" spans="1:4" ht="165.5" customHeight="1" x14ac:dyDescent="0.45">
      <c r="A33" s="189" t="s">
        <v>206</v>
      </c>
      <c r="B33" s="190"/>
      <c r="D33" s="22"/>
    </row>
    <row r="34" spans="1:4" x14ac:dyDescent="0.45">
      <c r="A34" s="252" t="s">
        <v>202</v>
      </c>
      <c r="B34" s="252"/>
    </row>
  </sheetData>
  <mergeCells count="2">
    <mergeCell ref="A27:B27"/>
    <mergeCell ref="A34:B3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tabColor theme="5"/>
  </sheetPr>
  <dimension ref="A1:M24"/>
  <sheetViews>
    <sheetView showGridLines="0" tabSelected="1" zoomScale="85" zoomScaleNormal="85" workbookViewId="0">
      <selection activeCell="D5" sqref="D5"/>
    </sheetView>
  </sheetViews>
  <sheetFormatPr baseColWidth="10" defaultRowHeight="14.5" x14ac:dyDescent="0.35"/>
  <cols>
    <col min="1" max="1" width="40.7265625" customWidth="1"/>
    <col min="2" max="6" width="24.7265625" customWidth="1"/>
    <col min="7" max="7" width="33.54296875" customWidth="1"/>
    <col min="8" max="8" width="19.1796875" customWidth="1"/>
    <col min="9" max="9" width="38.453125" customWidth="1"/>
    <col min="10" max="10" width="47.36328125" customWidth="1"/>
    <col min="11" max="11" width="24" customWidth="1"/>
    <col min="12" max="12" width="19.1796875" style="179" customWidth="1"/>
    <col min="13" max="13" width="32.26953125" customWidth="1"/>
  </cols>
  <sheetData>
    <row r="1" spans="1:12" ht="33" customHeight="1" x14ac:dyDescent="0.35">
      <c r="A1" s="54" t="s">
        <v>58</v>
      </c>
      <c r="B1" s="55"/>
      <c r="C1" s="55"/>
      <c r="D1" s="55"/>
      <c r="E1" s="55"/>
      <c r="F1" s="56"/>
      <c r="L1"/>
    </row>
    <row r="2" spans="1:12" x14ac:dyDescent="0.35">
      <c r="A2" s="57"/>
      <c r="B2" s="57"/>
      <c r="C2" s="58"/>
      <c r="D2" s="58"/>
      <c r="E2" s="58"/>
      <c r="F2" s="60"/>
      <c r="L2"/>
    </row>
    <row r="3" spans="1:12" x14ac:dyDescent="0.35">
      <c r="A3" s="59" t="s">
        <v>57</v>
      </c>
      <c r="B3" s="29"/>
      <c r="C3" s="60"/>
      <c r="D3" s="60"/>
      <c r="E3" s="60"/>
      <c r="F3" s="60"/>
      <c r="L3"/>
    </row>
    <row r="4" spans="1:12" x14ac:dyDescent="0.35">
      <c r="A4" s="59" t="s">
        <v>56</v>
      </c>
      <c r="B4" s="30"/>
      <c r="C4" s="60"/>
      <c r="D4" s="60"/>
      <c r="E4" s="60"/>
      <c r="F4" s="60"/>
      <c r="H4" s="253" t="s">
        <v>179</v>
      </c>
      <c r="I4" s="253"/>
      <c r="J4" s="253"/>
      <c r="L4"/>
    </row>
    <row r="5" spans="1:12" x14ac:dyDescent="0.35">
      <c r="A5" s="59" t="s">
        <v>55</v>
      </c>
      <c r="B5" s="30"/>
      <c r="C5" s="60"/>
      <c r="D5" s="60"/>
      <c r="E5" s="60"/>
      <c r="F5" s="60"/>
      <c r="H5" s="182" t="s">
        <v>175</v>
      </c>
      <c r="I5" s="182" t="s">
        <v>222</v>
      </c>
      <c r="J5" s="182" t="s">
        <v>176</v>
      </c>
      <c r="L5"/>
    </row>
    <row r="6" spans="1:12" x14ac:dyDescent="0.35">
      <c r="A6" s="61" t="s">
        <v>81</v>
      </c>
      <c r="B6" s="41"/>
      <c r="C6" s="60"/>
      <c r="D6" s="60"/>
      <c r="E6" s="60"/>
      <c r="F6" s="60"/>
      <c r="H6" s="184" t="s">
        <v>41</v>
      </c>
      <c r="I6" s="184" t="s">
        <v>42</v>
      </c>
      <c r="J6" s="181">
        <v>0.2</v>
      </c>
      <c r="L6"/>
    </row>
    <row r="7" spans="1:12" ht="29" x14ac:dyDescent="0.35">
      <c r="A7" s="220" t="s">
        <v>160</v>
      </c>
      <c r="B7" s="221"/>
      <c r="C7" s="62" t="s">
        <v>121</v>
      </c>
      <c r="D7" s="60"/>
      <c r="E7" s="60"/>
      <c r="F7" s="60"/>
      <c r="H7" s="184" t="s">
        <v>44</v>
      </c>
      <c r="I7" s="184" t="s">
        <v>42</v>
      </c>
      <c r="J7" s="181">
        <v>0.1</v>
      </c>
      <c r="L7"/>
    </row>
    <row r="8" spans="1:12" ht="30.5" customHeight="1" x14ac:dyDescent="0.35">
      <c r="A8" s="219"/>
      <c r="B8" s="60"/>
      <c r="C8" s="60"/>
      <c r="D8" s="60"/>
      <c r="E8" s="60"/>
      <c r="F8" s="60"/>
      <c r="H8" s="184" t="s">
        <v>45</v>
      </c>
      <c r="I8" s="184" t="s">
        <v>42</v>
      </c>
      <c r="J8" s="181">
        <v>0</v>
      </c>
      <c r="L8"/>
    </row>
    <row r="9" spans="1:12" ht="15.5" x14ac:dyDescent="0.35">
      <c r="A9" s="58"/>
      <c r="B9" s="63" t="s">
        <v>54</v>
      </c>
      <c r="C9" s="63"/>
      <c r="D9" s="63"/>
      <c r="E9" s="63"/>
      <c r="F9" s="63"/>
      <c r="H9" s="183" t="s">
        <v>41</v>
      </c>
      <c r="I9" s="183" t="s">
        <v>223</v>
      </c>
      <c r="J9" s="181">
        <v>0.3</v>
      </c>
      <c r="L9"/>
    </row>
    <row r="10" spans="1:12" ht="27" customHeight="1" x14ac:dyDescent="0.35">
      <c r="A10" s="64" t="s">
        <v>53</v>
      </c>
      <c r="B10" s="29" t="s">
        <v>131</v>
      </c>
      <c r="C10" s="29"/>
      <c r="D10" s="29"/>
      <c r="E10" s="29"/>
      <c r="F10" s="29"/>
      <c r="G10" s="26"/>
      <c r="H10" s="183" t="s">
        <v>44</v>
      </c>
      <c r="I10" s="183" t="s">
        <v>223</v>
      </c>
      <c r="J10" s="181">
        <v>0.2</v>
      </c>
      <c r="L10"/>
    </row>
    <row r="11" spans="1:12" ht="50.5" customHeight="1" x14ac:dyDescent="0.35">
      <c r="A11" s="64" t="s">
        <v>52</v>
      </c>
      <c r="B11" s="29" t="s">
        <v>41</v>
      </c>
      <c r="C11" s="29"/>
      <c r="D11" s="29"/>
      <c r="E11" s="29"/>
      <c r="F11" s="29"/>
      <c r="G11" s="26"/>
      <c r="H11" s="183" t="s">
        <v>45</v>
      </c>
      <c r="I11" s="215" t="s">
        <v>223</v>
      </c>
      <c r="J11" s="181">
        <v>0.1</v>
      </c>
      <c r="K11" t="s">
        <v>229</v>
      </c>
      <c r="L11"/>
    </row>
    <row r="12" spans="1:12" ht="27" customHeight="1" x14ac:dyDescent="0.35">
      <c r="A12" s="180" t="s">
        <v>174</v>
      </c>
      <c r="B12" s="275" t="s">
        <v>224</v>
      </c>
      <c r="C12" s="218"/>
      <c r="D12" s="218"/>
      <c r="E12" s="218"/>
      <c r="F12" s="218"/>
      <c r="G12" s="26"/>
      <c r="H12" s="225" t="s">
        <v>41</v>
      </c>
      <c r="I12" s="225" t="s">
        <v>224</v>
      </c>
      <c r="J12" s="181">
        <v>0.35</v>
      </c>
      <c r="L12"/>
    </row>
    <row r="13" spans="1:12" ht="27" customHeight="1" x14ac:dyDescent="0.35">
      <c r="A13" s="64" t="s">
        <v>87</v>
      </c>
      <c r="B13" s="29">
        <v>11</v>
      </c>
      <c r="C13" s="29"/>
      <c r="D13" s="29"/>
      <c r="E13" s="29"/>
      <c r="F13" s="29"/>
      <c r="G13" s="26"/>
      <c r="H13" s="225" t="s">
        <v>44</v>
      </c>
      <c r="I13" s="225" t="s">
        <v>224</v>
      </c>
      <c r="J13" s="181">
        <v>0.25</v>
      </c>
      <c r="L13"/>
    </row>
    <row r="14" spans="1:12" ht="39" customHeight="1" x14ac:dyDescent="0.35">
      <c r="A14" s="64" t="s">
        <v>51</v>
      </c>
      <c r="B14" s="28" t="s">
        <v>43</v>
      </c>
      <c r="C14" s="28" t="s">
        <v>43</v>
      </c>
      <c r="D14" s="28" t="s">
        <v>43</v>
      </c>
      <c r="E14" s="28" t="s">
        <v>43</v>
      </c>
      <c r="F14" s="28" t="s">
        <v>43</v>
      </c>
      <c r="G14" s="26"/>
      <c r="H14" s="225" t="s">
        <v>45</v>
      </c>
      <c r="I14" s="226" t="s">
        <v>224</v>
      </c>
      <c r="J14" s="181">
        <v>0.15</v>
      </c>
      <c r="K14" t="s">
        <v>229</v>
      </c>
      <c r="L14"/>
    </row>
    <row r="15" spans="1:12" ht="27" customHeight="1" x14ac:dyDescent="0.35">
      <c r="A15" s="64" t="s">
        <v>50</v>
      </c>
      <c r="B15" s="166">
        <v>0.4</v>
      </c>
      <c r="C15" s="166">
        <v>0.4</v>
      </c>
      <c r="D15" s="166">
        <v>0.4</v>
      </c>
      <c r="E15" s="166">
        <v>0.4</v>
      </c>
      <c r="F15" s="166">
        <v>0.4</v>
      </c>
      <c r="G15" s="27" t="s">
        <v>122</v>
      </c>
      <c r="L15"/>
    </row>
    <row r="16" spans="1:12" ht="27" customHeight="1" x14ac:dyDescent="0.35">
      <c r="A16" s="64" t="s">
        <v>177</v>
      </c>
      <c r="B16" s="65">
        <f>IF(OR(B11="PE",B11="ME"),SUMIFS($J$6:$J$8,$H$6:$H$8,B$11),0%)</f>
        <v>0.2</v>
      </c>
      <c r="C16" s="65">
        <f>IF(OR(C11="PE",C11="ME"),SUMIFS($J$6:$J$8,$H$6:$H$8,C$11),0%)</f>
        <v>0</v>
      </c>
      <c r="D16" s="65">
        <f>IF(OR(D11="PE",D11="ME"),SUMIFS($J$6:$J$8,$H$6:$H$8,D$11),0%)</f>
        <v>0</v>
      </c>
      <c r="E16" s="65">
        <f>IF(OR(E11="PE",E11="ME"),SUMIFS($J$6:$J$8,$H$6:$H$8,E$11),0%)</f>
        <v>0</v>
      </c>
      <c r="F16" s="65">
        <f>IF(OR(F11="PE",F11="ME"),SUMIFS($J$6:$J$8,$H$6:$H$8,F$11),0%)</f>
        <v>0</v>
      </c>
      <c r="G16" s="27"/>
      <c r="L16"/>
    </row>
    <row r="17" spans="1:13" ht="27" customHeight="1" x14ac:dyDescent="0.35">
      <c r="A17" s="64" t="s">
        <v>178</v>
      </c>
      <c r="B17" s="185">
        <f>IF(SUMIFS($J$9:$J$14,$I$9:$I$14,B12,$H$9:$H$14,B11)=0,"Erreur de paramétrage",SUMIFS($J$9:$J$14,$I$9:$I$14,B12,$H$9:$H$14,B11))</f>
        <v>0.35</v>
      </c>
      <c r="C17" s="185" t="str">
        <f>IF(SUMIFS($J$9:$J$14,$I$9:$I$14,C12)=0,"Erreur de paramétrage",SUMIFS($J$9:$J$14,$I$9:$I$14,C12))</f>
        <v>Erreur de paramétrage</v>
      </c>
      <c r="D17" s="185" t="str">
        <f>IF(SUMIFS($J$9:$J$14,$I$9:$I$14,D12)=0,"Erreur de paramétrage",SUMIFS($J$9:$J$14,$I$9:$I$14,D12))</f>
        <v>Erreur de paramétrage</v>
      </c>
      <c r="E17" s="185" t="str">
        <f>IF(SUMIFS($J$9:$J$14,$I$9:$I$14,E12)=0,"Erreur de paramétrage",SUMIFS($J$9:$J$14,$I$9:$I$14,E12))</f>
        <v>Erreur de paramétrage</v>
      </c>
      <c r="F17" s="185" t="str">
        <f>IF(SUMIFS($J$9:$J$14,$I$9:$I$14,F12)=0,"Erreur de paramétrage",SUMIFS($J$9:$J$14,$I$9:$I$14,F12))</f>
        <v>Erreur de paramétrage</v>
      </c>
      <c r="H17" s="212" t="s">
        <v>221</v>
      </c>
      <c r="I17" s="213"/>
      <c r="J17" s="213"/>
      <c r="K17" s="213"/>
      <c r="L17" s="213"/>
      <c r="M17" s="214"/>
    </row>
    <row r="18" spans="1:13" ht="27" customHeight="1" x14ac:dyDescent="0.35">
      <c r="A18" s="64" t="s">
        <v>227</v>
      </c>
      <c r="B18" s="222" t="str">
        <f>IF(B$11="ER 100%*coûts marginaux",100%,IF(B$11="ER 50%*coûts complets",50%,IF(SUMIFS($J$19:$J$24,$I$19:$I$24,$B$7,$H$19:$H$24,B$11,$M$19:$M$24,B$14)=0,"Erreur de paramétrage",SUMIFS($J$19:$J$24,$I$19:$I$24,$B$7,$H$19:$H$24,B$11,$M$19:$M$24,B$14))))</f>
        <v>Erreur de paramétrage</v>
      </c>
      <c r="C18" s="222" t="str">
        <f>IF(C$11="ER 100%*coûts marginaux",100%,IF(C$11="ER 50%*coûts complets",50%,IF(SUMIFS($J$19:$J$24,$I$19:$I$24,$B$7,$H$19:$H$24,C$11,$M$19:$M$24,C$14)=0,"Erreur de paramétrage",SUMIFS($J$19:$J$24,$I$19:$I$24,$B$7,$H$19:$H$24,C$11,$M$19:$M$24,C$14))))</f>
        <v>Erreur de paramétrage</v>
      </c>
      <c r="D18" s="222" t="str">
        <f>IF(D$11="ER 100%*coûts marginaux",100%,IF(D$11="ER 50%*coûts complets",50%,IF(SUMIFS($J$19:$J$24,$I$19:$I$24,$B$7,$H$19:$H$24,D$11,$M$19:$M$24,D$14)=0,"Erreur de paramétrage",SUMIFS($J$19:$J$24,$I$19:$I$24,$B$7,$H$19:$H$24,D$11,$M$19:$M$24,D$14))))</f>
        <v>Erreur de paramétrage</v>
      </c>
      <c r="E18" s="222" t="str">
        <f>IF(E$11="ER 100%*coûts marginaux",100%,IF(E$11="ER 50%*coûts complets",50%,IF(SUMIFS($J$19:$J$24,$I$19:$I$24,$B$7,$H$19:$H$24,E$11,$M$19:$M$24,E$14)=0,"Erreur de paramétrage",SUMIFS($J$19:$J$24,$I$19:$I$24,$B$7,$H$19:$H$24,E$11,$M$19:$M$24,E$14))))</f>
        <v>Erreur de paramétrage</v>
      </c>
      <c r="F18" s="222" t="str">
        <f>IF(F$11="ER 100%*coûts marginaux",100%,IF(F$11="ER 50%*coûts complets",50%,IF(SUMIFS($J$19:$J$24,$I$19:$I$24,$B$7,$H$19:$H$24,F$11,$M$19:$M$24,F$14)=0,"Erreur de paramétrage",SUMIFS($J$19:$J$24,$I$19:$I$24,$B$7,$H$19:$H$24,F$11,$M$19:$M$24,F$14))))</f>
        <v>Erreur de paramétrage</v>
      </c>
      <c r="H18" s="182" t="s">
        <v>217</v>
      </c>
      <c r="I18" s="182" t="s">
        <v>216</v>
      </c>
      <c r="J18" s="182" t="s">
        <v>218</v>
      </c>
      <c r="K18" s="182" t="s">
        <v>219</v>
      </c>
      <c r="L18" s="182" t="s">
        <v>220</v>
      </c>
      <c r="M18" s="223" t="s">
        <v>228</v>
      </c>
    </row>
    <row r="19" spans="1:13" ht="27" customHeight="1" x14ac:dyDescent="0.35">
      <c r="A19" s="64" t="s">
        <v>226</v>
      </c>
      <c r="B19" s="222" t="str">
        <f>IF(B$11="ER 100%*coûts marginaux",100%,IF(B$11="ER 50%*coûts complets",50%,IF(SUMIFS($K$19:$K$24,$I$19:$I$24,$B$7,$H$19:$H$24,B$11,$M$19:$M$24,B$14)=0,"Erreur de paramétrage",SUMIFS($K$19:$K$24,$I$19:$I$24,$B$7,$H$19:$H$24,B$11,$M$19:$M$24,B$14))))</f>
        <v>Erreur de paramétrage</v>
      </c>
      <c r="C19" s="222" t="str">
        <f>IF(C$11="ER 100%*coûts marginaux",100%,IF(C$11="ER 50%*coûts complets",50%,IF(SUMIFS($K$19:$K$24,$I$19:$I$24,$B$7,$H$19:$H$24,C$11,$M$19:$M$24,C$14)=0,"Erreur de paramétrage",SUMIFS($K$19:$K$24,$I$19:$I$24,$B$7,$H$19:$H$24,C$11,$M$19:$M$24,C$14))))</f>
        <v>Erreur de paramétrage</v>
      </c>
      <c r="D19" s="222" t="str">
        <f>IF(D$11="ER 100%*coûts marginaux",100%,IF(D$11="ER 50%*coûts complets",50%,IF(SUMIFS($K$19:$K$24,$I$19:$I$24,$B$7,$H$19:$H$24,D$11,$M$19:$M$24,D$14)=0,"Erreur de paramétrage",SUMIFS($K$19:$K$24,$I$19:$I$24,$B$7,$H$19:$H$24,D$11,$M$19:$M$24,D$14))))</f>
        <v>Erreur de paramétrage</v>
      </c>
      <c r="E19" s="222" t="str">
        <f>IF(E$11="ER 100%*coûts marginaux",100%,IF(E$11="ER 50%*coûts complets",50%,IF(SUMIFS($K$19:$K$24,$I$19:$I$24,$B$7,$H$19:$H$24,E$11,$M$19:$M$24,E$14)=0,"Erreur de paramétrage",SUMIFS($K$19:$K$24,$I$19:$I$24,$B$7,$H$19:$H$24,E$11,$M$19:$M$24,E$14))))</f>
        <v>Erreur de paramétrage</v>
      </c>
      <c r="F19" s="222" t="str">
        <f>IF(F$11="ER 100%*coûts marginaux",100%,IF(F$11="ER 50%*coûts complets",50%,IF(SUMIFS($K$19:$K$24,$I$19:$I$24,$B$7,$H$19:$H$24,F$11,$M$19:$M$24,F$14)=0,"Erreur de paramétrage",SUMIFS($K$19:$K$24,$I$19:$I$24,$B$7,$H$19:$H$24,F$11,$M$19:$M$24,F$14))))</f>
        <v>Erreur de paramétrage</v>
      </c>
      <c r="H19" s="183" t="s">
        <v>45</v>
      </c>
      <c r="I19" s="183" t="s">
        <v>46</v>
      </c>
      <c r="J19" s="216">
        <v>0.65</v>
      </c>
      <c r="K19" s="216">
        <v>0.4</v>
      </c>
      <c r="L19" s="216">
        <v>0.4</v>
      </c>
      <c r="M19" s="224" t="s">
        <v>43</v>
      </c>
    </row>
    <row r="20" spans="1:13" ht="27" customHeight="1" x14ac:dyDescent="0.35">
      <c r="A20" s="64" t="s">
        <v>225</v>
      </c>
      <c r="B20" s="185">
        <f>IF(OR(B11="PE",B11="ME",B11="GE"),SUMIFS($L$19:$L$21,$H$19:$H$21,B$11),0%)</f>
        <v>0.6</v>
      </c>
      <c r="C20" s="185">
        <f>IF(OR(C11="PE",C11="ME",C11="GE"),SUMIFS($L$19:$L$21,$H$19:$H$21,C$11),0%)</f>
        <v>0</v>
      </c>
      <c r="D20" s="185">
        <f>IF(OR(D11="PE",D11="ME",D11="GE"),SUMIFS($L$19:$L$21,$H$19:$H$21,D$11),0%)</f>
        <v>0</v>
      </c>
      <c r="E20" s="185">
        <f>IF(OR(E11="PE",E11="ME",E11="GE"),SUMIFS($L$19:$L$21,$H$19:$H$21,E$11),0%)</f>
        <v>0</v>
      </c>
      <c r="F20" s="185">
        <f>IF(OR(F11="PE",F11="ME",F11="GE"),SUMIFS($L$19:$L$21,$H$19:$H$21,F$11),0%)</f>
        <v>0</v>
      </c>
      <c r="H20" s="183" t="s">
        <v>44</v>
      </c>
      <c r="I20" s="183" t="s">
        <v>46</v>
      </c>
      <c r="J20" s="216">
        <v>0.75</v>
      </c>
      <c r="K20" s="216">
        <v>0.5</v>
      </c>
      <c r="L20" s="216">
        <v>0.5</v>
      </c>
      <c r="M20" s="224" t="s">
        <v>43</v>
      </c>
    </row>
    <row r="21" spans="1:13" ht="29" x14ac:dyDescent="0.35">
      <c r="A21" s="64" t="s">
        <v>254</v>
      </c>
      <c r="B21" s="237">
        <v>1000</v>
      </c>
      <c r="H21" s="183" t="s">
        <v>41</v>
      </c>
      <c r="I21" s="183" t="s">
        <v>46</v>
      </c>
      <c r="J21" s="216">
        <v>0.8</v>
      </c>
      <c r="K21" s="216">
        <v>0.6</v>
      </c>
      <c r="L21" s="216">
        <v>0.6</v>
      </c>
      <c r="M21" s="224" t="s">
        <v>43</v>
      </c>
    </row>
    <row r="22" spans="1:13" ht="27" customHeight="1" x14ac:dyDescent="0.35">
      <c r="H22" s="184" t="s">
        <v>45</v>
      </c>
      <c r="I22" s="184" t="s">
        <v>42</v>
      </c>
      <c r="J22" s="217">
        <v>0.5</v>
      </c>
      <c r="K22" s="217">
        <v>0.25</v>
      </c>
      <c r="L22" s="217">
        <v>0.4</v>
      </c>
      <c r="M22" s="224" t="s">
        <v>43</v>
      </c>
    </row>
    <row r="23" spans="1:13" ht="29" x14ac:dyDescent="0.35">
      <c r="H23" s="184" t="s">
        <v>44</v>
      </c>
      <c r="I23" s="184" t="s">
        <v>42</v>
      </c>
      <c r="J23" s="217">
        <v>0.6</v>
      </c>
      <c r="K23" s="217">
        <v>0.35</v>
      </c>
      <c r="L23" s="217">
        <v>0.5</v>
      </c>
      <c r="M23" s="224" t="s">
        <v>43</v>
      </c>
    </row>
    <row r="24" spans="1:13" ht="29" x14ac:dyDescent="0.35">
      <c r="H24" s="184" t="s">
        <v>41</v>
      </c>
      <c r="I24" s="184" t="s">
        <v>42</v>
      </c>
      <c r="J24" s="217">
        <v>0.7</v>
      </c>
      <c r="K24" s="217">
        <v>0.44999999999999996</v>
      </c>
      <c r="L24" s="217">
        <v>0.6</v>
      </c>
      <c r="M24" s="224" t="s">
        <v>43</v>
      </c>
    </row>
  </sheetData>
  <sheetProtection formatCells="0" formatColumns="0" formatRows="0" insertColumns="0" insertRows="0" insertHyperlinks="0" deleteColumns="0" deleteRows="0" sort="0" autoFilter="0" pivotTables="0"/>
  <mergeCells count="1">
    <mergeCell ref="H4:J4"/>
  </mergeCells>
  <conditionalFormatting sqref="B3:B7">
    <cfRule type="containsBlanks" dxfId="30" priority="2">
      <formula>LEN(TRIM(B3))=0</formula>
    </cfRule>
  </conditionalFormatting>
  <conditionalFormatting sqref="B10:F11 B13:F13">
    <cfRule type="containsBlanks" dxfId="29" priority="3">
      <formula>LEN(TRIM(B10))=0</formula>
    </cfRule>
  </conditionalFormatting>
  <dataValidations count="4">
    <dataValidation type="list" allowBlank="1" showInputMessage="1" showErrorMessage="1" sqref="B7" xr:uid="{00000000-0002-0000-0200-000001000000}">
      <formula1>"Oui,Non"</formula1>
    </dataValidation>
    <dataValidation type="list" allowBlank="1" showInputMessage="1" showErrorMessage="1" sqref="B11:F11" xr:uid="{3D92768D-9B5A-40BA-AFA6-7FDBB65AAF43}">
      <formula1>"GE,ME,PE,ER 100%*coûts marginaux,ER 50%*coûts complets"</formula1>
    </dataValidation>
    <dataValidation type="list" allowBlank="1" showInputMessage="1" showErrorMessage="1" sqref="B8 B12:F12" xr:uid="{0752A23E-7F58-436B-96FC-9F4F8BE1ABA8}">
      <mc:AlternateContent xmlns:x12ac="http://schemas.microsoft.com/office/spreadsheetml/2011/1/ac" xmlns:mc="http://schemas.openxmlformats.org/markup-compatibility/2006">
        <mc:Choice Requires="x12ac">
          <x12ac:list>"Oui Ille et Vilaine, Savoie ou Yvelines", Oui autres départements, Non</x12ac:list>
        </mc:Choice>
        <mc:Fallback>
          <formula1>"Oui Ille et Vilaine, Savoie ou Yvelines, Oui autres départements, Non"</formula1>
        </mc:Fallback>
      </mc:AlternateContent>
    </dataValidation>
    <dataValidation type="list" allowBlank="1" showInputMessage="1" showErrorMessage="1" sqref="B14:F14" xr:uid="{F9E88289-AF95-4E89-B04D-89FCE1191F61}">
      <formula1>"100% subvention, Subvention et avances remboursables"</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tabColor theme="5"/>
  </sheetPr>
  <dimension ref="A1:F103"/>
  <sheetViews>
    <sheetView showGridLines="0" zoomScale="98" zoomScaleNormal="120" workbookViewId="0">
      <pane ySplit="5" topLeftCell="A6" activePane="bottomLeft" state="frozen"/>
      <selection activeCell="M13" sqref="M13"/>
      <selection pane="bottomLeft" activeCell="A6" sqref="A6:C14"/>
    </sheetView>
  </sheetViews>
  <sheetFormatPr baseColWidth="10" defaultRowHeight="14.5" x14ac:dyDescent="0.35"/>
  <cols>
    <col min="1" max="3" width="11.26953125" customWidth="1"/>
    <col min="4" max="4" width="23" customWidth="1"/>
    <col min="5" max="5" width="83.1796875" customWidth="1"/>
  </cols>
  <sheetData>
    <row r="1" spans="1:6" x14ac:dyDescent="0.35">
      <c r="A1" s="20" t="s">
        <v>13</v>
      </c>
    </row>
    <row r="2" spans="1:6" x14ac:dyDescent="0.35">
      <c r="A2" s="18" t="s">
        <v>135</v>
      </c>
    </row>
    <row r="4" spans="1:6" x14ac:dyDescent="0.35">
      <c r="D4" s="19" t="s">
        <v>12</v>
      </c>
      <c r="E4" s="18" t="s">
        <v>11</v>
      </c>
    </row>
    <row r="5" spans="1:6" ht="25" x14ac:dyDescent="0.35">
      <c r="A5" s="17" t="s">
        <v>10</v>
      </c>
      <c r="B5" s="17" t="s">
        <v>9</v>
      </c>
      <c r="C5" s="17" t="s">
        <v>8</v>
      </c>
      <c r="D5" s="17" t="s">
        <v>7</v>
      </c>
      <c r="E5" s="17" t="s">
        <v>6</v>
      </c>
      <c r="F5" s="239" t="s">
        <v>275</v>
      </c>
    </row>
    <row r="6" spans="1:6" x14ac:dyDescent="0.35">
      <c r="A6" s="31" t="s">
        <v>262</v>
      </c>
      <c r="B6" s="31">
        <v>1</v>
      </c>
      <c r="C6" s="31">
        <v>1</v>
      </c>
      <c r="D6" s="13" t="s">
        <v>263</v>
      </c>
      <c r="E6" s="12" t="s">
        <v>264</v>
      </c>
    </row>
    <row r="7" spans="1:6" x14ac:dyDescent="0.35">
      <c r="A7" s="31" t="s">
        <v>262</v>
      </c>
      <c r="B7" s="31">
        <v>2</v>
      </c>
      <c r="C7" s="31">
        <v>1</v>
      </c>
      <c r="D7" s="13" t="s">
        <v>265</v>
      </c>
      <c r="E7" s="12" t="s">
        <v>266</v>
      </c>
    </row>
    <row r="8" spans="1:6" x14ac:dyDescent="0.35">
      <c r="A8" s="31" t="s">
        <v>133</v>
      </c>
      <c r="B8" s="31">
        <v>1</v>
      </c>
      <c r="C8" s="31">
        <v>1</v>
      </c>
      <c r="D8" s="13" t="s">
        <v>267</v>
      </c>
      <c r="E8" s="12" t="s">
        <v>289</v>
      </c>
    </row>
    <row r="9" spans="1:6" x14ac:dyDescent="0.35">
      <c r="A9" s="31" t="s">
        <v>133</v>
      </c>
      <c r="B9" s="31">
        <v>2</v>
      </c>
      <c r="C9" s="31">
        <v>1</v>
      </c>
      <c r="D9" s="13" t="s">
        <v>268</v>
      </c>
      <c r="E9" s="12" t="s">
        <v>269</v>
      </c>
    </row>
    <row r="10" spans="1:6" x14ac:dyDescent="0.35">
      <c r="A10" s="31" t="s">
        <v>133</v>
      </c>
      <c r="B10" s="31">
        <v>2</v>
      </c>
      <c r="C10" s="31">
        <v>2</v>
      </c>
      <c r="D10" s="13" t="s">
        <v>270</v>
      </c>
      <c r="E10" s="12" t="s">
        <v>290</v>
      </c>
    </row>
    <row r="11" spans="1:6" x14ac:dyDescent="0.35">
      <c r="A11" s="31" t="s">
        <v>133</v>
      </c>
      <c r="B11" s="31">
        <v>3</v>
      </c>
      <c r="C11" s="31">
        <v>1</v>
      </c>
      <c r="D11" s="13" t="s">
        <v>271</v>
      </c>
      <c r="E11" s="12" t="s">
        <v>291</v>
      </c>
    </row>
    <row r="12" spans="1:6" x14ac:dyDescent="0.35">
      <c r="A12" s="31" t="s">
        <v>133</v>
      </c>
      <c r="B12" s="31">
        <v>4</v>
      </c>
      <c r="C12" s="31">
        <v>1</v>
      </c>
      <c r="D12" s="13" t="s">
        <v>272</v>
      </c>
      <c r="E12" s="12" t="s">
        <v>292</v>
      </c>
    </row>
    <row r="13" spans="1:6" x14ac:dyDescent="0.35">
      <c r="A13" s="31" t="s">
        <v>134</v>
      </c>
      <c r="B13" s="31">
        <v>1</v>
      </c>
      <c r="C13" s="31">
        <v>1</v>
      </c>
      <c r="D13" s="13" t="s">
        <v>273</v>
      </c>
      <c r="E13" s="12" t="s">
        <v>293</v>
      </c>
    </row>
    <row r="14" spans="1:6" x14ac:dyDescent="0.35">
      <c r="A14" s="31" t="s">
        <v>134</v>
      </c>
      <c r="B14" s="31">
        <v>2</v>
      </c>
      <c r="C14" s="31">
        <v>1</v>
      </c>
      <c r="D14" s="13" t="s">
        <v>274</v>
      </c>
      <c r="E14" s="12" t="s">
        <v>294</v>
      </c>
    </row>
    <row r="15" spans="1:6" x14ac:dyDescent="0.35">
      <c r="A15" s="31"/>
      <c r="B15" s="31"/>
      <c r="C15" s="31"/>
      <c r="D15" s="13"/>
      <c r="E15" s="12"/>
    </row>
    <row r="16" spans="1:6" x14ac:dyDescent="0.35">
      <c r="A16" s="31"/>
      <c r="B16" s="31"/>
      <c r="C16" s="31"/>
      <c r="D16" s="13"/>
      <c r="E16" s="12"/>
    </row>
    <row r="17" spans="1:5" x14ac:dyDescent="0.35">
      <c r="A17" s="31"/>
      <c r="B17" s="31"/>
      <c r="C17" s="31"/>
      <c r="D17" s="13"/>
      <c r="E17" s="12"/>
    </row>
    <row r="18" spans="1:5" x14ac:dyDescent="0.35">
      <c r="A18" s="31"/>
      <c r="B18" s="31"/>
      <c r="C18" s="31"/>
      <c r="D18" s="13"/>
      <c r="E18" s="12"/>
    </row>
    <row r="19" spans="1:5" x14ac:dyDescent="0.35">
      <c r="A19" s="31"/>
      <c r="B19" s="31"/>
      <c r="C19" s="31"/>
      <c r="D19" s="13"/>
      <c r="E19" s="12"/>
    </row>
    <row r="20" spans="1:5" x14ac:dyDescent="0.35">
      <c r="A20" s="31"/>
      <c r="B20" s="31"/>
      <c r="C20" s="31"/>
      <c r="D20" s="13"/>
      <c r="E20" s="12"/>
    </row>
    <row r="21" spans="1:5" x14ac:dyDescent="0.35">
      <c r="A21" s="31"/>
      <c r="B21" s="31"/>
      <c r="C21" s="31"/>
      <c r="D21" s="13"/>
      <c r="E21" s="12"/>
    </row>
    <row r="22" spans="1:5" x14ac:dyDescent="0.35">
      <c r="A22" s="31"/>
      <c r="B22" s="31"/>
      <c r="C22" s="31"/>
      <c r="D22" s="13"/>
      <c r="E22" s="12"/>
    </row>
    <row r="23" spans="1:5" x14ac:dyDescent="0.35">
      <c r="A23" s="31"/>
      <c r="B23" s="31"/>
      <c r="C23" s="31"/>
      <c r="D23" s="13"/>
      <c r="E23" s="12"/>
    </row>
    <row r="24" spans="1:5" x14ac:dyDescent="0.35">
      <c r="A24" s="31"/>
      <c r="B24" s="31"/>
      <c r="C24" s="31"/>
      <c r="D24" s="13" t="str">
        <f t="shared" ref="D24" si="0">CONCATENATE(A24,B24,C24)</f>
        <v/>
      </c>
      <c r="E24" s="12"/>
    </row>
    <row r="25" spans="1:5" x14ac:dyDescent="0.35">
      <c r="A25" s="31"/>
      <c r="B25" s="31"/>
      <c r="C25" s="31"/>
      <c r="D25" s="13" t="str">
        <f t="shared" ref="D25:D35" si="1">CONCATENATE(A25,B25,C25)</f>
        <v/>
      </c>
      <c r="E25" s="12"/>
    </row>
    <row r="26" spans="1:5" x14ac:dyDescent="0.35">
      <c r="A26" s="31"/>
      <c r="B26" s="31"/>
      <c r="C26" s="31"/>
      <c r="D26" s="13" t="str">
        <f t="shared" si="1"/>
        <v/>
      </c>
      <c r="E26" s="12"/>
    </row>
    <row r="27" spans="1:5" x14ac:dyDescent="0.35">
      <c r="A27" s="31"/>
      <c r="B27" s="31"/>
      <c r="C27" s="31"/>
      <c r="D27" s="13" t="str">
        <f t="shared" si="1"/>
        <v/>
      </c>
      <c r="E27" s="12"/>
    </row>
    <row r="28" spans="1:5" x14ac:dyDescent="0.35">
      <c r="A28" s="31"/>
      <c r="B28" s="31"/>
      <c r="C28" s="31"/>
      <c r="D28" s="13" t="str">
        <f t="shared" si="1"/>
        <v/>
      </c>
      <c r="E28" s="12"/>
    </row>
    <row r="29" spans="1:5" x14ac:dyDescent="0.35">
      <c r="A29" s="31"/>
      <c r="B29" s="31"/>
      <c r="C29" s="31"/>
      <c r="D29" s="13" t="str">
        <f t="shared" si="1"/>
        <v/>
      </c>
      <c r="E29" s="12"/>
    </row>
    <row r="30" spans="1:5" x14ac:dyDescent="0.35">
      <c r="A30" s="31"/>
      <c r="B30" s="31"/>
      <c r="C30" s="31"/>
      <c r="D30" s="13" t="str">
        <f t="shared" si="1"/>
        <v/>
      </c>
      <c r="E30" s="12"/>
    </row>
    <row r="31" spans="1:5" x14ac:dyDescent="0.35">
      <c r="A31" s="31"/>
      <c r="B31" s="31"/>
      <c r="C31" s="31"/>
      <c r="D31" s="13" t="str">
        <f t="shared" si="1"/>
        <v/>
      </c>
      <c r="E31" s="12"/>
    </row>
    <row r="32" spans="1:5" x14ac:dyDescent="0.35">
      <c r="A32" s="31"/>
      <c r="B32" s="31"/>
      <c r="C32" s="31"/>
      <c r="D32" s="13" t="str">
        <f t="shared" si="1"/>
        <v/>
      </c>
      <c r="E32" s="12"/>
    </row>
    <row r="33" spans="1:5" x14ac:dyDescent="0.35">
      <c r="A33" s="31"/>
      <c r="B33" s="31"/>
      <c r="C33" s="31"/>
      <c r="D33" s="13" t="str">
        <f t="shared" si="1"/>
        <v/>
      </c>
      <c r="E33" s="12"/>
    </row>
    <row r="34" spans="1:5" x14ac:dyDescent="0.35">
      <c r="A34" s="31"/>
      <c r="B34" s="31"/>
      <c r="C34" s="31"/>
      <c r="D34" s="13" t="str">
        <f t="shared" si="1"/>
        <v/>
      </c>
      <c r="E34" s="12"/>
    </row>
    <row r="35" spans="1:5" x14ac:dyDescent="0.35">
      <c r="A35" s="31"/>
      <c r="B35" s="31"/>
      <c r="C35" s="31"/>
      <c r="D35" s="13" t="str">
        <f t="shared" si="1"/>
        <v/>
      </c>
      <c r="E35" s="12"/>
    </row>
    <row r="36" spans="1:5" x14ac:dyDescent="0.35">
      <c r="A36" s="16"/>
      <c r="B36" s="15"/>
      <c r="C36" s="14"/>
      <c r="D36" s="13" t="str">
        <f t="shared" ref="D36:D61" si="2">CONCATENATE(A36,B36,C36)</f>
        <v/>
      </c>
      <c r="E36" s="12"/>
    </row>
    <row r="37" spans="1:5" x14ac:dyDescent="0.35">
      <c r="A37" s="16"/>
      <c r="B37" s="15"/>
      <c r="C37" s="14"/>
      <c r="D37" s="13" t="str">
        <f t="shared" si="2"/>
        <v/>
      </c>
      <c r="E37" s="12"/>
    </row>
    <row r="38" spans="1:5" x14ac:dyDescent="0.35">
      <c r="A38" s="16"/>
      <c r="B38" s="15"/>
      <c r="C38" s="14"/>
      <c r="D38" s="13" t="str">
        <f t="shared" si="2"/>
        <v/>
      </c>
      <c r="E38" s="12"/>
    </row>
    <row r="39" spans="1:5" x14ac:dyDescent="0.35">
      <c r="A39" s="16"/>
      <c r="B39" s="15"/>
      <c r="C39" s="14"/>
      <c r="D39" s="13" t="str">
        <f t="shared" si="2"/>
        <v/>
      </c>
      <c r="E39" s="12"/>
    </row>
    <row r="40" spans="1:5" x14ac:dyDescent="0.35">
      <c r="A40" s="16"/>
      <c r="B40" s="15"/>
      <c r="C40" s="14"/>
      <c r="D40" s="13" t="str">
        <f t="shared" si="2"/>
        <v/>
      </c>
      <c r="E40" s="12"/>
    </row>
    <row r="41" spans="1:5" x14ac:dyDescent="0.35">
      <c r="A41" s="16"/>
      <c r="B41" s="15"/>
      <c r="C41" s="14"/>
      <c r="D41" s="13" t="str">
        <f t="shared" si="2"/>
        <v/>
      </c>
      <c r="E41" s="12"/>
    </row>
    <row r="42" spans="1:5" x14ac:dyDescent="0.35">
      <c r="A42" s="16"/>
      <c r="B42" s="15"/>
      <c r="C42" s="14"/>
      <c r="D42" s="13" t="str">
        <f t="shared" si="2"/>
        <v/>
      </c>
      <c r="E42" s="12"/>
    </row>
    <row r="43" spans="1:5" x14ac:dyDescent="0.35">
      <c r="A43" s="16"/>
      <c r="B43" s="15"/>
      <c r="C43" s="14"/>
      <c r="D43" s="13" t="str">
        <f t="shared" si="2"/>
        <v/>
      </c>
      <c r="E43" s="12"/>
    </row>
    <row r="44" spans="1:5" x14ac:dyDescent="0.35">
      <c r="A44" s="16"/>
      <c r="B44" s="15"/>
      <c r="C44" s="14"/>
      <c r="D44" s="13" t="str">
        <f t="shared" si="2"/>
        <v/>
      </c>
      <c r="E44" s="12"/>
    </row>
    <row r="45" spans="1:5" x14ac:dyDescent="0.35">
      <c r="A45" s="16"/>
      <c r="B45" s="15"/>
      <c r="C45" s="14"/>
      <c r="D45" s="13" t="str">
        <f t="shared" si="2"/>
        <v/>
      </c>
      <c r="E45" s="12"/>
    </row>
    <row r="46" spans="1:5" x14ac:dyDescent="0.35">
      <c r="A46" s="16"/>
      <c r="B46" s="15"/>
      <c r="C46" s="14"/>
      <c r="D46" s="13" t="str">
        <f t="shared" si="2"/>
        <v/>
      </c>
      <c r="E46" s="12"/>
    </row>
    <row r="47" spans="1:5" x14ac:dyDescent="0.35">
      <c r="A47" s="16"/>
      <c r="B47" s="15"/>
      <c r="C47" s="14"/>
      <c r="D47" s="13" t="str">
        <f t="shared" si="2"/>
        <v/>
      </c>
      <c r="E47" s="12"/>
    </row>
    <row r="48" spans="1:5" x14ac:dyDescent="0.35">
      <c r="A48" s="16"/>
      <c r="B48" s="15"/>
      <c r="C48" s="14"/>
      <c r="D48" s="13" t="str">
        <f t="shared" si="2"/>
        <v/>
      </c>
      <c r="E48" s="12"/>
    </row>
    <row r="49" spans="1:5" x14ac:dyDescent="0.35">
      <c r="A49" s="16"/>
      <c r="B49" s="15"/>
      <c r="C49" s="14"/>
      <c r="D49" s="13" t="str">
        <f t="shared" si="2"/>
        <v/>
      </c>
      <c r="E49" s="12"/>
    </row>
    <row r="50" spans="1:5" x14ac:dyDescent="0.35">
      <c r="A50" s="16"/>
      <c r="B50" s="15"/>
      <c r="C50" s="14"/>
      <c r="D50" s="13" t="str">
        <f t="shared" si="2"/>
        <v/>
      </c>
      <c r="E50" s="12"/>
    </row>
    <row r="51" spans="1:5" x14ac:dyDescent="0.35">
      <c r="A51" s="16"/>
      <c r="B51" s="15"/>
      <c r="C51" s="14"/>
      <c r="D51" s="13" t="str">
        <f t="shared" si="2"/>
        <v/>
      </c>
      <c r="E51" s="12"/>
    </row>
    <row r="52" spans="1:5" x14ac:dyDescent="0.35">
      <c r="A52" s="16"/>
      <c r="B52" s="15"/>
      <c r="C52" s="14"/>
      <c r="D52" s="13" t="str">
        <f t="shared" si="2"/>
        <v/>
      </c>
      <c r="E52" s="12"/>
    </row>
    <row r="53" spans="1:5" x14ac:dyDescent="0.35">
      <c r="A53" s="16"/>
      <c r="B53" s="15"/>
      <c r="C53" s="14"/>
      <c r="D53" s="13" t="str">
        <f t="shared" si="2"/>
        <v/>
      </c>
      <c r="E53" s="12"/>
    </row>
    <row r="54" spans="1:5" x14ac:dyDescent="0.35">
      <c r="A54" s="16"/>
      <c r="B54" s="15"/>
      <c r="C54" s="14"/>
      <c r="D54" s="13" t="str">
        <f t="shared" si="2"/>
        <v/>
      </c>
      <c r="E54" s="12"/>
    </row>
    <row r="55" spans="1:5" x14ac:dyDescent="0.35">
      <c r="A55" s="16"/>
      <c r="B55" s="15"/>
      <c r="C55" s="14"/>
      <c r="D55" s="13" t="str">
        <f t="shared" si="2"/>
        <v/>
      </c>
      <c r="E55" s="12"/>
    </row>
    <row r="56" spans="1:5" x14ac:dyDescent="0.35">
      <c r="A56" s="16"/>
      <c r="B56" s="15"/>
      <c r="C56" s="14"/>
      <c r="D56" s="13" t="str">
        <f t="shared" si="2"/>
        <v/>
      </c>
      <c r="E56" s="12"/>
    </row>
    <row r="57" spans="1:5" x14ac:dyDescent="0.35">
      <c r="A57" s="16"/>
      <c r="B57" s="15"/>
      <c r="C57" s="14"/>
      <c r="D57" s="13" t="str">
        <f t="shared" si="2"/>
        <v/>
      </c>
      <c r="E57" s="12"/>
    </row>
    <row r="58" spans="1:5" x14ac:dyDescent="0.35">
      <c r="A58" s="16"/>
      <c r="B58" s="15"/>
      <c r="C58" s="14"/>
      <c r="D58" s="13" t="str">
        <f t="shared" si="2"/>
        <v/>
      </c>
      <c r="E58" s="12"/>
    </row>
    <row r="59" spans="1:5" x14ac:dyDescent="0.35">
      <c r="A59" s="16"/>
      <c r="B59" s="15"/>
      <c r="C59" s="14"/>
      <c r="D59" s="13" t="str">
        <f t="shared" si="2"/>
        <v/>
      </c>
      <c r="E59" s="12"/>
    </row>
    <row r="60" spans="1:5" x14ac:dyDescent="0.35">
      <c r="A60" s="16"/>
      <c r="B60" s="15"/>
      <c r="C60" s="14"/>
      <c r="D60" s="13" t="str">
        <f t="shared" si="2"/>
        <v/>
      </c>
      <c r="E60" s="12"/>
    </row>
    <row r="61" spans="1:5" x14ac:dyDescent="0.35">
      <c r="A61" s="16"/>
      <c r="B61" s="15"/>
      <c r="C61" s="14"/>
      <c r="D61" s="13" t="str">
        <f t="shared" si="2"/>
        <v/>
      </c>
      <c r="E61" s="12"/>
    </row>
    <row r="62" spans="1:5" x14ac:dyDescent="0.35">
      <c r="A62" s="16"/>
      <c r="B62" s="15"/>
      <c r="C62" s="14"/>
      <c r="D62" s="13" t="str">
        <f t="shared" ref="D62:D93" si="3">CONCATENATE(A62,B62,C62)</f>
        <v/>
      </c>
      <c r="E62" s="12"/>
    </row>
    <row r="63" spans="1:5" x14ac:dyDescent="0.35">
      <c r="A63" s="16"/>
      <c r="B63" s="15"/>
      <c r="C63" s="14"/>
      <c r="D63" s="13" t="str">
        <f t="shared" si="3"/>
        <v/>
      </c>
      <c r="E63" s="12"/>
    </row>
    <row r="64" spans="1:5" x14ac:dyDescent="0.35">
      <c r="A64" s="16"/>
      <c r="B64" s="15"/>
      <c r="C64" s="14"/>
      <c r="D64" s="13" t="str">
        <f t="shared" si="3"/>
        <v/>
      </c>
      <c r="E64" s="12"/>
    </row>
    <row r="65" spans="1:5" x14ac:dyDescent="0.35">
      <c r="A65" s="16"/>
      <c r="B65" s="15"/>
      <c r="C65" s="14"/>
      <c r="D65" s="13" t="str">
        <f t="shared" si="3"/>
        <v/>
      </c>
      <c r="E65" s="12"/>
    </row>
    <row r="66" spans="1:5" x14ac:dyDescent="0.35">
      <c r="A66" s="16"/>
      <c r="B66" s="15"/>
      <c r="C66" s="14"/>
      <c r="D66" s="13" t="str">
        <f t="shared" si="3"/>
        <v/>
      </c>
      <c r="E66" s="12"/>
    </row>
    <row r="67" spans="1:5" x14ac:dyDescent="0.35">
      <c r="A67" s="16"/>
      <c r="B67" s="15"/>
      <c r="C67" s="14"/>
      <c r="D67" s="13" t="str">
        <f t="shared" si="3"/>
        <v/>
      </c>
      <c r="E67" s="12"/>
    </row>
    <row r="68" spans="1:5" x14ac:dyDescent="0.35">
      <c r="A68" s="16"/>
      <c r="B68" s="15"/>
      <c r="C68" s="14"/>
      <c r="D68" s="13" t="str">
        <f t="shared" si="3"/>
        <v/>
      </c>
      <c r="E68" s="12"/>
    </row>
    <row r="69" spans="1:5" x14ac:dyDescent="0.35">
      <c r="A69" s="16"/>
      <c r="B69" s="15"/>
      <c r="C69" s="14"/>
      <c r="D69" s="13" t="str">
        <f t="shared" si="3"/>
        <v/>
      </c>
      <c r="E69" s="12"/>
    </row>
    <row r="70" spans="1:5" x14ac:dyDescent="0.35">
      <c r="A70" s="16"/>
      <c r="B70" s="15"/>
      <c r="C70" s="14"/>
      <c r="D70" s="13" t="str">
        <f t="shared" si="3"/>
        <v/>
      </c>
      <c r="E70" s="12"/>
    </row>
    <row r="71" spans="1:5" x14ac:dyDescent="0.35">
      <c r="A71" s="16"/>
      <c r="B71" s="15"/>
      <c r="C71" s="14"/>
      <c r="D71" s="13" t="str">
        <f t="shared" si="3"/>
        <v/>
      </c>
      <c r="E71" s="12"/>
    </row>
    <row r="72" spans="1:5" x14ac:dyDescent="0.35">
      <c r="A72" s="16"/>
      <c r="B72" s="15"/>
      <c r="C72" s="14"/>
      <c r="D72" s="13" t="str">
        <f t="shared" si="3"/>
        <v/>
      </c>
      <c r="E72" s="12"/>
    </row>
    <row r="73" spans="1:5" x14ac:dyDescent="0.35">
      <c r="A73" s="16"/>
      <c r="B73" s="15"/>
      <c r="C73" s="14"/>
      <c r="D73" s="13" t="str">
        <f t="shared" si="3"/>
        <v/>
      </c>
      <c r="E73" s="12"/>
    </row>
    <row r="74" spans="1:5" x14ac:dyDescent="0.35">
      <c r="A74" s="16"/>
      <c r="B74" s="15"/>
      <c r="C74" s="14"/>
      <c r="D74" s="13" t="str">
        <f t="shared" si="3"/>
        <v/>
      </c>
      <c r="E74" s="12"/>
    </row>
    <row r="75" spans="1:5" x14ac:dyDescent="0.35">
      <c r="A75" s="16"/>
      <c r="B75" s="15"/>
      <c r="C75" s="14"/>
      <c r="D75" s="13" t="str">
        <f t="shared" si="3"/>
        <v/>
      </c>
      <c r="E75" s="12"/>
    </row>
    <row r="76" spans="1:5" x14ac:dyDescent="0.35">
      <c r="A76" s="16"/>
      <c r="B76" s="15"/>
      <c r="C76" s="14"/>
      <c r="D76" s="13" t="str">
        <f t="shared" si="3"/>
        <v/>
      </c>
      <c r="E76" s="12"/>
    </row>
    <row r="77" spans="1:5" x14ac:dyDescent="0.35">
      <c r="A77" s="16"/>
      <c r="B77" s="15"/>
      <c r="C77" s="14"/>
      <c r="D77" s="13" t="str">
        <f t="shared" si="3"/>
        <v/>
      </c>
      <c r="E77" s="12"/>
    </row>
    <row r="78" spans="1:5" x14ac:dyDescent="0.35">
      <c r="A78" s="16"/>
      <c r="B78" s="15"/>
      <c r="C78" s="14"/>
      <c r="D78" s="13" t="str">
        <f t="shared" si="3"/>
        <v/>
      </c>
      <c r="E78" s="12"/>
    </row>
    <row r="79" spans="1:5" x14ac:dyDescent="0.35">
      <c r="A79" s="16"/>
      <c r="B79" s="15"/>
      <c r="C79" s="14"/>
      <c r="D79" s="13" t="str">
        <f t="shared" si="3"/>
        <v/>
      </c>
      <c r="E79" s="12"/>
    </row>
    <row r="80" spans="1:5" x14ac:dyDescent="0.35">
      <c r="A80" s="16"/>
      <c r="B80" s="15"/>
      <c r="C80" s="14"/>
      <c r="D80" s="13" t="str">
        <f t="shared" si="3"/>
        <v/>
      </c>
      <c r="E80" s="12"/>
    </row>
    <row r="81" spans="1:5" x14ac:dyDescent="0.35">
      <c r="A81" s="16"/>
      <c r="B81" s="15"/>
      <c r="C81" s="14"/>
      <c r="D81" s="13" t="str">
        <f t="shared" si="3"/>
        <v/>
      </c>
      <c r="E81" s="12"/>
    </row>
    <row r="82" spans="1:5" x14ac:dyDescent="0.35">
      <c r="A82" s="16"/>
      <c r="B82" s="15"/>
      <c r="C82" s="14"/>
      <c r="D82" s="13" t="str">
        <f t="shared" si="3"/>
        <v/>
      </c>
      <c r="E82" s="12"/>
    </row>
    <row r="83" spans="1:5" x14ac:dyDescent="0.35">
      <c r="A83" s="16"/>
      <c r="B83" s="15"/>
      <c r="C83" s="14"/>
      <c r="D83" s="13" t="str">
        <f t="shared" si="3"/>
        <v/>
      </c>
      <c r="E83" s="12"/>
    </row>
    <row r="84" spans="1:5" x14ac:dyDescent="0.35">
      <c r="A84" s="16"/>
      <c r="B84" s="15"/>
      <c r="C84" s="14"/>
      <c r="D84" s="13" t="str">
        <f t="shared" si="3"/>
        <v/>
      </c>
      <c r="E84" s="12"/>
    </row>
    <row r="85" spans="1:5" x14ac:dyDescent="0.35">
      <c r="A85" s="16"/>
      <c r="B85" s="15"/>
      <c r="C85" s="14"/>
      <c r="D85" s="13" t="str">
        <f t="shared" si="3"/>
        <v/>
      </c>
      <c r="E85" s="12"/>
    </row>
    <row r="86" spans="1:5" x14ac:dyDescent="0.35">
      <c r="A86" s="16"/>
      <c r="B86" s="15"/>
      <c r="C86" s="14"/>
      <c r="D86" s="13" t="str">
        <f t="shared" si="3"/>
        <v/>
      </c>
      <c r="E86" s="12"/>
    </row>
    <row r="87" spans="1:5" x14ac:dyDescent="0.35">
      <c r="A87" s="16"/>
      <c r="B87" s="15"/>
      <c r="C87" s="14"/>
      <c r="D87" s="13" t="str">
        <f t="shared" si="3"/>
        <v/>
      </c>
      <c r="E87" s="12"/>
    </row>
    <row r="88" spans="1:5" x14ac:dyDescent="0.35">
      <c r="A88" s="16"/>
      <c r="B88" s="15"/>
      <c r="C88" s="14"/>
      <c r="D88" s="13" t="str">
        <f t="shared" si="3"/>
        <v/>
      </c>
      <c r="E88" s="12"/>
    </row>
    <row r="89" spans="1:5" x14ac:dyDescent="0.35">
      <c r="A89" s="16"/>
      <c r="B89" s="15"/>
      <c r="C89" s="14"/>
      <c r="D89" s="13" t="str">
        <f t="shared" si="3"/>
        <v/>
      </c>
      <c r="E89" s="12"/>
    </row>
    <row r="90" spans="1:5" x14ac:dyDescent="0.35">
      <c r="A90" s="16"/>
      <c r="B90" s="15"/>
      <c r="C90" s="14"/>
      <c r="D90" s="13" t="str">
        <f t="shared" si="3"/>
        <v/>
      </c>
      <c r="E90" s="12"/>
    </row>
    <row r="91" spans="1:5" x14ac:dyDescent="0.35">
      <c r="A91" s="16"/>
      <c r="B91" s="15"/>
      <c r="C91" s="14"/>
      <c r="D91" s="13" t="str">
        <f t="shared" si="3"/>
        <v/>
      </c>
      <c r="E91" s="12"/>
    </row>
    <row r="92" spans="1:5" x14ac:dyDescent="0.35">
      <c r="A92" s="16"/>
      <c r="B92" s="15"/>
      <c r="C92" s="14"/>
      <c r="D92" s="13" t="str">
        <f t="shared" si="3"/>
        <v/>
      </c>
      <c r="E92" s="12"/>
    </row>
    <row r="93" spans="1:5" x14ac:dyDescent="0.35">
      <c r="A93" s="16"/>
      <c r="B93" s="15"/>
      <c r="C93" s="14"/>
      <c r="D93" s="13" t="str">
        <f t="shared" si="3"/>
        <v/>
      </c>
      <c r="E93" s="12"/>
    </row>
    <row r="94" spans="1:5" x14ac:dyDescent="0.35">
      <c r="A94" s="16"/>
      <c r="B94" s="15"/>
      <c r="C94" s="14"/>
      <c r="D94" s="13" t="str">
        <f t="shared" ref="D94:D103" si="4">CONCATENATE(A94,B94,C94)</f>
        <v/>
      </c>
      <c r="E94" s="12"/>
    </row>
    <row r="95" spans="1:5" x14ac:dyDescent="0.35">
      <c r="A95" s="16"/>
      <c r="B95" s="15"/>
      <c r="C95" s="14"/>
      <c r="D95" s="13" t="str">
        <f t="shared" si="4"/>
        <v/>
      </c>
      <c r="E95" s="12"/>
    </row>
    <row r="96" spans="1:5" x14ac:dyDescent="0.35">
      <c r="A96" s="16"/>
      <c r="B96" s="15"/>
      <c r="C96" s="14"/>
      <c r="D96" s="13" t="str">
        <f t="shared" si="4"/>
        <v/>
      </c>
      <c r="E96" s="12"/>
    </row>
    <row r="97" spans="1:5" x14ac:dyDescent="0.35">
      <c r="A97" s="16"/>
      <c r="B97" s="15"/>
      <c r="C97" s="14"/>
      <c r="D97" s="13" t="str">
        <f t="shared" si="4"/>
        <v/>
      </c>
      <c r="E97" s="12"/>
    </row>
    <row r="98" spans="1:5" x14ac:dyDescent="0.35">
      <c r="A98" s="16"/>
      <c r="B98" s="15"/>
      <c r="C98" s="14"/>
      <c r="D98" s="13" t="str">
        <f t="shared" si="4"/>
        <v/>
      </c>
      <c r="E98" s="12"/>
    </row>
    <row r="99" spans="1:5" x14ac:dyDescent="0.35">
      <c r="A99" s="16"/>
      <c r="B99" s="15"/>
      <c r="C99" s="14"/>
      <c r="D99" s="13" t="str">
        <f t="shared" si="4"/>
        <v/>
      </c>
      <c r="E99" s="12"/>
    </row>
    <row r="100" spans="1:5" x14ac:dyDescent="0.35">
      <c r="A100" s="16"/>
      <c r="B100" s="15"/>
      <c r="C100" s="14"/>
      <c r="D100" s="13" t="str">
        <f t="shared" si="4"/>
        <v/>
      </c>
      <c r="E100" s="12"/>
    </row>
    <row r="101" spans="1:5" x14ac:dyDescent="0.35">
      <c r="A101" s="16"/>
      <c r="B101" s="15"/>
      <c r="C101" s="14"/>
      <c r="D101" s="13" t="str">
        <f t="shared" si="4"/>
        <v/>
      </c>
      <c r="E101" s="12"/>
    </row>
    <row r="102" spans="1:5" x14ac:dyDescent="0.35">
      <c r="A102" s="16"/>
      <c r="B102" s="15"/>
      <c r="C102" s="14"/>
      <c r="D102" s="13" t="str">
        <f t="shared" si="4"/>
        <v/>
      </c>
      <c r="E102" s="12"/>
    </row>
    <row r="103" spans="1:5" x14ac:dyDescent="0.35">
      <c r="A103" s="16"/>
      <c r="B103" s="15"/>
      <c r="C103" s="14"/>
      <c r="D103" s="13" t="str">
        <f t="shared" si="4"/>
        <v/>
      </c>
      <c r="E103" s="12"/>
    </row>
  </sheetData>
  <sheetProtection selectLockedCells="1"/>
  <conditionalFormatting sqref="A6:B35">
    <cfRule type="containsBlanks" dxfId="28" priority="1">
      <formula>LEN(TRIM(A6))=0</formula>
    </cfRule>
  </conditionalFormatting>
  <dataValidations count="3">
    <dataValidation type="list" allowBlank="1" showInputMessage="1" showErrorMessage="1" sqref="C5 A6:A103" xr:uid="{00000000-0002-0000-0300-000000000000}">
      <formula1>"LOT 0,LOT 1,LOT 2,LOT 3,LOT 4,LOT 5,LOT 6,LOT 7,LOT 8,LOT 9,LOT 10,LOT 11,LOT 12,LOT 13,LOT 14,LOT 14,LOT 15"</formula1>
    </dataValidation>
    <dataValidation type="list" allowBlank="1" showInputMessage="1" showErrorMessage="1" sqref="B6:B103" xr:uid="{00000000-0002-0000-0300-000001000000}">
      <formula1>"1,2,3,4,5,6,7,8,9,10,11,12,13,14,15"</formula1>
    </dataValidation>
    <dataValidation type="list" allowBlank="1" showInputMessage="1" showErrorMessage="1" sqref="C6:C103" xr:uid="{00000000-0002-0000-0300-000002000000}">
      <formula1>",,1,2,3,4,5,6,7,8,9,10,11,12,13,14,15"</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
    <tabColor theme="4"/>
  </sheetPr>
  <dimension ref="A1:AF46"/>
  <sheetViews>
    <sheetView showGridLines="0" zoomScale="51" zoomScaleNormal="70" workbookViewId="0">
      <pane ySplit="8" topLeftCell="A9" activePane="bottomLeft" state="frozen"/>
      <selection activeCell="M13" sqref="M13"/>
      <selection pane="bottomLeft" activeCell="I22" sqref="I22"/>
    </sheetView>
  </sheetViews>
  <sheetFormatPr baseColWidth="10" defaultColWidth="11.453125" defaultRowHeight="14.5" x14ac:dyDescent="0.35"/>
  <cols>
    <col min="1" max="2" width="11.453125" style="60"/>
    <col min="3" max="3" width="17.54296875" style="60" customWidth="1"/>
    <col min="4" max="4" width="46.1796875" style="60" bestFit="1" customWidth="1"/>
    <col min="5" max="5" width="17.54296875" style="60" customWidth="1"/>
    <col min="6" max="6" width="13.7265625" style="60" customWidth="1"/>
    <col min="7" max="7" width="11.453125" style="60"/>
    <col min="8" max="8" width="24.453125" style="60" customWidth="1"/>
    <col min="9" max="9" width="20.453125" style="60" customWidth="1"/>
    <col min="10" max="10" width="11.453125" style="60"/>
    <col min="11" max="11" width="46.7265625" style="60" customWidth="1"/>
    <col min="12" max="12" width="19.81640625" style="70" customWidth="1"/>
    <col min="13" max="13" width="42.453125" style="60" customWidth="1"/>
    <col min="14" max="16384" width="11.453125" style="60"/>
  </cols>
  <sheetData>
    <row r="1" spans="1:32" ht="12.75" customHeight="1" x14ac:dyDescent="0.35">
      <c r="A1" s="31"/>
      <c r="B1" s="31"/>
      <c r="C1" s="31"/>
      <c r="D1" s="67" t="str">
        <f t="shared" ref="D1" si="0">CONCATENATE(CONCATENATE(A1,B1,C1),F1,G1,H1)</f>
        <v/>
      </c>
      <c r="E1" s="68">
        <f>IFERROR(VLOOKUP(CONCATENATE(A1,B1,C1),'Structure projet '!D:E,2,FALSE),"")</f>
        <v>0</v>
      </c>
      <c r="F1" s="31"/>
      <c r="G1" s="31"/>
      <c r="H1" s="31"/>
      <c r="I1" s="33"/>
      <c r="J1" s="34"/>
      <c r="K1" s="31"/>
      <c r="L1" s="36"/>
      <c r="M1" s="35"/>
      <c r="N1" s="69"/>
      <c r="AF1" s="60" t="s">
        <v>62</v>
      </c>
    </row>
    <row r="2" spans="1:32" ht="15" customHeight="1" x14ac:dyDescent="0.35">
      <c r="A2" s="256" t="s">
        <v>163</v>
      </c>
      <c r="B2" s="256"/>
      <c r="C2" s="256"/>
      <c r="D2" s="256"/>
      <c r="E2" s="256"/>
      <c r="F2" s="256"/>
    </row>
    <row r="3" spans="1:32" ht="18" x14ac:dyDescent="0.35">
      <c r="A3" s="54" t="s">
        <v>71</v>
      </c>
      <c r="B3" s="71"/>
      <c r="C3" s="71"/>
      <c r="D3" s="71"/>
      <c r="E3" s="71"/>
      <c r="F3" s="71"/>
      <c r="G3" s="71"/>
      <c r="H3" s="71"/>
      <c r="I3" s="72"/>
    </row>
    <row r="4" spans="1:32" ht="18.75" customHeight="1" thickBot="1" x14ac:dyDescent="0.4"/>
    <row r="5" spans="1:32" ht="49.5" customHeight="1" thickBot="1" x14ac:dyDescent="0.4">
      <c r="A5" s="257" t="s">
        <v>212</v>
      </c>
      <c r="B5" s="258"/>
      <c r="C5" s="258"/>
      <c r="D5" s="258"/>
      <c r="E5" s="258"/>
      <c r="F5" s="258"/>
      <c r="G5" s="258"/>
      <c r="H5" s="259"/>
      <c r="I5" s="263" t="s">
        <v>162</v>
      </c>
      <c r="J5" s="73" t="s">
        <v>124</v>
      </c>
      <c r="K5" s="73"/>
      <c r="L5" s="66">
        <f>SUM(L9:L85)</f>
        <v>0</v>
      </c>
    </row>
    <row r="6" spans="1:32" ht="49.5" customHeight="1" thickBot="1" x14ac:dyDescent="0.4">
      <c r="A6" s="260"/>
      <c r="B6" s="261"/>
      <c r="C6" s="261"/>
      <c r="D6" s="261"/>
      <c r="E6" s="261"/>
      <c r="F6" s="261"/>
      <c r="G6" s="261"/>
      <c r="H6" s="262"/>
      <c r="I6" s="264"/>
      <c r="J6" s="254" t="s">
        <v>211</v>
      </c>
      <c r="K6" s="255"/>
      <c r="L6" s="66">
        <f>SUM(BdD!K11:O43)</f>
        <v>466080</v>
      </c>
    </row>
    <row r="8" spans="1:32" ht="50" x14ac:dyDescent="0.35">
      <c r="A8" s="74" t="s">
        <v>10</v>
      </c>
      <c r="B8" s="74" t="s">
        <v>9</v>
      </c>
      <c r="C8" s="74" t="s">
        <v>66</v>
      </c>
      <c r="D8" s="75" t="s">
        <v>74</v>
      </c>
      <c r="E8" s="74" t="s">
        <v>6</v>
      </c>
      <c r="F8" s="74" t="s">
        <v>39</v>
      </c>
      <c r="G8" s="74" t="s">
        <v>68</v>
      </c>
      <c r="H8" s="74" t="s">
        <v>69</v>
      </c>
      <c r="I8" s="74" t="s">
        <v>215</v>
      </c>
      <c r="J8" s="74" t="s">
        <v>72</v>
      </c>
      <c r="K8" s="74" t="s">
        <v>210</v>
      </c>
      <c r="L8" s="76" t="s">
        <v>70</v>
      </c>
      <c r="M8" s="74" t="s">
        <v>35</v>
      </c>
      <c r="N8" s="69"/>
    </row>
    <row r="9" spans="1:32" ht="23.25" customHeight="1" x14ac:dyDescent="0.35">
      <c r="A9" s="31" t="s">
        <v>262</v>
      </c>
      <c r="B9" s="31">
        <v>1</v>
      </c>
      <c r="C9" s="31">
        <v>1</v>
      </c>
      <c r="D9" s="67" t="str">
        <f t="shared" ref="D9:D46" si="1">CONCATENATE(CONCATENATE(A9,B9,C9),F9,G9,H9)</f>
        <v>LOT 011SEM04Salaires chargés non environnés sans pers.permanents (ETP créés pour le projet)</v>
      </c>
      <c r="E9" s="68" t="str">
        <f>IFERROR(VLOOKUP(CONCATENATE(A9,B9,C9),'Structure projet '!D:E,2,FALSE),"")</f>
        <v>Coordination Lot 1</v>
      </c>
      <c r="F9" s="31"/>
      <c r="G9" s="31" t="s">
        <v>278</v>
      </c>
      <c r="H9" s="43" t="s">
        <v>236</v>
      </c>
      <c r="I9" s="33"/>
      <c r="J9" s="34" t="s">
        <v>277</v>
      </c>
      <c r="K9" s="31"/>
      <c r="L9" s="36"/>
      <c r="M9" s="35"/>
      <c r="N9" s="69"/>
      <c r="AF9" s="60" t="s">
        <v>62</v>
      </c>
    </row>
    <row r="10" spans="1:32" ht="23.25" customHeight="1" x14ac:dyDescent="0.35">
      <c r="A10" s="31" t="s">
        <v>262</v>
      </c>
      <c r="B10" s="31">
        <v>2</v>
      </c>
      <c r="C10" s="31">
        <v>1</v>
      </c>
      <c r="D10" s="67" t="str">
        <f t="shared" si="1"/>
        <v>LOT 021SEM01Investissement actifs corporels et incorporels</v>
      </c>
      <c r="E10" s="68" t="str">
        <f>IFERROR(VLOOKUP(CONCATENATE(A10,B10,C10),'Structure projet '!D:E,2,FALSE),"")</f>
        <v>Coordination Lot 2</v>
      </c>
      <c r="F10" s="31"/>
      <c r="G10" s="31" t="s">
        <v>73</v>
      </c>
      <c r="H10" s="164" t="s">
        <v>188</v>
      </c>
      <c r="I10" s="33"/>
      <c r="J10" s="34" t="s">
        <v>277</v>
      </c>
      <c r="K10" s="31"/>
      <c r="L10" s="36"/>
      <c r="M10" s="35"/>
      <c r="N10" s="69"/>
      <c r="AF10" s="60" t="s">
        <v>62</v>
      </c>
    </row>
    <row r="11" spans="1:32" ht="23.25" customHeight="1" x14ac:dyDescent="0.35">
      <c r="A11" s="31" t="s">
        <v>133</v>
      </c>
      <c r="B11" s="31">
        <v>1</v>
      </c>
      <c r="C11" s="31">
        <v>1</v>
      </c>
      <c r="D11" s="67" t="str">
        <f t="shared" si="1"/>
        <v>LOT 111SEM03Investissement actifs corporels et incorporels</v>
      </c>
      <c r="E11" s="68" t="str">
        <f>IFERROR(VLOOKUP(CONCATENATE(A11,B11,C11),'Structure projet '!D:E,2,FALSE),"")</f>
        <v>Etudes préalables</v>
      </c>
      <c r="F11" s="31"/>
      <c r="G11" s="31" t="s">
        <v>279</v>
      </c>
      <c r="H11" s="43" t="s">
        <v>188</v>
      </c>
      <c r="I11" s="33"/>
      <c r="J11" s="34" t="s">
        <v>277</v>
      </c>
      <c r="K11" s="240"/>
      <c r="L11" s="241"/>
      <c r="M11" s="35"/>
      <c r="N11" s="69"/>
      <c r="AF11" s="60" t="s">
        <v>62</v>
      </c>
    </row>
    <row r="12" spans="1:32" ht="23.25" customHeight="1" x14ac:dyDescent="0.35">
      <c r="A12" s="31" t="s">
        <v>133</v>
      </c>
      <c r="B12" s="31">
        <v>2</v>
      </c>
      <c r="C12" s="31">
        <v>1</v>
      </c>
      <c r="D12" s="67" t="str">
        <f t="shared" si="1"/>
        <v>LOT 121SEM03Salaires chargés non environnés sans pers.permanents (ETP créés pour le projet)</v>
      </c>
      <c r="E12" s="68" t="str">
        <f>IFERROR(VLOOKUP(CONCATENATE(A12,B12,C12),'Structure projet '!D:E,2,FALSE),"")</f>
        <v>Acquisition terrain</v>
      </c>
      <c r="F12" s="31"/>
      <c r="G12" s="31" t="s">
        <v>279</v>
      </c>
      <c r="H12" s="43" t="s">
        <v>236</v>
      </c>
      <c r="I12" s="33"/>
      <c r="J12" s="34" t="s">
        <v>277</v>
      </c>
      <c r="K12" s="31"/>
      <c r="L12" s="36"/>
      <c r="M12" s="35"/>
      <c r="N12" s="69"/>
      <c r="AF12" s="60" t="s">
        <v>62</v>
      </c>
    </row>
    <row r="13" spans="1:32" ht="23.25" customHeight="1" x14ac:dyDescent="0.35">
      <c r="A13" s="31" t="s">
        <v>133</v>
      </c>
      <c r="B13" s="31">
        <v>2</v>
      </c>
      <c r="C13" s="31">
        <v>2</v>
      </c>
      <c r="D13" s="67" t="str">
        <f t="shared" si="1"/>
        <v>LOT 122SEM03Investissement actifs corporels et incorporels</v>
      </c>
      <c r="E13" s="68" t="str">
        <f>IFERROR(VLOOKUP(CONCATENATE(A13,B13,C13),'Structure projet '!D:E,2,FALSE),"")</f>
        <v xml:space="preserve">Construction usine </v>
      </c>
      <c r="F13" s="31"/>
      <c r="G13" s="31" t="s">
        <v>279</v>
      </c>
      <c r="H13" s="164" t="s">
        <v>188</v>
      </c>
      <c r="I13" s="33"/>
      <c r="J13" s="34" t="s">
        <v>277</v>
      </c>
      <c r="K13" s="31"/>
      <c r="L13" s="36"/>
      <c r="M13" s="35"/>
      <c r="N13" s="69"/>
      <c r="AF13" s="60" t="s">
        <v>62</v>
      </c>
    </row>
    <row r="14" spans="1:32" ht="23.25" customHeight="1" x14ac:dyDescent="0.35">
      <c r="A14" s="31" t="s">
        <v>133</v>
      </c>
      <c r="B14" s="31">
        <v>3</v>
      </c>
      <c r="C14" s="31">
        <v>1</v>
      </c>
      <c r="D14" s="67" t="str">
        <f t="shared" si="1"/>
        <v>LOT 131SEM04Salaires chargés non environnés sans pers.permanents (ETP créés pour le projet)</v>
      </c>
      <c r="E14" s="68" t="str">
        <f>IFERROR(VLOOKUP(CONCATENATE(A14,B14,C14),'Structure projet '!D:E,2,FALSE),"")</f>
        <v xml:space="preserve">Acquisition matériel </v>
      </c>
      <c r="F14" s="31"/>
      <c r="G14" s="31" t="s">
        <v>278</v>
      </c>
      <c r="H14" s="43" t="s">
        <v>236</v>
      </c>
      <c r="I14" s="33"/>
      <c r="J14" s="34" t="s">
        <v>277</v>
      </c>
      <c r="K14" s="31"/>
      <c r="L14" s="36"/>
      <c r="M14" s="35"/>
      <c r="N14" s="69"/>
      <c r="AF14" s="60" t="s">
        <v>62</v>
      </c>
    </row>
    <row r="15" spans="1:32" ht="23.25" customHeight="1" x14ac:dyDescent="0.35">
      <c r="A15" s="31" t="s">
        <v>133</v>
      </c>
      <c r="B15" s="31">
        <v>4</v>
      </c>
      <c r="C15" s="31">
        <v>1</v>
      </c>
      <c r="D15" s="67" t="str">
        <f t="shared" si="1"/>
        <v>LOT 141SEM04Investissement actifs corporels et incorporels</v>
      </c>
      <c r="E15" s="68" t="str">
        <f>IFERROR(VLOOKUP(CONCATENATE(A15,B15,C15),'Structure projet '!D:E,2,FALSE),"")</f>
        <v>Acquisition ligne de transformation</v>
      </c>
      <c r="F15" s="31"/>
      <c r="G15" s="31" t="s">
        <v>278</v>
      </c>
      <c r="H15" s="164" t="s">
        <v>188</v>
      </c>
      <c r="I15" s="33"/>
      <c r="J15" s="34" t="s">
        <v>277</v>
      </c>
      <c r="K15" s="31"/>
      <c r="L15" s="36"/>
      <c r="M15" s="35"/>
      <c r="N15" s="69"/>
      <c r="AF15" s="60" t="s">
        <v>62</v>
      </c>
    </row>
    <row r="16" spans="1:32" ht="23.25" customHeight="1" x14ac:dyDescent="0.35">
      <c r="A16" s="31" t="s">
        <v>134</v>
      </c>
      <c r="B16" s="31">
        <v>1</v>
      </c>
      <c r="C16" s="31">
        <v>1</v>
      </c>
      <c r="D16" s="67" t="str">
        <f t="shared" si="1"/>
        <v>LOT 211SEM05Salaires chargés non environnés sans pers.permanents (ETP créés pour le projet)</v>
      </c>
      <c r="E16" s="68" t="str">
        <f>IFERROR(VLOOKUP(CONCATENATE(A16,B16,C16),'Structure projet '!D:E,2,FALSE),"")</f>
        <v xml:space="preserve">Etudes et formulation </v>
      </c>
      <c r="F16" s="31"/>
      <c r="G16" s="31" t="s">
        <v>276</v>
      </c>
      <c r="H16" s="43" t="s">
        <v>236</v>
      </c>
      <c r="I16" s="33"/>
      <c r="J16" s="34" t="s">
        <v>277</v>
      </c>
      <c r="K16" s="31"/>
      <c r="L16" s="36"/>
      <c r="M16" s="35"/>
      <c r="N16" s="69"/>
      <c r="AF16" s="60" t="s">
        <v>62</v>
      </c>
    </row>
    <row r="17" spans="1:32" ht="23.25" customHeight="1" x14ac:dyDescent="0.35">
      <c r="A17" s="31" t="s">
        <v>134</v>
      </c>
      <c r="B17" s="31">
        <v>2</v>
      </c>
      <c r="C17" s="31">
        <v>1</v>
      </c>
      <c r="D17" s="67" t="str">
        <f t="shared" si="1"/>
        <v>LOT 221SEM05Investissement actifs corporels et incorporels</v>
      </c>
      <c r="E17" s="68" t="str">
        <f>IFERROR(VLOOKUP(CONCATENATE(A17,B17,C17),'Structure projet '!D:E,2,FALSE),"")</f>
        <v xml:space="preserve">Avis technique </v>
      </c>
      <c r="F17" s="31"/>
      <c r="G17" s="31" t="s">
        <v>276</v>
      </c>
      <c r="H17" s="164" t="s">
        <v>188</v>
      </c>
      <c r="I17" s="33"/>
      <c r="J17" s="34" t="s">
        <v>277</v>
      </c>
      <c r="K17" s="31"/>
      <c r="L17" s="36"/>
      <c r="M17" s="35"/>
      <c r="N17" s="69"/>
      <c r="AF17" s="60" t="s">
        <v>62</v>
      </c>
    </row>
    <row r="18" spans="1:32" ht="23.25" customHeight="1" x14ac:dyDescent="0.35">
      <c r="A18" s="31"/>
      <c r="B18" s="31"/>
      <c r="C18" s="31"/>
      <c r="D18" s="67" t="str">
        <f t="shared" ref="D18:D22" si="2">CONCATENATE(CONCATENATE(A18,B18,C18),F18,G18,H18)</f>
        <v/>
      </c>
      <c r="E18" s="68">
        <f>IFERROR(VLOOKUP(CONCATENATE(A18,B18,C18),'Structure projet '!D:E,2,FALSE),"")</f>
        <v>0</v>
      </c>
      <c r="F18" s="31"/>
      <c r="G18" s="31"/>
      <c r="H18" s="163"/>
      <c r="I18" s="33"/>
      <c r="J18" s="34"/>
      <c r="K18" s="31"/>
      <c r="L18" s="36"/>
      <c r="M18" s="35"/>
      <c r="N18" s="69"/>
      <c r="AF18" s="60" t="s">
        <v>62</v>
      </c>
    </row>
    <row r="19" spans="1:32" ht="23.25" customHeight="1" x14ac:dyDescent="0.35">
      <c r="A19" s="31"/>
      <c r="B19" s="31"/>
      <c r="C19" s="31"/>
      <c r="D19" s="67" t="str">
        <f t="shared" si="2"/>
        <v/>
      </c>
      <c r="E19" s="68">
        <f>IFERROR(VLOOKUP(CONCATENATE(A19,B19,C19),'Structure projet '!D:E,2,FALSE),"")</f>
        <v>0</v>
      </c>
      <c r="F19" s="31"/>
      <c r="G19" s="31"/>
      <c r="H19" s="163"/>
      <c r="I19" s="33"/>
      <c r="J19" s="34"/>
      <c r="K19" s="31"/>
      <c r="L19" s="36"/>
      <c r="M19" s="35"/>
      <c r="N19" s="69"/>
      <c r="AF19" s="60" t="s">
        <v>62</v>
      </c>
    </row>
    <row r="20" spans="1:32" ht="23.25" customHeight="1" x14ac:dyDescent="0.35">
      <c r="A20" s="31"/>
      <c r="B20" s="31"/>
      <c r="C20" s="31"/>
      <c r="D20" s="67" t="str">
        <f t="shared" si="2"/>
        <v/>
      </c>
      <c r="E20" s="68">
        <f>IFERROR(VLOOKUP(CONCATENATE(A20,B20,C20),'Structure projet '!D:E,2,FALSE),"")</f>
        <v>0</v>
      </c>
      <c r="F20" s="31"/>
      <c r="G20" s="31"/>
      <c r="H20" s="163"/>
      <c r="I20" s="33"/>
      <c r="J20" s="34"/>
      <c r="K20" s="31"/>
      <c r="L20" s="36"/>
      <c r="M20" s="35"/>
      <c r="N20" s="69"/>
      <c r="AF20" s="60" t="s">
        <v>62</v>
      </c>
    </row>
    <row r="21" spans="1:32" ht="23.25" customHeight="1" x14ac:dyDescent="0.35">
      <c r="A21" s="31"/>
      <c r="B21" s="31"/>
      <c r="C21" s="31"/>
      <c r="D21" s="67" t="str">
        <f t="shared" si="2"/>
        <v/>
      </c>
      <c r="E21" s="68">
        <f>IFERROR(VLOOKUP(CONCATENATE(A21,B21,C21),'Structure projet '!D:E,2,FALSE),"")</f>
        <v>0</v>
      </c>
      <c r="F21" s="31"/>
      <c r="G21" s="31"/>
      <c r="H21" s="163"/>
      <c r="I21" s="33"/>
      <c r="J21" s="34"/>
      <c r="K21" s="31"/>
      <c r="L21" s="36"/>
      <c r="M21" s="35"/>
      <c r="N21" s="69"/>
      <c r="AF21" s="60" t="s">
        <v>62</v>
      </c>
    </row>
    <row r="22" spans="1:32" ht="23.25" customHeight="1" x14ac:dyDescent="0.35">
      <c r="A22" s="31"/>
      <c r="B22" s="31"/>
      <c r="C22" s="31"/>
      <c r="D22" s="67" t="str">
        <f t="shared" si="1"/>
        <v/>
      </c>
      <c r="E22" s="68">
        <f>IFERROR(VLOOKUP(CONCATENATE(A22,B22,C22),'Structure projet '!D:E,2,FALSE),"")</f>
        <v>0</v>
      </c>
      <c r="F22" s="31"/>
      <c r="G22" s="31"/>
      <c r="H22" s="163"/>
      <c r="I22" s="33"/>
      <c r="J22" s="34"/>
      <c r="K22" s="31"/>
      <c r="L22" s="36"/>
      <c r="M22" s="35"/>
      <c r="N22" s="69"/>
      <c r="AF22" s="60" t="s">
        <v>62</v>
      </c>
    </row>
    <row r="23" spans="1:32" ht="23.25" customHeight="1" x14ac:dyDescent="0.35">
      <c r="A23" s="31"/>
      <c r="B23" s="31"/>
      <c r="C23" s="31"/>
      <c r="D23" s="67" t="str">
        <f t="shared" si="1"/>
        <v/>
      </c>
      <c r="E23" s="68">
        <f>IFERROR(VLOOKUP(CONCATENATE(A23,B23,C23),'Structure projet '!D:E,2,FALSE),"")</f>
        <v>0</v>
      </c>
      <c r="F23" s="31"/>
      <c r="G23" s="31"/>
      <c r="H23" s="163"/>
      <c r="I23" s="33"/>
      <c r="J23" s="34"/>
      <c r="K23" s="31"/>
      <c r="L23" s="36"/>
      <c r="M23" s="35"/>
      <c r="N23" s="69"/>
      <c r="AF23" s="60" t="s">
        <v>62</v>
      </c>
    </row>
    <row r="24" spans="1:32" ht="23.25" customHeight="1" x14ac:dyDescent="0.35">
      <c r="A24" s="31"/>
      <c r="B24" s="31"/>
      <c r="C24" s="31"/>
      <c r="D24" s="67" t="str">
        <f t="shared" si="1"/>
        <v/>
      </c>
      <c r="E24" s="68">
        <f>IFERROR(VLOOKUP(CONCATENATE(A24,B24,C24),'Structure projet '!D:E,2,FALSE),"")</f>
        <v>0</v>
      </c>
      <c r="F24" s="31"/>
      <c r="G24" s="31"/>
      <c r="H24" s="163"/>
      <c r="I24" s="33"/>
      <c r="J24" s="34"/>
      <c r="K24" s="31"/>
      <c r="L24" s="36"/>
      <c r="M24" s="35"/>
      <c r="N24" s="69"/>
      <c r="AF24" s="60" t="s">
        <v>62</v>
      </c>
    </row>
    <row r="25" spans="1:32" ht="23.25" customHeight="1" x14ac:dyDescent="0.35">
      <c r="A25" s="240"/>
      <c r="B25" s="240"/>
      <c r="C25" s="274"/>
      <c r="D25" s="67" t="str">
        <f t="shared" si="1"/>
        <v/>
      </c>
      <c r="E25" s="68">
        <f>IFERROR(VLOOKUP(CONCATENATE(A25,B25,C25),'Structure projet '!D:E,2,FALSE),"")</f>
        <v>0</v>
      </c>
      <c r="F25" s="31"/>
      <c r="G25" s="31"/>
      <c r="H25" s="163"/>
      <c r="I25" s="33"/>
      <c r="J25" s="34"/>
      <c r="K25" s="240"/>
      <c r="L25" s="241"/>
      <c r="M25" s="35"/>
      <c r="N25" s="69"/>
      <c r="AF25" s="60" t="s">
        <v>62</v>
      </c>
    </row>
    <row r="26" spans="1:32" ht="23.25" customHeight="1" x14ac:dyDescent="0.35">
      <c r="A26" s="31"/>
      <c r="B26" s="31"/>
      <c r="C26" s="31"/>
      <c r="D26" s="67" t="str">
        <f t="shared" si="1"/>
        <v/>
      </c>
      <c r="E26" s="68">
        <f>IFERROR(VLOOKUP(CONCATENATE(A26,B26,C26),'Structure projet '!D:E,2,FALSE),"")</f>
        <v>0</v>
      </c>
      <c r="F26" s="31"/>
      <c r="G26" s="31"/>
      <c r="H26" s="163"/>
      <c r="I26" s="33"/>
      <c r="J26" s="34"/>
      <c r="K26" s="31"/>
      <c r="L26" s="36"/>
      <c r="M26" s="35"/>
      <c r="N26" s="69"/>
      <c r="AF26" s="60" t="s">
        <v>62</v>
      </c>
    </row>
    <row r="27" spans="1:32" ht="23.25" customHeight="1" x14ac:dyDescent="0.35">
      <c r="A27" s="31"/>
      <c r="B27" s="31"/>
      <c r="C27" s="31"/>
      <c r="D27" s="67" t="str">
        <f t="shared" si="1"/>
        <v/>
      </c>
      <c r="E27" s="68">
        <f>IFERROR(VLOOKUP(CONCATENATE(A27,B27,C27),'Structure projet '!D:E,2,FALSE),"")</f>
        <v>0</v>
      </c>
      <c r="F27" s="31"/>
      <c r="G27" s="31"/>
      <c r="H27" s="163"/>
      <c r="I27" s="33"/>
      <c r="J27" s="34"/>
      <c r="K27" s="31"/>
      <c r="L27" s="36"/>
      <c r="M27" s="35"/>
      <c r="N27" s="69"/>
      <c r="AF27" s="60" t="s">
        <v>62</v>
      </c>
    </row>
    <row r="28" spans="1:32" ht="23.25" customHeight="1" x14ac:dyDescent="0.35">
      <c r="A28" s="31"/>
      <c r="B28" s="31"/>
      <c r="C28" s="31"/>
      <c r="D28" s="67" t="str">
        <f t="shared" si="1"/>
        <v/>
      </c>
      <c r="E28" s="68">
        <f>IFERROR(VLOOKUP(CONCATENATE(A28,B28,C28),'Structure projet '!D:E,2,FALSE),"")</f>
        <v>0</v>
      </c>
      <c r="F28" s="31"/>
      <c r="G28" s="31"/>
      <c r="H28" s="163"/>
      <c r="I28" s="33"/>
      <c r="J28" s="34"/>
      <c r="K28" s="31"/>
      <c r="L28" s="36"/>
      <c r="M28" s="35"/>
      <c r="N28" s="69"/>
      <c r="AF28" s="60" t="s">
        <v>62</v>
      </c>
    </row>
    <row r="29" spans="1:32" ht="23.25" customHeight="1" x14ac:dyDescent="0.35">
      <c r="A29" s="31"/>
      <c r="B29" s="31"/>
      <c r="C29" s="31"/>
      <c r="D29" s="67" t="str">
        <f t="shared" si="1"/>
        <v/>
      </c>
      <c r="E29" s="68">
        <f>IFERROR(VLOOKUP(CONCATENATE(A29,B29,C29),'Structure projet '!D:E,2,FALSE),"")</f>
        <v>0</v>
      </c>
      <c r="F29" s="31"/>
      <c r="G29" s="31"/>
      <c r="H29" s="163"/>
      <c r="I29" s="33"/>
      <c r="J29" s="34"/>
      <c r="K29" s="31"/>
      <c r="L29" s="36"/>
      <c r="M29" s="35"/>
      <c r="N29" s="69"/>
      <c r="AF29" s="60" t="s">
        <v>62</v>
      </c>
    </row>
    <row r="30" spans="1:32" ht="23.25" customHeight="1" x14ac:dyDescent="0.35">
      <c r="A30" s="31"/>
      <c r="B30" s="31"/>
      <c r="C30" s="31"/>
      <c r="D30" s="67" t="str">
        <f t="shared" si="1"/>
        <v/>
      </c>
      <c r="E30" s="68">
        <f>IFERROR(VLOOKUP(CONCATENATE(A30,B30,C30),'Structure projet '!D:E,2,FALSE),"")</f>
        <v>0</v>
      </c>
      <c r="F30" s="31"/>
      <c r="G30" s="31"/>
      <c r="H30" s="163"/>
      <c r="I30" s="33"/>
      <c r="J30" s="34"/>
      <c r="K30" s="31"/>
      <c r="L30" s="36"/>
      <c r="M30" s="35"/>
      <c r="N30" s="69"/>
      <c r="AF30" s="60" t="s">
        <v>62</v>
      </c>
    </row>
    <row r="31" spans="1:32" ht="23.25" customHeight="1" x14ac:dyDescent="0.35">
      <c r="A31" s="31"/>
      <c r="B31" s="31"/>
      <c r="C31" s="31"/>
      <c r="D31" s="67" t="str">
        <f t="shared" si="1"/>
        <v/>
      </c>
      <c r="E31" s="68">
        <f>IFERROR(VLOOKUP(CONCATENATE(A31,B31,C31),'Structure projet '!D:E,2,FALSE),"")</f>
        <v>0</v>
      </c>
      <c r="F31" s="31"/>
      <c r="G31" s="31"/>
      <c r="H31" s="163"/>
      <c r="I31" s="33"/>
      <c r="J31" s="34"/>
      <c r="K31" s="31"/>
      <c r="L31" s="36"/>
      <c r="M31" s="35"/>
      <c r="N31" s="69"/>
      <c r="AF31" s="60" t="s">
        <v>62</v>
      </c>
    </row>
    <row r="32" spans="1:32" ht="23.25" customHeight="1" x14ac:dyDescent="0.35">
      <c r="A32" s="31"/>
      <c r="B32" s="31"/>
      <c r="C32" s="31"/>
      <c r="D32" s="67" t="str">
        <f t="shared" si="1"/>
        <v/>
      </c>
      <c r="E32" s="68">
        <f>IFERROR(VLOOKUP(CONCATENATE(A32,B32,C32),'Structure projet '!D:E,2,FALSE),"")</f>
        <v>0</v>
      </c>
      <c r="F32" s="31"/>
      <c r="G32" s="31"/>
      <c r="H32" s="163"/>
      <c r="I32" s="33"/>
      <c r="J32" s="34"/>
      <c r="K32" s="31"/>
      <c r="L32" s="36"/>
      <c r="M32" s="35"/>
      <c r="N32" s="69"/>
      <c r="AF32" s="60" t="s">
        <v>62</v>
      </c>
    </row>
    <row r="33" spans="1:32" ht="23.25" customHeight="1" x14ac:dyDescent="0.35">
      <c r="A33" s="31"/>
      <c r="B33" s="31"/>
      <c r="C33" s="31"/>
      <c r="D33" s="67" t="str">
        <f t="shared" si="1"/>
        <v/>
      </c>
      <c r="E33" s="68">
        <f>IFERROR(VLOOKUP(CONCATENATE(A33,B33,C33),'Structure projet '!D:E,2,FALSE),"")</f>
        <v>0</v>
      </c>
      <c r="F33" s="31"/>
      <c r="G33" s="31"/>
      <c r="H33" s="163"/>
      <c r="I33" s="33"/>
      <c r="J33" s="34"/>
      <c r="K33" s="31"/>
      <c r="L33" s="36"/>
      <c r="M33" s="35"/>
      <c r="N33" s="69"/>
      <c r="AF33" s="60" t="s">
        <v>62</v>
      </c>
    </row>
    <row r="34" spans="1:32" ht="23.25" customHeight="1" x14ac:dyDescent="0.35">
      <c r="A34" s="31"/>
      <c r="B34" s="31"/>
      <c r="C34" s="31"/>
      <c r="D34" s="67" t="str">
        <f t="shared" si="1"/>
        <v/>
      </c>
      <c r="E34" s="68">
        <f>IFERROR(VLOOKUP(CONCATENATE(A34,B34,C34),'Structure projet '!D:E,2,FALSE),"")</f>
        <v>0</v>
      </c>
      <c r="F34" s="31"/>
      <c r="G34" s="31"/>
      <c r="H34" s="163"/>
      <c r="I34" s="33"/>
      <c r="J34" s="34"/>
      <c r="K34" s="31"/>
      <c r="L34" s="36"/>
      <c r="M34" s="35"/>
      <c r="N34" s="69"/>
      <c r="AF34" s="60" t="s">
        <v>62</v>
      </c>
    </row>
    <row r="35" spans="1:32" ht="23.25" customHeight="1" x14ac:dyDescent="0.35">
      <c r="A35" s="31"/>
      <c r="B35" s="31"/>
      <c r="C35" s="31"/>
      <c r="D35" s="67" t="str">
        <f t="shared" si="1"/>
        <v/>
      </c>
      <c r="E35" s="68">
        <f>IFERROR(VLOOKUP(CONCATENATE(A35,B35,C35),'Structure projet '!D:E,2,FALSE),"")</f>
        <v>0</v>
      </c>
      <c r="F35" s="31"/>
      <c r="G35" s="31"/>
      <c r="H35" s="163"/>
      <c r="I35" s="33"/>
      <c r="J35" s="34"/>
      <c r="K35" s="31"/>
      <c r="L35" s="36"/>
      <c r="M35" s="35"/>
      <c r="N35" s="69"/>
      <c r="AF35" s="60" t="s">
        <v>62</v>
      </c>
    </row>
    <row r="36" spans="1:32" ht="23.25" customHeight="1" x14ac:dyDescent="0.35">
      <c r="A36" s="31"/>
      <c r="B36" s="31"/>
      <c r="C36" s="31"/>
      <c r="D36" s="67" t="str">
        <f t="shared" si="1"/>
        <v/>
      </c>
      <c r="E36" s="68">
        <f>IFERROR(VLOOKUP(CONCATENATE(A36,B36,C36),'Structure projet '!D:E,2,FALSE),"")</f>
        <v>0</v>
      </c>
      <c r="F36" s="31"/>
      <c r="G36" s="31"/>
      <c r="H36" s="163"/>
      <c r="I36" s="33"/>
      <c r="J36" s="34"/>
      <c r="K36" s="31"/>
      <c r="L36" s="36"/>
      <c r="M36" s="35"/>
      <c r="N36" s="69"/>
      <c r="AF36" s="60" t="s">
        <v>62</v>
      </c>
    </row>
    <row r="37" spans="1:32" ht="23.25" customHeight="1" x14ac:dyDescent="0.35">
      <c r="A37" s="31"/>
      <c r="B37" s="31"/>
      <c r="C37" s="31"/>
      <c r="D37" s="67" t="str">
        <f t="shared" si="1"/>
        <v/>
      </c>
      <c r="E37" s="68">
        <f>IFERROR(VLOOKUP(CONCATENATE(A37,B37,C37),'Structure projet '!D:E,2,FALSE),"")</f>
        <v>0</v>
      </c>
      <c r="F37" s="31"/>
      <c r="G37" s="31"/>
      <c r="H37" s="163"/>
      <c r="I37" s="33"/>
      <c r="J37" s="34"/>
      <c r="K37" s="31"/>
      <c r="L37" s="36"/>
      <c r="M37" s="35"/>
      <c r="N37" s="69"/>
      <c r="AF37" s="60" t="s">
        <v>62</v>
      </c>
    </row>
    <row r="38" spans="1:32" ht="23.25" customHeight="1" x14ac:dyDescent="0.35">
      <c r="A38" s="31"/>
      <c r="B38" s="31"/>
      <c r="C38" s="31"/>
      <c r="D38" s="67" t="str">
        <f t="shared" si="1"/>
        <v/>
      </c>
      <c r="E38" s="68">
        <f>IFERROR(VLOOKUP(CONCATENATE(A38,B38,C38),'Structure projet '!D:E,2,FALSE),"")</f>
        <v>0</v>
      </c>
      <c r="F38" s="31"/>
      <c r="G38" s="31"/>
      <c r="H38" s="163"/>
      <c r="I38" s="33"/>
      <c r="J38" s="34"/>
      <c r="K38" s="31"/>
      <c r="L38" s="36"/>
      <c r="M38" s="35"/>
      <c r="N38" s="69"/>
      <c r="AF38" s="60" t="s">
        <v>62</v>
      </c>
    </row>
    <row r="39" spans="1:32" ht="23.25" customHeight="1" x14ac:dyDescent="0.35">
      <c r="A39" s="31"/>
      <c r="B39" s="31"/>
      <c r="C39" s="31"/>
      <c r="D39" s="67" t="str">
        <f t="shared" si="1"/>
        <v/>
      </c>
      <c r="E39" s="68">
        <f>IFERROR(VLOOKUP(CONCATENATE(A39,B39,C39),'Structure projet '!D:E,2,FALSE),"")</f>
        <v>0</v>
      </c>
      <c r="F39" s="31"/>
      <c r="G39" s="31"/>
      <c r="H39" s="163"/>
      <c r="I39" s="33"/>
      <c r="J39" s="34"/>
      <c r="K39" s="31"/>
      <c r="L39" s="36"/>
      <c r="M39" s="35"/>
      <c r="N39" s="69"/>
      <c r="AF39" s="60" t="s">
        <v>62</v>
      </c>
    </row>
    <row r="40" spans="1:32" ht="23.25" customHeight="1" x14ac:dyDescent="0.35">
      <c r="A40" s="31"/>
      <c r="B40" s="31"/>
      <c r="C40" s="31"/>
      <c r="D40" s="67" t="str">
        <f t="shared" si="1"/>
        <v/>
      </c>
      <c r="E40" s="68">
        <f>IFERROR(VLOOKUP(CONCATENATE(A40,B40,C40),'Structure projet '!D:E,2,FALSE),"")</f>
        <v>0</v>
      </c>
      <c r="F40" s="31"/>
      <c r="G40" s="31"/>
      <c r="H40" s="163"/>
      <c r="I40" s="33"/>
      <c r="J40" s="34"/>
      <c r="K40" s="31"/>
      <c r="L40" s="36"/>
      <c r="M40" s="35"/>
      <c r="N40" s="69"/>
      <c r="AF40" s="60" t="s">
        <v>62</v>
      </c>
    </row>
    <row r="41" spans="1:32" ht="23.25" customHeight="1" x14ac:dyDescent="0.35">
      <c r="A41" s="31"/>
      <c r="B41" s="31"/>
      <c r="C41" s="31"/>
      <c r="D41" s="67" t="str">
        <f t="shared" si="1"/>
        <v/>
      </c>
      <c r="E41" s="68">
        <f>IFERROR(VLOOKUP(CONCATENATE(A41,B41,C41),'Structure projet '!D:E,2,FALSE),"")</f>
        <v>0</v>
      </c>
      <c r="F41" s="31"/>
      <c r="G41" s="31"/>
      <c r="H41" s="163"/>
      <c r="I41" s="33"/>
      <c r="J41" s="34"/>
      <c r="K41" s="31"/>
      <c r="L41" s="36"/>
      <c r="M41" s="35"/>
      <c r="N41" s="69"/>
      <c r="AF41" s="60" t="s">
        <v>62</v>
      </c>
    </row>
    <row r="42" spans="1:32" ht="23.25" customHeight="1" x14ac:dyDescent="0.35">
      <c r="A42" s="31"/>
      <c r="B42" s="31"/>
      <c r="C42" s="31"/>
      <c r="D42" s="67" t="str">
        <f t="shared" si="1"/>
        <v/>
      </c>
      <c r="E42" s="68">
        <f>IFERROR(VLOOKUP(CONCATENATE(A42,B42,C42),'Structure projet '!D:E,2,FALSE),"")</f>
        <v>0</v>
      </c>
      <c r="F42" s="31"/>
      <c r="G42" s="31"/>
      <c r="H42" s="163"/>
      <c r="I42" s="33"/>
      <c r="J42" s="34"/>
      <c r="K42" s="31"/>
      <c r="L42" s="36"/>
      <c r="M42" s="35"/>
      <c r="N42" s="69"/>
      <c r="AF42" s="60" t="s">
        <v>62</v>
      </c>
    </row>
    <row r="43" spans="1:32" ht="23.25" customHeight="1" x14ac:dyDescent="0.35">
      <c r="A43" s="31"/>
      <c r="B43" s="31"/>
      <c r="C43" s="31"/>
      <c r="D43" s="67" t="str">
        <f t="shared" si="1"/>
        <v/>
      </c>
      <c r="E43" s="68">
        <f>IFERROR(VLOOKUP(CONCATENATE(A43,B43,C43),'Structure projet '!D:E,2,FALSE),"")</f>
        <v>0</v>
      </c>
      <c r="F43" s="31"/>
      <c r="G43" s="31"/>
      <c r="H43" s="163"/>
      <c r="I43" s="33"/>
      <c r="J43" s="34"/>
      <c r="K43" s="31"/>
      <c r="L43" s="36"/>
      <c r="M43" s="35"/>
      <c r="N43" s="69"/>
      <c r="AF43" s="60" t="s">
        <v>62</v>
      </c>
    </row>
    <row r="44" spans="1:32" ht="23.25" customHeight="1" x14ac:dyDescent="0.35">
      <c r="A44" s="31"/>
      <c r="B44" s="31"/>
      <c r="C44" s="31"/>
      <c r="D44" s="67" t="str">
        <f t="shared" si="1"/>
        <v/>
      </c>
      <c r="E44" s="68">
        <f>IFERROR(VLOOKUP(CONCATENATE(A44,B44,C44),'Structure projet '!D:E,2,FALSE),"")</f>
        <v>0</v>
      </c>
      <c r="F44" s="31"/>
      <c r="G44" s="31"/>
      <c r="H44" s="163"/>
      <c r="I44" s="33"/>
      <c r="J44" s="34"/>
      <c r="K44" s="31"/>
      <c r="L44" s="36"/>
      <c r="M44" s="35"/>
      <c r="N44" s="69"/>
      <c r="AF44" s="60" t="s">
        <v>62</v>
      </c>
    </row>
    <row r="45" spans="1:32" ht="23.25" customHeight="1" x14ac:dyDescent="0.35">
      <c r="A45" s="31"/>
      <c r="B45" s="31"/>
      <c r="C45" s="31"/>
      <c r="D45" s="67" t="str">
        <f t="shared" si="1"/>
        <v/>
      </c>
      <c r="E45" s="68">
        <f>IFERROR(VLOOKUP(CONCATENATE(A45,B45,C45),'Structure projet '!D:E,2,FALSE),"")</f>
        <v>0</v>
      </c>
      <c r="F45" s="31"/>
      <c r="G45" s="31"/>
      <c r="H45" s="163"/>
      <c r="I45" s="33"/>
      <c r="J45" s="34"/>
      <c r="K45" s="31"/>
      <c r="L45" s="36"/>
      <c r="M45" s="35"/>
      <c r="N45" s="69"/>
      <c r="AF45" s="60" t="s">
        <v>62</v>
      </c>
    </row>
    <row r="46" spans="1:32" ht="23.25" customHeight="1" x14ac:dyDescent="0.35">
      <c r="A46" s="31"/>
      <c r="B46" s="31"/>
      <c r="C46" s="31"/>
      <c r="D46" s="67" t="str">
        <f t="shared" si="1"/>
        <v/>
      </c>
      <c r="E46" s="68">
        <f>IFERROR(VLOOKUP(CONCATENATE(A46,B46,C46),'Structure projet '!D:E,2,FALSE),"")</f>
        <v>0</v>
      </c>
      <c r="F46" s="31"/>
      <c r="G46" s="31"/>
      <c r="H46" s="163"/>
      <c r="I46" s="33"/>
      <c r="J46" s="34"/>
      <c r="K46" s="31"/>
      <c r="L46" s="36"/>
      <c r="M46" s="35"/>
      <c r="N46" s="69"/>
      <c r="AF46" s="60" t="s">
        <v>62</v>
      </c>
    </row>
  </sheetData>
  <sheetProtection formatCells="0" formatColumns="0" formatRows="0" insertColumns="0" insertRows="0" insertHyperlinks="0" deleteColumns="0" deleteRows="0" sort="0" autoFilter="0" pivotTables="0"/>
  <autoFilter ref="A8:M8" xr:uid="{00000000-0009-0000-0000-000005000000}"/>
  <mergeCells count="4">
    <mergeCell ref="J6:K6"/>
    <mergeCell ref="A2:F2"/>
    <mergeCell ref="A5:H6"/>
    <mergeCell ref="I5:I6"/>
  </mergeCells>
  <phoneticPr fontId="43" type="noConversion"/>
  <conditionalFormatting sqref="A1:B1 A18:B46 F9:G46 K9:L46">
    <cfRule type="containsBlanks" dxfId="27" priority="25">
      <formula>LEN(TRIM(A1))=0</formula>
    </cfRule>
  </conditionalFormatting>
  <conditionalFormatting sqref="F1:H1">
    <cfRule type="containsBlanks" dxfId="26" priority="21">
      <formula>LEN(TRIM(F1))=0</formula>
    </cfRule>
  </conditionalFormatting>
  <conditionalFormatting sqref="K1:L1">
    <cfRule type="containsBlanks" dxfId="25" priority="22">
      <formula>LEN(TRIM(K1))=0</formula>
    </cfRule>
  </conditionalFormatting>
  <conditionalFormatting sqref="A9:B17">
    <cfRule type="containsBlanks" dxfId="2" priority="1">
      <formula>LEN(TRIM(A9))=0</formula>
    </cfRule>
  </conditionalFormatting>
  <dataValidations count="5">
    <dataValidation type="list" allowBlank="1" showInputMessage="1" showErrorMessage="1" sqref="A1 A9:A46" xr:uid="{00000000-0002-0000-0500-000000000000}">
      <formula1>"LOT 0,LOT 1,LOT 2,LOT 3,LOT 4,LOT 5,LOT 6,LOT 7,LOT 8,LOT 9,LOT 10,LOT 11,LOT 12,LOT 13,LOT 14,LOT 14,LOT 15"</formula1>
    </dataValidation>
    <dataValidation type="list" allowBlank="1" showInputMessage="1" showErrorMessage="1" sqref="G1 G9:G13 G15:G46" xr:uid="{00000000-0002-0000-0500-000001000000}">
      <formula1>"SEM01,SEM02,SEM03,SEM04,SEM05,SEM06,SEM07,SEM08,SEM09,SEM10,SEM11,SEM12,SEM13,SEM14,SEM15,SEM16"</formula1>
    </dataValidation>
    <dataValidation type="list" allowBlank="1" showInputMessage="1" showErrorMessage="1" sqref="B1 B9:B46" xr:uid="{00000000-0002-0000-0500-000002000000}">
      <formula1>"1,2,3,4,5,6,7,8,9,10,11,12,13,14,15"</formula1>
    </dataValidation>
    <dataValidation type="list" allowBlank="1" showInputMessage="1" showErrorMessage="1" sqref="C1 C9:C46" xr:uid="{00000000-0002-0000-0500-000003000000}">
      <formula1>",,1,2,3,4,5,6,7,8,9,10,11,12,13,14,15"</formula1>
    </dataValidation>
    <dataValidation type="list" allowBlank="1" showInputMessage="1" showErrorMessage="1" sqref="H1" xr:uid="{00000000-0002-0000-0500-000004000000}">
      <formula1>"Coûts de sous-traitance,Coût de refacturation interne,Frais de Mission,Autres coûts"</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5000000}">
          <x14:formula1>
            <xm:f>Partenaires!$B$10:$F$10</xm:f>
          </x14:formula1>
          <xm:sqref>F1 F9:F46</xm:sqref>
        </x14:dataValidation>
        <x14:dataValidation type="list" allowBlank="1" showInputMessage="1" showErrorMessage="1" xr:uid="{C12F9122-59B5-4D4C-BDBD-D6A32F1F4053}">
          <x14:formula1>
            <xm:f>BdD!$K$10:$O$10</xm:f>
          </x14:formula1>
          <xm:sqref>H9:H46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7">
    <tabColor theme="5"/>
  </sheetPr>
  <dimension ref="A1:AR45"/>
  <sheetViews>
    <sheetView showGridLines="0" zoomScale="57" zoomScaleNormal="70" workbookViewId="0">
      <pane ySplit="11" topLeftCell="A12" activePane="bottomLeft" state="frozen"/>
      <selection pane="bottomLeft" activeCell="I46" sqref="I46"/>
    </sheetView>
  </sheetViews>
  <sheetFormatPr baseColWidth="10" defaultColWidth="13.81640625" defaultRowHeight="14.5" x14ac:dyDescent="0.35"/>
  <cols>
    <col min="1" max="2" width="8.7265625" style="60" customWidth="1"/>
    <col min="3" max="3" width="10.26953125" style="60" customWidth="1"/>
    <col min="4" max="4" width="18.7265625" style="60" customWidth="1"/>
    <col min="5" max="5" width="28.81640625" style="60" customWidth="1"/>
    <col min="6" max="6" width="15.453125" style="60" customWidth="1"/>
    <col min="7" max="7" width="11.453125" style="60" customWidth="1"/>
    <col min="8" max="8" width="11" style="60" customWidth="1"/>
    <col min="9" max="10" width="13.26953125" style="60" customWidth="1"/>
    <col min="11" max="14" width="19.1796875" style="77" customWidth="1"/>
    <col min="15" max="18" width="29" style="77" customWidth="1"/>
    <col min="19" max="19" width="36.1796875" style="77" customWidth="1"/>
    <col min="20" max="20" width="19.54296875" style="77" customWidth="1"/>
    <col min="21" max="21" width="17.26953125" style="60" customWidth="1"/>
    <col min="22" max="24" width="12.81640625" style="60" customWidth="1"/>
    <col min="25" max="35" width="14.7265625" style="78" customWidth="1"/>
    <col min="36" max="36" width="13.81640625" style="60"/>
    <col min="37" max="37" width="14.7265625" style="78" customWidth="1"/>
    <col min="38" max="38" width="17.90625" style="78" customWidth="1"/>
    <col min="39" max="39" width="14.7265625" style="78" customWidth="1"/>
    <col min="40" max="40" width="13.81640625" style="60"/>
    <col min="41" max="41" width="18.81640625" style="78" customWidth="1"/>
    <col min="42" max="42" width="17.08984375" style="60" customWidth="1"/>
    <col min="43" max="43" width="13.81640625" style="60" customWidth="1"/>
    <col min="44" max="16384" width="13.81640625" style="60"/>
  </cols>
  <sheetData>
    <row r="1" spans="1:44" ht="18" customHeight="1" x14ac:dyDescent="0.35">
      <c r="A1" s="31"/>
      <c r="B1" s="31"/>
      <c r="C1" s="31"/>
      <c r="D1" s="67" t="str">
        <f t="shared" ref="D1" si="0">CONCATENATE(A1,B1,C1)</f>
        <v/>
      </c>
      <c r="E1" s="68">
        <f>IFERROR(VLOOKUP(CONCATENATE(A1,B1,C1),'Structure projet '!D:E,2,FALSE),"")</f>
        <v>0</v>
      </c>
      <c r="F1" s="31"/>
      <c r="G1" s="31"/>
      <c r="H1" s="32"/>
      <c r="I1" s="32"/>
      <c r="J1" s="36"/>
      <c r="K1" s="36"/>
      <c r="L1" s="36">
        <f>20%*(J1+K1)</f>
        <v>0</v>
      </c>
      <c r="M1" s="36"/>
      <c r="N1" s="36"/>
      <c r="O1" s="36">
        <v>0</v>
      </c>
      <c r="P1" s="36" t="str">
        <f>_xlfn.IFNA(IF(VLOOKUP(CONCATENATE($D1,$F1,$G1,P$3),'[1]Description des coûts'!$D$8:$M$1048576,5,FALSE)=P$3,VLOOKUP(CONCATENATE($D1,$F1,$G1,P$3),'[1]Description des coûts'!$D$8:$M$1048576,9,FALSE),0),"")</f>
        <v/>
      </c>
      <c r="Q1" s="36" t="str">
        <f>_xlfn.IFNA(IF(VLOOKUP(CONCATENATE($D1,$F1,$G1,Q$3),'[1]Description des coûts'!$D$8:$M$1048576,5,FALSE)=Q$3,VLOOKUP(CONCATENATE($D1,$F1,$G1,Q$3),'[1]Description des coûts'!$D$8:$M$1048576,9,FALSE),0),"")</f>
        <v/>
      </c>
      <c r="R1" s="36" t="str">
        <f>_xlfn.IFNA(IF(VLOOKUP(CONCATENATE($D1,$F1,$G1,R$3),'[1]Description des coûts'!$D$8:$M$1048576,5,FALSE)=R$3,VLOOKUP(CONCATENATE($D1,$F1,$G1,R$3),'[1]Description des coûts'!$D$8:$M$1048576,9,FALSE),0),"")</f>
        <v/>
      </c>
      <c r="S1" s="32"/>
      <c r="T1" s="143">
        <f>SUM(J1:R1)</f>
        <v>0</v>
      </c>
      <c r="U1" s="31"/>
      <c r="V1" s="144">
        <f>IF(F1="",0,IF(U1="RI",N(HLOOKUP($F1,Partenaires!$B$10:$F$20,9,FALSE)),IF(U1="DE",N(HLOOKUP($F1,Partenaires!$B$10:$F$20,10,FALSE)),IF(U1="PE",N(HLOOKUP($F1,Partenaires!$B$10:$F$20,11,FALSE)),IF(U1="PME",N(HLOOKUP($F1,Partenaires!$B$10:$F$20,7,FALSE)),IF(U1="AFR",N(HLOOKUP($F1,Partenaires!$B$10:$F$20,8,FALSE)),0))))))</f>
        <v>0</v>
      </c>
      <c r="W1" s="144">
        <f>IFERROR(HLOOKUP($F1,Partenaires!$B$10:$F$20,7),0%)</f>
        <v>0</v>
      </c>
      <c r="X1" s="144">
        <f>IFERROR(HLOOKUP($F1,Partenaires!$B$10:$F$20,8),0%)</f>
        <v>0</v>
      </c>
      <c r="Y1" s="145">
        <f>IF(H1="",0,IF(OR(W1="DE",W1="NE",W1="NR",W1="PE"),0,IF(HLOOKUP(H1,[1]Partenaires!$B$10:$F$22,2,FALSE)="ER 100%*coûts marginaux",V1-#REF!,IF(W1="RI",V1,0))))</f>
        <v>0</v>
      </c>
      <c r="Z1" s="145">
        <f>IF(OR(W1="RI",W1="NE",W1="NR",W1="PE"),0,IF(W1="DE",V1-#REF!,0))</f>
        <v>0</v>
      </c>
      <c r="AA1" s="145"/>
      <c r="AB1" s="145">
        <f>IF(OR(W1="RI",W1="NE",W1="NR",W1="PE",W1="DE"),0,IF(W1="RD",V1-#REF!,0))</f>
        <v>0</v>
      </c>
      <c r="AC1" s="145">
        <f>IF(W1="PE",V1-#REF!,0)</f>
        <v>0</v>
      </c>
      <c r="AD1" s="145">
        <f>IF(U1="PE",AC1-(AC1*N(HLOOKUP($F1,Partenaires!$B$10:$F$21,11,FALSE))/N(HLOOKUP($F1,Partenaires!$B$10:$F$21,12,FALSE))),0)</f>
        <v>0</v>
      </c>
      <c r="AE1" s="145">
        <f>Y1+Z1+AD1+AB1</f>
        <v>0</v>
      </c>
      <c r="AF1" s="145">
        <f>IF(U1="NE",T1,0)</f>
        <v>0</v>
      </c>
      <c r="AG1" s="145">
        <f t="shared" ref="AG1" si="1">IF(U1="NR",T1,0)</f>
        <v>0</v>
      </c>
      <c r="AH1" s="145">
        <f t="shared" ref="AH1" si="2">IF(W1="PE",AC1-AD1,0)</f>
        <v>0</v>
      </c>
      <c r="AI1" s="145">
        <f t="shared" ref="AI1" si="3">AF1+AG1+AH1</f>
        <v>0</v>
      </c>
      <c r="AK1" s="145">
        <f t="shared" ref="AK1" si="4">AM1-AL1</f>
        <v>0</v>
      </c>
      <c r="AL1" s="145">
        <f>IF(F1="",0,$AM1*N(HLOOKUP($F1,Partenaires!$B$10:$F$21,6,FALSE)))</f>
        <v>0</v>
      </c>
      <c r="AM1" s="145">
        <f>AE1*V1</f>
        <v>0</v>
      </c>
      <c r="AO1" s="145">
        <f>IFERROR(W1*T1,0)</f>
        <v>0</v>
      </c>
      <c r="AP1" s="145">
        <f>IFERROR(X1*K1,0)</f>
        <v>0</v>
      </c>
      <c r="AQ1" s="145">
        <f>IFERROR(X1*O1,0)</f>
        <v>0</v>
      </c>
    </row>
    <row r="2" spans="1:44" x14ac:dyDescent="0.35">
      <c r="A2" s="256" t="s">
        <v>163</v>
      </c>
      <c r="B2" s="256"/>
      <c r="C2" s="256"/>
      <c r="D2" s="256"/>
      <c r="E2" s="256"/>
      <c r="F2" s="256"/>
    </row>
    <row r="3" spans="1:44" s="80" customFormat="1" ht="37.5" customHeight="1" x14ac:dyDescent="0.35">
      <c r="A3" s="54" t="s">
        <v>61</v>
      </c>
      <c r="B3" s="71"/>
      <c r="C3" s="71"/>
      <c r="D3" s="71"/>
      <c r="E3" s="71"/>
      <c r="F3" s="71"/>
      <c r="G3" s="72"/>
      <c r="H3" s="79"/>
      <c r="I3" s="79"/>
      <c r="J3" s="79"/>
      <c r="K3" s="165" t="s">
        <v>34</v>
      </c>
      <c r="L3" s="165" t="s">
        <v>25</v>
      </c>
      <c r="M3" s="165" t="s">
        <v>23</v>
      </c>
      <c r="N3" s="165" t="s">
        <v>230</v>
      </c>
      <c r="O3" s="194" t="s">
        <v>188</v>
      </c>
      <c r="P3" s="165" t="s">
        <v>233</v>
      </c>
      <c r="Q3" s="165" t="s">
        <v>234</v>
      </c>
      <c r="R3" s="165" t="s">
        <v>16</v>
      </c>
      <c r="S3" s="228"/>
      <c r="T3" s="165" t="s">
        <v>36</v>
      </c>
      <c r="U3" s="230"/>
      <c r="V3" s="230"/>
      <c r="W3" s="60"/>
      <c r="X3" s="60"/>
      <c r="Y3" s="233" t="s">
        <v>241</v>
      </c>
      <c r="Z3" s="233" t="s">
        <v>242</v>
      </c>
      <c r="AA3" s="233" t="s">
        <v>252</v>
      </c>
      <c r="AB3" s="233" t="s">
        <v>251</v>
      </c>
      <c r="AC3" s="233" t="s">
        <v>243</v>
      </c>
      <c r="AD3" s="233" t="s">
        <v>244</v>
      </c>
      <c r="AE3" s="233" t="s">
        <v>245</v>
      </c>
      <c r="AF3" s="233" t="s">
        <v>246</v>
      </c>
      <c r="AG3" s="233" t="s">
        <v>247</v>
      </c>
      <c r="AH3" s="233" t="s">
        <v>248</v>
      </c>
      <c r="AI3" s="233" t="s">
        <v>249</v>
      </c>
      <c r="AK3" s="236" t="s">
        <v>255</v>
      </c>
      <c r="AL3" s="236" t="s">
        <v>256</v>
      </c>
      <c r="AM3" s="236" t="s">
        <v>282</v>
      </c>
      <c r="AO3" s="195" t="s">
        <v>186</v>
      </c>
      <c r="AP3" s="267" t="s">
        <v>214</v>
      </c>
      <c r="AQ3" s="267"/>
      <c r="AR3" s="236" t="s">
        <v>257</v>
      </c>
    </row>
    <row r="4" spans="1:44" s="81" customFormat="1" ht="27" customHeight="1" thickBot="1" x14ac:dyDescent="0.4">
      <c r="B4" s="79"/>
      <c r="C4" s="79"/>
      <c r="D4" s="79"/>
      <c r="E4" s="82"/>
      <c r="F4" s="83"/>
      <c r="H4" s="84"/>
      <c r="I4" s="85" t="s">
        <v>38</v>
      </c>
      <c r="J4" s="85"/>
      <c r="K4" s="196">
        <f>SUM(K7:K807)</f>
        <v>75900</v>
      </c>
      <c r="L4" s="227">
        <f t="shared" ref="L4:N4" si="5">SUM(L10:L807)</f>
        <v>15180</v>
      </c>
      <c r="M4" s="227">
        <f t="shared" si="5"/>
        <v>0</v>
      </c>
      <c r="N4" s="227">
        <f t="shared" si="5"/>
        <v>0</v>
      </c>
      <c r="O4" s="196">
        <f t="shared" ref="O4" si="6">SUM(O10:O807)</f>
        <v>375000</v>
      </c>
      <c r="P4" s="227">
        <f t="shared" ref="P4:R4" si="7">SUM(P10:P807)</f>
        <v>0</v>
      </c>
      <c r="Q4" s="227">
        <f t="shared" si="7"/>
        <v>0</v>
      </c>
      <c r="R4" s="227">
        <f t="shared" si="7"/>
        <v>0</v>
      </c>
      <c r="S4" s="229"/>
      <c r="T4" s="196">
        <f>SUM(T10:T807)</f>
        <v>466080</v>
      </c>
      <c r="U4" s="231"/>
      <c r="V4" s="230"/>
      <c r="W4" s="60"/>
      <c r="X4" s="60"/>
      <c r="Y4" s="234">
        <f t="shared" ref="Y4:AI4" si="8">SUM(Y10:Y807)</f>
        <v>0</v>
      </c>
      <c r="Z4" s="234">
        <f t="shared" si="8"/>
        <v>0</v>
      </c>
      <c r="AA4" s="234">
        <f t="shared" ref="AA4" si="9">SUM(AA10:AA807)</f>
        <v>199960</v>
      </c>
      <c r="AB4" s="234">
        <f t="shared" si="8"/>
        <v>266120</v>
      </c>
      <c r="AC4" s="234">
        <f t="shared" si="8"/>
        <v>0</v>
      </c>
      <c r="AD4" s="234">
        <f t="shared" si="8"/>
        <v>0</v>
      </c>
      <c r="AE4" s="234">
        <f t="shared" si="8"/>
        <v>466080</v>
      </c>
      <c r="AF4" s="234">
        <f t="shared" si="8"/>
        <v>0</v>
      </c>
      <c r="AG4" s="234">
        <f t="shared" si="8"/>
        <v>0</v>
      </c>
      <c r="AH4" s="234">
        <f t="shared" si="8"/>
        <v>0</v>
      </c>
      <c r="AI4" s="234">
        <f t="shared" si="8"/>
        <v>0</v>
      </c>
      <c r="AK4" s="234">
        <f t="shared" ref="AK4:AM4" si="10">SUM(AK10:AK807)</f>
        <v>73926</v>
      </c>
      <c r="AL4" s="234">
        <f t="shared" si="10"/>
        <v>49284.000000000007</v>
      </c>
      <c r="AM4" s="234">
        <f t="shared" si="10"/>
        <v>123210</v>
      </c>
      <c r="AO4" s="197">
        <f>SUM(AO11:AO808)</f>
        <v>93216</v>
      </c>
      <c r="AP4" s="266">
        <f>MAX(SUM(AP11:AP43),SUM(AQ11:AQ43))</f>
        <v>131250</v>
      </c>
      <c r="AQ4" s="266"/>
      <c r="AR4" s="197">
        <f>MAX(AO4:AP4)</f>
        <v>131250</v>
      </c>
    </row>
    <row r="5" spans="1:44" s="81" customFormat="1" ht="27" customHeight="1" x14ac:dyDescent="0.35">
      <c r="A5" s="86" t="s">
        <v>88</v>
      </c>
      <c r="B5" s="87"/>
      <c r="C5" s="88" t="s">
        <v>64</v>
      </c>
      <c r="D5" s="89"/>
      <c r="E5" s="89"/>
      <c r="F5" s="90"/>
      <c r="G5" s="60"/>
      <c r="H5" s="84"/>
      <c r="I5" s="85" t="s">
        <v>63</v>
      </c>
      <c r="J5" s="85"/>
      <c r="K5" s="196">
        <f>SUBTOTAL(9,K7:K807)</f>
        <v>75900</v>
      </c>
      <c r="L5" s="227">
        <f t="shared" ref="L5:N5" si="11">SUBTOTAL(9,L10:L807)</f>
        <v>15180</v>
      </c>
      <c r="M5" s="227">
        <f t="shared" si="11"/>
        <v>0</v>
      </c>
      <c r="N5" s="227">
        <f t="shared" si="11"/>
        <v>0</v>
      </c>
      <c r="O5" s="196">
        <f t="shared" ref="O5:R5" si="12">SUBTOTAL(9,O10:O807)</f>
        <v>375000</v>
      </c>
      <c r="P5" s="227">
        <f t="shared" si="12"/>
        <v>0</v>
      </c>
      <c r="Q5" s="227">
        <f t="shared" si="12"/>
        <v>0</v>
      </c>
      <c r="R5" s="227">
        <f t="shared" si="12"/>
        <v>0</v>
      </c>
      <c r="S5" s="229"/>
      <c r="T5" s="196">
        <f>SUBTOTAL(9,T10:T807)</f>
        <v>466080</v>
      </c>
      <c r="U5" s="231"/>
      <c r="V5" s="230"/>
      <c r="W5" s="60"/>
      <c r="X5" s="60"/>
      <c r="Y5" s="234">
        <f t="shared" ref="Y5:AI5" si="13">SUBTOTAL(9,Y10:Y807)</f>
        <v>0</v>
      </c>
      <c r="Z5" s="234">
        <f t="shared" si="13"/>
        <v>0</v>
      </c>
      <c r="AA5" s="234">
        <f t="shared" ref="AA5" si="14">SUBTOTAL(9,AA10:AA807)</f>
        <v>199960</v>
      </c>
      <c r="AB5" s="234">
        <f t="shared" si="13"/>
        <v>266120</v>
      </c>
      <c r="AC5" s="234">
        <f t="shared" si="13"/>
        <v>0</v>
      </c>
      <c r="AD5" s="234">
        <f t="shared" si="13"/>
        <v>0</v>
      </c>
      <c r="AE5" s="234">
        <f t="shared" si="13"/>
        <v>466080</v>
      </c>
      <c r="AF5" s="234">
        <f t="shared" si="13"/>
        <v>0</v>
      </c>
      <c r="AG5" s="234">
        <f t="shared" si="13"/>
        <v>0</v>
      </c>
      <c r="AH5" s="234">
        <f t="shared" si="13"/>
        <v>0</v>
      </c>
      <c r="AI5" s="234">
        <f t="shared" si="13"/>
        <v>0</v>
      </c>
      <c r="AK5" s="234">
        <f t="shared" ref="AK5:AM5" si="15">SUBTOTAL(9,AK10:AK807)</f>
        <v>73926</v>
      </c>
      <c r="AL5" s="234">
        <f t="shared" si="15"/>
        <v>49284.000000000007</v>
      </c>
      <c r="AM5" s="234">
        <f t="shared" si="15"/>
        <v>123210</v>
      </c>
      <c r="AO5" s="197">
        <f>SUBTOTAL(9,AO11:AO808)</f>
        <v>93216</v>
      </c>
      <c r="AP5" s="266">
        <f>MAX(SUM(AP11:AP43),SUM(AQ11:AQ43))</f>
        <v>131250</v>
      </c>
      <c r="AQ5" s="266"/>
      <c r="AR5" s="197">
        <f>MAX(AO5:AP5)</f>
        <v>131250</v>
      </c>
    </row>
    <row r="6" spans="1:44" ht="15" thickBot="1" x14ac:dyDescent="0.4">
      <c r="A6" s="91"/>
      <c r="B6" s="92"/>
      <c r="C6" s="93" t="s">
        <v>65</v>
      </c>
      <c r="D6" s="93"/>
      <c r="E6" s="93"/>
      <c r="F6" s="94"/>
    </row>
    <row r="8" spans="1:44" x14ac:dyDescent="0.35">
      <c r="O8" s="95"/>
      <c r="P8" s="95"/>
      <c r="Q8" s="95"/>
      <c r="R8" s="95"/>
    </row>
    <row r="9" spans="1:44" x14ac:dyDescent="0.35">
      <c r="O9" s="96"/>
      <c r="P9" s="96"/>
      <c r="Q9" s="96"/>
      <c r="R9" s="96"/>
      <c r="U9" s="97" t="s">
        <v>237</v>
      </c>
      <c r="W9" s="60" t="s">
        <v>259</v>
      </c>
      <c r="X9" s="60" t="s">
        <v>260</v>
      </c>
      <c r="AK9" s="265" t="s">
        <v>281</v>
      </c>
      <c r="AL9" s="265"/>
      <c r="AM9" s="265"/>
      <c r="AO9" s="211" t="s">
        <v>258</v>
      </c>
      <c r="AP9" s="265" t="s">
        <v>185</v>
      </c>
      <c r="AQ9" s="265"/>
    </row>
    <row r="10" spans="1:44" s="100" customFormat="1" ht="54" customHeight="1" x14ac:dyDescent="0.35">
      <c r="A10" s="75" t="s">
        <v>10</v>
      </c>
      <c r="B10" s="75" t="s">
        <v>9</v>
      </c>
      <c r="C10" s="75" t="s">
        <v>8</v>
      </c>
      <c r="D10" s="75" t="s">
        <v>159</v>
      </c>
      <c r="E10" s="75" t="s">
        <v>6</v>
      </c>
      <c r="F10" s="75" t="s">
        <v>39</v>
      </c>
      <c r="G10" s="75" t="s">
        <v>40</v>
      </c>
      <c r="H10" s="75" t="s">
        <v>59</v>
      </c>
      <c r="I10" s="75" t="s">
        <v>60</v>
      </c>
      <c r="J10" s="98" t="s">
        <v>235</v>
      </c>
      <c r="K10" s="98" t="s">
        <v>236</v>
      </c>
      <c r="L10" s="98" t="s">
        <v>231</v>
      </c>
      <c r="M10" s="98" t="s">
        <v>23</v>
      </c>
      <c r="N10" s="98" t="s">
        <v>232</v>
      </c>
      <c r="O10" s="98" t="s">
        <v>188</v>
      </c>
      <c r="P10" s="98" t="s">
        <v>20</v>
      </c>
      <c r="Q10" s="98" t="s">
        <v>18</v>
      </c>
      <c r="R10" s="98" t="s">
        <v>16</v>
      </c>
      <c r="S10" s="98" t="s">
        <v>35</v>
      </c>
      <c r="T10" s="98" t="s">
        <v>36</v>
      </c>
      <c r="U10" s="75" t="s">
        <v>238</v>
      </c>
      <c r="V10" s="75" t="s">
        <v>240</v>
      </c>
      <c r="W10" s="232" t="s">
        <v>180</v>
      </c>
      <c r="X10" s="232" t="s">
        <v>181</v>
      </c>
      <c r="Y10" s="235" t="s">
        <v>241</v>
      </c>
      <c r="Z10" s="235" t="s">
        <v>242</v>
      </c>
      <c r="AA10" s="235" t="s">
        <v>252</v>
      </c>
      <c r="AB10" s="235" t="s">
        <v>253</v>
      </c>
      <c r="AC10" s="235" t="s">
        <v>243</v>
      </c>
      <c r="AD10" s="235" t="s">
        <v>250</v>
      </c>
      <c r="AE10" s="235" t="s">
        <v>245</v>
      </c>
      <c r="AF10" s="235" t="s">
        <v>246</v>
      </c>
      <c r="AG10" s="235" t="s">
        <v>247</v>
      </c>
      <c r="AH10" s="235" t="s">
        <v>248</v>
      </c>
      <c r="AI10" s="235" t="s">
        <v>249</v>
      </c>
      <c r="AK10" s="235" t="s">
        <v>255</v>
      </c>
      <c r="AL10" s="235" t="s">
        <v>256</v>
      </c>
      <c r="AM10" s="99" t="s">
        <v>37</v>
      </c>
      <c r="AO10" s="99" t="s">
        <v>187</v>
      </c>
      <c r="AP10" s="99" t="s">
        <v>183</v>
      </c>
      <c r="AQ10" s="99" t="s">
        <v>182</v>
      </c>
    </row>
    <row r="11" spans="1:44" ht="18" customHeight="1" x14ac:dyDescent="0.35">
      <c r="A11" s="31" t="s">
        <v>262</v>
      </c>
      <c r="B11" s="31">
        <v>1</v>
      </c>
      <c r="C11" s="31">
        <v>1</v>
      </c>
      <c r="D11" s="67" t="str">
        <f t="shared" ref="D11:D43" si="16">CONCATENATE(A11,B11,C11)</f>
        <v>LOT 011</v>
      </c>
      <c r="E11" s="68" t="str">
        <f>IFERROR(VLOOKUP(CONCATENATE(A11,B11,C11),'Structure projet '!D:E,2,FALSE),"")</f>
        <v>Coordination Lot 1</v>
      </c>
      <c r="F11" s="31" t="s">
        <v>131</v>
      </c>
      <c r="G11" s="31" t="s">
        <v>73</v>
      </c>
      <c r="H11" s="32"/>
      <c r="I11" s="32"/>
      <c r="J11" s="36"/>
      <c r="K11" s="36">
        <v>10800</v>
      </c>
      <c r="L11" s="36">
        <f>20%*(J11+K11)</f>
        <v>2160</v>
      </c>
      <c r="M11" s="36" t="s">
        <v>96</v>
      </c>
      <c r="N11" s="36"/>
      <c r="O11" s="36" t="s">
        <v>96</v>
      </c>
      <c r="P11" s="36" t="str">
        <f>_xlfn.IFNA(IF(VLOOKUP(CONCATENATE($D11,$F11,$G11,P$3),'[1]Description des coûts'!$D$8:$M$1048576,5,FALSE)=P$3,VLOOKUP(CONCATENATE($D11,$F11,$G11,P$3),'[1]Description des coûts'!$D$8:$M$1048576,9,FALSE),0),"")</f>
        <v/>
      </c>
      <c r="Q11" s="36" t="s">
        <v>96</v>
      </c>
      <c r="R11" s="36" t="str">
        <f>_xlfn.IFNA(IF(VLOOKUP(CONCATENATE($D11,$F11,$G11,R$3),'[1]Description des coûts'!$D$8:$M$1048576,5,FALSE)=R$3,VLOOKUP(CONCATENATE($D11,$F11,$G11,R$3),'[1]Description des coûts'!$D$8:$M$1048576,9,FALSE),0),"")</f>
        <v/>
      </c>
      <c r="S11" s="32"/>
      <c r="T11" s="143">
        <f>SUM(J11:R11)</f>
        <v>12960</v>
      </c>
      <c r="U11" s="31" t="s">
        <v>239</v>
      </c>
      <c r="V11" s="144">
        <f>IF(F11="",0,IF(U11="RI",N(HLOOKUP($F11,Partenaires!$B$10:$F$20,9,FALSE)),IF(U11="DE",N(HLOOKUP($F11,Partenaires!$B$10:$F$20,10,FALSE)),IF(U11="PE",N(HLOOKUP($F11,Partenaires!$B$10:$F$20,11,FALSE)),IF(U11="PME",N(HLOOKUP($F11,Partenaires!$B$10:$F$20,7,FALSE)),IF(U11="AFR",N(HLOOKUP($F11,Partenaires!$B$10:$F$20,8,FALSE)),0))))))</f>
        <v>0.35</v>
      </c>
      <c r="W11" s="144">
        <f>IFERROR(HLOOKUP($F11,Partenaires!$B$10:$F$20,7),0%)</f>
        <v>0.2</v>
      </c>
      <c r="X11" s="144">
        <f>IFERROR(HLOOKUP($F11,Partenaires!$B$10:$F$20,8),0%)</f>
        <v>0.35</v>
      </c>
      <c r="Y11" s="145">
        <f>IF(F11="",0,IF(OR(U11="DE",U11="NE",U11="NR",U11="PE"),0,IF(HLOOKUP(F11,Partenaires!$B$10:$F$20,2,FALSE)="ER 100%*coûts marginaux",T11-#REF!,IF(U11="RI",T11,0))))</f>
        <v>0</v>
      </c>
      <c r="Z11" s="145">
        <f>IF(F11="",0,IF(OR(U11="RI",U11="NE",U11="NR",U11="PE"),0,IF(HLOOKUP(F11,Partenaires!$B$10:$F$20,2,FALSE)="ER 100%*coûts marginaux",T11-#REF!,IF(U11="DE",T11,0))))</f>
        <v>0</v>
      </c>
      <c r="AA11" s="145">
        <f>IF(F11="",0,IF(OR(U11="RI",U11="NE",U11="NR",U11="PE"),0,IF(HLOOKUP(F11,Partenaires!$B$10:$F$20,2,FALSE)="ER 100%*coûts marginaux",T11-#REF!,IF(U11="AFR",T11,0))))</f>
        <v>12960</v>
      </c>
      <c r="AB11" s="145">
        <f>IF(F11="",0,IF(OR(U11="RI",U11="NE",U11="NR",U11="PE"),0,IF(HLOOKUP(F11,Partenaires!$B$10:$F$20,2,FALSE)="ER 100%*coûts marginaux",T11-#REF!,IF(U11="PME",T11,0))))</f>
        <v>0</v>
      </c>
      <c r="AC11" s="145">
        <f>IF(F11="",0,IF(OR(U11="RI",U11="NE",U11="NR",U11="DE"),0,IF(HLOOKUP(F11,Partenaires!$B$10:$F$20,2,FALSE)="ER 100%*coûts marginaux",T11-#REF!,IF(U11="PE",T11,0))))</f>
        <v>0</v>
      </c>
      <c r="AD11" s="145">
        <f>IF(U11="PE",AC11-(AC11*N(HLOOKUP($F11,Partenaires!$B$10:$F$21,11,FALSE))/N(HLOOKUP($F11,Partenaires!$B$10:$F$21,12,FALSE))),0)</f>
        <v>0</v>
      </c>
      <c r="AE11" s="145">
        <f t="shared" ref="AE11:AE21" si="17">Y11+Z11+AD11+AB11+AA11</f>
        <v>12960</v>
      </c>
      <c r="AF11" s="145">
        <f>IF(U11="NE",T11,0)</f>
        <v>0</v>
      </c>
      <c r="AG11" s="145">
        <f t="shared" ref="AG11:AG15" si="18">IF(U11="NR",T11,0)</f>
        <v>0</v>
      </c>
      <c r="AH11" s="145">
        <f>IF(U11="PE",AC11-AD11,0)</f>
        <v>0</v>
      </c>
      <c r="AI11" s="145">
        <f t="shared" ref="AI11:AI43" si="19">AF11+AG11+AH11</f>
        <v>0</v>
      </c>
      <c r="AK11" s="145">
        <f t="shared" ref="AK11:AK43" si="20">AM11-AL11</f>
        <v>2721.6</v>
      </c>
      <c r="AL11" s="145">
        <f>IF(F11="",0,$AM11*N(HLOOKUP($F11,Partenaires!$B$10:$F$21,6,FALSE)))</f>
        <v>1814.4</v>
      </c>
      <c r="AM11" s="238">
        <f>AE11*V11</f>
        <v>4536</v>
      </c>
      <c r="AO11" s="145">
        <f>IFERROR(W11*T11,0)</f>
        <v>2592</v>
      </c>
      <c r="AP11" s="145">
        <f t="shared" ref="AP11:AP43" si="21">IFERROR(X11*K11,0)</f>
        <v>3779.9999999999995</v>
      </c>
      <c r="AQ11" s="145">
        <f t="shared" ref="AQ11:AQ43" si="22">IFERROR(X11*O11,0)</f>
        <v>0</v>
      </c>
    </row>
    <row r="12" spans="1:44" ht="18" customHeight="1" x14ac:dyDescent="0.35">
      <c r="A12" s="31" t="s">
        <v>262</v>
      </c>
      <c r="B12" s="31">
        <v>2</v>
      </c>
      <c r="C12" s="31">
        <v>1</v>
      </c>
      <c r="D12" s="67" t="str">
        <f t="shared" ref="D12" si="23">CONCATENATE(A12,B12,C12)</f>
        <v>LOT 021</v>
      </c>
      <c r="E12" s="68" t="str">
        <f>IFERROR(VLOOKUP(CONCATENATE(A12,B12,C12),'Structure projet '!D:E,2,FALSE),"")</f>
        <v>Coordination Lot 2</v>
      </c>
      <c r="F12" s="31" t="s">
        <v>131</v>
      </c>
      <c r="G12" s="31" t="s">
        <v>123</v>
      </c>
      <c r="H12" s="32"/>
      <c r="I12" s="32"/>
      <c r="J12" s="36"/>
      <c r="K12" s="36">
        <v>9000</v>
      </c>
      <c r="L12" s="36">
        <f t="shared" ref="L12:M43" si="24">20%*(J12+K12)</f>
        <v>1800</v>
      </c>
      <c r="M12" s="36" t="s">
        <v>96</v>
      </c>
      <c r="N12" s="36"/>
      <c r="O12" s="36">
        <v>10000</v>
      </c>
      <c r="P12" s="36" t="str">
        <f>_xlfn.IFNA(IF(VLOOKUP(CONCATENATE($D12,$F12,$G12,P$3),'[1]Description des coûts'!$D$8:$M$1048576,5,FALSE)=P$3,VLOOKUP(CONCATENATE($D12,$F12,$G12,P$3),'[1]Description des coûts'!$D$8:$M$1048576,9,FALSE),0),"")</f>
        <v/>
      </c>
      <c r="Q12" s="36" t="s">
        <v>96</v>
      </c>
      <c r="R12" s="36" t="str">
        <f>_xlfn.IFNA(IF(VLOOKUP(CONCATENATE($D12,$F12,$G12,R$3),'[1]Description des coûts'!$D$8:$M$1048576,5,FALSE)=R$3,VLOOKUP(CONCATENATE($D12,$F12,$G12,R$3),'[1]Description des coûts'!$D$8:$M$1048576,9,FALSE),0),"")</f>
        <v/>
      </c>
      <c r="S12" s="32"/>
      <c r="T12" s="143">
        <f t="shared" ref="T12:T43" si="25">SUM(J12:R12)</f>
        <v>20800</v>
      </c>
      <c r="U12" s="31" t="s">
        <v>239</v>
      </c>
      <c r="V12" s="144">
        <f>IF(F12="",0,IF(U12="RI",N(HLOOKUP($F12,Partenaires!$B$10:$F$20,9,FALSE)),IF(U12="DE",N(HLOOKUP($F12,Partenaires!$B$10:$F$20,10,FALSE)),IF(U12="PE",N(HLOOKUP($F12,Partenaires!$B$10:$F$20,11,FALSE)),IF(U12="PME",N(HLOOKUP($F12,Partenaires!$B$10:$F$20,7,FALSE)),IF(U12="AFR",N(HLOOKUP($F12,Partenaires!$B$10:$F$20,8,FALSE)),0))))))</f>
        <v>0.35</v>
      </c>
      <c r="W12" s="144">
        <f>IFERROR(HLOOKUP($F12,Partenaires!$B$10:$F$20,7),0%)</f>
        <v>0.2</v>
      </c>
      <c r="X12" s="144">
        <f>IFERROR(HLOOKUP($F12,Partenaires!$B$10:$F$20,8),0%)</f>
        <v>0.35</v>
      </c>
      <c r="Y12" s="145">
        <f>IF(F12="",0,IF(OR(U12="DE",U12="NE",U12="NR",U12="PE"),0,IF(HLOOKUP(F12,Partenaires!$B$10:$F$20,2,FALSE)="ER 100%*coûts marginaux",T12-#REF!,IF(U12="RI",T12,0))))</f>
        <v>0</v>
      </c>
      <c r="Z12" s="145">
        <f>IF(F12="",0,IF(OR(U12="RI",U12="NE",U12="NR",U12="PE"),0,IF(HLOOKUP(F12,Partenaires!$B$10:$F$20,2,FALSE)="ER 100%*coûts marginaux",T12-#REF!,IF(U12="DE",T12,0))))</f>
        <v>0</v>
      </c>
      <c r="AA12" s="145">
        <f>IF(F12="",0,IF(OR(U12="RI",U12="NE",U12="NR",U12="PE"),0,IF(HLOOKUP(F12,Partenaires!$B$10:$F$20,2,FALSE)="ER 100%*coûts marginaux",T12-#REF!,IF(U12="AFR",T12,0))))</f>
        <v>20800</v>
      </c>
      <c r="AB12" s="145">
        <f>IF(F12="",0,IF(OR(U12="RI",U12="NE",U12="NR",U12="PE"),0,IF(HLOOKUP(F12,Partenaires!$B$10:$F$20,2,FALSE)="ER 100%*coûts marginaux",T12-#REF!,IF(U12="PME",T12,0))))</f>
        <v>0</v>
      </c>
      <c r="AC12" s="145">
        <f>IF(F12="",0,IF(OR(U12="RI",U12="NE",U12="NR",U12="DE"),0,IF(HLOOKUP(F12,Partenaires!$B$10:$F$20,2,FALSE)="ER 100%*coûts marginaux",T12-#REF!,IF(U12="PE",T12,0))))</f>
        <v>0</v>
      </c>
      <c r="AD12" s="145">
        <f>IF(U12="PE",AC12-(AC12*N(HLOOKUP($F12,Partenaires!$B$10:$F$21,11,FALSE))/N(HLOOKUP($F12,Partenaires!$B$10:$F$21,12,FALSE))),0)</f>
        <v>0</v>
      </c>
      <c r="AE12" s="145">
        <f t="shared" si="17"/>
        <v>20800</v>
      </c>
      <c r="AF12" s="145">
        <f t="shared" ref="AF12:AF43" si="26">IF(U12="NE",T12,0)</f>
        <v>0</v>
      </c>
      <c r="AG12" s="145">
        <f t="shared" si="18"/>
        <v>0</v>
      </c>
      <c r="AH12" s="145">
        <f t="shared" ref="AH12:AH43" si="27">IF(U12="PE",AC12-AD12,0)</f>
        <v>0</v>
      </c>
      <c r="AI12" s="145">
        <f t="shared" si="19"/>
        <v>0</v>
      </c>
      <c r="AK12" s="145">
        <f t="shared" si="20"/>
        <v>4367.9999999999991</v>
      </c>
      <c r="AL12" s="145">
        <f>IF(F12="",0,$AM12*N(HLOOKUP($F12,Partenaires!$B$10:$F$21,6,FALSE)))</f>
        <v>2912</v>
      </c>
      <c r="AM12" s="238">
        <f t="shared" ref="AM12:AM43" si="28">AE12*V12</f>
        <v>7279.9999999999991</v>
      </c>
      <c r="AO12" s="145">
        <f t="shared" ref="AO12:AO43" si="29">IFERROR(W12*T12,0)</f>
        <v>4160</v>
      </c>
      <c r="AP12" s="145">
        <f>IFERROR(X12*K12,0)</f>
        <v>3150</v>
      </c>
      <c r="AQ12" s="145">
        <f t="shared" si="22"/>
        <v>3500</v>
      </c>
    </row>
    <row r="13" spans="1:44" ht="18" customHeight="1" x14ac:dyDescent="0.35">
      <c r="A13" s="31" t="s">
        <v>133</v>
      </c>
      <c r="B13" s="31">
        <v>1</v>
      </c>
      <c r="C13" s="31">
        <v>1</v>
      </c>
      <c r="D13" s="67" t="str">
        <f>CONCATENATE(A13,B13,C13)</f>
        <v>LOT 111</v>
      </c>
      <c r="E13" s="68" t="str">
        <f>IFERROR(VLOOKUP(D13,'Structure projet '!D:E,2,FALSE),"")</f>
        <v>Etudes préalables</v>
      </c>
      <c r="F13" s="31" t="s">
        <v>131</v>
      </c>
      <c r="G13" s="31" t="s">
        <v>279</v>
      </c>
      <c r="H13" s="32"/>
      <c r="I13" s="32"/>
      <c r="J13" s="36"/>
      <c r="K13" s="36">
        <v>13500</v>
      </c>
      <c r="L13" s="36">
        <f t="shared" si="24"/>
        <v>2700</v>
      </c>
      <c r="M13" s="36" t="s">
        <v>96</v>
      </c>
      <c r="N13" s="36"/>
      <c r="O13" s="36">
        <v>150000</v>
      </c>
      <c r="P13" s="36" t="str">
        <f>_xlfn.IFNA(IF(VLOOKUP(CONCATENATE($D13,$F13,$G13,P$3),'[1]Description des coûts'!$D$8:$M$1048576,5,FALSE)=P$3,VLOOKUP(CONCATENATE($D13,$F13,$G13,P$3),'[1]Description des coûts'!$D$8:$M$1048576,9,FALSE),0),"")</f>
        <v/>
      </c>
      <c r="Q13" s="36" t="s">
        <v>96</v>
      </c>
      <c r="R13" s="36" t="str">
        <f>_xlfn.IFNA(IF(VLOOKUP(CONCATENATE($D13,$F13,$G13,R$3),'[1]Description des coûts'!$D$8:$M$1048576,5,FALSE)=R$3,VLOOKUP(CONCATENATE($D13,$F13,$G13,R$3),'[1]Description des coûts'!$D$8:$M$1048576,9,FALSE),0),"")</f>
        <v/>
      </c>
      <c r="S13" s="32"/>
      <c r="T13" s="143">
        <f t="shared" si="25"/>
        <v>166200</v>
      </c>
      <c r="U13" s="31" t="s">
        <v>239</v>
      </c>
      <c r="V13" s="144">
        <f>IF(F13="",0,IF(U13="RI",N(HLOOKUP($F13,Partenaires!$B$10:$F$20,9,FALSE)),IF(U13="DE",N(HLOOKUP($F13,Partenaires!$B$10:$F$20,10,FALSE)),IF(U13="PE",N(HLOOKUP($F13,Partenaires!$B$10:$F$20,11,FALSE)),IF(U13="PME",N(HLOOKUP($F13,Partenaires!$B$10:$F$20,7,FALSE)),IF(U13="AFR",N(HLOOKUP($F13,Partenaires!$B$10:$F$20,8,FALSE)),0))))))</f>
        <v>0.35</v>
      </c>
      <c r="W13" s="144">
        <f>IFERROR(HLOOKUP($F13,Partenaires!$B$10:$F$20,7),0%)</f>
        <v>0.2</v>
      </c>
      <c r="X13" s="144">
        <f>IFERROR(HLOOKUP($F13,Partenaires!$B$10:$F$20,8),0%)</f>
        <v>0.35</v>
      </c>
      <c r="Y13" s="145">
        <f>IF(F13="",0,IF(OR(U13="DE",U13="NE",U13="NR",U13="PE"),0,IF(HLOOKUP(F13,Partenaires!$B$10:$F$20,2,FALSE)="ER 100%*coûts marginaux",T13-#REF!,IF(U13="RI",T13,0))))</f>
        <v>0</v>
      </c>
      <c r="Z13" s="145">
        <f>IF(F13="",0,IF(OR(U13="RI",U13="NE",U13="NR",U13="PE"),0,IF(HLOOKUP(F13,Partenaires!$B$10:$F$20,2,FALSE)="ER 100%*coûts marginaux",T13-#REF!,IF(U13="DE",T13,0))))</f>
        <v>0</v>
      </c>
      <c r="AA13" s="145">
        <f>IF(F13="",0,IF(OR(U13="RI",U13="NE",U13="NR",U13="PE"),0,IF(HLOOKUP(F13,Partenaires!$B$10:$F$20,2,FALSE)="ER 100%*coûts marginaux",T13-#REF!,IF(U13="AFR",T13,0))))</f>
        <v>166200</v>
      </c>
      <c r="AB13" s="145">
        <f>IF(F13="",0,IF(OR(U13="RI",U13="NE",U13="NR",U13="PE"),0,IF(HLOOKUP(F13,Partenaires!$B$10:$F$20,2,FALSE)="ER 100%*coûts marginaux",T13-#REF!,IF(U13="PME",T13,0))))</f>
        <v>0</v>
      </c>
      <c r="AC13" s="145">
        <f>IF(F13="",0,IF(OR(U13="RI",U13="NE",U13="NR",U13="DE"),0,IF(HLOOKUP(F13,Partenaires!$B$10:$F$20,2,FALSE)="ER 100%*coûts marginaux",T13-#REF!,IF(U13="PE",T13,0))))</f>
        <v>0</v>
      </c>
      <c r="AD13" s="145">
        <f>IF(U13="PE",AC13-(AC13*N(HLOOKUP($F13,Partenaires!$B$10:$F$21,11,FALSE))/N(HLOOKUP($F13,Partenaires!$B$10:$F$21,12,FALSE))),0)</f>
        <v>0</v>
      </c>
      <c r="AE13" s="145">
        <f t="shared" si="17"/>
        <v>166200</v>
      </c>
      <c r="AF13" s="145">
        <f t="shared" si="26"/>
        <v>0</v>
      </c>
      <c r="AG13" s="145">
        <f t="shared" si="18"/>
        <v>0</v>
      </c>
      <c r="AH13" s="145">
        <f t="shared" si="27"/>
        <v>0</v>
      </c>
      <c r="AI13" s="145">
        <f t="shared" si="19"/>
        <v>0</v>
      </c>
      <c r="AK13" s="145">
        <f t="shared" si="20"/>
        <v>34901.999999999993</v>
      </c>
      <c r="AL13" s="145">
        <f>IF(F13="",0,$AM13*N(HLOOKUP($F13,Partenaires!$B$10:$F$21,6,FALSE)))</f>
        <v>23268</v>
      </c>
      <c r="AM13" s="145">
        <f>AE13*V13</f>
        <v>58169.999999999993</v>
      </c>
      <c r="AO13" s="145">
        <f t="shared" si="29"/>
        <v>33240</v>
      </c>
      <c r="AP13" s="145">
        <f t="shared" si="21"/>
        <v>4725</v>
      </c>
      <c r="AQ13" s="145">
        <f t="shared" si="22"/>
        <v>52500</v>
      </c>
    </row>
    <row r="14" spans="1:44" ht="18" customHeight="1" x14ac:dyDescent="0.35">
      <c r="A14" s="31" t="s">
        <v>133</v>
      </c>
      <c r="B14" s="31">
        <v>2</v>
      </c>
      <c r="C14" s="31">
        <v>1</v>
      </c>
      <c r="D14" s="67" t="str">
        <f>CONCATENATE(A14,B14,C14)</f>
        <v>LOT 121</v>
      </c>
      <c r="E14" s="68" t="str">
        <f>IFERROR(VLOOKUP(D14,'Structure projet '!D:E,2,FALSE),"")</f>
        <v>Acquisition terrain</v>
      </c>
      <c r="F14" s="31" t="s">
        <v>131</v>
      </c>
      <c r="G14" s="31" t="s">
        <v>278</v>
      </c>
      <c r="H14" s="32"/>
      <c r="I14" s="32"/>
      <c r="J14" s="36"/>
      <c r="K14" s="36">
        <v>18900</v>
      </c>
      <c r="L14" s="36">
        <f t="shared" si="24"/>
        <v>3780</v>
      </c>
      <c r="M14" s="36" t="s">
        <v>96</v>
      </c>
      <c r="N14" s="36"/>
      <c r="O14" s="36" t="s">
        <v>96</v>
      </c>
      <c r="P14" s="36" t="str">
        <f>_xlfn.IFNA(IF(VLOOKUP(CONCATENATE($D14,$F14,$G14,P$3),'[1]Description des coûts'!$D$8:$M$1048576,5,FALSE)=P$3,VLOOKUP(CONCATENATE($D14,$F14,$G14,P$3),'[1]Description des coûts'!$D$8:$M$1048576,9,FALSE),0),"")</f>
        <v/>
      </c>
      <c r="Q14" s="36" t="s">
        <v>96</v>
      </c>
      <c r="R14" s="36" t="str">
        <f>_xlfn.IFNA(IF(VLOOKUP(CONCATENATE($D14,$F14,$G14,R$3),'[1]Description des coûts'!$D$8:$M$1048576,5,FALSE)=R$3,VLOOKUP(CONCATENATE($D14,$F14,$G14,R$3),'[1]Description des coûts'!$D$8:$M$1048576,9,FALSE),0),"")</f>
        <v/>
      </c>
      <c r="S14" s="32"/>
      <c r="T14" s="143">
        <f t="shared" si="25"/>
        <v>22680</v>
      </c>
      <c r="U14" s="31" t="s">
        <v>295</v>
      </c>
      <c r="V14" s="144">
        <f>IF(F14="",0,IF(U14="RI",N(HLOOKUP($F14,Partenaires!$B$10:$F$20,9,FALSE)),IF(U14="DE",N(HLOOKUP($F14,Partenaires!$B$10:$F$20,10,FALSE)),IF(U14="PE",N(HLOOKUP($F14,Partenaires!$B$10:$F$20,11,FALSE)),IF(U14="PME",N(HLOOKUP($F14,Partenaires!$B$10:$F$20,7,FALSE)),IF(U14="AFR",N(HLOOKUP($F14,Partenaires!$B$10:$F$20,8,FALSE)),0))))))</f>
        <v>0.2</v>
      </c>
      <c r="W14" s="144">
        <f>IFERROR(HLOOKUP($F14,Partenaires!$B$10:$F$20,7),0%)</f>
        <v>0.2</v>
      </c>
      <c r="X14" s="144">
        <f>IFERROR(HLOOKUP($F14,Partenaires!$B$10:$F$20,8),0%)</f>
        <v>0.35</v>
      </c>
      <c r="Y14" s="145">
        <f>IF(F14="",0,IF(OR(U14="DE",U14="NE",U14="NR",U14="PE"),0,IF(HLOOKUP(F14,Partenaires!$B$10:$F$20,2,FALSE)="ER 100%*coûts marginaux",T14-#REF!,IF(U14="RI",T14,0))))</f>
        <v>0</v>
      </c>
      <c r="Z14" s="145">
        <f>IF(F14="",0,IF(OR(U14="RI",U14="NE",U14="NR",U14="PE"),0,IF(HLOOKUP(F14,Partenaires!$B$10:$F$20,2,FALSE)="ER 100%*coûts marginaux",T14-#REF!,IF(U14="DE",T14,0))))</f>
        <v>0</v>
      </c>
      <c r="AA14" s="145">
        <f>IF(F14="",0,IF(OR(U14="RI",U14="NE",U14="NR",U14="PE"),0,IF(HLOOKUP(F14,Partenaires!$B$10:$F$20,2,FALSE)="ER 100%*coûts marginaux",T14-#REF!,IF(U14="AFR",T14,0))))</f>
        <v>0</v>
      </c>
      <c r="AB14" s="145">
        <f>IF(F14="",0,IF(OR(U14="RI",U14="NE",U14="NR",U14="PE"),0,IF(HLOOKUP(F14,Partenaires!$B$10:$F$20,2,FALSE)="ER 100%*coûts marginaux",T14-#REF!,IF(U14="PME",T14,0))))</f>
        <v>22680</v>
      </c>
      <c r="AC14" s="145">
        <f>IF(F14="",0,IF(OR(U14="RI",U14="NE",U14="NR",U14="DE"),0,IF(HLOOKUP(F14,Partenaires!$B$10:$F$20,2,FALSE)="ER 100%*coûts marginaux",T14-#REF!,IF(U14="PE",T14,0))))</f>
        <v>0</v>
      </c>
      <c r="AD14" s="145">
        <f>IF(U14="PE",AC14-(AC14*N(HLOOKUP($F14,Partenaires!$B$10:$F$21,11,FALSE))/N(HLOOKUP($F14,Partenaires!$B$10:$F$21,12,FALSE))),0)</f>
        <v>0</v>
      </c>
      <c r="AE14" s="145">
        <f t="shared" si="17"/>
        <v>22680</v>
      </c>
      <c r="AF14" s="145">
        <f t="shared" si="26"/>
        <v>0</v>
      </c>
      <c r="AG14" s="145">
        <f t="shared" si="18"/>
        <v>0</v>
      </c>
      <c r="AH14" s="145">
        <f t="shared" si="27"/>
        <v>0</v>
      </c>
      <c r="AI14" s="145">
        <f t="shared" si="19"/>
        <v>0</v>
      </c>
      <c r="AK14" s="145">
        <f t="shared" si="20"/>
        <v>2721.6</v>
      </c>
      <c r="AL14" s="145">
        <f>IF(F14="",0,$AM14*N(HLOOKUP($F14,Partenaires!$B$10:$F$21,6,FALSE)))</f>
        <v>1814.4</v>
      </c>
      <c r="AM14" s="238">
        <f t="shared" si="28"/>
        <v>4536</v>
      </c>
      <c r="AO14" s="145">
        <f t="shared" si="29"/>
        <v>4536</v>
      </c>
      <c r="AP14" s="145">
        <f t="shared" si="21"/>
        <v>6615</v>
      </c>
      <c r="AQ14" s="145">
        <f t="shared" si="22"/>
        <v>0</v>
      </c>
    </row>
    <row r="15" spans="1:44" ht="18" customHeight="1" x14ac:dyDescent="0.35">
      <c r="A15" s="31" t="s">
        <v>133</v>
      </c>
      <c r="B15" s="31">
        <v>2</v>
      </c>
      <c r="C15" s="31">
        <v>2</v>
      </c>
      <c r="D15" s="67" t="str">
        <f t="shared" si="16"/>
        <v>LOT 122</v>
      </c>
      <c r="E15" s="68" t="str">
        <f>IFERROR(VLOOKUP(D15,'Structure projet '!D:E,2,FALSE),"")</f>
        <v xml:space="preserve">Construction usine </v>
      </c>
      <c r="F15" s="31" t="s">
        <v>131</v>
      </c>
      <c r="G15" s="31" t="s">
        <v>276</v>
      </c>
      <c r="H15" s="32"/>
      <c r="I15" s="32"/>
      <c r="J15" s="36"/>
      <c r="K15" s="36">
        <v>15600</v>
      </c>
      <c r="L15" s="36">
        <f t="shared" si="24"/>
        <v>3120</v>
      </c>
      <c r="M15" s="36" t="s">
        <v>96</v>
      </c>
      <c r="N15" s="36"/>
      <c r="O15" s="36">
        <v>200000</v>
      </c>
      <c r="P15" s="36" t="str">
        <f>_xlfn.IFNA(IF(VLOOKUP(CONCATENATE($D15,$F15,$G15,P$3),'[1]Description des coûts'!$D$8:$M$1048576,5,FALSE)=P$3,VLOOKUP(CONCATENATE($D15,$F15,$G15,P$3),'[1]Description des coûts'!$D$8:$M$1048576,9,FALSE),0),"")</f>
        <v/>
      </c>
      <c r="Q15" s="36"/>
      <c r="R15" s="36" t="str">
        <f>_xlfn.IFNA(IF(VLOOKUP(CONCATENATE($D15,$F15,$G15,R$3),'[1]Description des coûts'!$D$8:$M$1048576,5,FALSE)=R$3,VLOOKUP(CONCATENATE($D15,$F15,$G15,R$3),'[1]Description des coûts'!$D$8:$M$1048576,9,FALSE),0),"")</f>
        <v/>
      </c>
      <c r="S15" s="32"/>
      <c r="T15" s="143">
        <f t="shared" si="25"/>
        <v>218720</v>
      </c>
      <c r="U15" s="31" t="s">
        <v>295</v>
      </c>
      <c r="V15" s="144">
        <f>IF(F15="",0,IF(U15="RI",N(HLOOKUP($F15,Partenaires!$B$10:$F$20,9,FALSE)),IF(U15="DE",N(HLOOKUP($F15,Partenaires!$B$10:$F$20,10,FALSE)),IF(U15="PE",N(HLOOKUP($F15,Partenaires!$B$10:$F$20,11,FALSE)),IF(U15="PME",N(HLOOKUP($F15,Partenaires!$B$10:$F$20,7,FALSE)),IF(U15="AFR",N(HLOOKUP($F15,Partenaires!$B$10:$F$20,8,FALSE)),0))))))</f>
        <v>0.2</v>
      </c>
      <c r="W15" s="144">
        <f>IFERROR(HLOOKUP($F15,Partenaires!$B$10:$F$20,7),0%)</f>
        <v>0.2</v>
      </c>
      <c r="X15" s="144">
        <f>IFERROR(HLOOKUP($F15,Partenaires!$B$10:$F$20,8),0%)</f>
        <v>0.35</v>
      </c>
      <c r="Y15" s="145">
        <f>IF(F15="",0,IF(OR(U15="DE",U15="NE",U15="NR",U15="PE"),0,IF(HLOOKUP(F15,Partenaires!$B$10:$F$20,2,FALSE)="ER 100%*coûts marginaux",T15-#REF!,IF(U15="RI",T15,0))))</f>
        <v>0</v>
      </c>
      <c r="Z15" s="145">
        <f>IF(F15="",0,IF(OR(U15="RI",U15="NE",U15="NR",U15="PE"),0,IF(HLOOKUP(F15,Partenaires!$B$10:$F$20,2,FALSE)="ER 100%*coûts marginaux",T15-#REF!,IF(U15="DE",T15,0))))</f>
        <v>0</v>
      </c>
      <c r="AA15" s="145">
        <f>IF(F15="",0,IF(OR(U15="RI",U15="NE",U15="NR",U15="PE"),0,IF(HLOOKUP(F15,Partenaires!$B$10:$F$20,2,FALSE)="ER 100%*coûts marginaux",T15-#REF!,IF(U15="AFR",T15,0))))</f>
        <v>0</v>
      </c>
      <c r="AB15" s="145">
        <f>IF(F15="",0,IF(OR(U15="RI",U15="NE",U15="NR",U15="PE"),0,IF(HLOOKUP(F15,Partenaires!$B$10:$F$20,2,FALSE)="ER 100%*coûts marginaux",T15-#REF!,IF(U15="PME",T15,0))))</f>
        <v>218720</v>
      </c>
      <c r="AC15" s="145">
        <f>IF(F15="",0,IF(OR(U15="RI",U15="NE",U15="NR",U15="DE"),0,IF(HLOOKUP(F15,Partenaires!$B$10:$F$20,2,FALSE)="ER 100%*coûts marginaux",T15-#REF!,IF(U15="PE",T15,0))))</f>
        <v>0</v>
      </c>
      <c r="AD15" s="145">
        <f>IF(U15="PE",AC15-(AC15*N(HLOOKUP($F15,Partenaires!$B$10:$F$21,11,FALSE))/N(HLOOKUP($F15,Partenaires!$B$10:$F$21,12,FALSE))),0)</f>
        <v>0</v>
      </c>
      <c r="AE15" s="145">
        <f t="shared" si="17"/>
        <v>218720</v>
      </c>
      <c r="AF15" s="145">
        <f t="shared" si="26"/>
        <v>0</v>
      </c>
      <c r="AG15" s="145">
        <f t="shared" si="18"/>
        <v>0</v>
      </c>
      <c r="AH15" s="145">
        <f t="shared" si="27"/>
        <v>0</v>
      </c>
      <c r="AI15" s="145">
        <f t="shared" si="19"/>
        <v>0</v>
      </c>
      <c r="AK15" s="145">
        <f t="shared" si="20"/>
        <v>26246.399999999998</v>
      </c>
      <c r="AL15" s="145">
        <f>IF(F15="",0,$AM15*N(HLOOKUP($F15,Partenaires!$B$10:$F$21,6,FALSE)))</f>
        <v>17497.600000000002</v>
      </c>
      <c r="AM15" s="238">
        <f t="shared" si="28"/>
        <v>43744</v>
      </c>
      <c r="AO15" s="145">
        <f t="shared" si="29"/>
        <v>43744</v>
      </c>
      <c r="AP15" s="145">
        <f t="shared" si="21"/>
        <v>5460</v>
      </c>
      <c r="AQ15" s="145">
        <f t="shared" si="22"/>
        <v>70000</v>
      </c>
    </row>
    <row r="16" spans="1:44" ht="18" customHeight="1" x14ac:dyDescent="0.35">
      <c r="A16" s="31" t="s">
        <v>133</v>
      </c>
      <c r="B16" s="31">
        <v>3</v>
      </c>
      <c r="C16" s="31">
        <v>1</v>
      </c>
      <c r="D16" s="67" t="str">
        <f t="shared" si="16"/>
        <v>LOT 131</v>
      </c>
      <c r="E16" s="68" t="str">
        <f>IFERROR(VLOOKUP(D16,'Structure projet '!D:E,2,FALSE),"")</f>
        <v xml:space="preserve">Acquisition matériel </v>
      </c>
      <c r="F16" s="31" t="s">
        <v>131</v>
      </c>
      <c r="G16" s="31" t="s">
        <v>280</v>
      </c>
      <c r="H16" s="32"/>
      <c r="I16" s="32"/>
      <c r="J16" s="36"/>
      <c r="K16" s="36">
        <v>5400</v>
      </c>
      <c r="L16" s="36">
        <f t="shared" si="24"/>
        <v>1080</v>
      </c>
      <c r="M16" s="36" t="s">
        <v>96</v>
      </c>
      <c r="N16" s="36"/>
      <c r="O16" s="36">
        <v>15000</v>
      </c>
      <c r="P16" s="36" t="str">
        <f>_xlfn.IFNA(IF(VLOOKUP(CONCATENATE($D16,$F16,$G16,P$3),'[1]Description des coûts'!$D$8:$M$1048576,5,FALSE)=P$3,VLOOKUP(CONCATENATE($D16,$F16,$G16,P$3),'[1]Description des coûts'!$D$8:$M$1048576,9,FALSE),0),"")</f>
        <v/>
      </c>
      <c r="Q16" s="36" t="s">
        <v>96</v>
      </c>
      <c r="R16" s="36" t="str">
        <f>_xlfn.IFNA(IF(VLOOKUP(CONCATENATE($D16,$F16,$G16,R$3),'[1]Description des coûts'!$D$8:$M$1048576,5,FALSE)=R$3,VLOOKUP(CONCATENATE($D16,$F16,$G16,R$3),'[1]Description des coûts'!$D$8:$M$1048576,9,FALSE),0),"")</f>
        <v/>
      </c>
      <c r="S16" s="32"/>
      <c r="T16" s="143">
        <f t="shared" si="25"/>
        <v>21480</v>
      </c>
      <c r="U16" s="31" t="s">
        <v>295</v>
      </c>
      <c r="V16" s="144">
        <f>IF(F16="",0,IF(U16="RI",N(HLOOKUP($F16,Partenaires!$B$10:$F$20,9,FALSE)),IF(U16="DE",N(HLOOKUP($F16,Partenaires!$B$10:$F$20,10,FALSE)),IF(U16="PE",N(HLOOKUP($F16,Partenaires!$B$10:$F$20,11,FALSE)),IF(U16="PME",N(HLOOKUP($F16,Partenaires!$B$10:$F$20,7,FALSE)),IF(U16="AFR",N(HLOOKUP($F16,Partenaires!$B$10:$F$20,8,FALSE)),0))))))</f>
        <v>0.2</v>
      </c>
      <c r="W16" s="144">
        <f>IFERROR(HLOOKUP($F16,Partenaires!$B$10:$F$20,7),0%)</f>
        <v>0.2</v>
      </c>
      <c r="X16" s="144">
        <f>IFERROR(HLOOKUP($F16,Partenaires!$B$10:$F$20,8),0%)</f>
        <v>0.35</v>
      </c>
      <c r="Y16" s="145">
        <f>IF(F16="",0,IF(OR(U16="DE",U16="NE",U16="NR",U16="PE"),0,IF(HLOOKUP(F16,Partenaires!$B$10:$F$20,2,FALSE)="ER 100%*coûts marginaux",T16-#REF!,IF(U16="RI",T16,0))))</f>
        <v>0</v>
      </c>
      <c r="Z16" s="145">
        <f>IF(F16="",0,IF(OR(U16="RI",U16="NE",U16="NR",U16="PE"),0,IF(HLOOKUP(F16,Partenaires!$B$10:$F$20,2,FALSE)="ER 100%*coûts marginaux",T16-#REF!,IF(U16="DE",T16,0))))</f>
        <v>0</v>
      </c>
      <c r="AA16" s="145">
        <f>IF(F16="",0,IF(OR(U16="RI",U16="NE",U16="NR",U16="PE"),0,IF(HLOOKUP(F16,Partenaires!$B$10:$F$20,2,FALSE)="ER 100%*coûts marginaux",T16-#REF!,IF(U16="AFR",T16,0))))</f>
        <v>0</v>
      </c>
      <c r="AB16" s="145">
        <f>IF(F16="",0,IF(OR(U16="RI",U16="NE",U16="NR",U16="PE"),0,IF(HLOOKUP(F16,Partenaires!$B$10:$F$20,2,FALSE)="ER 100%*coûts marginaux",T16-#REF!,IF(U16="PME",T16,0))))</f>
        <v>21480</v>
      </c>
      <c r="AC16" s="145">
        <f>IF(F16="",0,IF(OR(U16="RI",U16="NE",U16="NR",U16="DE"),0,IF(HLOOKUP(F16,Partenaires!$B$10:$F$20,2,FALSE)="ER 100%*coûts marginaux",T16-#REF!,IF(U16="PE",T16,0))))</f>
        <v>0</v>
      </c>
      <c r="AD16" s="145">
        <f>IF(U16="PE",AC16-(AC16*N(HLOOKUP($F16,Partenaires!$B$10:$F$21,11,FALSE))/N(HLOOKUP($F16,Partenaires!$B$10:$F$21,12,FALSE))),0)</f>
        <v>0</v>
      </c>
      <c r="AE16" s="145">
        <f t="shared" si="17"/>
        <v>21480</v>
      </c>
      <c r="AF16" s="145">
        <f t="shared" si="26"/>
        <v>0</v>
      </c>
      <c r="AG16" s="145">
        <f>IF(U16="NR",T16,0)</f>
        <v>0</v>
      </c>
      <c r="AH16" s="145">
        <f t="shared" si="27"/>
        <v>0</v>
      </c>
      <c r="AI16" s="145">
        <f t="shared" si="19"/>
        <v>0</v>
      </c>
      <c r="AK16" s="145">
        <f t="shared" si="20"/>
        <v>2577.6</v>
      </c>
      <c r="AL16" s="145">
        <f>IF(F16="",0,$AM16*N(HLOOKUP($F16,Partenaires!$B$10:$F$21,6,FALSE)))</f>
        <v>1718.4</v>
      </c>
      <c r="AM16" s="238">
        <f t="shared" si="28"/>
        <v>4296</v>
      </c>
      <c r="AO16" s="145">
        <f t="shared" si="29"/>
        <v>4296</v>
      </c>
      <c r="AP16" s="145">
        <f t="shared" si="21"/>
        <v>1889.9999999999998</v>
      </c>
      <c r="AQ16" s="145">
        <f t="shared" si="22"/>
        <v>5250</v>
      </c>
    </row>
    <row r="17" spans="1:43" ht="18" customHeight="1" x14ac:dyDescent="0.35">
      <c r="A17" s="31" t="s">
        <v>133</v>
      </c>
      <c r="B17" s="31">
        <v>4</v>
      </c>
      <c r="C17" s="31">
        <v>1</v>
      </c>
      <c r="D17" s="67" t="str">
        <f t="shared" si="16"/>
        <v>LOT 141</v>
      </c>
      <c r="E17" s="68" t="str">
        <f>IFERROR(VLOOKUP(D17,'Structure projet '!D:E,2,FALSE),"")</f>
        <v>Acquisition ligne de transformation</v>
      </c>
      <c r="F17" s="31" t="s">
        <v>131</v>
      </c>
      <c r="G17" s="31" t="s">
        <v>280</v>
      </c>
      <c r="H17" s="32"/>
      <c r="I17" s="32"/>
      <c r="J17" s="36"/>
      <c r="K17" s="36">
        <v>2700</v>
      </c>
      <c r="L17" s="36">
        <f t="shared" si="24"/>
        <v>540</v>
      </c>
      <c r="M17" s="36" t="s">
        <v>96</v>
      </c>
      <c r="N17" s="36"/>
      <c r="O17" s="36" t="s">
        <v>96</v>
      </c>
      <c r="P17" s="36" t="str">
        <f>_xlfn.IFNA(IF(VLOOKUP(CONCATENATE($D17,$F17,$G17,P$3),'[1]Description des coûts'!$D$8:$M$1048576,5,FALSE)=P$3,VLOOKUP(CONCATENATE($D17,$F17,$G17,P$3),'[1]Description des coûts'!$D$8:$M$1048576,9,FALSE),0),"")</f>
        <v/>
      </c>
      <c r="Q17" s="36" t="s">
        <v>96</v>
      </c>
      <c r="R17" s="36" t="str">
        <f>_xlfn.IFNA(IF(VLOOKUP(CONCATENATE($D17,$F17,$G17,R$3),'[1]Description des coûts'!$D$8:$M$1048576,5,FALSE)=R$3,VLOOKUP(CONCATENATE($D17,$F17,$G17,R$3),'[1]Description des coûts'!$D$8:$M$1048576,9,FALSE),0),"")</f>
        <v/>
      </c>
      <c r="S17" s="32"/>
      <c r="T17" s="143">
        <f t="shared" si="25"/>
        <v>3240</v>
      </c>
      <c r="U17" s="31" t="s">
        <v>295</v>
      </c>
      <c r="V17" s="144">
        <f>IF(F17="",0,IF(U17="RI",N(HLOOKUP($F17,Partenaires!$B$10:$F$20,9,FALSE)),IF(U17="DE",N(HLOOKUP($F17,Partenaires!$B$10:$F$20,10,FALSE)),IF(U17="PE",N(HLOOKUP($F17,Partenaires!$B$10:$F$20,11,FALSE)),IF(U17="PME",N(HLOOKUP($F17,Partenaires!$B$10:$F$20,7,FALSE)),IF(U17="AFR",N(HLOOKUP($F17,Partenaires!$B$10:$F$20,8,FALSE)),0))))))</f>
        <v>0.2</v>
      </c>
      <c r="W17" s="144">
        <f>IFERROR(HLOOKUP($F17,Partenaires!$B$10:$F$20,7),0%)</f>
        <v>0.2</v>
      </c>
      <c r="X17" s="144">
        <f>IFERROR(HLOOKUP($F17,Partenaires!$B$10:$F$20,8),0%)</f>
        <v>0.35</v>
      </c>
      <c r="Y17" s="145">
        <f>IF(F17="",0,IF(OR(U17="DE",U17="NE",U17="NR",U17="PE"),0,IF(HLOOKUP(F17,Partenaires!$B$10:$F$20,2,FALSE)="ER 100%*coûts marginaux",T17-#REF!,IF(U17="RI",T17,0))))</f>
        <v>0</v>
      </c>
      <c r="Z17" s="145">
        <f>IF(F17="",0,IF(OR(U17="RI",U17="NE",U17="NR",U17="PE"),0,IF(HLOOKUP(F17,Partenaires!$B$10:$F$20,2,FALSE)="ER 100%*coûts marginaux",T17-#REF!,IF(U17="DE",T17,0))))</f>
        <v>0</v>
      </c>
      <c r="AA17" s="145">
        <f>IF(F17="",0,IF(OR(U17="RI",U17="NE",U17="NR",U17="PE"),0,IF(HLOOKUP(F17,Partenaires!$B$10:$F$20,2,FALSE)="ER 100%*coûts marginaux",T17-#REF!,IF(U17="AFR",T17,0))))</f>
        <v>0</v>
      </c>
      <c r="AB17" s="145">
        <f>IF(F17="",0,IF(OR(U17="RI",U17="NE",U17="NR",U17="PE"),0,IF(HLOOKUP(F17,Partenaires!$B$10:$F$20,2,FALSE)="ER 100%*coûts marginaux",T17-#REF!,IF(U17="PME",T17,0))))</f>
        <v>3240</v>
      </c>
      <c r="AC17" s="145">
        <f>IF(F17="",0,IF(OR(U17="RI",U17="NE",U17="NR",U17="DE"),0,IF(HLOOKUP(F17,Partenaires!$B$10:$F$20,2,FALSE)="ER 100%*coûts marginaux",T17-#REF!,IF(U17="PE",T17,0))))</f>
        <v>0</v>
      </c>
      <c r="AD17" s="145">
        <f>IF(U17="PE",AC17-(AC17*N(HLOOKUP($F17,Partenaires!$B$10:$F$21,11,FALSE))/N(HLOOKUP($F17,Partenaires!$B$10:$F$21,12,FALSE))),0)</f>
        <v>0</v>
      </c>
      <c r="AE17" s="145">
        <f t="shared" si="17"/>
        <v>3240</v>
      </c>
      <c r="AF17" s="145">
        <f t="shared" si="26"/>
        <v>0</v>
      </c>
      <c r="AG17" s="145">
        <f t="shared" ref="AG17:AG43" si="30">IF(U17="NR",T17,0)</f>
        <v>0</v>
      </c>
      <c r="AH17" s="145">
        <f t="shared" si="27"/>
        <v>0</v>
      </c>
      <c r="AI17" s="145">
        <f t="shared" si="19"/>
        <v>0</v>
      </c>
      <c r="AK17" s="145">
        <f t="shared" si="20"/>
        <v>388.8</v>
      </c>
      <c r="AL17" s="145">
        <f>IF(F17="",0,$AM17*N(HLOOKUP($F17,Partenaires!$B$10:$F$21,6,FALSE)))</f>
        <v>259.2</v>
      </c>
      <c r="AM17" s="238">
        <f t="shared" si="28"/>
        <v>648</v>
      </c>
      <c r="AO17" s="145">
        <f t="shared" si="29"/>
        <v>648</v>
      </c>
      <c r="AP17" s="145">
        <f t="shared" si="21"/>
        <v>944.99999999999989</v>
      </c>
      <c r="AQ17" s="145">
        <f t="shared" si="22"/>
        <v>0</v>
      </c>
    </row>
    <row r="18" spans="1:43" ht="18" customHeight="1" x14ac:dyDescent="0.35">
      <c r="A18" s="31" t="s">
        <v>134</v>
      </c>
      <c r="B18" s="31">
        <v>1</v>
      </c>
      <c r="C18" s="31">
        <v>1</v>
      </c>
      <c r="D18" s="67" t="str">
        <f t="shared" ref="D18:D24" si="31">CONCATENATE(A18,B18,C18)</f>
        <v>LOT 211</v>
      </c>
      <c r="E18" s="68" t="str">
        <f>IFERROR(VLOOKUP(CONCATENATE(A18,B18,C18),'Structure projet '!D:E,2,FALSE),"")</f>
        <v xml:space="preserve">Etudes et formulation </v>
      </c>
      <c r="F18" s="31" t="s">
        <v>131</v>
      </c>
      <c r="G18" s="31" t="s">
        <v>280</v>
      </c>
      <c r="H18" s="32"/>
      <c r="I18" s="32"/>
      <c r="J18" s="36"/>
      <c r="K18" s="36"/>
      <c r="L18" s="36">
        <f t="shared" ref="L18:L24" si="32">20%*(J18+K18)</f>
        <v>0</v>
      </c>
      <c r="M18" s="36"/>
      <c r="N18" s="36"/>
      <c r="O18" s="36">
        <v>0</v>
      </c>
      <c r="P18" s="36" t="str">
        <f>_xlfn.IFNA(IF(VLOOKUP(CONCATENATE($D18,$F18,$G18,P$3),'[1]Description des coûts'!$D$8:$M$1048576,5,FALSE)=P$3,VLOOKUP(CONCATENATE($D18,$F18,$G18,P$3),'[1]Description des coûts'!$D$8:$M$1048576,9,FALSE),0),"")</f>
        <v/>
      </c>
      <c r="Q18" s="36" t="str">
        <f>_xlfn.IFNA(IF(VLOOKUP(CONCATENATE($D18,$F18,$G18,Q$3),'[1]Description des coûts'!$D$8:$M$1048576,5,FALSE)=Q$3,VLOOKUP(CONCATENATE($D18,$F18,$G18,Q$3),'[1]Description des coûts'!$D$8:$M$1048576,9,FALSE),0),"")</f>
        <v/>
      </c>
      <c r="R18" s="36" t="str">
        <f>_xlfn.IFNA(IF(VLOOKUP(CONCATENATE($D18,$F18,$G18,R$3),'[1]Description des coûts'!$D$8:$M$1048576,5,FALSE)=R$3,VLOOKUP(CONCATENATE($D18,$F18,$G18,R$3),'[1]Description des coûts'!$D$8:$M$1048576,9,FALSE),0),"")</f>
        <v/>
      </c>
      <c r="S18" s="32"/>
      <c r="T18" s="143">
        <f t="shared" ref="T18:T24" si="33">SUM(J18:R18)</f>
        <v>0</v>
      </c>
      <c r="U18" s="31"/>
      <c r="V18" s="144">
        <f>IF(F18="",0,IF(U18="RI",N(HLOOKUP($F18,Partenaires!$B$10:$F$20,9,FALSE)),IF(U18="DE",N(HLOOKUP($F18,Partenaires!$B$10:$F$20,10,FALSE)),IF(U18="PE",N(HLOOKUP($F18,Partenaires!$B$10:$F$20,11,FALSE)),IF(U18="PME",N(HLOOKUP($F18,Partenaires!$B$10:$F$20,7,FALSE)),IF(U18="AFR",N(HLOOKUP($F18,Partenaires!$B$10:$F$20,8,FALSE)),0))))))</f>
        <v>0</v>
      </c>
      <c r="W18" s="144">
        <f>IFERROR(HLOOKUP($F18,Partenaires!$B$10:$F$20,7),0%)</f>
        <v>0.2</v>
      </c>
      <c r="X18" s="144">
        <f>IFERROR(HLOOKUP($F18,Partenaires!$B$10:$F$20,8),0%)</f>
        <v>0.35</v>
      </c>
      <c r="Y18" s="145">
        <f>IF(H18="",0,IF(OR(W18="DE",W18="NE",W18="NR",W18="PE"),0,IF(HLOOKUP(H18,[1]Partenaires!$B$10:$F$22,2,FALSE)="ER 100%*coûts marginaux",V18-#REF!,IF(W18="RI",V18,0))))</f>
        <v>0</v>
      </c>
      <c r="Z18" s="145">
        <f>IF(OR(W18="RI",W18="NE",W18="NR",W18="PE"),0,IF(W18="DE",V18-#REF!,0))</f>
        <v>0</v>
      </c>
      <c r="AA18" s="145"/>
      <c r="AB18" s="145">
        <f>IF(OR(W18="RI",W18="NE",W18="NR",W18="PE",W18="DE"),0,IF(W18="RD",V18-#REF!,0))</f>
        <v>0</v>
      </c>
      <c r="AC18" s="145">
        <f>IF(W18="PE",V18-#REF!,0)</f>
        <v>0</v>
      </c>
      <c r="AD18" s="145">
        <f>IF(U18="PE",AC18-(AC18*N(HLOOKUP($F18,Partenaires!$B$10:$F$21,11,FALSE))/N(HLOOKUP($F18,Partenaires!$B$10:$F$21,12,FALSE))),0)</f>
        <v>0</v>
      </c>
      <c r="AE18" s="145">
        <f t="shared" ref="AE18:AE23" si="34">Y18+Z18+AD18+AB18</f>
        <v>0</v>
      </c>
      <c r="AF18" s="145">
        <f t="shared" ref="AF18:AF24" si="35">IF(U18="NE",T18,0)</f>
        <v>0</v>
      </c>
      <c r="AG18" s="145">
        <f t="shared" ref="AG18:AG24" si="36">IF(U18="NR",T18,0)</f>
        <v>0</v>
      </c>
      <c r="AH18" s="145">
        <f t="shared" ref="AH18:AH24" si="37">IF(W18="PE",AC18-AD18,0)</f>
        <v>0</v>
      </c>
      <c r="AI18" s="145">
        <f t="shared" ref="AI18:AI24" si="38">AF18+AG18+AH18</f>
        <v>0</v>
      </c>
      <c r="AK18" s="145">
        <f t="shared" ref="AK18:AK24" si="39">AM18-AL18</f>
        <v>0</v>
      </c>
      <c r="AL18" s="145">
        <f>IF(F18="",0,$AM18*N(HLOOKUP($F18,Partenaires!$B$10:$F$21,6,FALSE)))</f>
        <v>0</v>
      </c>
      <c r="AM18" s="145">
        <f t="shared" ref="AM18:AM24" si="40">AE18*V18</f>
        <v>0</v>
      </c>
      <c r="AO18" s="145">
        <f t="shared" ref="AO18:AO24" si="41">IFERROR(W18*T18,0)</f>
        <v>0</v>
      </c>
      <c r="AP18" s="145">
        <f t="shared" ref="AP18:AP24" si="42">IFERROR(X18*K18,0)</f>
        <v>0</v>
      </c>
      <c r="AQ18" s="145">
        <f t="shared" ref="AQ18:AQ24" si="43">IFERROR(X18*O18,0)</f>
        <v>0</v>
      </c>
    </row>
    <row r="19" spans="1:43" ht="18" customHeight="1" x14ac:dyDescent="0.35">
      <c r="A19" s="31" t="s">
        <v>134</v>
      </c>
      <c r="B19" s="31">
        <v>2</v>
      </c>
      <c r="C19" s="31">
        <v>1</v>
      </c>
      <c r="D19" s="67" t="str">
        <f t="shared" si="31"/>
        <v>LOT 221</v>
      </c>
      <c r="E19" s="68" t="str">
        <f>IFERROR(VLOOKUP(CONCATENATE(A19,B19,C19),'Structure projet '!D:E,2,FALSE),"")</f>
        <v xml:space="preserve">Avis technique </v>
      </c>
      <c r="F19" s="31" t="s">
        <v>131</v>
      </c>
      <c r="G19" s="31" t="s">
        <v>280</v>
      </c>
      <c r="H19" s="32"/>
      <c r="I19" s="32"/>
      <c r="J19" s="36"/>
      <c r="K19" s="36"/>
      <c r="L19" s="36">
        <f t="shared" si="32"/>
        <v>0</v>
      </c>
      <c r="M19" s="36"/>
      <c r="N19" s="36"/>
      <c r="O19" s="36">
        <v>0</v>
      </c>
      <c r="P19" s="36" t="str">
        <f>_xlfn.IFNA(IF(VLOOKUP(CONCATENATE($D19,$F19,$G19,P$3),'[1]Description des coûts'!$D$8:$M$1048576,5,FALSE)=P$3,VLOOKUP(CONCATENATE($D19,$F19,$G19,P$3),'[1]Description des coûts'!$D$8:$M$1048576,9,FALSE),0),"")</f>
        <v/>
      </c>
      <c r="Q19" s="36" t="str">
        <f>_xlfn.IFNA(IF(VLOOKUP(CONCATENATE($D19,$F19,$G19,Q$3),'[1]Description des coûts'!$D$8:$M$1048576,5,FALSE)=Q$3,VLOOKUP(CONCATENATE($D19,$F19,$G19,Q$3),'[1]Description des coûts'!$D$8:$M$1048576,9,FALSE),0),"")</f>
        <v/>
      </c>
      <c r="R19" s="36" t="str">
        <f>_xlfn.IFNA(IF(VLOOKUP(CONCATENATE($D19,$F19,$G19,R$3),'[1]Description des coûts'!$D$8:$M$1048576,5,FALSE)=R$3,VLOOKUP(CONCATENATE($D19,$F19,$G19,R$3),'[1]Description des coûts'!$D$8:$M$1048576,9,FALSE),0),"")</f>
        <v/>
      </c>
      <c r="S19" s="32"/>
      <c r="T19" s="143">
        <f t="shared" si="33"/>
        <v>0</v>
      </c>
      <c r="U19" s="31"/>
      <c r="V19" s="144">
        <f>IF(F19="",0,IF(U19="RI",N(HLOOKUP($F19,Partenaires!$B$10:$F$20,9,FALSE)),IF(U19="DE",N(HLOOKUP($F19,Partenaires!$B$10:$F$20,10,FALSE)),IF(U19="PE",N(HLOOKUP($F19,Partenaires!$B$10:$F$20,11,FALSE)),IF(U19="PME",N(HLOOKUP($F19,Partenaires!$B$10:$F$20,7,FALSE)),IF(U19="AFR",N(HLOOKUP($F19,Partenaires!$B$10:$F$20,8,FALSE)),0))))))</f>
        <v>0</v>
      </c>
      <c r="W19" s="144">
        <f>IFERROR(HLOOKUP($F19,Partenaires!$B$10:$F$20,7),0%)</f>
        <v>0.2</v>
      </c>
      <c r="X19" s="144">
        <f>IFERROR(HLOOKUP($F19,Partenaires!$B$10:$F$20,8),0%)</f>
        <v>0.35</v>
      </c>
      <c r="Y19" s="145">
        <f>IF(H19="",0,IF(OR(W19="DE",W19="NE",W19="NR",W19="PE"),0,IF(HLOOKUP(H19,[1]Partenaires!$B$10:$F$22,2,FALSE)="ER 100%*coûts marginaux",V19-#REF!,IF(W19="RI",V19,0))))</f>
        <v>0</v>
      </c>
      <c r="Z19" s="145">
        <f>IF(OR(W19="RI",W19="NE",W19="NR",W19="PE"),0,IF(W19="DE",V19-#REF!,0))</f>
        <v>0</v>
      </c>
      <c r="AA19" s="145"/>
      <c r="AB19" s="145">
        <f>IF(OR(W19="RI",W19="NE",W19="NR",W19="PE",W19="DE"),0,IF(W19="RD",V19-#REF!,0))</f>
        <v>0</v>
      </c>
      <c r="AC19" s="145">
        <f>IF(W19="PE",V19-#REF!,0)</f>
        <v>0</v>
      </c>
      <c r="AD19" s="145">
        <f>IF(U19="PE",AC19-(AC19*N(HLOOKUP($F19,Partenaires!$B$10:$F$21,11,FALSE))/N(HLOOKUP($F19,Partenaires!$B$10:$F$21,12,FALSE))),0)</f>
        <v>0</v>
      </c>
      <c r="AE19" s="145">
        <f t="shared" si="34"/>
        <v>0</v>
      </c>
      <c r="AF19" s="145">
        <f t="shared" si="35"/>
        <v>0</v>
      </c>
      <c r="AG19" s="145">
        <f t="shared" si="36"/>
        <v>0</v>
      </c>
      <c r="AH19" s="145">
        <f t="shared" si="37"/>
        <v>0</v>
      </c>
      <c r="AI19" s="145">
        <f t="shared" si="38"/>
        <v>0</v>
      </c>
      <c r="AK19" s="145">
        <f t="shared" si="39"/>
        <v>0</v>
      </c>
      <c r="AL19" s="145">
        <f>IF(F19="",0,$AM19*N(HLOOKUP($F19,Partenaires!$B$10:$F$21,6,FALSE)))</f>
        <v>0</v>
      </c>
      <c r="AM19" s="145">
        <f t="shared" si="40"/>
        <v>0</v>
      </c>
      <c r="AO19" s="145">
        <f t="shared" si="41"/>
        <v>0</v>
      </c>
      <c r="AP19" s="145">
        <f t="shared" si="42"/>
        <v>0</v>
      </c>
      <c r="AQ19" s="145">
        <f t="shared" si="43"/>
        <v>0</v>
      </c>
    </row>
    <row r="20" spans="1:43" ht="18" customHeight="1" x14ac:dyDescent="0.35">
      <c r="A20" s="31"/>
      <c r="B20" s="31"/>
      <c r="C20" s="31"/>
      <c r="D20" s="67" t="str">
        <f t="shared" si="31"/>
        <v/>
      </c>
      <c r="E20" s="68">
        <f>IFERROR(VLOOKUP(CONCATENATE(A20,B20,C20),'Structure projet '!D:E,2,FALSE),"")</f>
        <v>0</v>
      </c>
      <c r="F20" s="31"/>
      <c r="G20" s="31"/>
      <c r="H20" s="32"/>
      <c r="I20" s="32"/>
      <c r="J20" s="36"/>
      <c r="K20" s="36"/>
      <c r="L20" s="36">
        <f t="shared" si="32"/>
        <v>0</v>
      </c>
      <c r="M20" s="36"/>
      <c r="N20" s="36"/>
      <c r="O20" s="36">
        <v>0</v>
      </c>
      <c r="P20" s="36" t="str">
        <f>_xlfn.IFNA(IF(VLOOKUP(CONCATENATE($D20,$F20,$G20,P$3),'[1]Description des coûts'!$D$8:$M$1048576,5,FALSE)=P$3,VLOOKUP(CONCATENATE($D20,$F20,$G20,P$3),'[1]Description des coûts'!$D$8:$M$1048576,9,FALSE),0),"")</f>
        <v/>
      </c>
      <c r="Q20" s="36" t="str">
        <f>_xlfn.IFNA(IF(VLOOKUP(CONCATENATE($D20,$F20,$G20,Q$3),'[1]Description des coûts'!$D$8:$M$1048576,5,FALSE)=Q$3,VLOOKUP(CONCATENATE($D20,$F20,$G20,Q$3),'[1]Description des coûts'!$D$8:$M$1048576,9,FALSE),0),"")</f>
        <v/>
      </c>
      <c r="R20" s="36" t="str">
        <f>_xlfn.IFNA(IF(VLOOKUP(CONCATENATE($D20,$F20,$G20,R$3),'[1]Description des coûts'!$D$8:$M$1048576,5,FALSE)=R$3,VLOOKUP(CONCATENATE($D20,$F20,$G20,R$3),'[1]Description des coûts'!$D$8:$M$1048576,9,FALSE),0),"")</f>
        <v/>
      </c>
      <c r="S20" s="32"/>
      <c r="T20" s="143">
        <f t="shared" si="33"/>
        <v>0</v>
      </c>
      <c r="U20" s="31"/>
      <c r="V20" s="144">
        <f>IF(F20="",0,IF(U20="RI",N(HLOOKUP($F20,Partenaires!$B$10:$F$20,9,FALSE)),IF(U20="DE",N(HLOOKUP($F20,Partenaires!$B$10:$F$20,10,FALSE)),IF(U20="PE",N(HLOOKUP($F20,Partenaires!$B$10:$F$20,11,FALSE)),IF(U20="PME",N(HLOOKUP($F20,Partenaires!$B$10:$F$20,7,FALSE)),IF(U20="AFR",N(HLOOKUP($F20,Partenaires!$B$10:$F$20,8,FALSE)),0))))))</f>
        <v>0</v>
      </c>
      <c r="W20" s="144">
        <f>IFERROR(HLOOKUP($F20,Partenaires!$B$10:$F$20,7),0%)</f>
        <v>0</v>
      </c>
      <c r="X20" s="144">
        <f>IFERROR(HLOOKUP($F20,Partenaires!$B$10:$F$20,8),0%)</f>
        <v>0</v>
      </c>
      <c r="Y20" s="145">
        <f>IF(H20="",0,IF(OR(W20="DE",W20="NE",W20="NR",W20="PE"),0,IF(HLOOKUP(H20,[1]Partenaires!$B$10:$F$22,2,FALSE)="ER 100%*coûts marginaux",V20-#REF!,IF(W20="RI",V20,0))))</f>
        <v>0</v>
      </c>
      <c r="Z20" s="145">
        <f>IF(OR(W20="RI",W20="NE",W20="NR",W20="PE"),0,IF(W20="DE",V20-#REF!,0))</f>
        <v>0</v>
      </c>
      <c r="AA20" s="145"/>
      <c r="AB20" s="145">
        <f>IF(OR(W20="RI",W20="NE",W20="NR",W20="PE",W20="DE"),0,IF(W20="RD",V20-#REF!,0))</f>
        <v>0</v>
      </c>
      <c r="AC20" s="145">
        <f>IF(W20="PE",V20-#REF!,0)</f>
        <v>0</v>
      </c>
      <c r="AD20" s="145">
        <f>IF(U20="PE",AC20-(AC20*N(HLOOKUP($F20,Partenaires!$B$10:$F$21,11,FALSE))/N(HLOOKUP($F20,Partenaires!$B$10:$F$21,12,FALSE))),0)</f>
        <v>0</v>
      </c>
      <c r="AE20" s="145">
        <f t="shared" si="34"/>
        <v>0</v>
      </c>
      <c r="AF20" s="145">
        <f t="shared" si="35"/>
        <v>0</v>
      </c>
      <c r="AG20" s="145">
        <f t="shared" si="36"/>
        <v>0</v>
      </c>
      <c r="AH20" s="145">
        <f t="shared" si="37"/>
        <v>0</v>
      </c>
      <c r="AI20" s="145">
        <f t="shared" si="38"/>
        <v>0</v>
      </c>
      <c r="AK20" s="145">
        <f t="shared" si="39"/>
        <v>0</v>
      </c>
      <c r="AL20" s="145">
        <f>IF(F20="",0,$AM20*N(HLOOKUP($F20,Partenaires!$B$10:$F$21,6,FALSE)))</f>
        <v>0</v>
      </c>
      <c r="AM20" s="145">
        <f t="shared" si="40"/>
        <v>0</v>
      </c>
      <c r="AO20" s="145">
        <f t="shared" si="41"/>
        <v>0</v>
      </c>
      <c r="AP20" s="145">
        <f t="shared" si="42"/>
        <v>0</v>
      </c>
      <c r="AQ20" s="145">
        <f t="shared" si="43"/>
        <v>0</v>
      </c>
    </row>
    <row r="21" spans="1:43" ht="18" customHeight="1" x14ac:dyDescent="0.35">
      <c r="A21" s="31"/>
      <c r="B21" s="31"/>
      <c r="C21" s="31"/>
      <c r="D21" s="67" t="str">
        <f t="shared" si="31"/>
        <v/>
      </c>
      <c r="E21" s="68">
        <f>IFERROR(VLOOKUP(CONCATENATE(A21,B21,C21),'Structure projet '!D:E,2,FALSE),"")</f>
        <v>0</v>
      </c>
      <c r="F21" s="31"/>
      <c r="G21" s="31"/>
      <c r="H21" s="32"/>
      <c r="I21" s="32"/>
      <c r="J21" s="36"/>
      <c r="K21" s="36"/>
      <c r="L21" s="36">
        <f t="shared" si="32"/>
        <v>0</v>
      </c>
      <c r="M21" s="36"/>
      <c r="N21" s="36"/>
      <c r="O21" s="36">
        <v>0</v>
      </c>
      <c r="P21" s="36" t="str">
        <f>_xlfn.IFNA(IF(VLOOKUP(CONCATENATE($D21,$F21,$G21,P$3),'[1]Description des coûts'!$D$8:$M$1048576,5,FALSE)=P$3,VLOOKUP(CONCATENATE($D21,$F21,$G21,P$3),'[1]Description des coûts'!$D$8:$M$1048576,9,FALSE),0),"")</f>
        <v/>
      </c>
      <c r="Q21" s="36" t="str">
        <f>_xlfn.IFNA(IF(VLOOKUP(CONCATENATE($D21,$F21,$G21,Q$3),'[1]Description des coûts'!$D$8:$M$1048576,5,FALSE)=Q$3,VLOOKUP(CONCATENATE($D21,$F21,$G21,Q$3),'[1]Description des coûts'!$D$8:$M$1048576,9,FALSE),0),"")</f>
        <v/>
      </c>
      <c r="R21" s="36" t="str">
        <f>_xlfn.IFNA(IF(VLOOKUP(CONCATENATE($D21,$F21,$G21,R$3),'[1]Description des coûts'!$D$8:$M$1048576,5,FALSE)=R$3,VLOOKUP(CONCATENATE($D21,$F21,$G21,R$3),'[1]Description des coûts'!$D$8:$M$1048576,9,FALSE),0),"")</f>
        <v/>
      </c>
      <c r="S21" s="32"/>
      <c r="T21" s="143">
        <f t="shared" si="33"/>
        <v>0</v>
      </c>
      <c r="U21" s="31"/>
      <c r="V21" s="144">
        <f>IF(F21="",0,IF(U21="RI",N(HLOOKUP($F21,Partenaires!$B$10:$F$20,9,FALSE)),IF(U21="DE",N(HLOOKUP($F21,Partenaires!$B$10:$F$20,10,FALSE)),IF(U21="PE",N(HLOOKUP($F21,Partenaires!$B$10:$F$20,11,FALSE)),IF(U21="PME",N(HLOOKUP($F21,Partenaires!$B$10:$F$20,7,FALSE)),IF(U21="AFR",N(HLOOKUP($F21,Partenaires!$B$10:$F$20,8,FALSE)),0))))))</f>
        <v>0</v>
      </c>
      <c r="W21" s="144">
        <f>IFERROR(HLOOKUP($F21,Partenaires!$B$10:$F$20,7),0%)</f>
        <v>0</v>
      </c>
      <c r="X21" s="144">
        <f>IFERROR(HLOOKUP($F21,Partenaires!$B$10:$F$20,8),0%)</f>
        <v>0</v>
      </c>
      <c r="Y21" s="145">
        <f>IF(H21="",0,IF(OR(W21="DE",W21="NE",W21="NR",W21="PE"),0,IF(HLOOKUP(H21,[1]Partenaires!$B$10:$F$22,2,FALSE)="ER 100%*coûts marginaux",V21-#REF!,IF(W21="RI",V21,0))))</f>
        <v>0</v>
      </c>
      <c r="Z21" s="145">
        <f>IF(OR(W21="RI",W21="NE",W21="NR",W21="PE"),0,IF(W21="DE",V21-#REF!,0))</f>
        <v>0</v>
      </c>
      <c r="AA21" s="145"/>
      <c r="AB21" s="145">
        <f>IF(OR(W21="RI",W21="NE",W21="NR",W21="PE",W21="DE"),0,IF(W21="RD",V21-#REF!,0))</f>
        <v>0</v>
      </c>
      <c r="AC21" s="145">
        <f>IF(W21="PE",V21-#REF!,0)</f>
        <v>0</v>
      </c>
      <c r="AD21" s="145">
        <f>IF(U21="PE",AC21-(AC21*N(HLOOKUP($F21,Partenaires!$B$10:$F$21,11,FALSE))/N(HLOOKUP($F21,Partenaires!$B$10:$F$21,12,FALSE))),0)</f>
        <v>0</v>
      </c>
      <c r="AE21" s="145">
        <f t="shared" si="34"/>
        <v>0</v>
      </c>
      <c r="AF21" s="145">
        <f t="shared" si="35"/>
        <v>0</v>
      </c>
      <c r="AG21" s="145">
        <f t="shared" si="36"/>
        <v>0</v>
      </c>
      <c r="AH21" s="145">
        <f t="shared" si="37"/>
        <v>0</v>
      </c>
      <c r="AI21" s="145">
        <f t="shared" si="38"/>
        <v>0</v>
      </c>
      <c r="AK21" s="145">
        <f t="shared" si="39"/>
        <v>0</v>
      </c>
      <c r="AL21" s="145">
        <f>IF(F21="",0,$AM21*N(HLOOKUP($F21,Partenaires!$B$10:$F$21,6,FALSE)))</f>
        <v>0</v>
      </c>
      <c r="AM21" s="145">
        <f t="shared" si="40"/>
        <v>0</v>
      </c>
      <c r="AO21" s="145">
        <f t="shared" si="41"/>
        <v>0</v>
      </c>
      <c r="AP21" s="145">
        <f t="shared" si="42"/>
        <v>0</v>
      </c>
      <c r="AQ21" s="145">
        <f t="shared" si="43"/>
        <v>0</v>
      </c>
    </row>
    <row r="22" spans="1:43" ht="18" customHeight="1" x14ac:dyDescent="0.35">
      <c r="A22" s="31"/>
      <c r="B22" s="31"/>
      <c r="C22" s="31"/>
      <c r="D22" s="67" t="str">
        <f t="shared" si="31"/>
        <v/>
      </c>
      <c r="E22" s="68">
        <f>IFERROR(VLOOKUP(CONCATENATE(A22,B22,C22),'Structure projet '!D:E,2,FALSE),"")</f>
        <v>0</v>
      </c>
      <c r="F22" s="31"/>
      <c r="G22" s="31"/>
      <c r="H22" s="32"/>
      <c r="I22" s="32"/>
      <c r="J22" s="36"/>
      <c r="K22" s="36"/>
      <c r="L22" s="36">
        <f t="shared" si="32"/>
        <v>0</v>
      </c>
      <c r="M22" s="36"/>
      <c r="N22" s="36"/>
      <c r="O22" s="36">
        <v>0</v>
      </c>
      <c r="P22" s="36" t="str">
        <f>_xlfn.IFNA(IF(VLOOKUP(CONCATENATE($D22,$F22,$G22,P$3),'[1]Description des coûts'!$D$8:$M$1048576,5,FALSE)=P$3,VLOOKUP(CONCATENATE($D22,$F22,$G22,P$3),'[1]Description des coûts'!$D$8:$M$1048576,9,FALSE),0),"")</f>
        <v/>
      </c>
      <c r="Q22" s="36" t="str">
        <f>_xlfn.IFNA(IF(VLOOKUP(CONCATENATE($D22,$F22,$G22,Q$3),'[1]Description des coûts'!$D$8:$M$1048576,5,FALSE)=Q$3,VLOOKUP(CONCATENATE($D22,$F22,$G22,Q$3),'[1]Description des coûts'!$D$8:$M$1048576,9,FALSE),0),"")</f>
        <v/>
      </c>
      <c r="R22" s="36" t="str">
        <f>_xlfn.IFNA(IF(VLOOKUP(CONCATENATE($D22,$F22,$G22,R$3),'[1]Description des coûts'!$D$8:$M$1048576,5,FALSE)=R$3,VLOOKUP(CONCATENATE($D22,$F22,$G22,R$3),'[1]Description des coûts'!$D$8:$M$1048576,9,FALSE),0),"")</f>
        <v/>
      </c>
      <c r="S22" s="32"/>
      <c r="T22" s="143">
        <f t="shared" si="33"/>
        <v>0</v>
      </c>
      <c r="U22" s="31"/>
      <c r="V22" s="144">
        <f>IF(F22="",0,IF(U22="RI",N(HLOOKUP($F22,Partenaires!$B$10:$F$20,9,FALSE)),IF(U22="DE",N(HLOOKUP($F22,Partenaires!$B$10:$F$20,10,FALSE)),IF(U22="PE",N(HLOOKUP($F22,Partenaires!$B$10:$F$20,11,FALSE)),IF(U22="PME",N(HLOOKUP($F22,Partenaires!$B$10:$F$20,7,FALSE)),IF(U22="AFR",N(HLOOKUP($F22,Partenaires!$B$10:$F$20,8,FALSE)),0))))))</f>
        <v>0</v>
      </c>
      <c r="W22" s="144">
        <f>IFERROR(HLOOKUP($F22,Partenaires!$B$10:$F$20,7),0%)</f>
        <v>0</v>
      </c>
      <c r="X22" s="144">
        <f>IFERROR(HLOOKUP($F22,Partenaires!$B$10:$F$20,8),0%)</f>
        <v>0</v>
      </c>
      <c r="Y22" s="145">
        <f>IF(H22="",0,IF(OR(W22="DE",W22="NE",W22="NR",W22="PE"),0,IF(HLOOKUP(H22,[1]Partenaires!$B$10:$F$22,2,FALSE)="ER 100%*coûts marginaux",V22-#REF!,IF(W22="RI",V22,0))))</f>
        <v>0</v>
      </c>
      <c r="Z22" s="145">
        <f>IF(OR(W22="RI",W22="NE",W22="NR",W22="PE"),0,IF(W22="DE",V22-#REF!,0))</f>
        <v>0</v>
      </c>
      <c r="AA22" s="145"/>
      <c r="AB22" s="145">
        <f>IF(OR(W22="RI",W22="NE",W22="NR",W22="PE",W22="DE"),0,IF(W22="RD",V22-#REF!,0))</f>
        <v>0</v>
      </c>
      <c r="AC22" s="145">
        <f>IF(W22="PE",V22-#REF!,0)</f>
        <v>0</v>
      </c>
      <c r="AD22" s="145">
        <f>IF(U22="PE",AC22-(AC22*N(HLOOKUP($F22,Partenaires!$B$10:$F$21,11,FALSE))/N(HLOOKUP($F22,Partenaires!$B$10:$F$21,12,FALSE))),0)</f>
        <v>0</v>
      </c>
      <c r="AE22" s="145">
        <f t="shared" si="34"/>
        <v>0</v>
      </c>
      <c r="AF22" s="145">
        <f t="shared" si="35"/>
        <v>0</v>
      </c>
      <c r="AG22" s="145">
        <f t="shared" si="36"/>
        <v>0</v>
      </c>
      <c r="AH22" s="145">
        <f t="shared" si="37"/>
        <v>0</v>
      </c>
      <c r="AI22" s="145">
        <f t="shared" si="38"/>
        <v>0</v>
      </c>
      <c r="AK22" s="145">
        <f t="shared" si="39"/>
        <v>0</v>
      </c>
      <c r="AL22" s="145">
        <f>IF(F22="",0,$AM22*N(HLOOKUP($F22,Partenaires!$B$10:$F$21,6,FALSE)))</f>
        <v>0</v>
      </c>
      <c r="AM22" s="145">
        <f t="shared" si="40"/>
        <v>0</v>
      </c>
      <c r="AO22" s="145">
        <f t="shared" si="41"/>
        <v>0</v>
      </c>
      <c r="AP22" s="145">
        <f t="shared" si="42"/>
        <v>0</v>
      </c>
      <c r="AQ22" s="145">
        <f t="shared" si="43"/>
        <v>0</v>
      </c>
    </row>
    <row r="23" spans="1:43" ht="18" customHeight="1" x14ac:dyDescent="0.35">
      <c r="A23" s="31"/>
      <c r="B23" s="31"/>
      <c r="C23" s="31"/>
      <c r="D23" s="67" t="str">
        <f t="shared" si="31"/>
        <v/>
      </c>
      <c r="E23" s="68">
        <f>IFERROR(VLOOKUP(CONCATENATE(A23,B23,C23),'Structure projet '!D:E,2,FALSE),"")</f>
        <v>0</v>
      </c>
      <c r="F23" s="31"/>
      <c r="G23" s="31"/>
      <c r="H23" s="32"/>
      <c r="I23" s="32"/>
      <c r="J23" s="36"/>
      <c r="K23" s="36"/>
      <c r="L23" s="36">
        <f t="shared" si="32"/>
        <v>0</v>
      </c>
      <c r="M23" s="36"/>
      <c r="N23" s="36"/>
      <c r="O23" s="36">
        <v>0</v>
      </c>
      <c r="P23" s="36" t="str">
        <f>_xlfn.IFNA(IF(VLOOKUP(CONCATENATE($D23,$F23,$G23,P$3),'[1]Description des coûts'!$D$8:$M$1048576,5,FALSE)=P$3,VLOOKUP(CONCATENATE($D23,$F23,$G23,P$3),'[1]Description des coûts'!$D$8:$M$1048576,9,FALSE),0),"")</f>
        <v/>
      </c>
      <c r="Q23" s="36" t="str">
        <f>_xlfn.IFNA(IF(VLOOKUP(CONCATENATE($D23,$F23,$G23,Q$3),'[1]Description des coûts'!$D$8:$M$1048576,5,FALSE)=Q$3,VLOOKUP(CONCATENATE($D23,$F23,$G23,Q$3),'[1]Description des coûts'!$D$8:$M$1048576,9,FALSE),0),"")</f>
        <v/>
      </c>
      <c r="R23" s="36" t="str">
        <f>_xlfn.IFNA(IF(VLOOKUP(CONCATENATE($D23,$F23,$G23,R$3),'[1]Description des coûts'!$D$8:$M$1048576,5,FALSE)=R$3,VLOOKUP(CONCATENATE($D23,$F23,$G23,R$3),'[1]Description des coûts'!$D$8:$M$1048576,9,FALSE),0),"")</f>
        <v/>
      </c>
      <c r="S23" s="32"/>
      <c r="T23" s="143">
        <f t="shared" si="33"/>
        <v>0</v>
      </c>
      <c r="U23" s="31"/>
      <c r="V23" s="144">
        <f>IF(F23="",0,IF(U23="RI",N(HLOOKUP($F23,Partenaires!$B$10:$F$20,9,FALSE)),IF(U23="DE",N(HLOOKUP($F23,Partenaires!$B$10:$F$20,10,FALSE)),IF(U23="PE",N(HLOOKUP($F23,Partenaires!$B$10:$F$20,11,FALSE)),IF(U23="PME",N(HLOOKUP($F23,Partenaires!$B$10:$F$20,7,FALSE)),IF(U23="AFR",N(HLOOKUP($F23,Partenaires!$B$10:$F$20,8,FALSE)),0))))))</f>
        <v>0</v>
      </c>
      <c r="W23" s="144">
        <f>IFERROR(HLOOKUP($F23,Partenaires!$B$10:$F$20,7),0%)</f>
        <v>0</v>
      </c>
      <c r="X23" s="144">
        <f>IFERROR(HLOOKUP($F23,Partenaires!$B$10:$F$20,8),0%)</f>
        <v>0</v>
      </c>
      <c r="Y23" s="145">
        <f>IF(H23="",0,IF(OR(W23="DE",W23="NE",W23="NR",W23="PE"),0,IF(HLOOKUP(H23,[1]Partenaires!$B$10:$F$22,2,FALSE)="ER 100%*coûts marginaux",V23-#REF!,IF(W23="RI",V23,0))))</f>
        <v>0</v>
      </c>
      <c r="Z23" s="145">
        <f>IF(OR(W23="RI",W23="NE",W23="NR",W23="PE"),0,IF(W23="DE",V23-#REF!,0))</f>
        <v>0</v>
      </c>
      <c r="AA23" s="145"/>
      <c r="AB23" s="145">
        <f>IF(OR(W23="RI",W23="NE",W23="NR",W23="PE",W23="DE"),0,IF(W23="RD",V23-#REF!,0))</f>
        <v>0</v>
      </c>
      <c r="AC23" s="145">
        <f>IF(W23="PE",V23-#REF!,0)</f>
        <v>0</v>
      </c>
      <c r="AD23" s="145">
        <f>IF(U23="PE",AC23-(AC23*N(HLOOKUP($F23,Partenaires!$B$10:$F$21,11,FALSE))/N(HLOOKUP($F23,Partenaires!$B$10:$F$21,12,FALSE))),0)</f>
        <v>0</v>
      </c>
      <c r="AE23" s="145">
        <f t="shared" si="34"/>
        <v>0</v>
      </c>
      <c r="AF23" s="145">
        <f t="shared" si="35"/>
        <v>0</v>
      </c>
      <c r="AG23" s="145">
        <f t="shared" si="36"/>
        <v>0</v>
      </c>
      <c r="AH23" s="145">
        <f t="shared" si="37"/>
        <v>0</v>
      </c>
      <c r="AI23" s="145">
        <f t="shared" si="38"/>
        <v>0</v>
      </c>
      <c r="AK23" s="145">
        <f t="shared" si="39"/>
        <v>0</v>
      </c>
      <c r="AL23" s="145">
        <f>IF(F23="",0,$AM23*N(HLOOKUP($F23,Partenaires!$B$10:$F$21,6,FALSE)))</f>
        <v>0</v>
      </c>
      <c r="AM23" s="145">
        <f t="shared" si="40"/>
        <v>0</v>
      </c>
      <c r="AO23" s="145">
        <f t="shared" si="41"/>
        <v>0</v>
      </c>
      <c r="AP23" s="145">
        <f t="shared" si="42"/>
        <v>0</v>
      </c>
      <c r="AQ23" s="145">
        <f t="shared" si="43"/>
        <v>0</v>
      </c>
    </row>
    <row r="24" spans="1:43" ht="18" customHeight="1" x14ac:dyDescent="0.35">
      <c r="A24" s="31"/>
      <c r="B24" s="31"/>
      <c r="C24" s="31"/>
      <c r="D24" s="67" t="str">
        <f t="shared" si="16"/>
        <v/>
      </c>
      <c r="E24" s="68">
        <f>IFERROR(VLOOKUP(CONCATENATE(A24,B24,C24),'Structure projet '!D:E,2,FALSE),"")</f>
        <v>0</v>
      </c>
      <c r="F24" s="31"/>
      <c r="G24" s="31"/>
      <c r="H24" s="32"/>
      <c r="I24" s="32"/>
      <c r="J24" s="36"/>
      <c r="K24" s="36"/>
      <c r="L24" s="36">
        <f t="shared" si="24"/>
        <v>0</v>
      </c>
      <c r="M24" s="36"/>
      <c r="N24" s="36"/>
      <c r="O24" s="36">
        <v>0</v>
      </c>
      <c r="P24" s="36" t="str">
        <f>_xlfn.IFNA(IF(VLOOKUP(CONCATENATE($D24,$F24,$G24,P$3),'[1]Description des coûts'!$D$8:$M$1048576,5,FALSE)=P$3,VLOOKUP(CONCATENATE($D24,$F24,$G24,P$3),'[1]Description des coûts'!$D$8:$M$1048576,9,FALSE),0),"")</f>
        <v/>
      </c>
      <c r="Q24" s="36" t="str">
        <f>_xlfn.IFNA(IF(VLOOKUP(CONCATENATE($D24,$F24,$G24,Q$3),'[1]Description des coûts'!$D$8:$M$1048576,5,FALSE)=Q$3,VLOOKUP(CONCATENATE($D24,$F24,$G24,Q$3),'[1]Description des coûts'!$D$8:$M$1048576,9,FALSE),0),"")</f>
        <v/>
      </c>
      <c r="R24" s="36" t="str">
        <f>_xlfn.IFNA(IF(VLOOKUP(CONCATENATE($D24,$F24,$G24,R$3),'[1]Description des coûts'!$D$8:$M$1048576,5,FALSE)=R$3,VLOOKUP(CONCATENATE($D24,$F24,$G24,R$3),'[1]Description des coûts'!$D$8:$M$1048576,9,FALSE),0),"")</f>
        <v/>
      </c>
      <c r="S24" s="32"/>
      <c r="T24" s="143">
        <f t="shared" si="25"/>
        <v>0</v>
      </c>
      <c r="U24" s="31"/>
      <c r="V24" s="144">
        <f>IF(F24="",0,IF(U24="RI",N(HLOOKUP($F24,Partenaires!$B$10:$F$20,9,FALSE)),IF(U24="DE",N(HLOOKUP($F24,Partenaires!$B$10:$F$20,10,FALSE)),IF(U24="PE",N(HLOOKUP($F24,Partenaires!$B$10:$F$20,11,FALSE)),IF(U24="PME",N(HLOOKUP($F24,Partenaires!$B$10:$F$20,7,FALSE)),IF(U24="AFR",N(HLOOKUP($F24,Partenaires!$B$10:$F$20,8,FALSE)),0))))))</f>
        <v>0</v>
      </c>
      <c r="W24" s="144">
        <f>IFERROR(HLOOKUP($F24,Partenaires!$B$10:$F$20,7),0%)</f>
        <v>0</v>
      </c>
      <c r="X24" s="144">
        <f>IFERROR(HLOOKUP($F24,Partenaires!$B$10:$F$20,8),0%)</f>
        <v>0</v>
      </c>
      <c r="Y24" s="145">
        <f>IF(H24="",0,IF(OR(W24="DE",W24="NE",W24="NR",W24="PE"),0,IF(HLOOKUP(H24,[1]Partenaires!$B$10:$F$22,2,FALSE)="ER 100%*coûts marginaux",V24-#REF!,IF(W24="RI",V24,0))))</f>
        <v>0</v>
      </c>
      <c r="Z24" s="145">
        <f>IF(OR(W24="RI",W24="NE",W24="NR",W24="PE"),0,IF(W24="DE",V24-#REF!,0))</f>
        <v>0</v>
      </c>
      <c r="AA24" s="145"/>
      <c r="AB24" s="145">
        <f>IF(OR(W24="RI",W24="NE",W24="NR",W24="PE",W24="DE"),0,IF(W24="RD",V24-#REF!,0))</f>
        <v>0</v>
      </c>
      <c r="AC24" s="145">
        <f>IF(W24="PE",V24-#REF!,0)</f>
        <v>0</v>
      </c>
      <c r="AD24" s="145">
        <f>IF(U24="PE",AC24-(AC24*N(HLOOKUP($F24,Partenaires!$B$10:$F$21,11,FALSE))/N(HLOOKUP($F24,Partenaires!$B$10:$F$21,12,FALSE))),0)</f>
        <v>0</v>
      </c>
      <c r="AE24" s="145">
        <f t="shared" ref="AE24:AE43" si="44">Y24+Z24+AD24+AB24</f>
        <v>0</v>
      </c>
      <c r="AF24" s="145">
        <f t="shared" si="26"/>
        <v>0</v>
      </c>
      <c r="AG24" s="145">
        <f t="shared" si="30"/>
        <v>0</v>
      </c>
      <c r="AH24" s="145">
        <f t="shared" ref="AH24:AH43" si="45">IF(W24="PE",AC24-AD24,0)</f>
        <v>0</v>
      </c>
      <c r="AI24" s="145">
        <f t="shared" si="19"/>
        <v>0</v>
      </c>
      <c r="AK24" s="145">
        <f t="shared" si="20"/>
        <v>0</v>
      </c>
      <c r="AL24" s="145">
        <f>IF(F24="",0,$AM24*N(HLOOKUP($F24,Partenaires!$B$10:$F$21,6,FALSE)))</f>
        <v>0</v>
      </c>
      <c r="AM24" s="145">
        <f t="shared" si="28"/>
        <v>0</v>
      </c>
      <c r="AO24" s="145">
        <f t="shared" si="29"/>
        <v>0</v>
      </c>
      <c r="AP24" s="145">
        <f t="shared" si="21"/>
        <v>0</v>
      </c>
      <c r="AQ24" s="145">
        <f t="shared" si="22"/>
        <v>0</v>
      </c>
    </row>
    <row r="25" spans="1:43" ht="18" customHeight="1" x14ac:dyDescent="0.35">
      <c r="A25" s="31"/>
      <c r="B25" s="31"/>
      <c r="C25" s="31"/>
      <c r="D25" s="67" t="str">
        <f t="shared" si="16"/>
        <v/>
      </c>
      <c r="E25" s="68">
        <f>IFERROR(VLOOKUP(CONCATENATE(A25,B25,C25),'Structure projet '!D:E,2,FALSE),"")</f>
        <v>0</v>
      </c>
      <c r="F25" s="31"/>
      <c r="G25" s="31"/>
      <c r="H25" s="32"/>
      <c r="I25" s="32"/>
      <c r="J25" s="36"/>
      <c r="K25" s="36"/>
      <c r="L25" s="36">
        <f t="shared" si="24"/>
        <v>0</v>
      </c>
      <c r="M25" s="36"/>
      <c r="N25" s="36"/>
      <c r="O25" s="36">
        <v>0</v>
      </c>
      <c r="P25" s="36" t="str">
        <f>_xlfn.IFNA(IF(VLOOKUP(CONCATENATE($D25,$F25,$G25,P$3),'[1]Description des coûts'!$D$8:$M$1048576,5,FALSE)=P$3,VLOOKUP(CONCATENATE($D25,$F25,$G25,P$3),'[1]Description des coûts'!$D$8:$M$1048576,9,FALSE),0),"")</f>
        <v/>
      </c>
      <c r="Q25" s="36" t="str">
        <f>_xlfn.IFNA(IF(VLOOKUP(CONCATENATE($D25,$F25,$G25,Q$3),'[1]Description des coûts'!$D$8:$M$1048576,5,FALSE)=Q$3,VLOOKUP(CONCATENATE($D25,$F25,$G25,Q$3),'[1]Description des coûts'!$D$8:$M$1048576,9,FALSE),0),"")</f>
        <v/>
      </c>
      <c r="R25" s="36" t="str">
        <f>_xlfn.IFNA(IF(VLOOKUP(CONCATENATE($D25,$F25,$G25,R$3),'[1]Description des coûts'!$D$8:$M$1048576,5,FALSE)=R$3,VLOOKUP(CONCATENATE($D25,$F25,$G25,R$3),'[1]Description des coûts'!$D$8:$M$1048576,9,FALSE),0),"")</f>
        <v/>
      </c>
      <c r="S25" s="32"/>
      <c r="T25" s="143">
        <f t="shared" si="25"/>
        <v>0</v>
      </c>
      <c r="U25" s="31"/>
      <c r="V25" s="144">
        <f>IF(F25="",0,IF(U25="RI",N(HLOOKUP($F25,Partenaires!$B$10:$F$20,9,FALSE)),IF(U25="DE",N(HLOOKUP($F25,Partenaires!$B$10:$F$20,10,FALSE)),IF(U25="PE",N(HLOOKUP($F25,Partenaires!$B$10:$F$20,11,FALSE)),IF(U25="PME",N(HLOOKUP($F25,Partenaires!$B$10:$F$20,7,FALSE)),IF(U25="AFR",N(HLOOKUP($F25,Partenaires!$B$10:$F$20,8,FALSE)),0))))))</f>
        <v>0</v>
      </c>
      <c r="W25" s="144">
        <f>IFERROR(HLOOKUP($F25,Partenaires!$B$10:$F$20,7),0%)</f>
        <v>0</v>
      </c>
      <c r="X25" s="144">
        <f>IFERROR(HLOOKUP($F25,Partenaires!$B$10:$F$20,8),0%)</f>
        <v>0</v>
      </c>
      <c r="Y25" s="145">
        <f>IF(H25="",0,IF(OR(W25="DE",W25="NE",W25="NR",W25="PE"),0,IF(HLOOKUP(H25,[1]Partenaires!$B$10:$F$22,2,FALSE)="ER 100%*coûts marginaux",V25-#REF!,IF(W25="RI",V25,0))))</f>
        <v>0</v>
      </c>
      <c r="Z25" s="145">
        <f>IF(OR(W25="RI",W25="NE",W25="NR",W25="PE"),0,IF(W25="DE",V25-#REF!,0))</f>
        <v>0</v>
      </c>
      <c r="AA25" s="145"/>
      <c r="AB25" s="145">
        <f>IF(OR(W25="RI",W25="NE",W25="NR",W25="PE",W25="DE"),0,IF(W25="RD",V25-#REF!,0))</f>
        <v>0</v>
      </c>
      <c r="AC25" s="145">
        <f>IF(W25="PE",V25-#REF!,0)</f>
        <v>0</v>
      </c>
      <c r="AD25" s="145">
        <f>IF(U25="PE",AC25-(AC25*N(HLOOKUP($F25,Partenaires!$B$10:$F$21,11,FALSE))/N(HLOOKUP($F25,Partenaires!$B$10:$F$21,12,FALSE))),0)</f>
        <v>0</v>
      </c>
      <c r="AE25" s="145">
        <f t="shared" si="44"/>
        <v>0</v>
      </c>
      <c r="AF25" s="145">
        <f t="shared" si="26"/>
        <v>0</v>
      </c>
      <c r="AG25" s="145">
        <f t="shared" si="30"/>
        <v>0</v>
      </c>
      <c r="AH25" s="145">
        <f t="shared" si="45"/>
        <v>0</v>
      </c>
      <c r="AI25" s="145">
        <f t="shared" si="19"/>
        <v>0</v>
      </c>
      <c r="AK25" s="145">
        <f t="shared" si="20"/>
        <v>0</v>
      </c>
      <c r="AL25" s="145">
        <f>IF(F25="",0,$AM25*N(HLOOKUP($F25,Partenaires!$B$10:$F$21,6,FALSE)))</f>
        <v>0</v>
      </c>
      <c r="AM25" s="145">
        <f t="shared" si="28"/>
        <v>0</v>
      </c>
      <c r="AO25" s="145">
        <f t="shared" si="29"/>
        <v>0</v>
      </c>
      <c r="AP25" s="145">
        <f t="shared" si="21"/>
        <v>0</v>
      </c>
      <c r="AQ25" s="145">
        <f t="shared" si="22"/>
        <v>0</v>
      </c>
    </row>
    <row r="26" spans="1:43" ht="18" customHeight="1" x14ac:dyDescent="0.35">
      <c r="A26" s="31"/>
      <c r="B26" s="31"/>
      <c r="C26" s="31"/>
      <c r="D26" s="67" t="str">
        <f t="shared" si="16"/>
        <v/>
      </c>
      <c r="E26" s="68">
        <f>IFERROR(VLOOKUP(CONCATENATE(A26,B26,C26),'Structure projet '!D:E,2,FALSE),"")</f>
        <v>0</v>
      </c>
      <c r="F26" s="31"/>
      <c r="G26" s="31"/>
      <c r="H26" s="32"/>
      <c r="I26" s="32"/>
      <c r="J26" s="36"/>
      <c r="K26" s="36"/>
      <c r="L26" s="36">
        <f t="shared" si="24"/>
        <v>0</v>
      </c>
      <c r="M26" s="36"/>
      <c r="N26" s="36"/>
      <c r="O26" s="36">
        <v>0</v>
      </c>
      <c r="P26" s="36" t="str">
        <f>_xlfn.IFNA(IF(VLOOKUP(CONCATENATE($D26,$F26,$G26,P$3),'[1]Description des coûts'!$D$8:$M$1048576,5,FALSE)=P$3,VLOOKUP(CONCATENATE($D26,$F26,$G26,P$3),'[1]Description des coûts'!$D$8:$M$1048576,9,FALSE),0),"")</f>
        <v/>
      </c>
      <c r="Q26" s="36" t="str">
        <f>_xlfn.IFNA(IF(VLOOKUP(CONCATENATE($D26,$F26,$G26,Q$3),'[1]Description des coûts'!$D$8:$M$1048576,5,FALSE)=Q$3,VLOOKUP(CONCATENATE($D26,$F26,$G26,Q$3),'[1]Description des coûts'!$D$8:$M$1048576,9,FALSE),0),"")</f>
        <v/>
      </c>
      <c r="R26" s="36" t="str">
        <f>_xlfn.IFNA(IF(VLOOKUP(CONCATENATE($D26,$F26,$G26,R$3),'[1]Description des coûts'!$D$8:$M$1048576,5,FALSE)=R$3,VLOOKUP(CONCATENATE($D26,$F26,$G26,R$3),'[1]Description des coûts'!$D$8:$M$1048576,9,FALSE),0),"")</f>
        <v/>
      </c>
      <c r="S26" s="32"/>
      <c r="T26" s="143">
        <f t="shared" si="25"/>
        <v>0</v>
      </c>
      <c r="U26" s="31"/>
      <c r="V26" s="144">
        <f>IF(F26="",0,IF(U26="RI",N(HLOOKUP($F26,Partenaires!$B$10:$F$20,9,FALSE)),IF(U26="DE",N(HLOOKUP($F26,Partenaires!$B$10:$F$20,10,FALSE)),IF(U26="PE",N(HLOOKUP($F26,Partenaires!$B$10:$F$20,11,FALSE)),IF(U26="PME",N(HLOOKUP($F26,Partenaires!$B$10:$F$20,7,FALSE)),IF(U26="AFR",N(HLOOKUP($F26,Partenaires!$B$10:$F$20,8,FALSE)),0))))))</f>
        <v>0</v>
      </c>
      <c r="W26" s="144">
        <f>IFERROR(HLOOKUP($F26,Partenaires!$B$10:$F$20,7),0%)</f>
        <v>0</v>
      </c>
      <c r="X26" s="144">
        <f>IFERROR(HLOOKUP($F26,Partenaires!$B$10:$F$20,8),0%)</f>
        <v>0</v>
      </c>
      <c r="Y26" s="145">
        <f>IF(H26="",0,IF(OR(W26="DE",W26="NE",W26="NR",W26="PE"),0,IF(HLOOKUP(H26,[1]Partenaires!$B$10:$F$22,2,FALSE)="ER 100%*coûts marginaux",V26-#REF!,IF(W26="RI",V26,0))))</f>
        <v>0</v>
      </c>
      <c r="Z26" s="145">
        <f>IF(OR(W26="RI",W26="NE",W26="NR",W26="PE"),0,IF(W26="DE",V26-#REF!,0))</f>
        <v>0</v>
      </c>
      <c r="AA26" s="145"/>
      <c r="AB26" s="145">
        <f>IF(OR(W26="RI",W26="NE",W26="NR",W26="PE",W26="DE"),0,IF(W26="RD",V26-#REF!,0))</f>
        <v>0</v>
      </c>
      <c r="AC26" s="145">
        <f>IF(W26="PE",V26-#REF!,0)</f>
        <v>0</v>
      </c>
      <c r="AD26" s="145">
        <f>IF(U26="PE",AC26-(AC26*N(HLOOKUP($F26,Partenaires!$B$10:$F$21,11,FALSE))/N(HLOOKUP($F26,Partenaires!$B$10:$F$21,12,FALSE))),0)</f>
        <v>0</v>
      </c>
      <c r="AE26" s="145">
        <f t="shared" si="44"/>
        <v>0</v>
      </c>
      <c r="AF26" s="145">
        <f t="shared" si="26"/>
        <v>0</v>
      </c>
      <c r="AG26" s="145">
        <f t="shared" si="30"/>
        <v>0</v>
      </c>
      <c r="AH26" s="145">
        <f t="shared" si="45"/>
        <v>0</v>
      </c>
      <c r="AI26" s="145">
        <f t="shared" si="19"/>
        <v>0</v>
      </c>
      <c r="AK26" s="145">
        <f t="shared" si="20"/>
        <v>0</v>
      </c>
      <c r="AL26" s="145">
        <f>IF(F26="",0,$AM26*N(HLOOKUP($F26,Partenaires!$B$10:$F$21,6,FALSE)))</f>
        <v>0</v>
      </c>
      <c r="AM26" s="145">
        <f t="shared" si="28"/>
        <v>0</v>
      </c>
      <c r="AO26" s="145">
        <f t="shared" si="29"/>
        <v>0</v>
      </c>
      <c r="AP26" s="145">
        <f t="shared" si="21"/>
        <v>0</v>
      </c>
      <c r="AQ26" s="145">
        <f t="shared" si="22"/>
        <v>0</v>
      </c>
    </row>
    <row r="27" spans="1:43" ht="18" customHeight="1" x14ac:dyDescent="0.35">
      <c r="A27" s="31"/>
      <c r="B27" s="31"/>
      <c r="C27" s="31"/>
      <c r="D27" s="67" t="str">
        <f t="shared" si="16"/>
        <v/>
      </c>
      <c r="E27" s="68">
        <f>IFERROR(VLOOKUP(CONCATENATE(A27,B27,C27),'Structure projet '!D:E,2,FALSE),"")</f>
        <v>0</v>
      </c>
      <c r="F27" s="31"/>
      <c r="G27" s="31"/>
      <c r="H27" s="32"/>
      <c r="I27" s="32"/>
      <c r="J27" s="36"/>
      <c r="K27" s="36"/>
      <c r="L27" s="36">
        <f t="shared" si="24"/>
        <v>0</v>
      </c>
      <c r="M27" s="36"/>
      <c r="N27" s="36"/>
      <c r="O27" s="36">
        <v>0</v>
      </c>
      <c r="P27" s="36" t="str">
        <f>_xlfn.IFNA(IF(VLOOKUP(CONCATENATE($D27,$F27,$G27,P$3),'[1]Description des coûts'!$D$8:$M$1048576,5,FALSE)=P$3,VLOOKUP(CONCATENATE($D27,$F27,$G27,P$3),'[1]Description des coûts'!$D$8:$M$1048576,9,FALSE),0),"")</f>
        <v/>
      </c>
      <c r="Q27" s="36" t="str">
        <f>_xlfn.IFNA(IF(VLOOKUP(CONCATENATE($D27,$F27,$G27,Q$3),'[1]Description des coûts'!$D$8:$M$1048576,5,FALSE)=Q$3,VLOOKUP(CONCATENATE($D27,$F27,$G27,Q$3),'[1]Description des coûts'!$D$8:$M$1048576,9,FALSE),0),"")</f>
        <v/>
      </c>
      <c r="R27" s="36" t="str">
        <f>_xlfn.IFNA(IF(VLOOKUP(CONCATENATE($D27,$F27,$G27,R$3),'[1]Description des coûts'!$D$8:$M$1048576,5,FALSE)=R$3,VLOOKUP(CONCATENATE($D27,$F27,$G27,R$3),'[1]Description des coûts'!$D$8:$M$1048576,9,FALSE),0),"")</f>
        <v/>
      </c>
      <c r="S27" s="32"/>
      <c r="T27" s="143">
        <f t="shared" si="25"/>
        <v>0</v>
      </c>
      <c r="U27" s="31"/>
      <c r="V27" s="144">
        <f>IF(F27="",0,IF(U27="RI",N(HLOOKUP($F27,Partenaires!$B$10:$F$20,9,FALSE)),IF(U27="DE",N(HLOOKUP($F27,Partenaires!$B$10:$F$20,10,FALSE)),IF(U27="PE",N(HLOOKUP($F27,Partenaires!$B$10:$F$20,11,FALSE)),IF(U27="PME",N(HLOOKUP($F27,Partenaires!$B$10:$F$20,7,FALSE)),IF(U27="AFR",N(HLOOKUP($F27,Partenaires!$B$10:$F$20,8,FALSE)),0))))))</f>
        <v>0</v>
      </c>
      <c r="W27" s="144">
        <f>IFERROR(HLOOKUP($F27,Partenaires!$B$10:$F$20,7),0%)</f>
        <v>0</v>
      </c>
      <c r="X27" s="144">
        <f>IFERROR(HLOOKUP($F27,Partenaires!$B$10:$F$20,8),0%)</f>
        <v>0</v>
      </c>
      <c r="Y27" s="145">
        <f>IF(H27="",0,IF(OR(W27="DE",W27="NE",W27="NR",W27="PE"),0,IF(HLOOKUP(H27,[1]Partenaires!$B$10:$F$22,2,FALSE)="ER 100%*coûts marginaux",V27-#REF!,IF(W27="RI",V27,0))))</f>
        <v>0</v>
      </c>
      <c r="Z27" s="145">
        <f>IF(OR(W27="RI",W27="NE",W27="NR",W27="PE"),0,IF(W27="DE",V27-#REF!,0))</f>
        <v>0</v>
      </c>
      <c r="AA27" s="145"/>
      <c r="AB27" s="145">
        <f>IF(OR(W27="RI",W27="NE",W27="NR",W27="PE",W27="DE"),0,IF(W27="RD",V27-#REF!,0))</f>
        <v>0</v>
      </c>
      <c r="AC27" s="145">
        <f>IF(W27="PE",V27-#REF!,0)</f>
        <v>0</v>
      </c>
      <c r="AD27" s="145">
        <f>IF(U27="PE",AC27-(AC27*N(HLOOKUP($F27,Partenaires!$B$10:$F$21,11,FALSE))/N(HLOOKUP($F27,Partenaires!$B$10:$F$21,12,FALSE))),0)</f>
        <v>0</v>
      </c>
      <c r="AE27" s="145">
        <f t="shared" si="44"/>
        <v>0</v>
      </c>
      <c r="AF27" s="145">
        <f t="shared" si="26"/>
        <v>0</v>
      </c>
      <c r="AG27" s="145">
        <f t="shared" si="30"/>
        <v>0</v>
      </c>
      <c r="AH27" s="145">
        <f t="shared" si="45"/>
        <v>0</v>
      </c>
      <c r="AI27" s="145">
        <f t="shared" si="19"/>
        <v>0</v>
      </c>
      <c r="AK27" s="145">
        <f t="shared" si="20"/>
        <v>0</v>
      </c>
      <c r="AL27" s="145">
        <f>IF(F27="",0,$AM27*N(HLOOKUP($F27,Partenaires!$B$10:$F$21,6,FALSE)))</f>
        <v>0</v>
      </c>
      <c r="AM27" s="145">
        <f t="shared" si="28"/>
        <v>0</v>
      </c>
      <c r="AO27" s="145">
        <f t="shared" si="29"/>
        <v>0</v>
      </c>
      <c r="AP27" s="145">
        <f t="shared" si="21"/>
        <v>0</v>
      </c>
      <c r="AQ27" s="145">
        <f t="shared" si="22"/>
        <v>0</v>
      </c>
    </row>
    <row r="28" spans="1:43" ht="18" customHeight="1" x14ac:dyDescent="0.35">
      <c r="A28" s="31"/>
      <c r="B28" s="31"/>
      <c r="C28" s="31"/>
      <c r="D28" s="67" t="str">
        <f t="shared" si="16"/>
        <v/>
      </c>
      <c r="E28" s="68">
        <f>IFERROR(VLOOKUP(CONCATENATE(A28,B28,C28),'Structure projet '!D:E,2,FALSE),"")</f>
        <v>0</v>
      </c>
      <c r="F28" s="31"/>
      <c r="G28" s="31"/>
      <c r="H28" s="32"/>
      <c r="I28" s="32"/>
      <c r="J28" s="36"/>
      <c r="K28" s="36"/>
      <c r="L28" s="36">
        <f t="shared" si="24"/>
        <v>0</v>
      </c>
      <c r="M28" s="36"/>
      <c r="N28" s="36"/>
      <c r="O28" s="36">
        <v>0</v>
      </c>
      <c r="P28" s="36" t="str">
        <f>_xlfn.IFNA(IF(VLOOKUP(CONCATENATE($D28,$F28,$G28,P$3),'[1]Description des coûts'!$D$8:$M$1048576,5,FALSE)=P$3,VLOOKUP(CONCATENATE($D28,$F28,$G28,P$3),'[1]Description des coûts'!$D$8:$M$1048576,9,FALSE),0),"")</f>
        <v/>
      </c>
      <c r="Q28" s="36" t="str">
        <f>_xlfn.IFNA(IF(VLOOKUP(CONCATENATE($D28,$F28,$G28,Q$3),'[1]Description des coûts'!$D$8:$M$1048576,5,FALSE)=Q$3,VLOOKUP(CONCATENATE($D28,$F28,$G28,Q$3),'[1]Description des coûts'!$D$8:$M$1048576,9,FALSE),0),"")</f>
        <v/>
      </c>
      <c r="R28" s="36" t="str">
        <f>_xlfn.IFNA(IF(VLOOKUP(CONCATENATE($D28,$F28,$G28,R$3),'[1]Description des coûts'!$D$8:$M$1048576,5,FALSE)=R$3,VLOOKUP(CONCATENATE($D28,$F28,$G28,R$3),'[1]Description des coûts'!$D$8:$M$1048576,9,FALSE),0),"")</f>
        <v/>
      </c>
      <c r="S28" s="32"/>
      <c r="T28" s="143">
        <f t="shared" si="25"/>
        <v>0</v>
      </c>
      <c r="U28" s="31"/>
      <c r="V28" s="144">
        <f>IF(F28="",0,IF(U28="RI",N(HLOOKUP($F28,Partenaires!$B$10:$F$20,9,FALSE)),IF(U28="DE",N(HLOOKUP($F28,Partenaires!$B$10:$F$20,10,FALSE)),IF(U28="PE",N(HLOOKUP($F28,Partenaires!$B$10:$F$20,11,FALSE)),IF(U28="PME",N(HLOOKUP($F28,Partenaires!$B$10:$F$20,7,FALSE)),IF(U28="AFR",N(HLOOKUP($F28,Partenaires!$B$10:$F$20,8,FALSE)),0))))))</f>
        <v>0</v>
      </c>
      <c r="W28" s="144">
        <f>IFERROR(HLOOKUP($F28,Partenaires!$B$10:$F$20,7),0%)</f>
        <v>0</v>
      </c>
      <c r="X28" s="144">
        <f>IFERROR(HLOOKUP($F28,Partenaires!$B$10:$F$20,8),0%)</f>
        <v>0</v>
      </c>
      <c r="Y28" s="145">
        <f>IF(H28="",0,IF(OR(W28="DE",W28="NE",W28="NR",W28="PE"),0,IF(HLOOKUP(H28,[1]Partenaires!$B$10:$F$22,2,FALSE)="ER 100%*coûts marginaux",V28-#REF!,IF(W28="RI",V28,0))))</f>
        <v>0</v>
      </c>
      <c r="Z28" s="145">
        <f>IF(OR(W28="RI",W28="NE",W28="NR",W28="PE"),0,IF(W28="DE",V28-#REF!,0))</f>
        <v>0</v>
      </c>
      <c r="AA28" s="145"/>
      <c r="AB28" s="145">
        <f>IF(OR(W28="RI",W28="NE",W28="NR",W28="PE",W28="DE"),0,IF(W28="RD",V28-#REF!,0))</f>
        <v>0</v>
      </c>
      <c r="AC28" s="145">
        <f>IF(W28="PE",V28-#REF!,0)</f>
        <v>0</v>
      </c>
      <c r="AD28" s="145">
        <f>IF(U28="PE",AC28-(AC28*N(HLOOKUP($F28,Partenaires!$B$10:$F$21,11,FALSE))/N(HLOOKUP($F28,Partenaires!$B$10:$F$21,12,FALSE))),0)</f>
        <v>0</v>
      </c>
      <c r="AE28" s="145">
        <f t="shared" si="44"/>
        <v>0</v>
      </c>
      <c r="AF28" s="145">
        <f t="shared" si="26"/>
        <v>0</v>
      </c>
      <c r="AG28" s="145">
        <f t="shared" si="30"/>
        <v>0</v>
      </c>
      <c r="AH28" s="145">
        <f t="shared" si="45"/>
        <v>0</v>
      </c>
      <c r="AI28" s="145">
        <f t="shared" si="19"/>
        <v>0</v>
      </c>
      <c r="AK28" s="145">
        <f t="shared" si="20"/>
        <v>0</v>
      </c>
      <c r="AL28" s="145">
        <f>IF(F28="",0,$AM28*N(HLOOKUP($F28,Partenaires!$B$10:$F$21,6,FALSE)))</f>
        <v>0</v>
      </c>
      <c r="AM28" s="145">
        <f t="shared" si="28"/>
        <v>0</v>
      </c>
      <c r="AO28" s="145">
        <f t="shared" si="29"/>
        <v>0</v>
      </c>
      <c r="AP28" s="145">
        <f t="shared" si="21"/>
        <v>0</v>
      </c>
      <c r="AQ28" s="145">
        <f t="shared" si="22"/>
        <v>0</v>
      </c>
    </row>
    <row r="29" spans="1:43" ht="18" customHeight="1" x14ac:dyDescent="0.35">
      <c r="A29" s="31"/>
      <c r="B29" s="31"/>
      <c r="C29" s="31"/>
      <c r="D29" s="67" t="str">
        <f t="shared" si="16"/>
        <v/>
      </c>
      <c r="E29" s="68">
        <f>IFERROR(VLOOKUP(CONCATENATE(A29,B29,C29),'Structure projet '!D:E,2,FALSE),"")</f>
        <v>0</v>
      </c>
      <c r="F29" s="31"/>
      <c r="G29" s="31"/>
      <c r="H29" s="32"/>
      <c r="I29" s="32"/>
      <c r="J29" s="36"/>
      <c r="K29" s="36"/>
      <c r="L29" s="36">
        <f t="shared" si="24"/>
        <v>0</v>
      </c>
      <c r="M29" s="36"/>
      <c r="N29" s="36"/>
      <c r="O29" s="36">
        <v>0</v>
      </c>
      <c r="P29" s="36" t="str">
        <f>_xlfn.IFNA(IF(VLOOKUP(CONCATENATE($D29,$F29,$G29,P$3),'[1]Description des coûts'!$D$8:$M$1048576,5,FALSE)=P$3,VLOOKUP(CONCATENATE($D29,$F29,$G29,P$3),'[1]Description des coûts'!$D$8:$M$1048576,9,FALSE),0),"")</f>
        <v/>
      </c>
      <c r="Q29" s="36" t="str">
        <f>_xlfn.IFNA(IF(VLOOKUP(CONCATENATE($D29,$F29,$G29,Q$3),'[1]Description des coûts'!$D$8:$M$1048576,5,FALSE)=Q$3,VLOOKUP(CONCATENATE($D29,$F29,$G29,Q$3),'[1]Description des coûts'!$D$8:$M$1048576,9,FALSE),0),"")</f>
        <v/>
      </c>
      <c r="R29" s="36" t="str">
        <f>_xlfn.IFNA(IF(VLOOKUP(CONCATENATE($D29,$F29,$G29,R$3),'[1]Description des coûts'!$D$8:$M$1048576,5,FALSE)=R$3,VLOOKUP(CONCATENATE($D29,$F29,$G29,R$3),'[1]Description des coûts'!$D$8:$M$1048576,9,FALSE),0),"")</f>
        <v/>
      </c>
      <c r="S29" s="32"/>
      <c r="T29" s="143">
        <f t="shared" si="25"/>
        <v>0</v>
      </c>
      <c r="U29" s="31"/>
      <c r="V29" s="144">
        <f>IF(F29="",0,IF(U29="RI",N(HLOOKUP($F29,Partenaires!$B$10:$F$20,9,FALSE)),IF(U29="DE",N(HLOOKUP($F29,Partenaires!$B$10:$F$20,10,FALSE)),IF(U29="PE",N(HLOOKUP($F29,Partenaires!$B$10:$F$20,11,FALSE)),IF(U29="PME",N(HLOOKUP($F29,Partenaires!$B$10:$F$20,7,FALSE)),IF(U29="AFR",N(HLOOKUP($F29,Partenaires!$B$10:$F$20,8,FALSE)),0))))))</f>
        <v>0</v>
      </c>
      <c r="W29" s="144">
        <f>IFERROR(HLOOKUP($F29,Partenaires!$B$10:$F$20,7),0%)</f>
        <v>0</v>
      </c>
      <c r="X29" s="144">
        <f>IFERROR(HLOOKUP($F29,Partenaires!$B$10:$F$20,8),0%)</f>
        <v>0</v>
      </c>
      <c r="Y29" s="145">
        <f>IF(H29="",0,IF(OR(W29="DE",W29="NE",W29="NR",W29="PE"),0,IF(HLOOKUP(H29,[1]Partenaires!$B$10:$F$22,2,FALSE)="ER 100%*coûts marginaux",V29-#REF!,IF(W29="RI",V29,0))))</f>
        <v>0</v>
      </c>
      <c r="Z29" s="145">
        <f>IF(OR(W29="RI",W29="NE",W29="NR",W29="PE"),0,IF(W29="DE",V29-#REF!,0))</f>
        <v>0</v>
      </c>
      <c r="AA29" s="145"/>
      <c r="AB29" s="145">
        <f>IF(OR(W29="RI",W29="NE",W29="NR",W29="PE",W29="DE"),0,IF(W29="RD",V29-#REF!,0))</f>
        <v>0</v>
      </c>
      <c r="AC29" s="145">
        <f>IF(W29="PE",V29-#REF!,0)</f>
        <v>0</v>
      </c>
      <c r="AD29" s="145">
        <f>IF(U29="PE",AC29-(AC29*N(HLOOKUP($F29,Partenaires!$B$10:$F$21,11,FALSE))/N(HLOOKUP($F29,Partenaires!$B$10:$F$21,12,FALSE))),0)</f>
        <v>0</v>
      </c>
      <c r="AE29" s="145">
        <f t="shared" si="44"/>
        <v>0</v>
      </c>
      <c r="AF29" s="145">
        <f t="shared" si="26"/>
        <v>0</v>
      </c>
      <c r="AG29" s="145">
        <f t="shared" si="30"/>
        <v>0</v>
      </c>
      <c r="AH29" s="145">
        <f t="shared" si="45"/>
        <v>0</v>
      </c>
      <c r="AI29" s="145">
        <f t="shared" si="19"/>
        <v>0</v>
      </c>
      <c r="AK29" s="145">
        <f t="shared" si="20"/>
        <v>0</v>
      </c>
      <c r="AL29" s="145">
        <f>IF(F29="",0,$AM29*N(HLOOKUP($F29,Partenaires!$B$10:$F$21,6,FALSE)))</f>
        <v>0</v>
      </c>
      <c r="AM29" s="145">
        <f t="shared" si="28"/>
        <v>0</v>
      </c>
      <c r="AO29" s="145">
        <f t="shared" si="29"/>
        <v>0</v>
      </c>
      <c r="AP29" s="145">
        <f t="shared" si="21"/>
        <v>0</v>
      </c>
      <c r="AQ29" s="145">
        <f t="shared" si="22"/>
        <v>0</v>
      </c>
    </row>
    <row r="30" spans="1:43" ht="18" customHeight="1" x14ac:dyDescent="0.35">
      <c r="A30" s="31"/>
      <c r="B30" s="31"/>
      <c r="C30" s="31"/>
      <c r="D30" s="67" t="str">
        <f t="shared" si="16"/>
        <v/>
      </c>
      <c r="E30" s="68">
        <f>IFERROR(VLOOKUP(CONCATENATE(A30,B30,C30),'Structure projet '!D:E,2,FALSE),"")</f>
        <v>0</v>
      </c>
      <c r="F30" s="31"/>
      <c r="G30" s="31"/>
      <c r="H30" s="32"/>
      <c r="I30" s="32"/>
      <c r="J30" s="36"/>
      <c r="K30" s="36"/>
      <c r="L30" s="36">
        <f t="shared" si="24"/>
        <v>0</v>
      </c>
      <c r="M30" s="36"/>
      <c r="N30" s="36"/>
      <c r="O30" s="36">
        <v>0</v>
      </c>
      <c r="P30" s="36" t="str">
        <f>_xlfn.IFNA(IF(VLOOKUP(CONCATENATE($D30,$F30,$G30,P$3),'[1]Description des coûts'!$D$8:$M$1048576,5,FALSE)=P$3,VLOOKUP(CONCATENATE($D30,$F30,$G30,P$3),'[1]Description des coûts'!$D$8:$M$1048576,9,FALSE),0),"")</f>
        <v/>
      </c>
      <c r="Q30" s="36" t="str">
        <f>_xlfn.IFNA(IF(VLOOKUP(CONCATENATE($D30,$F30,$G30,Q$3),'[1]Description des coûts'!$D$8:$M$1048576,5,FALSE)=Q$3,VLOOKUP(CONCATENATE($D30,$F30,$G30,Q$3),'[1]Description des coûts'!$D$8:$M$1048576,9,FALSE),0),"")</f>
        <v/>
      </c>
      <c r="R30" s="36" t="str">
        <f>_xlfn.IFNA(IF(VLOOKUP(CONCATENATE($D30,$F30,$G30,R$3),'[1]Description des coûts'!$D$8:$M$1048576,5,FALSE)=R$3,VLOOKUP(CONCATENATE($D30,$F30,$G30,R$3),'[1]Description des coûts'!$D$8:$M$1048576,9,FALSE),0),"")</f>
        <v/>
      </c>
      <c r="S30" s="32"/>
      <c r="T30" s="143">
        <f t="shared" si="25"/>
        <v>0</v>
      </c>
      <c r="U30" s="31"/>
      <c r="V30" s="144">
        <f>IF(F30="",0,IF(U30="RI",N(HLOOKUP($F30,Partenaires!$B$10:$F$20,9,FALSE)),IF(U30="DE",N(HLOOKUP($F30,Partenaires!$B$10:$F$20,10,FALSE)),IF(U30="PE",N(HLOOKUP($F30,Partenaires!$B$10:$F$20,11,FALSE)),IF(U30="PME",N(HLOOKUP($F30,Partenaires!$B$10:$F$20,7,FALSE)),IF(U30="AFR",N(HLOOKUP($F30,Partenaires!$B$10:$F$20,8,FALSE)),0))))))</f>
        <v>0</v>
      </c>
      <c r="W30" s="144">
        <f>IFERROR(HLOOKUP($F30,Partenaires!$B$10:$F$20,7),0%)</f>
        <v>0</v>
      </c>
      <c r="X30" s="144">
        <f>IFERROR(HLOOKUP($F30,Partenaires!$B$10:$F$20,8),0%)</f>
        <v>0</v>
      </c>
      <c r="Y30" s="145">
        <f>IF(H30="",0,IF(OR(W30="DE",W30="NE",W30="NR",W30="PE"),0,IF(HLOOKUP(H30,[1]Partenaires!$B$10:$F$22,2,FALSE)="ER 100%*coûts marginaux",V30-#REF!,IF(W30="RI",V30,0))))</f>
        <v>0</v>
      </c>
      <c r="Z30" s="145">
        <f>IF(OR(W30="RI",W30="NE",W30="NR",W30="PE"),0,IF(W30="DE",V30-#REF!,0))</f>
        <v>0</v>
      </c>
      <c r="AA30" s="145"/>
      <c r="AB30" s="145">
        <f>IF(OR(W30="RI",W30="NE",W30="NR",W30="PE",W30="DE"),0,IF(W30="RD",V30-#REF!,0))</f>
        <v>0</v>
      </c>
      <c r="AC30" s="145">
        <f>IF(W30="PE",V30-#REF!,0)</f>
        <v>0</v>
      </c>
      <c r="AD30" s="145">
        <f>IF(U30="PE",AC30-(AC30*N(HLOOKUP($F30,Partenaires!$B$10:$F$21,11,FALSE))/N(HLOOKUP($F30,Partenaires!$B$10:$F$21,12,FALSE))),0)</f>
        <v>0</v>
      </c>
      <c r="AE30" s="145">
        <f t="shared" si="44"/>
        <v>0</v>
      </c>
      <c r="AF30" s="145">
        <f t="shared" si="26"/>
        <v>0</v>
      </c>
      <c r="AG30" s="145">
        <f t="shared" si="30"/>
        <v>0</v>
      </c>
      <c r="AH30" s="145">
        <f t="shared" si="45"/>
        <v>0</v>
      </c>
      <c r="AI30" s="145">
        <f t="shared" si="19"/>
        <v>0</v>
      </c>
      <c r="AK30" s="145">
        <f t="shared" si="20"/>
        <v>0</v>
      </c>
      <c r="AL30" s="145">
        <f>IF(F30="",0,$AM30*N(HLOOKUP($F30,Partenaires!$B$10:$F$21,6,FALSE)))</f>
        <v>0</v>
      </c>
      <c r="AM30" s="145">
        <f t="shared" si="28"/>
        <v>0</v>
      </c>
      <c r="AO30" s="145">
        <f t="shared" si="29"/>
        <v>0</v>
      </c>
      <c r="AP30" s="145">
        <f t="shared" si="21"/>
        <v>0</v>
      </c>
      <c r="AQ30" s="145">
        <f t="shared" si="22"/>
        <v>0</v>
      </c>
    </row>
    <row r="31" spans="1:43" ht="18" customHeight="1" x14ac:dyDescent="0.35">
      <c r="A31" s="31"/>
      <c r="B31" s="31"/>
      <c r="C31" s="31"/>
      <c r="D31" s="67" t="str">
        <f t="shared" si="16"/>
        <v/>
      </c>
      <c r="E31" s="68">
        <f>IFERROR(VLOOKUP(CONCATENATE(A31,B31,C31),'Structure projet '!D:E,2,FALSE),"")</f>
        <v>0</v>
      </c>
      <c r="F31" s="31"/>
      <c r="G31" s="31"/>
      <c r="H31" s="32"/>
      <c r="I31" s="32"/>
      <c r="J31" s="36"/>
      <c r="K31" s="36"/>
      <c r="L31" s="36">
        <f t="shared" si="24"/>
        <v>0</v>
      </c>
      <c r="M31" s="36"/>
      <c r="N31" s="36"/>
      <c r="O31" s="36">
        <v>0</v>
      </c>
      <c r="P31" s="36" t="str">
        <f>_xlfn.IFNA(IF(VLOOKUP(CONCATENATE($D31,$F31,$G31,P$3),'[1]Description des coûts'!$D$8:$M$1048576,5,FALSE)=P$3,VLOOKUP(CONCATENATE($D31,$F31,$G31,P$3),'[1]Description des coûts'!$D$8:$M$1048576,9,FALSE),0),"")</f>
        <v/>
      </c>
      <c r="Q31" s="36" t="str">
        <f>_xlfn.IFNA(IF(VLOOKUP(CONCATENATE($D31,$F31,$G31,Q$3),'[1]Description des coûts'!$D$8:$M$1048576,5,FALSE)=Q$3,VLOOKUP(CONCATENATE($D31,$F31,$G31,Q$3),'[1]Description des coûts'!$D$8:$M$1048576,9,FALSE),0),"")</f>
        <v/>
      </c>
      <c r="R31" s="36" t="str">
        <f>_xlfn.IFNA(IF(VLOOKUP(CONCATENATE($D31,$F31,$G31,R$3),'[1]Description des coûts'!$D$8:$M$1048576,5,FALSE)=R$3,VLOOKUP(CONCATENATE($D31,$F31,$G31,R$3),'[1]Description des coûts'!$D$8:$M$1048576,9,FALSE),0),"")</f>
        <v/>
      </c>
      <c r="S31" s="32"/>
      <c r="T31" s="143">
        <f t="shared" si="25"/>
        <v>0</v>
      </c>
      <c r="U31" s="31"/>
      <c r="V31" s="144">
        <f>IF(F31="",0,IF(U31="RI",N(HLOOKUP($F31,Partenaires!$B$10:$F$20,9,FALSE)),IF(U31="DE",N(HLOOKUP($F31,Partenaires!$B$10:$F$20,10,FALSE)),IF(U31="PE",N(HLOOKUP($F31,Partenaires!$B$10:$F$20,11,FALSE)),IF(U31="PME",N(HLOOKUP($F31,Partenaires!$B$10:$F$20,7,FALSE)),IF(U31="AFR",N(HLOOKUP($F31,Partenaires!$B$10:$F$20,8,FALSE)),0))))))</f>
        <v>0</v>
      </c>
      <c r="W31" s="144">
        <f>IFERROR(HLOOKUP($F31,Partenaires!$B$10:$F$20,7),0%)</f>
        <v>0</v>
      </c>
      <c r="X31" s="144">
        <f>IFERROR(HLOOKUP($F31,Partenaires!$B$10:$F$20,8),0%)</f>
        <v>0</v>
      </c>
      <c r="Y31" s="145">
        <f>IF(H31="",0,IF(OR(W31="DE",W31="NE",W31="NR",W31="PE"),0,IF(HLOOKUP(H31,[1]Partenaires!$B$10:$F$22,2,FALSE)="ER 100%*coûts marginaux",V31-#REF!,IF(W31="RI",V31,0))))</f>
        <v>0</v>
      </c>
      <c r="Z31" s="145">
        <f>IF(OR(W31="RI",W31="NE",W31="NR",W31="PE"),0,IF(W31="DE",V31-#REF!,0))</f>
        <v>0</v>
      </c>
      <c r="AA31" s="145"/>
      <c r="AB31" s="145">
        <f>IF(OR(W31="RI",W31="NE",W31="NR",W31="PE",W31="DE"),0,IF(W31="RD",V31-#REF!,0))</f>
        <v>0</v>
      </c>
      <c r="AC31" s="145">
        <f>IF(W31="PE",V31-#REF!,0)</f>
        <v>0</v>
      </c>
      <c r="AD31" s="145">
        <f>IF(U31="PE",AC31-(AC31*N(HLOOKUP($F31,Partenaires!$B$10:$F$21,11,FALSE))/N(HLOOKUP($F31,Partenaires!$B$10:$F$21,12,FALSE))),0)</f>
        <v>0</v>
      </c>
      <c r="AE31" s="145">
        <f t="shared" si="44"/>
        <v>0</v>
      </c>
      <c r="AF31" s="145">
        <f t="shared" si="26"/>
        <v>0</v>
      </c>
      <c r="AG31" s="145">
        <f t="shared" si="30"/>
        <v>0</v>
      </c>
      <c r="AH31" s="145">
        <f t="shared" si="45"/>
        <v>0</v>
      </c>
      <c r="AI31" s="145">
        <f t="shared" si="19"/>
        <v>0</v>
      </c>
      <c r="AK31" s="145">
        <f t="shared" si="20"/>
        <v>0</v>
      </c>
      <c r="AL31" s="145">
        <f>IF(F31="",0,$AM31*N(HLOOKUP($F31,Partenaires!$B$10:$F$21,6,FALSE)))</f>
        <v>0</v>
      </c>
      <c r="AM31" s="145">
        <f t="shared" si="28"/>
        <v>0</v>
      </c>
      <c r="AO31" s="145">
        <f t="shared" si="29"/>
        <v>0</v>
      </c>
      <c r="AP31" s="145">
        <f t="shared" si="21"/>
        <v>0</v>
      </c>
      <c r="AQ31" s="145">
        <f t="shared" si="22"/>
        <v>0</v>
      </c>
    </row>
    <row r="32" spans="1:43" ht="18" customHeight="1" x14ac:dyDescent="0.35">
      <c r="A32" s="31"/>
      <c r="B32" s="31"/>
      <c r="C32" s="31"/>
      <c r="D32" s="67" t="str">
        <f t="shared" si="16"/>
        <v/>
      </c>
      <c r="E32" s="68">
        <f>IFERROR(VLOOKUP(CONCATENATE(A32,B32,C32),'Structure projet '!D:E,2,FALSE),"")</f>
        <v>0</v>
      </c>
      <c r="F32" s="31"/>
      <c r="G32" s="31"/>
      <c r="H32" s="32"/>
      <c r="I32" s="32"/>
      <c r="J32" s="36"/>
      <c r="K32" s="36"/>
      <c r="L32" s="36">
        <f t="shared" si="24"/>
        <v>0</v>
      </c>
      <c r="M32" s="36"/>
      <c r="N32" s="36"/>
      <c r="O32" s="36">
        <v>0</v>
      </c>
      <c r="P32" s="36" t="str">
        <f>_xlfn.IFNA(IF(VLOOKUP(CONCATENATE($D32,$F32,$G32,P$3),'[1]Description des coûts'!$D$8:$M$1048576,5,FALSE)=P$3,VLOOKUP(CONCATENATE($D32,$F32,$G32,P$3),'[1]Description des coûts'!$D$8:$M$1048576,9,FALSE),0),"")</f>
        <v/>
      </c>
      <c r="Q32" s="36" t="str">
        <f>_xlfn.IFNA(IF(VLOOKUP(CONCATENATE($D32,$F32,$G32,Q$3),'[1]Description des coûts'!$D$8:$M$1048576,5,FALSE)=Q$3,VLOOKUP(CONCATENATE($D32,$F32,$G32,Q$3),'[1]Description des coûts'!$D$8:$M$1048576,9,FALSE),0),"")</f>
        <v/>
      </c>
      <c r="R32" s="36" t="str">
        <f>_xlfn.IFNA(IF(VLOOKUP(CONCATENATE($D32,$F32,$G32,R$3),'[1]Description des coûts'!$D$8:$M$1048576,5,FALSE)=R$3,VLOOKUP(CONCATENATE($D32,$F32,$G32,R$3),'[1]Description des coûts'!$D$8:$M$1048576,9,FALSE),0),"")</f>
        <v/>
      </c>
      <c r="S32" s="32"/>
      <c r="T32" s="143">
        <f t="shared" si="25"/>
        <v>0</v>
      </c>
      <c r="U32" s="31"/>
      <c r="V32" s="144">
        <f>IF(F32="",0,IF(U32="RI",N(HLOOKUP($F32,Partenaires!$B$10:$F$20,9,FALSE)),IF(U32="DE",N(HLOOKUP($F32,Partenaires!$B$10:$F$20,10,FALSE)),IF(U32="PE",N(HLOOKUP($F32,Partenaires!$B$10:$F$20,11,FALSE)),IF(U32="PME",N(HLOOKUP($F32,Partenaires!$B$10:$F$20,7,FALSE)),IF(U32="AFR",N(HLOOKUP($F32,Partenaires!$B$10:$F$20,8,FALSE)),0))))))</f>
        <v>0</v>
      </c>
      <c r="W32" s="144">
        <f>IFERROR(HLOOKUP($F32,Partenaires!$B$10:$F$20,7),0%)</f>
        <v>0</v>
      </c>
      <c r="X32" s="144">
        <f>IFERROR(HLOOKUP($F32,Partenaires!$B$10:$F$20,8),0%)</f>
        <v>0</v>
      </c>
      <c r="Y32" s="145">
        <f>IF(H32="",0,IF(OR(W32="DE",W32="NE",W32="NR",W32="PE"),0,IF(HLOOKUP(H32,[1]Partenaires!$B$10:$F$22,2,FALSE)="ER 100%*coûts marginaux",V32-#REF!,IF(W32="RI",V32,0))))</f>
        <v>0</v>
      </c>
      <c r="Z32" s="145">
        <f>IF(OR(W32="RI",W32="NE",W32="NR",W32="PE"),0,IF(W32="DE",V32-#REF!,0))</f>
        <v>0</v>
      </c>
      <c r="AA32" s="145"/>
      <c r="AB32" s="145">
        <f>IF(OR(W32="RI",W32="NE",W32="NR",W32="PE",W32="DE"),0,IF(W32="RD",V32-#REF!,0))</f>
        <v>0</v>
      </c>
      <c r="AC32" s="145">
        <f>IF(W32="PE",V32-#REF!,0)</f>
        <v>0</v>
      </c>
      <c r="AD32" s="145">
        <f>IF(U32="PE",AC32-(AC32*N(HLOOKUP($F32,Partenaires!$B$10:$F$21,11,FALSE))/N(HLOOKUP($F32,Partenaires!$B$10:$F$21,12,FALSE))),0)</f>
        <v>0</v>
      </c>
      <c r="AE32" s="145">
        <f t="shared" si="44"/>
        <v>0</v>
      </c>
      <c r="AF32" s="145">
        <f t="shared" si="26"/>
        <v>0</v>
      </c>
      <c r="AG32" s="145">
        <f t="shared" si="30"/>
        <v>0</v>
      </c>
      <c r="AH32" s="145">
        <f t="shared" si="45"/>
        <v>0</v>
      </c>
      <c r="AI32" s="145">
        <f t="shared" si="19"/>
        <v>0</v>
      </c>
      <c r="AK32" s="145">
        <f t="shared" si="20"/>
        <v>0</v>
      </c>
      <c r="AL32" s="145">
        <f>IF(F32="",0,$AM32*N(HLOOKUP($F32,Partenaires!$B$10:$F$21,6,FALSE)))</f>
        <v>0</v>
      </c>
      <c r="AM32" s="145">
        <f t="shared" si="28"/>
        <v>0</v>
      </c>
      <c r="AO32" s="145">
        <f t="shared" si="29"/>
        <v>0</v>
      </c>
      <c r="AP32" s="145">
        <f t="shared" si="21"/>
        <v>0</v>
      </c>
      <c r="AQ32" s="145">
        <f t="shared" si="22"/>
        <v>0</v>
      </c>
    </row>
    <row r="33" spans="1:43" ht="18" customHeight="1" x14ac:dyDescent="0.35">
      <c r="A33" s="31"/>
      <c r="B33" s="31"/>
      <c r="C33" s="31"/>
      <c r="D33" s="67" t="str">
        <f t="shared" si="16"/>
        <v/>
      </c>
      <c r="E33" s="68">
        <f>IFERROR(VLOOKUP(CONCATENATE(A33,B33,C33),'Structure projet '!D:E,2,FALSE),"")</f>
        <v>0</v>
      </c>
      <c r="F33" s="31"/>
      <c r="G33" s="31"/>
      <c r="H33" s="32"/>
      <c r="I33" s="32"/>
      <c r="J33" s="36"/>
      <c r="K33" s="36"/>
      <c r="L33" s="36">
        <f t="shared" si="24"/>
        <v>0</v>
      </c>
      <c r="M33" s="36"/>
      <c r="N33" s="36"/>
      <c r="O33" s="36">
        <v>0</v>
      </c>
      <c r="P33" s="36" t="str">
        <f>_xlfn.IFNA(IF(VLOOKUP(CONCATENATE($D33,$F33,$G33,P$3),'[1]Description des coûts'!$D$8:$M$1048576,5,FALSE)=P$3,VLOOKUP(CONCATENATE($D33,$F33,$G33,P$3),'[1]Description des coûts'!$D$8:$M$1048576,9,FALSE),0),"")</f>
        <v/>
      </c>
      <c r="Q33" s="36" t="str">
        <f>_xlfn.IFNA(IF(VLOOKUP(CONCATENATE($D33,$F33,$G33,Q$3),'[1]Description des coûts'!$D$8:$M$1048576,5,FALSE)=Q$3,VLOOKUP(CONCATENATE($D33,$F33,$G33,Q$3),'[1]Description des coûts'!$D$8:$M$1048576,9,FALSE),0),"")</f>
        <v/>
      </c>
      <c r="R33" s="36" t="str">
        <f>_xlfn.IFNA(IF(VLOOKUP(CONCATENATE($D33,$F33,$G33,R$3),'[1]Description des coûts'!$D$8:$M$1048576,5,FALSE)=R$3,VLOOKUP(CONCATENATE($D33,$F33,$G33,R$3),'[1]Description des coûts'!$D$8:$M$1048576,9,FALSE),0),"")</f>
        <v/>
      </c>
      <c r="S33" s="32"/>
      <c r="T33" s="143">
        <f t="shared" si="25"/>
        <v>0</v>
      </c>
      <c r="U33" s="31"/>
      <c r="V33" s="144">
        <f>IF(F33="",0,IF(U33="RI",N(HLOOKUP($F33,Partenaires!$B$10:$F$20,9,FALSE)),IF(U33="DE",N(HLOOKUP($F33,Partenaires!$B$10:$F$20,10,FALSE)),IF(U33="PE",N(HLOOKUP($F33,Partenaires!$B$10:$F$20,11,FALSE)),IF(U33="PME",N(HLOOKUP($F33,Partenaires!$B$10:$F$20,7,FALSE)),IF(U33="AFR",N(HLOOKUP($F33,Partenaires!$B$10:$F$20,8,FALSE)),0))))))</f>
        <v>0</v>
      </c>
      <c r="W33" s="144">
        <f>IFERROR(HLOOKUP($F33,Partenaires!$B$10:$F$20,7),0%)</f>
        <v>0</v>
      </c>
      <c r="X33" s="144">
        <f>IFERROR(HLOOKUP($F33,Partenaires!$B$10:$F$20,8),0%)</f>
        <v>0</v>
      </c>
      <c r="Y33" s="145">
        <f>IF(H33="",0,IF(OR(W33="DE",W33="NE",W33="NR",W33="PE"),0,IF(HLOOKUP(H33,[1]Partenaires!$B$10:$F$22,2,FALSE)="ER 100%*coûts marginaux",V33-#REF!,IF(W33="RI",V33,0))))</f>
        <v>0</v>
      </c>
      <c r="Z33" s="145">
        <f>IF(OR(W33="RI",W33="NE",W33="NR",W33="PE"),0,IF(W33="DE",V33-#REF!,0))</f>
        <v>0</v>
      </c>
      <c r="AA33" s="145"/>
      <c r="AB33" s="145">
        <f>IF(OR(W33="RI",W33="NE",W33="NR",W33="PE",W33="DE"),0,IF(W33="RD",V33-#REF!,0))</f>
        <v>0</v>
      </c>
      <c r="AC33" s="145">
        <f>IF(W33="PE",V33-#REF!,0)</f>
        <v>0</v>
      </c>
      <c r="AD33" s="145">
        <f>IF(U33="PE",AC33-(AC33*N(HLOOKUP($F33,Partenaires!$B$10:$F$21,11,FALSE))/N(HLOOKUP($F33,Partenaires!$B$10:$F$21,12,FALSE))),0)</f>
        <v>0</v>
      </c>
      <c r="AE33" s="145">
        <f t="shared" si="44"/>
        <v>0</v>
      </c>
      <c r="AF33" s="145">
        <f t="shared" si="26"/>
        <v>0</v>
      </c>
      <c r="AG33" s="145">
        <f t="shared" si="30"/>
        <v>0</v>
      </c>
      <c r="AH33" s="145">
        <f t="shared" si="45"/>
        <v>0</v>
      </c>
      <c r="AI33" s="145">
        <f t="shared" si="19"/>
        <v>0</v>
      </c>
      <c r="AK33" s="145">
        <f t="shared" si="20"/>
        <v>0</v>
      </c>
      <c r="AL33" s="145">
        <f>IF(F33="",0,$AM33*N(HLOOKUP($F33,Partenaires!$B$10:$F$21,6,FALSE)))</f>
        <v>0</v>
      </c>
      <c r="AM33" s="145">
        <f t="shared" si="28"/>
        <v>0</v>
      </c>
      <c r="AO33" s="145">
        <f t="shared" si="29"/>
        <v>0</v>
      </c>
      <c r="AP33" s="145">
        <f t="shared" si="21"/>
        <v>0</v>
      </c>
      <c r="AQ33" s="145">
        <f t="shared" si="22"/>
        <v>0</v>
      </c>
    </row>
    <row r="34" spans="1:43" ht="18" customHeight="1" x14ac:dyDescent="0.35">
      <c r="A34" s="31"/>
      <c r="B34" s="31"/>
      <c r="C34" s="31"/>
      <c r="D34" s="67" t="str">
        <f t="shared" si="16"/>
        <v/>
      </c>
      <c r="E34" s="68">
        <f>IFERROR(VLOOKUP(CONCATENATE(A34,B34,C34),'Structure projet '!D:E,2,FALSE),"")</f>
        <v>0</v>
      </c>
      <c r="F34" s="31"/>
      <c r="G34" s="31"/>
      <c r="H34" s="32"/>
      <c r="I34" s="32"/>
      <c r="J34" s="36"/>
      <c r="K34" s="36"/>
      <c r="L34" s="36">
        <f t="shared" si="24"/>
        <v>0</v>
      </c>
      <c r="M34" s="36"/>
      <c r="N34" s="36"/>
      <c r="O34" s="36">
        <v>0</v>
      </c>
      <c r="P34" s="36" t="str">
        <f>_xlfn.IFNA(IF(VLOOKUP(CONCATENATE($D34,$F34,$G34,P$3),'[1]Description des coûts'!$D$8:$M$1048576,5,FALSE)=P$3,VLOOKUP(CONCATENATE($D34,$F34,$G34,P$3),'[1]Description des coûts'!$D$8:$M$1048576,9,FALSE),0),"")</f>
        <v/>
      </c>
      <c r="Q34" s="36" t="str">
        <f>_xlfn.IFNA(IF(VLOOKUP(CONCATENATE($D34,$F34,$G34,Q$3),'[1]Description des coûts'!$D$8:$M$1048576,5,FALSE)=Q$3,VLOOKUP(CONCATENATE($D34,$F34,$G34,Q$3),'[1]Description des coûts'!$D$8:$M$1048576,9,FALSE),0),"")</f>
        <v/>
      </c>
      <c r="R34" s="36" t="str">
        <f>_xlfn.IFNA(IF(VLOOKUP(CONCATENATE($D34,$F34,$G34,R$3),'[1]Description des coûts'!$D$8:$M$1048576,5,FALSE)=R$3,VLOOKUP(CONCATENATE($D34,$F34,$G34,R$3),'[1]Description des coûts'!$D$8:$M$1048576,9,FALSE),0),"")</f>
        <v/>
      </c>
      <c r="S34" s="32"/>
      <c r="T34" s="143">
        <f t="shared" si="25"/>
        <v>0</v>
      </c>
      <c r="U34" s="31"/>
      <c r="V34" s="144">
        <f>IF(F34="",0,IF(U34="RI",N(HLOOKUP($F34,Partenaires!$B$10:$F$20,9,FALSE)),IF(U34="DE",N(HLOOKUP($F34,Partenaires!$B$10:$F$20,10,FALSE)),IF(U34="PE",N(HLOOKUP($F34,Partenaires!$B$10:$F$20,11,FALSE)),IF(U34="PME",N(HLOOKUP($F34,Partenaires!$B$10:$F$20,7,FALSE)),IF(U34="AFR",N(HLOOKUP($F34,Partenaires!$B$10:$F$20,8,FALSE)),0))))))</f>
        <v>0</v>
      </c>
      <c r="W34" s="144">
        <f>IFERROR(HLOOKUP($F34,Partenaires!$B$10:$F$20,7),0%)</f>
        <v>0</v>
      </c>
      <c r="X34" s="144">
        <f>IFERROR(HLOOKUP($F34,Partenaires!$B$10:$F$20,8),0%)</f>
        <v>0</v>
      </c>
      <c r="Y34" s="145">
        <f>IF(H34="",0,IF(OR(W34="DE",W34="NE",W34="NR",W34="PE"),0,IF(HLOOKUP(H34,[1]Partenaires!$B$10:$F$22,2,FALSE)="ER 100%*coûts marginaux",V34-#REF!,IF(W34="RI",V34,0))))</f>
        <v>0</v>
      </c>
      <c r="Z34" s="145">
        <f>IF(OR(W34="RI",W34="NE",W34="NR",W34="PE"),0,IF(W34="DE",V34-#REF!,0))</f>
        <v>0</v>
      </c>
      <c r="AA34" s="145"/>
      <c r="AB34" s="145">
        <f>IF(OR(W34="RI",W34="NE",W34="NR",W34="PE",W34="DE"),0,IF(W34="RD",V34-#REF!,0))</f>
        <v>0</v>
      </c>
      <c r="AC34" s="145">
        <f>IF(W34="PE",V34-#REF!,0)</f>
        <v>0</v>
      </c>
      <c r="AD34" s="145">
        <f>IF(U34="PE",AC34-(AC34*N(HLOOKUP($F34,Partenaires!$B$10:$F$21,11,FALSE))/N(HLOOKUP($F34,Partenaires!$B$10:$F$21,12,FALSE))),0)</f>
        <v>0</v>
      </c>
      <c r="AE34" s="145">
        <f t="shared" si="44"/>
        <v>0</v>
      </c>
      <c r="AF34" s="145">
        <f t="shared" si="26"/>
        <v>0</v>
      </c>
      <c r="AG34" s="145">
        <f t="shared" si="30"/>
        <v>0</v>
      </c>
      <c r="AH34" s="145">
        <f t="shared" si="45"/>
        <v>0</v>
      </c>
      <c r="AI34" s="145">
        <f t="shared" si="19"/>
        <v>0</v>
      </c>
      <c r="AK34" s="145">
        <f t="shared" si="20"/>
        <v>0</v>
      </c>
      <c r="AL34" s="145">
        <f>IF(F34="",0,$AM34*N(HLOOKUP($F34,Partenaires!$B$10:$F$21,6,FALSE)))</f>
        <v>0</v>
      </c>
      <c r="AM34" s="145">
        <f t="shared" si="28"/>
        <v>0</v>
      </c>
      <c r="AO34" s="145">
        <f t="shared" si="29"/>
        <v>0</v>
      </c>
      <c r="AP34" s="145">
        <f t="shared" si="21"/>
        <v>0</v>
      </c>
      <c r="AQ34" s="145">
        <f t="shared" si="22"/>
        <v>0</v>
      </c>
    </row>
    <row r="35" spans="1:43" ht="18" customHeight="1" x14ac:dyDescent="0.35">
      <c r="A35" s="31"/>
      <c r="B35" s="31"/>
      <c r="C35" s="31"/>
      <c r="D35" s="67" t="str">
        <f t="shared" si="16"/>
        <v/>
      </c>
      <c r="E35" s="68">
        <f>IFERROR(VLOOKUP(CONCATENATE(A35,B35,C35),'Structure projet '!D:E,2,FALSE),"")</f>
        <v>0</v>
      </c>
      <c r="F35" s="31"/>
      <c r="G35" s="31"/>
      <c r="H35" s="32"/>
      <c r="I35" s="32"/>
      <c r="J35" s="36"/>
      <c r="K35" s="36"/>
      <c r="L35" s="36">
        <f t="shared" si="24"/>
        <v>0</v>
      </c>
      <c r="M35" s="36"/>
      <c r="N35" s="36"/>
      <c r="O35" s="36">
        <v>0</v>
      </c>
      <c r="P35" s="36" t="str">
        <f>_xlfn.IFNA(IF(VLOOKUP(CONCATENATE($D35,$F35,$G35,P$3),'[1]Description des coûts'!$D$8:$M$1048576,5,FALSE)=P$3,VLOOKUP(CONCATENATE($D35,$F35,$G35,P$3),'[1]Description des coûts'!$D$8:$M$1048576,9,FALSE),0),"")</f>
        <v/>
      </c>
      <c r="Q35" s="36" t="str">
        <f>_xlfn.IFNA(IF(VLOOKUP(CONCATENATE($D35,$F35,$G35,Q$3),'[1]Description des coûts'!$D$8:$M$1048576,5,FALSE)=Q$3,VLOOKUP(CONCATENATE($D35,$F35,$G35,Q$3),'[1]Description des coûts'!$D$8:$M$1048576,9,FALSE),0),"")</f>
        <v/>
      </c>
      <c r="R35" s="36" t="str">
        <f>_xlfn.IFNA(IF(VLOOKUP(CONCATENATE($D35,$F35,$G35,R$3),'[1]Description des coûts'!$D$8:$M$1048576,5,FALSE)=R$3,VLOOKUP(CONCATENATE($D35,$F35,$G35,R$3),'[1]Description des coûts'!$D$8:$M$1048576,9,FALSE),0),"")</f>
        <v/>
      </c>
      <c r="S35" s="32"/>
      <c r="T35" s="143">
        <f t="shared" si="25"/>
        <v>0</v>
      </c>
      <c r="U35" s="31"/>
      <c r="V35" s="144">
        <f>IF(F35="",0,IF(U35="RI",N(HLOOKUP($F35,Partenaires!$B$10:$F$20,9,FALSE)),IF(U35="DE",N(HLOOKUP($F35,Partenaires!$B$10:$F$20,10,FALSE)),IF(U35="PE",N(HLOOKUP($F35,Partenaires!$B$10:$F$20,11,FALSE)),IF(U35="PME",N(HLOOKUP($F35,Partenaires!$B$10:$F$20,7,FALSE)),IF(U35="AFR",N(HLOOKUP($F35,Partenaires!$B$10:$F$20,8,FALSE)),0))))))</f>
        <v>0</v>
      </c>
      <c r="W35" s="144">
        <f>IFERROR(HLOOKUP($F35,Partenaires!$B$10:$F$20,7),0%)</f>
        <v>0</v>
      </c>
      <c r="X35" s="144">
        <f>IFERROR(HLOOKUP($F35,Partenaires!$B$10:$F$20,8),0%)</f>
        <v>0</v>
      </c>
      <c r="Y35" s="145">
        <f>IF(H35="",0,IF(OR(W35="DE",W35="NE",W35="NR",W35="PE"),0,IF(HLOOKUP(H35,[1]Partenaires!$B$10:$F$22,2,FALSE)="ER 100%*coûts marginaux",V35-#REF!,IF(W35="RI",V35,0))))</f>
        <v>0</v>
      </c>
      <c r="Z35" s="145">
        <f>IF(OR(W35="RI",W35="NE",W35="NR",W35="PE"),0,IF(W35="DE",V35-#REF!,0))</f>
        <v>0</v>
      </c>
      <c r="AA35" s="145"/>
      <c r="AB35" s="145">
        <f>IF(OR(W35="RI",W35="NE",W35="NR",W35="PE",W35="DE"),0,IF(W35="RD",V35-#REF!,0))</f>
        <v>0</v>
      </c>
      <c r="AC35" s="145">
        <f>IF(W35="PE",V35-#REF!,0)</f>
        <v>0</v>
      </c>
      <c r="AD35" s="145">
        <f>IF(U35="PE",AC35-(AC35*N(HLOOKUP($F35,Partenaires!$B$10:$F$21,11,FALSE))/N(HLOOKUP($F35,Partenaires!$B$10:$F$21,12,FALSE))),0)</f>
        <v>0</v>
      </c>
      <c r="AE35" s="145">
        <f t="shared" si="44"/>
        <v>0</v>
      </c>
      <c r="AF35" s="145">
        <f t="shared" si="26"/>
        <v>0</v>
      </c>
      <c r="AG35" s="145">
        <f t="shared" si="30"/>
        <v>0</v>
      </c>
      <c r="AH35" s="145">
        <f t="shared" si="45"/>
        <v>0</v>
      </c>
      <c r="AI35" s="145">
        <f t="shared" si="19"/>
        <v>0</v>
      </c>
      <c r="AK35" s="145">
        <f t="shared" si="20"/>
        <v>0</v>
      </c>
      <c r="AL35" s="145">
        <f>IF(F35="",0,$AM35*N(HLOOKUP($F35,Partenaires!$B$10:$F$21,6,FALSE)))</f>
        <v>0</v>
      </c>
      <c r="AM35" s="145">
        <f t="shared" si="28"/>
        <v>0</v>
      </c>
      <c r="AO35" s="145">
        <f t="shared" si="29"/>
        <v>0</v>
      </c>
      <c r="AP35" s="145">
        <f t="shared" si="21"/>
        <v>0</v>
      </c>
      <c r="AQ35" s="145">
        <f t="shared" si="22"/>
        <v>0</v>
      </c>
    </row>
    <row r="36" spans="1:43" ht="18" customHeight="1" x14ac:dyDescent="0.35">
      <c r="A36" s="31"/>
      <c r="B36" s="31"/>
      <c r="C36" s="31"/>
      <c r="D36" s="67" t="str">
        <f t="shared" si="16"/>
        <v/>
      </c>
      <c r="E36" s="68">
        <f>IFERROR(VLOOKUP(CONCATENATE(A36,B36,C36),'Structure projet '!D:E,2,FALSE),"")</f>
        <v>0</v>
      </c>
      <c r="F36" s="31"/>
      <c r="G36" s="31"/>
      <c r="H36" s="32"/>
      <c r="I36" s="32"/>
      <c r="J36" s="36"/>
      <c r="K36" s="36"/>
      <c r="L36" s="36">
        <f t="shared" si="24"/>
        <v>0</v>
      </c>
      <c r="M36" s="36"/>
      <c r="N36" s="36"/>
      <c r="O36" s="36">
        <v>0</v>
      </c>
      <c r="P36" s="36" t="str">
        <f>_xlfn.IFNA(IF(VLOOKUP(CONCATENATE($D36,$F36,$G36,P$3),'[1]Description des coûts'!$D$8:$M$1048576,5,FALSE)=P$3,VLOOKUP(CONCATENATE($D36,$F36,$G36,P$3),'[1]Description des coûts'!$D$8:$M$1048576,9,FALSE),0),"")</f>
        <v/>
      </c>
      <c r="Q36" s="36" t="str">
        <f>_xlfn.IFNA(IF(VLOOKUP(CONCATENATE($D36,$F36,$G36,Q$3),'[1]Description des coûts'!$D$8:$M$1048576,5,FALSE)=Q$3,VLOOKUP(CONCATENATE($D36,$F36,$G36,Q$3),'[1]Description des coûts'!$D$8:$M$1048576,9,FALSE),0),"")</f>
        <v/>
      </c>
      <c r="R36" s="36" t="str">
        <f>_xlfn.IFNA(IF(VLOOKUP(CONCATENATE($D36,$F36,$G36,R$3),'[1]Description des coûts'!$D$8:$M$1048576,5,FALSE)=R$3,VLOOKUP(CONCATENATE($D36,$F36,$G36,R$3),'[1]Description des coûts'!$D$8:$M$1048576,9,FALSE),0),"")</f>
        <v/>
      </c>
      <c r="S36" s="32"/>
      <c r="T36" s="143">
        <f t="shared" si="25"/>
        <v>0</v>
      </c>
      <c r="U36" s="31"/>
      <c r="V36" s="144">
        <f>IF(F36="",0,IF(U36="RI",N(HLOOKUP($F36,Partenaires!$B$10:$F$20,9,FALSE)),IF(U36="DE",N(HLOOKUP($F36,Partenaires!$B$10:$F$20,10,FALSE)),IF(U36="PE",N(HLOOKUP($F36,Partenaires!$B$10:$F$20,11,FALSE)),IF(U36="PME",N(HLOOKUP($F36,Partenaires!$B$10:$F$20,7,FALSE)),IF(U36="AFR",N(HLOOKUP($F36,Partenaires!$B$10:$F$20,8,FALSE)),0))))))</f>
        <v>0</v>
      </c>
      <c r="W36" s="144">
        <f>IFERROR(HLOOKUP($F36,Partenaires!$B$10:$F$20,7),0%)</f>
        <v>0</v>
      </c>
      <c r="X36" s="144">
        <f>IFERROR(HLOOKUP($F36,Partenaires!$B$10:$F$20,8),0%)</f>
        <v>0</v>
      </c>
      <c r="Y36" s="145">
        <f>IF(H36="",0,IF(OR(W36="DE",W36="NE",W36="NR",W36="PE"),0,IF(HLOOKUP(H36,[1]Partenaires!$B$10:$F$22,2,FALSE)="ER 100%*coûts marginaux",V36-#REF!,IF(W36="RI",V36,0))))</f>
        <v>0</v>
      </c>
      <c r="Z36" s="145">
        <f>IF(OR(W36="RI",W36="NE",W36="NR",W36="PE"),0,IF(W36="DE",V36-#REF!,0))</f>
        <v>0</v>
      </c>
      <c r="AA36" s="145"/>
      <c r="AB36" s="145">
        <f>IF(OR(W36="RI",W36="NE",W36="NR",W36="PE",W36="DE"),0,IF(W36="RD",V36-#REF!,0))</f>
        <v>0</v>
      </c>
      <c r="AC36" s="145">
        <f>IF(W36="PE",V36-#REF!,0)</f>
        <v>0</v>
      </c>
      <c r="AD36" s="145">
        <f>IF(U36="PE",AC36-(AC36*N(HLOOKUP($F36,Partenaires!$B$10:$F$21,11,FALSE))/N(HLOOKUP($F36,Partenaires!$B$10:$F$21,12,FALSE))),0)</f>
        <v>0</v>
      </c>
      <c r="AE36" s="145">
        <f t="shared" si="44"/>
        <v>0</v>
      </c>
      <c r="AF36" s="145">
        <f t="shared" si="26"/>
        <v>0</v>
      </c>
      <c r="AG36" s="145">
        <f t="shared" si="30"/>
        <v>0</v>
      </c>
      <c r="AH36" s="145">
        <f t="shared" si="45"/>
        <v>0</v>
      </c>
      <c r="AI36" s="145">
        <f t="shared" si="19"/>
        <v>0</v>
      </c>
      <c r="AK36" s="145">
        <f t="shared" si="20"/>
        <v>0</v>
      </c>
      <c r="AL36" s="145">
        <f>IF(F36="",0,$AM36*N(HLOOKUP($F36,Partenaires!$B$10:$F$21,6,FALSE)))</f>
        <v>0</v>
      </c>
      <c r="AM36" s="145">
        <f t="shared" si="28"/>
        <v>0</v>
      </c>
      <c r="AO36" s="145">
        <f t="shared" si="29"/>
        <v>0</v>
      </c>
      <c r="AP36" s="145">
        <f t="shared" si="21"/>
        <v>0</v>
      </c>
      <c r="AQ36" s="145">
        <f t="shared" si="22"/>
        <v>0</v>
      </c>
    </row>
    <row r="37" spans="1:43" ht="18" customHeight="1" x14ac:dyDescent="0.35">
      <c r="A37" s="31"/>
      <c r="B37" s="31"/>
      <c r="C37" s="31"/>
      <c r="D37" s="67" t="str">
        <f t="shared" si="16"/>
        <v/>
      </c>
      <c r="E37" s="68">
        <f>IFERROR(VLOOKUP(CONCATENATE(A37,B37,C37),'Structure projet '!D:E,2,FALSE),"")</f>
        <v>0</v>
      </c>
      <c r="F37" s="31"/>
      <c r="G37" s="31"/>
      <c r="H37" s="32"/>
      <c r="I37" s="32"/>
      <c r="J37" s="36"/>
      <c r="K37" s="36"/>
      <c r="L37" s="36">
        <f t="shared" si="24"/>
        <v>0</v>
      </c>
      <c r="M37" s="36"/>
      <c r="N37" s="36"/>
      <c r="O37" s="36">
        <v>0</v>
      </c>
      <c r="P37" s="36" t="str">
        <f>_xlfn.IFNA(IF(VLOOKUP(CONCATENATE($D37,$F37,$G37,P$3),'[1]Description des coûts'!$D$8:$M$1048576,5,FALSE)=P$3,VLOOKUP(CONCATENATE($D37,$F37,$G37,P$3),'[1]Description des coûts'!$D$8:$M$1048576,9,FALSE),0),"")</f>
        <v/>
      </c>
      <c r="Q37" s="36" t="str">
        <f>_xlfn.IFNA(IF(VLOOKUP(CONCATENATE($D37,$F37,$G37,Q$3),'[1]Description des coûts'!$D$8:$M$1048576,5,FALSE)=Q$3,VLOOKUP(CONCATENATE($D37,$F37,$G37,Q$3),'[1]Description des coûts'!$D$8:$M$1048576,9,FALSE),0),"")</f>
        <v/>
      </c>
      <c r="R37" s="36" t="str">
        <f>_xlfn.IFNA(IF(VLOOKUP(CONCATENATE($D37,$F37,$G37,R$3),'[1]Description des coûts'!$D$8:$M$1048576,5,FALSE)=R$3,VLOOKUP(CONCATENATE($D37,$F37,$G37,R$3),'[1]Description des coûts'!$D$8:$M$1048576,9,FALSE),0),"")</f>
        <v/>
      </c>
      <c r="S37" s="32"/>
      <c r="T37" s="143">
        <f t="shared" si="25"/>
        <v>0</v>
      </c>
      <c r="U37" s="31"/>
      <c r="V37" s="144">
        <f>IF(F37="",0,IF(U37="RI",N(HLOOKUP($F37,Partenaires!$B$10:$F$20,9,FALSE)),IF(U37="DE",N(HLOOKUP($F37,Partenaires!$B$10:$F$20,10,FALSE)),IF(U37="PE",N(HLOOKUP($F37,Partenaires!$B$10:$F$20,11,FALSE)),IF(U37="PME",N(HLOOKUP($F37,Partenaires!$B$10:$F$20,7,FALSE)),IF(U37="AFR",N(HLOOKUP($F37,Partenaires!$B$10:$F$20,8,FALSE)),0))))))</f>
        <v>0</v>
      </c>
      <c r="W37" s="144">
        <f>IFERROR(HLOOKUP($F37,Partenaires!$B$10:$F$20,7),0%)</f>
        <v>0</v>
      </c>
      <c r="X37" s="144">
        <f>IFERROR(HLOOKUP($F37,Partenaires!$B$10:$F$20,8),0%)</f>
        <v>0</v>
      </c>
      <c r="Y37" s="145">
        <f>IF(H37="",0,IF(OR(W37="DE",W37="NE",W37="NR",W37="PE"),0,IF(HLOOKUP(H37,[1]Partenaires!$B$10:$F$22,2,FALSE)="ER 100%*coûts marginaux",V37-#REF!,IF(W37="RI",V37,0))))</f>
        <v>0</v>
      </c>
      <c r="Z37" s="145">
        <f>IF(OR(W37="RI",W37="NE",W37="NR",W37="PE"),0,IF(W37="DE",V37-#REF!,0))</f>
        <v>0</v>
      </c>
      <c r="AA37" s="145"/>
      <c r="AB37" s="145">
        <f>IF(OR(W37="RI",W37="NE",W37="NR",W37="PE",W37="DE"),0,IF(W37="RD",V37-#REF!,0))</f>
        <v>0</v>
      </c>
      <c r="AC37" s="145">
        <f>IF(W37="PE",V37-#REF!,0)</f>
        <v>0</v>
      </c>
      <c r="AD37" s="145">
        <f>IF(U37="PE",AC37-(AC37*N(HLOOKUP($F37,Partenaires!$B$10:$F$21,11,FALSE))/N(HLOOKUP($F37,Partenaires!$B$10:$F$21,12,FALSE))),0)</f>
        <v>0</v>
      </c>
      <c r="AE37" s="145">
        <f t="shared" si="44"/>
        <v>0</v>
      </c>
      <c r="AF37" s="145">
        <f t="shared" si="26"/>
        <v>0</v>
      </c>
      <c r="AG37" s="145">
        <f t="shared" si="30"/>
        <v>0</v>
      </c>
      <c r="AH37" s="145">
        <f t="shared" si="45"/>
        <v>0</v>
      </c>
      <c r="AI37" s="145">
        <f t="shared" si="19"/>
        <v>0</v>
      </c>
      <c r="AK37" s="145">
        <f t="shared" si="20"/>
        <v>0</v>
      </c>
      <c r="AL37" s="145">
        <f>IF(F37="",0,$AM37*N(HLOOKUP($F37,Partenaires!$B$10:$F$21,6,FALSE)))</f>
        <v>0</v>
      </c>
      <c r="AM37" s="145">
        <f t="shared" si="28"/>
        <v>0</v>
      </c>
      <c r="AO37" s="145">
        <f t="shared" si="29"/>
        <v>0</v>
      </c>
      <c r="AP37" s="145">
        <f t="shared" si="21"/>
        <v>0</v>
      </c>
      <c r="AQ37" s="145">
        <f t="shared" si="22"/>
        <v>0</v>
      </c>
    </row>
    <row r="38" spans="1:43" ht="18" customHeight="1" x14ac:dyDescent="0.35">
      <c r="A38" s="31"/>
      <c r="B38" s="31"/>
      <c r="C38" s="31"/>
      <c r="D38" s="67" t="str">
        <f t="shared" si="16"/>
        <v/>
      </c>
      <c r="E38" s="68">
        <f>IFERROR(VLOOKUP(CONCATENATE(A38,B38,C38),'Structure projet '!D:E,2,FALSE),"")</f>
        <v>0</v>
      </c>
      <c r="F38" s="31"/>
      <c r="G38" s="31"/>
      <c r="H38" s="32"/>
      <c r="I38" s="32"/>
      <c r="J38" s="36"/>
      <c r="K38" s="36"/>
      <c r="L38" s="36">
        <f t="shared" si="24"/>
        <v>0</v>
      </c>
      <c r="M38" s="36"/>
      <c r="N38" s="36"/>
      <c r="O38" s="36">
        <v>0</v>
      </c>
      <c r="P38" s="36" t="str">
        <f>_xlfn.IFNA(IF(VLOOKUP(CONCATENATE($D38,$F38,$G38,P$3),'[1]Description des coûts'!$D$8:$M$1048576,5,FALSE)=P$3,VLOOKUP(CONCATENATE($D38,$F38,$G38,P$3),'[1]Description des coûts'!$D$8:$M$1048576,9,FALSE),0),"")</f>
        <v/>
      </c>
      <c r="Q38" s="36" t="str">
        <f>_xlfn.IFNA(IF(VLOOKUP(CONCATENATE($D38,$F38,$G38,Q$3),'[1]Description des coûts'!$D$8:$M$1048576,5,FALSE)=Q$3,VLOOKUP(CONCATENATE($D38,$F38,$G38,Q$3),'[1]Description des coûts'!$D$8:$M$1048576,9,FALSE),0),"")</f>
        <v/>
      </c>
      <c r="R38" s="36" t="str">
        <f>_xlfn.IFNA(IF(VLOOKUP(CONCATENATE($D38,$F38,$G38,R$3),'[1]Description des coûts'!$D$8:$M$1048576,5,FALSE)=R$3,VLOOKUP(CONCATENATE($D38,$F38,$G38,R$3),'[1]Description des coûts'!$D$8:$M$1048576,9,FALSE),0),"")</f>
        <v/>
      </c>
      <c r="S38" s="32"/>
      <c r="T38" s="143">
        <f t="shared" si="25"/>
        <v>0</v>
      </c>
      <c r="U38" s="31"/>
      <c r="V38" s="144">
        <f>IF(F38="",0,IF(U38="RI",N(HLOOKUP($F38,Partenaires!$B$10:$F$20,9,FALSE)),IF(U38="DE",N(HLOOKUP($F38,Partenaires!$B$10:$F$20,10,FALSE)),IF(U38="PE",N(HLOOKUP($F38,Partenaires!$B$10:$F$20,11,FALSE)),IF(U38="PME",N(HLOOKUP($F38,Partenaires!$B$10:$F$20,7,FALSE)),IF(U38="AFR",N(HLOOKUP($F38,Partenaires!$B$10:$F$20,8,FALSE)),0))))))</f>
        <v>0</v>
      </c>
      <c r="W38" s="144">
        <f>IFERROR(HLOOKUP($F38,Partenaires!$B$10:$F$20,7),0%)</f>
        <v>0</v>
      </c>
      <c r="X38" s="144">
        <f>IFERROR(HLOOKUP($F38,Partenaires!$B$10:$F$20,8),0%)</f>
        <v>0</v>
      </c>
      <c r="Y38" s="145">
        <f>IF(H38="",0,IF(OR(W38="DE",W38="NE",W38="NR",W38="PE"),0,IF(HLOOKUP(H38,[1]Partenaires!$B$10:$F$22,2,FALSE)="ER 100%*coûts marginaux",V38-#REF!,IF(W38="RI",V38,0))))</f>
        <v>0</v>
      </c>
      <c r="Z38" s="145">
        <f>IF(OR(W38="RI",W38="NE",W38="NR",W38="PE"),0,IF(W38="DE",V38-#REF!,0))</f>
        <v>0</v>
      </c>
      <c r="AA38" s="145"/>
      <c r="AB38" s="145">
        <f>IF(OR(W38="RI",W38="NE",W38="NR",W38="PE",W38="DE"),0,IF(W38="RD",V38-#REF!,0))</f>
        <v>0</v>
      </c>
      <c r="AC38" s="145">
        <f>IF(W38="PE",V38-#REF!,0)</f>
        <v>0</v>
      </c>
      <c r="AD38" s="145">
        <f>IF(U38="PE",AC38-(AC38*N(HLOOKUP($F38,Partenaires!$B$10:$F$21,11,FALSE))/N(HLOOKUP($F38,Partenaires!$B$10:$F$21,12,FALSE))),0)</f>
        <v>0</v>
      </c>
      <c r="AE38" s="145">
        <f t="shared" si="44"/>
        <v>0</v>
      </c>
      <c r="AF38" s="145">
        <f t="shared" si="26"/>
        <v>0</v>
      </c>
      <c r="AG38" s="145">
        <f t="shared" si="30"/>
        <v>0</v>
      </c>
      <c r="AH38" s="145">
        <f t="shared" si="45"/>
        <v>0</v>
      </c>
      <c r="AI38" s="145">
        <f t="shared" si="19"/>
        <v>0</v>
      </c>
      <c r="AK38" s="145">
        <f t="shared" si="20"/>
        <v>0</v>
      </c>
      <c r="AL38" s="145">
        <f>IF(F38="",0,$AM38*N(HLOOKUP($F38,Partenaires!$B$10:$F$21,6,FALSE)))</f>
        <v>0</v>
      </c>
      <c r="AM38" s="145">
        <f t="shared" si="28"/>
        <v>0</v>
      </c>
      <c r="AO38" s="145">
        <f t="shared" si="29"/>
        <v>0</v>
      </c>
      <c r="AP38" s="145">
        <f t="shared" si="21"/>
        <v>0</v>
      </c>
      <c r="AQ38" s="145">
        <f t="shared" si="22"/>
        <v>0</v>
      </c>
    </row>
    <row r="39" spans="1:43" ht="18" customHeight="1" x14ac:dyDescent="0.35">
      <c r="A39" s="31"/>
      <c r="B39" s="31"/>
      <c r="C39" s="31"/>
      <c r="D39" s="67" t="str">
        <f t="shared" si="16"/>
        <v/>
      </c>
      <c r="E39" s="68">
        <f>IFERROR(VLOOKUP(CONCATENATE(A39,B39,C39),'Structure projet '!D:E,2,FALSE),"")</f>
        <v>0</v>
      </c>
      <c r="F39" s="31"/>
      <c r="G39" s="31"/>
      <c r="H39" s="32"/>
      <c r="I39" s="32"/>
      <c r="J39" s="36"/>
      <c r="K39" s="36"/>
      <c r="L39" s="36">
        <f t="shared" si="24"/>
        <v>0</v>
      </c>
      <c r="M39" s="36"/>
      <c r="N39" s="36"/>
      <c r="O39" s="36">
        <v>0</v>
      </c>
      <c r="P39" s="36" t="str">
        <f>_xlfn.IFNA(IF(VLOOKUP(CONCATENATE($D39,$F39,$G39,P$3),'[1]Description des coûts'!$D$8:$M$1048576,5,FALSE)=P$3,VLOOKUP(CONCATENATE($D39,$F39,$G39,P$3),'[1]Description des coûts'!$D$8:$M$1048576,9,FALSE),0),"")</f>
        <v/>
      </c>
      <c r="Q39" s="36" t="str">
        <f>_xlfn.IFNA(IF(VLOOKUP(CONCATENATE($D39,$F39,$G39,Q$3),'[1]Description des coûts'!$D$8:$M$1048576,5,FALSE)=Q$3,VLOOKUP(CONCATENATE($D39,$F39,$G39,Q$3),'[1]Description des coûts'!$D$8:$M$1048576,9,FALSE),0),"")</f>
        <v/>
      </c>
      <c r="R39" s="36" t="str">
        <f>_xlfn.IFNA(IF(VLOOKUP(CONCATENATE($D39,$F39,$G39,R$3),'[1]Description des coûts'!$D$8:$M$1048576,5,FALSE)=R$3,VLOOKUP(CONCATENATE($D39,$F39,$G39,R$3),'[1]Description des coûts'!$D$8:$M$1048576,9,FALSE),0),"")</f>
        <v/>
      </c>
      <c r="S39" s="32"/>
      <c r="T39" s="143">
        <f t="shared" si="25"/>
        <v>0</v>
      </c>
      <c r="U39" s="31"/>
      <c r="V39" s="144">
        <f>IF(F39="",0,IF(U39="RI",N(HLOOKUP($F39,Partenaires!$B$10:$F$20,9,FALSE)),IF(U39="DE",N(HLOOKUP($F39,Partenaires!$B$10:$F$20,10,FALSE)),IF(U39="PE",N(HLOOKUP($F39,Partenaires!$B$10:$F$20,11,FALSE)),IF(U39="PME",N(HLOOKUP($F39,Partenaires!$B$10:$F$20,7,FALSE)),IF(U39="AFR",N(HLOOKUP($F39,Partenaires!$B$10:$F$20,8,FALSE)),0))))))</f>
        <v>0</v>
      </c>
      <c r="W39" s="144">
        <f>IFERROR(HLOOKUP($F39,Partenaires!$B$10:$F$20,7),0%)</f>
        <v>0</v>
      </c>
      <c r="X39" s="144">
        <f>IFERROR(HLOOKUP($F39,Partenaires!$B$10:$F$20,8),0%)</f>
        <v>0</v>
      </c>
      <c r="Y39" s="145">
        <f>IF(H39="",0,IF(OR(W39="DE",W39="NE",W39="NR",W39="PE"),0,IF(HLOOKUP(H39,[1]Partenaires!$B$10:$F$22,2,FALSE)="ER 100%*coûts marginaux",V39-#REF!,IF(W39="RI",V39,0))))</f>
        <v>0</v>
      </c>
      <c r="Z39" s="145">
        <f>IF(OR(W39="RI",W39="NE",W39="NR",W39="PE"),0,IF(W39="DE",V39-#REF!,0))</f>
        <v>0</v>
      </c>
      <c r="AA39" s="145"/>
      <c r="AB39" s="145">
        <f>IF(OR(W39="RI",W39="NE",W39="NR",W39="PE",W39="DE"),0,IF(W39="RD",V39-#REF!,0))</f>
        <v>0</v>
      </c>
      <c r="AC39" s="145">
        <f>IF(W39="PE",V39-#REF!,0)</f>
        <v>0</v>
      </c>
      <c r="AD39" s="145">
        <f>IF(U39="PE",AC39-(AC39*N(HLOOKUP($F39,Partenaires!$B$10:$F$21,11,FALSE))/N(HLOOKUP($F39,Partenaires!$B$10:$F$21,12,FALSE))),0)</f>
        <v>0</v>
      </c>
      <c r="AE39" s="145">
        <f t="shared" si="44"/>
        <v>0</v>
      </c>
      <c r="AF39" s="145">
        <f t="shared" si="26"/>
        <v>0</v>
      </c>
      <c r="AG39" s="145">
        <f t="shared" si="30"/>
        <v>0</v>
      </c>
      <c r="AH39" s="145">
        <f t="shared" si="45"/>
        <v>0</v>
      </c>
      <c r="AI39" s="145">
        <f t="shared" si="19"/>
        <v>0</v>
      </c>
      <c r="AK39" s="145">
        <f t="shared" si="20"/>
        <v>0</v>
      </c>
      <c r="AL39" s="145">
        <f>IF(F39="",0,$AM39*N(HLOOKUP($F39,Partenaires!$B$10:$F$21,6,FALSE)))</f>
        <v>0</v>
      </c>
      <c r="AM39" s="145">
        <f t="shared" si="28"/>
        <v>0</v>
      </c>
      <c r="AO39" s="145">
        <f t="shared" si="29"/>
        <v>0</v>
      </c>
      <c r="AP39" s="145">
        <f t="shared" si="21"/>
        <v>0</v>
      </c>
      <c r="AQ39" s="145">
        <f t="shared" si="22"/>
        <v>0</v>
      </c>
    </row>
    <row r="40" spans="1:43" ht="18" customHeight="1" x14ac:dyDescent="0.35">
      <c r="A40" s="31"/>
      <c r="B40" s="31"/>
      <c r="C40" s="31"/>
      <c r="D40" s="67" t="str">
        <f t="shared" si="16"/>
        <v/>
      </c>
      <c r="E40" s="68">
        <f>IFERROR(VLOOKUP(CONCATENATE(A40,B40,C40),'Structure projet '!D:E,2,FALSE),"")</f>
        <v>0</v>
      </c>
      <c r="F40" s="31"/>
      <c r="G40" s="31"/>
      <c r="H40" s="32"/>
      <c r="I40" s="32"/>
      <c r="J40" s="36"/>
      <c r="K40" s="36"/>
      <c r="L40" s="36">
        <f t="shared" si="24"/>
        <v>0</v>
      </c>
      <c r="M40" s="36"/>
      <c r="N40" s="36"/>
      <c r="O40" s="36">
        <v>0</v>
      </c>
      <c r="P40" s="36" t="str">
        <f>_xlfn.IFNA(IF(VLOOKUP(CONCATENATE($D40,$F40,$G40,P$3),'[1]Description des coûts'!$D$8:$M$1048576,5,FALSE)=P$3,VLOOKUP(CONCATENATE($D40,$F40,$G40,P$3),'[1]Description des coûts'!$D$8:$M$1048576,9,FALSE),0),"")</f>
        <v/>
      </c>
      <c r="Q40" s="36" t="str">
        <f>_xlfn.IFNA(IF(VLOOKUP(CONCATENATE($D40,$F40,$G40,Q$3),'[1]Description des coûts'!$D$8:$M$1048576,5,FALSE)=Q$3,VLOOKUP(CONCATENATE($D40,$F40,$G40,Q$3),'[1]Description des coûts'!$D$8:$M$1048576,9,FALSE),0),"")</f>
        <v/>
      </c>
      <c r="R40" s="36" t="str">
        <f>_xlfn.IFNA(IF(VLOOKUP(CONCATENATE($D40,$F40,$G40,R$3),'[1]Description des coûts'!$D$8:$M$1048576,5,FALSE)=R$3,VLOOKUP(CONCATENATE($D40,$F40,$G40,R$3),'[1]Description des coûts'!$D$8:$M$1048576,9,FALSE),0),"")</f>
        <v/>
      </c>
      <c r="S40" s="32"/>
      <c r="T40" s="143">
        <f t="shared" si="25"/>
        <v>0</v>
      </c>
      <c r="U40" s="31"/>
      <c r="V40" s="144">
        <f>IF(F40="",0,IF(U40="RI",N(HLOOKUP($F40,Partenaires!$B$10:$F$20,9,FALSE)),IF(U40="DE",N(HLOOKUP($F40,Partenaires!$B$10:$F$20,10,FALSE)),IF(U40="PE",N(HLOOKUP($F40,Partenaires!$B$10:$F$20,11,FALSE)),IF(U40="PME",N(HLOOKUP($F40,Partenaires!$B$10:$F$20,7,FALSE)),IF(U40="AFR",N(HLOOKUP($F40,Partenaires!$B$10:$F$20,8,FALSE)),0))))))</f>
        <v>0</v>
      </c>
      <c r="W40" s="144">
        <f>IFERROR(HLOOKUP($F40,Partenaires!$B$10:$F$20,7),0%)</f>
        <v>0</v>
      </c>
      <c r="X40" s="144">
        <f>IFERROR(HLOOKUP($F40,Partenaires!$B$10:$F$20,8),0%)</f>
        <v>0</v>
      </c>
      <c r="Y40" s="145">
        <f>IF(H40="",0,IF(OR(W40="DE",W40="NE",W40="NR",W40="PE"),0,IF(HLOOKUP(H40,[1]Partenaires!$B$10:$F$22,2,FALSE)="ER 100%*coûts marginaux",V40-#REF!,IF(W40="RI",V40,0))))</f>
        <v>0</v>
      </c>
      <c r="Z40" s="145">
        <f>IF(OR(W40="RI",W40="NE",W40="NR",W40="PE"),0,IF(W40="DE",V40-#REF!,0))</f>
        <v>0</v>
      </c>
      <c r="AA40" s="145"/>
      <c r="AB40" s="145">
        <f>IF(OR(W40="RI",W40="NE",W40="NR",W40="PE",W40="DE"),0,IF(W40="RD",V40-#REF!,0))</f>
        <v>0</v>
      </c>
      <c r="AC40" s="145">
        <f>IF(W40="PE",V40-#REF!,0)</f>
        <v>0</v>
      </c>
      <c r="AD40" s="145">
        <f>IF(U40="PE",AC40-(AC40*N(HLOOKUP($F40,Partenaires!$B$10:$F$21,11,FALSE))/N(HLOOKUP($F40,Partenaires!$B$10:$F$21,12,FALSE))),0)</f>
        <v>0</v>
      </c>
      <c r="AE40" s="145">
        <f t="shared" si="44"/>
        <v>0</v>
      </c>
      <c r="AF40" s="145">
        <f t="shared" si="26"/>
        <v>0</v>
      </c>
      <c r="AG40" s="145">
        <f t="shared" si="30"/>
        <v>0</v>
      </c>
      <c r="AH40" s="145">
        <f t="shared" si="45"/>
        <v>0</v>
      </c>
      <c r="AI40" s="145">
        <f t="shared" si="19"/>
        <v>0</v>
      </c>
      <c r="AK40" s="145">
        <f t="shared" si="20"/>
        <v>0</v>
      </c>
      <c r="AL40" s="145">
        <f>IF(F40="",0,$AM40*N(HLOOKUP($F40,Partenaires!$B$10:$F$21,6,FALSE)))</f>
        <v>0</v>
      </c>
      <c r="AM40" s="145">
        <f t="shared" si="28"/>
        <v>0</v>
      </c>
      <c r="AO40" s="145">
        <f t="shared" si="29"/>
        <v>0</v>
      </c>
      <c r="AP40" s="145">
        <f t="shared" si="21"/>
        <v>0</v>
      </c>
      <c r="AQ40" s="145">
        <f t="shared" si="22"/>
        <v>0</v>
      </c>
    </row>
    <row r="41" spans="1:43" ht="18" customHeight="1" x14ac:dyDescent="0.35">
      <c r="A41" s="31"/>
      <c r="B41" s="31"/>
      <c r="C41" s="31"/>
      <c r="D41" s="67" t="str">
        <f t="shared" si="16"/>
        <v/>
      </c>
      <c r="E41" s="68">
        <f>IFERROR(VLOOKUP(CONCATENATE(A41,B41,C41),'Structure projet '!D:E,2,FALSE),"")</f>
        <v>0</v>
      </c>
      <c r="F41" s="31"/>
      <c r="G41" s="31"/>
      <c r="H41" s="32"/>
      <c r="I41" s="32"/>
      <c r="J41" s="36"/>
      <c r="K41" s="36"/>
      <c r="L41" s="36">
        <f t="shared" si="24"/>
        <v>0</v>
      </c>
      <c r="M41" s="36"/>
      <c r="N41" s="36"/>
      <c r="O41" s="36">
        <v>0</v>
      </c>
      <c r="P41" s="36" t="str">
        <f>_xlfn.IFNA(IF(VLOOKUP(CONCATENATE($D41,$F41,$G41,P$3),'[1]Description des coûts'!$D$8:$M$1048576,5,FALSE)=P$3,VLOOKUP(CONCATENATE($D41,$F41,$G41,P$3),'[1]Description des coûts'!$D$8:$M$1048576,9,FALSE),0),"")</f>
        <v/>
      </c>
      <c r="Q41" s="36" t="str">
        <f>_xlfn.IFNA(IF(VLOOKUP(CONCATENATE($D41,$F41,$G41,Q$3),'[1]Description des coûts'!$D$8:$M$1048576,5,FALSE)=Q$3,VLOOKUP(CONCATENATE($D41,$F41,$G41,Q$3),'[1]Description des coûts'!$D$8:$M$1048576,9,FALSE),0),"")</f>
        <v/>
      </c>
      <c r="R41" s="36" t="str">
        <f>_xlfn.IFNA(IF(VLOOKUP(CONCATENATE($D41,$F41,$G41,R$3),'[1]Description des coûts'!$D$8:$M$1048576,5,FALSE)=R$3,VLOOKUP(CONCATENATE($D41,$F41,$G41,R$3),'[1]Description des coûts'!$D$8:$M$1048576,9,FALSE),0),"")</f>
        <v/>
      </c>
      <c r="S41" s="32"/>
      <c r="T41" s="143">
        <f t="shared" si="25"/>
        <v>0</v>
      </c>
      <c r="U41" s="31"/>
      <c r="V41" s="144">
        <f>IF(F41="",0,IF(U41="RI",N(HLOOKUP($F41,Partenaires!$B$10:$F$20,9,FALSE)),IF(U41="DE",N(HLOOKUP($F41,Partenaires!$B$10:$F$20,10,FALSE)),IF(U41="PE",N(HLOOKUP($F41,Partenaires!$B$10:$F$20,11,FALSE)),IF(U41="PME",N(HLOOKUP($F41,Partenaires!$B$10:$F$20,7,FALSE)),IF(U41="AFR",N(HLOOKUP($F41,Partenaires!$B$10:$F$20,8,FALSE)),0))))))</f>
        <v>0</v>
      </c>
      <c r="W41" s="144">
        <f>IFERROR(HLOOKUP($F41,Partenaires!$B$10:$F$20,7),0%)</f>
        <v>0</v>
      </c>
      <c r="X41" s="144">
        <f>IFERROR(HLOOKUP($F41,Partenaires!$B$10:$F$20,8),0%)</f>
        <v>0</v>
      </c>
      <c r="Y41" s="145">
        <f>IF(H41="",0,IF(OR(W41="DE",W41="NE",W41="NR",W41="PE"),0,IF(HLOOKUP(H41,[1]Partenaires!$B$10:$F$22,2,FALSE)="ER 100%*coûts marginaux",V41-#REF!,IF(W41="RI",V41,0))))</f>
        <v>0</v>
      </c>
      <c r="Z41" s="145">
        <f>IF(OR(W41="RI",W41="NE",W41="NR",W41="PE"),0,IF(W41="DE",V41-#REF!,0))</f>
        <v>0</v>
      </c>
      <c r="AA41" s="145"/>
      <c r="AB41" s="145">
        <f>IF(OR(W41="RI",W41="NE",W41="NR",W41="PE",W41="DE"),0,IF(W41="RD",V41-#REF!,0))</f>
        <v>0</v>
      </c>
      <c r="AC41" s="145">
        <f>IF(W41="PE",V41-#REF!,0)</f>
        <v>0</v>
      </c>
      <c r="AD41" s="145">
        <f>IF(U41="PE",AC41-(AC41*N(HLOOKUP($F41,Partenaires!$B$10:$F$21,11,FALSE))/N(HLOOKUP($F41,Partenaires!$B$10:$F$21,12,FALSE))),0)</f>
        <v>0</v>
      </c>
      <c r="AE41" s="145">
        <f t="shared" si="44"/>
        <v>0</v>
      </c>
      <c r="AF41" s="145">
        <f t="shared" si="26"/>
        <v>0</v>
      </c>
      <c r="AG41" s="145">
        <f t="shared" si="30"/>
        <v>0</v>
      </c>
      <c r="AH41" s="145">
        <f t="shared" si="45"/>
        <v>0</v>
      </c>
      <c r="AI41" s="145">
        <f t="shared" si="19"/>
        <v>0</v>
      </c>
      <c r="AK41" s="145">
        <f t="shared" si="20"/>
        <v>0</v>
      </c>
      <c r="AL41" s="145">
        <f>IF(F41="",0,$AM41*N(HLOOKUP($F41,Partenaires!$B$10:$F$21,6,FALSE)))</f>
        <v>0</v>
      </c>
      <c r="AM41" s="145">
        <f t="shared" si="28"/>
        <v>0</v>
      </c>
      <c r="AO41" s="145">
        <f t="shared" si="29"/>
        <v>0</v>
      </c>
      <c r="AP41" s="145">
        <f t="shared" si="21"/>
        <v>0</v>
      </c>
      <c r="AQ41" s="145">
        <f t="shared" si="22"/>
        <v>0</v>
      </c>
    </row>
    <row r="42" spans="1:43" ht="18" customHeight="1" x14ac:dyDescent="0.35">
      <c r="A42" s="31"/>
      <c r="B42" s="31"/>
      <c r="C42" s="31"/>
      <c r="D42" s="67" t="str">
        <f t="shared" si="16"/>
        <v/>
      </c>
      <c r="E42" s="68">
        <f>IFERROR(VLOOKUP(CONCATENATE(A42,B42,C42),'Structure projet '!D:E,2,FALSE),"")</f>
        <v>0</v>
      </c>
      <c r="F42" s="31"/>
      <c r="G42" s="31"/>
      <c r="H42" s="32"/>
      <c r="I42" s="32"/>
      <c r="J42" s="36"/>
      <c r="K42" s="36"/>
      <c r="L42" s="36">
        <f t="shared" si="24"/>
        <v>0</v>
      </c>
      <c r="M42" s="36"/>
      <c r="N42" s="36"/>
      <c r="O42" s="36">
        <v>0</v>
      </c>
      <c r="P42" s="36" t="str">
        <f>_xlfn.IFNA(IF(VLOOKUP(CONCATENATE($D42,$F42,$G42,P$3),'[1]Description des coûts'!$D$8:$M$1048576,5,FALSE)=P$3,VLOOKUP(CONCATENATE($D42,$F42,$G42,P$3),'[1]Description des coûts'!$D$8:$M$1048576,9,FALSE),0),"")</f>
        <v/>
      </c>
      <c r="Q42" s="36" t="str">
        <f>_xlfn.IFNA(IF(VLOOKUP(CONCATENATE($D42,$F42,$G42,Q$3),'[1]Description des coûts'!$D$8:$M$1048576,5,FALSE)=Q$3,VLOOKUP(CONCATENATE($D42,$F42,$G42,Q$3),'[1]Description des coûts'!$D$8:$M$1048576,9,FALSE),0),"")</f>
        <v/>
      </c>
      <c r="R42" s="36" t="str">
        <f>_xlfn.IFNA(IF(VLOOKUP(CONCATENATE($D42,$F42,$G42,R$3),'[1]Description des coûts'!$D$8:$M$1048576,5,FALSE)=R$3,VLOOKUP(CONCATENATE($D42,$F42,$G42,R$3),'[1]Description des coûts'!$D$8:$M$1048576,9,FALSE),0),"")</f>
        <v/>
      </c>
      <c r="S42" s="32"/>
      <c r="T42" s="143">
        <f t="shared" si="25"/>
        <v>0</v>
      </c>
      <c r="U42" s="31"/>
      <c r="V42" s="144">
        <f>IF(F42="",0,IF(U42="RI",N(HLOOKUP($F42,Partenaires!$B$10:$F$20,9,FALSE)),IF(U42="DE",N(HLOOKUP($F42,Partenaires!$B$10:$F$20,10,FALSE)),IF(U42="PE",N(HLOOKUP($F42,Partenaires!$B$10:$F$20,11,FALSE)),IF(U42="PME",N(HLOOKUP($F42,Partenaires!$B$10:$F$20,7,FALSE)),IF(U42="AFR",N(HLOOKUP($F42,Partenaires!$B$10:$F$20,8,FALSE)),0))))))</f>
        <v>0</v>
      </c>
      <c r="W42" s="144">
        <f>IFERROR(HLOOKUP($F42,Partenaires!$B$10:$F$20,7),0%)</f>
        <v>0</v>
      </c>
      <c r="X42" s="144">
        <f>IFERROR(HLOOKUP($F42,Partenaires!$B$10:$F$20,8),0%)</f>
        <v>0</v>
      </c>
      <c r="Y42" s="145">
        <f>IF(H42="",0,IF(OR(W42="DE",W42="NE",W42="NR",W42="PE"),0,IF(HLOOKUP(H42,[1]Partenaires!$B$10:$F$22,2,FALSE)="ER 100%*coûts marginaux",V42-#REF!,IF(W42="RI",V42,0))))</f>
        <v>0</v>
      </c>
      <c r="Z42" s="145">
        <f>IF(OR(W42="RI",W42="NE",W42="NR",W42="PE"),0,IF(W42="DE",V42-#REF!,0))</f>
        <v>0</v>
      </c>
      <c r="AA42" s="145"/>
      <c r="AB42" s="145">
        <f>IF(OR(W42="RI",W42="NE",W42="NR",W42="PE",W42="DE"),0,IF(W42="RD",V42-#REF!,0))</f>
        <v>0</v>
      </c>
      <c r="AC42" s="145">
        <f>IF(W42="PE",V42-#REF!,0)</f>
        <v>0</v>
      </c>
      <c r="AD42" s="145">
        <f>IF(U42="PE",AC42-(AC42*N(HLOOKUP($F42,Partenaires!$B$10:$F$21,11,FALSE))/N(HLOOKUP($F42,Partenaires!$B$10:$F$21,12,FALSE))),0)</f>
        <v>0</v>
      </c>
      <c r="AE42" s="145">
        <f t="shared" si="44"/>
        <v>0</v>
      </c>
      <c r="AF42" s="145">
        <f t="shared" si="26"/>
        <v>0</v>
      </c>
      <c r="AG42" s="145">
        <f t="shared" si="30"/>
        <v>0</v>
      </c>
      <c r="AH42" s="145">
        <f t="shared" si="45"/>
        <v>0</v>
      </c>
      <c r="AI42" s="145">
        <f t="shared" si="19"/>
        <v>0</v>
      </c>
      <c r="AK42" s="145">
        <f t="shared" si="20"/>
        <v>0</v>
      </c>
      <c r="AL42" s="145">
        <f>IF(F42="",0,$AM42*N(HLOOKUP($F42,Partenaires!$B$10:$F$21,6,FALSE)))</f>
        <v>0</v>
      </c>
      <c r="AM42" s="145">
        <f t="shared" si="28"/>
        <v>0</v>
      </c>
      <c r="AO42" s="145">
        <f t="shared" si="29"/>
        <v>0</v>
      </c>
      <c r="AP42" s="145">
        <f t="shared" si="21"/>
        <v>0</v>
      </c>
      <c r="AQ42" s="145">
        <f t="shared" si="22"/>
        <v>0</v>
      </c>
    </row>
    <row r="43" spans="1:43" ht="18" customHeight="1" x14ac:dyDescent="0.35">
      <c r="A43" s="31"/>
      <c r="B43" s="31"/>
      <c r="C43" s="31"/>
      <c r="D43" s="67" t="str">
        <f t="shared" si="16"/>
        <v/>
      </c>
      <c r="E43" s="68">
        <f>IFERROR(VLOOKUP(CONCATENATE(A43,B43,C43),'Structure projet '!D:E,2,FALSE),"")</f>
        <v>0</v>
      </c>
      <c r="F43" s="31"/>
      <c r="G43" s="31"/>
      <c r="H43" s="32"/>
      <c r="I43" s="32"/>
      <c r="J43" s="36"/>
      <c r="K43" s="36"/>
      <c r="L43" s="36">
        <f t="shared" si="24"/>
        <v>0</v>
      </c>
      <c r="M43" s="36"/>
      <c r="N43" s="36"/>
      <c r="O43" s="36">
        <v>0</v>
      </c>
      <c r="P43" s="36" t="str">
        <f>_xlfn.IFNA(IF(VLOOKUP(CONCATENATE($D43,$F43,$G43,P$3),'[1]Description des coûts'!$D$8:$M$1048576,5,FALSE)=P$3,VLOOKUP(CONCATENATE($D43,$F43,$G43,P$3),'[1]Description des coûts'!$D$8:$M$1048576,9,FALSE),0),"")</f>
        <v/>
      </c>
      <c r="Q43" s="36" t="str">
        <f>_xlfn.IFNA(IF(VLOOKUP(CONCATENATE($D43,$F43,$G43,Q$3),'[1]Description des coûts'!$D$8:$M$1048576,5,FALSE)=Q$3,VLOOKUP(CONCATENATE($D43,$F43,$G43,Q$3),'[1]Description des coûts'!$D$8:$M$1048576,9,FALSE),0),"")</f>
        <v/>
      </c>
      <c r="R43" s="36" t="str">
        <f>_xlfn.IFNA(IF(VLOOKUP(CONCATENATE($D43,$F43,$G43,R$3),'[1]Description des coûts'!$D$8:$M$1048576,5,FALSE)=R$3,VLOOKUP(CONCATENATE($D43,$F43,$G43,R$3),'[1]Description des coûts'!$D$8:$M$1048576,9,FALSE),0),"")</f>
        <v/>
      </c>
      <c r="S43" s="32"/>
      <c r="T43" s="143">
        <f t="shared" si="25"/>
        <v>0</v>
      </c>
      <c r="U43" s="31"/>
      <c r="V43" s="144">
        <f>IF(F43="",0,IF(U43="RI",N(HLOOKUP($F43,Partenaires!$B$10:$F$20,9,FALSE)),IF(U43="DE",N(HLOOKUP($F43,Partenaires!$B$10:$F$20,10,FALSE)),IF(U43="PE",N(HLOOKUP($F43,Partenaires!$B$10:$F$20,11,FALSE)),IF(U43="PME",N(HLOOKUP($F43,Partenaires!$B$10:$F$20,7,FALSE)),IF(U43="AFR",N(HLOOKUP($F43,Partenaires!$B$10:$F$20,8,FALSE)),0))))))</f>
        <v>0</v>
      </c>
      <c r="W43" s="144">
        <f>IFERROR(HLOOKUP($F43,Partenaires!$B$10:$F$20,7),0%)</f>
        <v>0</v>
      </c>
      <c r="X43" s="144">
        <f>IFERROR(HLOOKUP($F43,Partenaires!$B$10:$F$20,8),0%)</f>
        <v>0</v>
      </c>
      <c r="Y43" s="145">
        <f>IF(H43="",0,IF(OR(W43="DE",W43="NE",W43="NR",W43="PE"),0,IF(HLOOKUP(H43,[1]Partenaires!$B$10:$F$22,2,FALSE)="ER 100%*coûts marginaux",V43-#REF!,IF(W43="RI",V43,0))))</f>
        <v>0</v>
      </c>
      <c r="Z43" s="145">
        <f>IF(OR(W43="RI",W43="NE",W43="NR",W43="PE"),0,IF(W43="DE",V43-#REF!,0))</f>
        <v>0</v>
      </c>
      <c r="AA43" s="145"/>
      <c r="AB43" s="145">
        <f>IF(OR(W43="RI",W43="NE",W43="NR",W43="PE",W43="DE"),0,IF(W43="RD",V43-#REF!,0))</f>
        <v>0</v>
      </c>
      <c r="AC43" s="145">
        <f>IF(W43="PE",V43-#REF!,0)</f>
        <v>0</v>
      </c>
      <c r="AD43" s="145">
        <f>IF(U43="PE",AC43-(AC43*N(HLOOKUP($F43,Partenaires!$B$10:$F$21,11,FALSE))/N(HLOOKUP($F43,Partenaires!$B$10:$F$21,12,FALSE))),0)</f>
        <v>0</v>
      </c>
      <c r="AE43" s="145">
        <f t="shared" si="44"/>
        <v>0</v>
      </c>
      <c r="AF43" s="145">
        <f t="shared" si="26"/>
        <v>0</v>
      </c>
      <c r="AG43" s="145">
        <f t="shared" si="30"/>
        <v>0</v>
      </c>
      <c r="AH43" s="145">
        <f t="shared" si="45"/>
        <v>0</v>
      </c>
      <c r="AI43" s="145">
        <f t="shared" si="19"/>
        <v>0</v>
      </c>
      <c r="AK43" s="145">
        <f t="shared" si="20"/>
        <v>0</v>
      </c>
      <c r="AL43" s="145">
        <f>IF(F43="",0,$AM43*N(HLOOKUP($F43,Partenaires!$B$10:$F$21,6,FALSE)))</f>
        <v>0</v>
      </c>
      <c r="AM43" s="145">
        <f t="shared" si="28"/>
        <v>0</v>
      </c>
      <c r="AO43" s="145">
        <f t="shared" si="29"/>
        <v>0</v>
      </c>
      <c r="AP43" s="145">
        <f t="shared" si="21"/>
        <v>0</v>
      </c>
      <c r="AQ43" s="145">
        <f t="shared" si="22"/>
        <v>0</v>
      </c>
    </row>
    <row r="44" spans="1:43" x14ac:dyDescent="0.35">
      <c r="J44" s="60">
        <v>0</v>
      </c>
      <c r="K44" s="77">
        <v>0</v>
      </c>
      <c r="M44" s="77" t="s">
        <v>96</v>
      </c>
      <c r="O44" s="77" t="s">
        <v>96</v>
      </c>
      <c r="Q44" s="77" t="s">
        <v>96</v>
      </c>
    </row>
    <row r="45" spans="1:43" x14ac:dyDescent="0.35">
      <c r="J45" s="60">
        <v>0</v>
      </c>
      <c r="K45" s="77">
        <v>0</v>
      </c>
      <c r="M45" s="77" t="s">
        <v>96</v>
      </c>
      <c r="O45" s="77" t="s">
        <v>96</v>
      </c>
      <c r="Q45" s="77" t="s">
        <v>96</v>
      </c>
    </row>
  </sheetData>
  <sheetProtection formatCells="0" formatColumns="0" formatRows="0" insertColumns="0" insertRows="0" insertHyperlinks="0" deleteColumns="0" deleteRows="0" sort="0" autoFilter="0" pivotTables="0"/>
  <autoFilter ref="A10:AO43" xr:uid="{00000000-0009-0000-0000-000006000000}"/>
  <mergeCells count="6">
    <mergeCell ref="A2:F2"/>
    <mergeCell ref="AP9:AQ9"/>
    <mergeCell ref="AP5:AQ5"/>
    <mergeCell ref="AP4:AQ4"/>
    <mergeCell ref="AP3:AQ3"/>
    <mergeCell ref="AK9:AM9"/>
  </mergeCells>
  <conditionalFormatting sqref="A1:B1">
    <cfRule type="containsBlanks" dxfId="24" priority="12">
      <formula>LEN(TRIM(A1))=0</formula>
    </cfRule>
  </conditionalFormatting>
  <conditionalFormatting sqref="A23:B23">
    <cfRule type="containsBlanks" dxfId="23" priority="32">
      <formula>LEN(TRIM(A23))=0</formula>
    </cfRule>
  </conditionalFormatting>
  <conditionalFormatting sqref="F1:G1">
    <cfRule type="containsBlanks" dxfId="22" priority="11">
      <formula>LEN(TRIM(F1))=0</formula>
    </cfRule>
  </conditionalFormatting>
  <conditionalFormatting sqref="F11:G23">
    <cfRule type="containsBlanks" dxfId="21" priority="30">
      <formula>LEN(TRIM(F11))=0</formula>
    </cfRule>
  </conditionalFormatting>
  <conditionalFormatting sqref="J1:R1">
    <cfRule type="containsBlanks" dxfId="20" priority="8">
      <formula>LEN(TRIM(J1))=0</formula>
    </cfRule>
  </conditionalFormatting>
  <conditionalFormatting sqref="J11:R23">
    <cfRule type="containsBlanks" dxfId="19" priority="19">
      <formula>LEN(TRIM(J11))=0</formula>
    </cfRule>
  </conditionalFormatting>
  <conditionalFormatting sqref="U1">
    <cfRule type="containsBlanks" dxfId="18" priority="7">
      <formula>LEN(TRIM(U1))=0</formula>
    </cfRule>
  </conditionalFormatting>
  <conditionalFormatting sqref="U11:U23">
    <cfRule type="containsBlanks" dxfId="17" priority="18">
      <formula>LEN(TRIM(U11))=0</formula>
    </cfRule>
  </conditionalFormatting>
  <conditionalFormatting sqref="A20:B22">
    <cfRule type="containsBlanks" dxfId="8" priority="6">
      <formula>LEN(TRIM(A20))=0</formula>
    </cfRule>
  </conditionalFormatting>
  <conditionalFormatting sqref="A20:B43">
    <cfRule type="containsBlanks" dxfId="7" priority="5">
      <formula>LEN(TRIM(A20))=0</formula>
    </cfRule>
  </conditionalFormatting>
  <conditionalFormatting sqref="F18:G43">
    <cfRule type="containsBlanks" dxfId="6" priority="4">
      <formula>LEN(TRIM(F18))=0</formula>
    </cfRule>
  </conditionalFormatting>
  <conditionalFormatting sqref="J18:R43">
    <cfRule type="containsBlanks" dxfId="5" priority="3">
      <formula>LEN(TRIM(J18))=0</formula>
    </cfRule>
  </conditionalFormatting>
  <conditionalFormatting sqref="U18:U43">
    <cfRule type="containsBlanks" dxfId="4" priority="2">
      <formula>LEN(TRIM(U18))=0</formula>
    </cfRule>
  </conditionalFormatting>
  <conditionalFormatting sqref="A11:B19">
    <cfRule type="containsBlanks" dxfId="1" priority="1">
      <formula>LEN(TRIM(A11))=0</formula>
    </cfRule>
  </conditionalFormatting>
  <dataValidations count="9">
    <dataValidation type="list" allowBlank="1" showInputMessage="1" showErrorMessage="1" sqref="C1 C11:C43" xr:uid="{00000000-0002-0000-0600-000001000000}">
      <formula1>",,1,2,3,4,5,6,7,8,9,10,11,12,13,14,15"</formula1>
    </dataValidation>
    <dataValidation type="list" allowBlank="1" showInputMessage="1" showErrorMessage="1" sqref="B1 B11:B43" xr:uid="{00000000-0002-0000-0600-000002000000}">
      <formula1>"1,2,3,4,5,6,7,8,9,10,11,12,13,14,15"</formula1>
    </dataValidation>
    <dataValidation type="list" allowBlank="1" showInputMessage="1" showErrorMessage="1" sqref="A1 A11:A43" xr:uid="{00000000-0002-0000-0600-000003000000}">
      <formula1>"LOT 0,LOT 1,LOT 2,LOT 3,LOT 4,LOT 5,LOT 6,LOT 7,LOT 8,LOT 9,LOT 10,LOT 11,LOT 12,LOT 13,LOT 14,LOT 14,LOT 15"</formula1>
    </dataValidation>
    <dataValidation type="list" allowBlank="1" showInputMessage="1" showErrorMessage="1" sqref="I1 I11:I43" xr:uid="{00000000-0002-0000-0600-000004000000}">
      <formula1>"EC01,EC02,EC03,EC04,EC05,EC06,EC07,EC08,EC09"</formula1>
    </dataValidation>
    <dataValidation type="list" allowBlank="1" showInputMessage="1" showErrorMessage="1" prompt="Scinder les lignes par semestre _x000a__x000a_ex : pour un projet de 24 mois = 4 semestres : _x000a_=&gt; décrire un qui durerait 24 mois sur 4 lignes : sem1, sem2, sem3, sem4" sqref="G1 G11:G43" xr:uid="{00000000-0002-0000-0600-000007000000}">
      <formula1>"SEM01,SEM02,SEM03,SEM04,SEM05,SEM06,SEM07,SEM08,SEM09,SEM10,SEM11,SEM12,SEM13,SEM14,SEM15,SEM16"</formula1>
    </dataValidation>
    <dataValidation allowBlank="1" showInputMessage="1" showErrorMessage="1" prompt="Pour les cas pertinents, reprendre le montant d'amortissement semestriel unitaire depuis l'onglet &quot;Amortissements&quot;" sqref="O1 O11:O43" xr:uid="{00000000-0002-0000-0600-000000000000}"/>
    <dataValidation allowBlank="1" showInputMessage="1" showErrorMessage="1" prompt="A expliquer dans onglet &quot;Description des coûts&quot;" sqref="P1:R1 P11:R43" xr:uid="{430C41E5-E08B-468F-8BCB-FA9A3A03EB81}"/>
    <dataValidation type="list" allowBlank="1" showInputMessage="1" showErrorMessage="1" sqref="U44:U262" xr:uid="{337F4A69-AE6B-43DF-9034-1A46AD90A04C}">
      <formula1>"RI,DE,PE,RD,NE,NR,AFR,PME"</formula1>
    </dataValidation>
    <dataValidation type="list" allowBlank="1" showInputMessage="1" showErrorMessage="1" sqref="U1 U11:U43" xr:uid="{78A783C3-1ED1-43DC-B5E5-D586905E77BC}">
      <formula1>"RI,DE,PE,NE,NR,PME,AFR"</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8000000}">
          <x14:formula1>
            <xm:f>Partenaires!$B$10:$F$10</xm:f>
          </x14:formula1>
          <xm:sqref>F1 F11:F43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8">
    <tabColor theme="0" tint="-0.14999847407452621"/>
  </sheetPr>
  <dimension ref="B1:P85"/>
  <sheetViews>
    <sheetView zoomScale="75" zoomScaleNormal="90" workbookViewId="0">
      <selection activeCell="B10" sqref="B10"/>
    </sheetView>
  </sheetViews>
  <sheetFormatPr baseColWidth="10" defaultColWidth="11.453125" defaultRowHeight="14" x14ac:dyDescent="0.3"/>
  <cols>
    <col min="1" max="1" width="4.453125" style="136" customWidth="1"/>
    <col min="2" max="2" width="123.26953125" style="136" bestFit="1" customWidth="1"/>
    <col min="3" max="3" width="23" style="135" bestFit="1" customWidth="1"/>
    <col min="4" max="4" width="18.81640625" style="135" customWidth="1"/>
    <col min="5" max="5" width="25.54296875" style="135" bestFit="1" customWidth="1"/>
    <col min="6" max="6" width="22.1796875" style="135" bestFit="1" customWidth="1"/>
    <col min="7" max="7" width="28.08984375" style="136" bestFit="1" customWidth="1"/>
    <col min="8" max="8" width="15.54296875" style="136" bestFit="1" customWidth="1"/>
    <col min="9" max="9" width="12.6328125" style="136" bestFit="1" customWidth="1"/>
    <col min="10" max="10" width="13.1796875" style="136" customWidth="1"/>
    <col min="11" max="15" width="21.1796875" style="135" customWidth="1"/>
    <col min="16" max="16" width="21.453125" style="135" customWidth="1"/>
    <col min="17" max="16384" width="11.453125" style="136"/>
  </cols>
  <sheetData>
    <row r="1" spans="2:16" ht="25" x14ac:dyDescent="0.5">
      <c r="B1" s="134" t="s">
        <v>125</v>
      </c>
    </row>
    <row r="4" spans="2:16" x14ac:dyDescent="0.3">
      <c r="B4" s="137" t="s">
        <v>75</v>
      </c>
      <c r="C4" s="138"/>
      <c r="D4" s="138"/>
      <c r="E4" s="138"/>
    </row>
    <row r="5" spans="2:16" ht="14.5" x14ac:dyDescent="0.35">
      <c r="B5" s="167"/>
      <c r="C5" s="168" t="s">
        <v>96</v>
      </c>
      <c r="D5" s="169"/>
      <c r="E5" s="170"/>
      <c r="F5"/>
      <c r="G5"/>
      <c r="H5"/>
      <c r="I5"/>
    </row>
    <row r="6" spans="2:16" ht="14.5" x14ac:dyDescent="0.35">
      <c r="B6" s="151" t="s">
        <v>77</v>
      </c>
      <c r="C6" s="242" t="s">
        <v>261</v>
      </c>
      <c r="D6" s="242" t="s">
        <v>117</v>
      </c>
      <c r="E6" s="152" t="s">
        <v>78</v>
      </c>
      <c r="F6"/>
      <c r="G6"/>
      <c r="H6"/>
      <c r="I6"/>
    </row>
    <row r="7" spans="2:16" ht="14.5" x14ac:dyDescent="0.35">
      <c r="B7" s="202" t="s">
        <v>79</v>
      </c>
      <c r="C7" s="171">
        <v>14363120</v>
      </c>
      <c r="D7" s="170">
        <v>0</v>
      </c>
      <c r="E7" s="170">
        <v>14363120</v>
      </c>
      <c r="F7"/>
      <c r="G7"/>
      <c r="H7"/>
      <c r="I7"/>
    </row>
    <row r="8" spans="2:16" s="206" customFormat="1" ht="14.5" x14ac:dyDescent="0.35">
      <c r="B8" s="246" t="s">
        <v>283</v>
      </c>
      <c r="C8" s="247"/>
      <c r="D8" s="248">
        <v>0</v>
      </c>
      <c r="E8" s="248">
        <v>0</v>
      </c>
      <c r="F8"/>
      <c r="G8" s="205"/>
      <c r="H8" s="205"/>
      <c r="I8" s="205"/>
      <c r="K8" s="207"/>
      <c r="L8" s="207"/>
      <c r="M8" s="207"/>
      <c r="N8" s="207"/>
      <c r="O8" s="207"/>
      <c r="P8" s="207"/>
    </row>
    <row r="9" spans="2:16" s="206" customFormat="1" ht="14.5" x14ac:dyDescent="0.35">
      <c r="B9" s="246" t="s">
        <v>284</v>
      </c>
      <c r="C9" s="247">
        <v>132600</v>
      </c>
      <c r="D9" s="248">
        <v>0</v>
      </c>
      <c r="E9" s="248">
        <v>132600</v>
      </c>
      <c r="F9"/>
      <c r="G9" s="205"/>
      <c r="H9" s="205"/>
      <c r="I9" s="205"/>
      <c r="K9" s="207"/>
      <c r="L9" s="207"/>
      <c r="M9" s="207"/>
      <c r="N9" s="207"/>
      <c r="O9" s="207"/>
      <c r="P9" s="207"/>
    </row>
    <row r="10" spans="2:16" ht="14.5" x14ac:dyDescent="0.35">
      <c r="B10" s="246" t="s">
        <v>285</v>
      </c>
      <c r="C10" s="247">
        <v>26520</v>
      </c>
      <c r="D10" s="248">
        <v>0</v>
      </c>
      <c r="E10" s="248">
        <v>26520</v>
      </c>
      <c r="F10"/>
      <c r="G10"/>
      <c r="H10"/>
      <c r="I10"/>
    </row>
    <row r="11" spans="2:16" ht="14.5" x14ac:dyDescent="0.35">
      <c r="B11" s="246" t="s">
        <v>286</v>
      </c>
      <c r="C11" s="247"/>
      <c r="D11" s="248"/>
      <c r="E11" s="248"/>
      <c r="F11"/>
      <c r="G11"/>
      <c r="H11"/>
      <c r="I11"/>
    </row>
    <row r="12" spans="2:16" ht="14.5" x14ac:dyDescent="0.35">
      <c r="B12" s="246" t="s">
        <v>287</v>
      </c>
      <c r="C12" s="247">
        <v>967000</v>
      </c>
      <c r="D12" s="248">
        <v>0</v>
      </c>
      <c r="E12" s="248">
        <v>967000</v>
      </c>
      <c r="F12"/>
      <c r="G12"/>
      <c r="H12"/>
      <c r="I12"/>
    </row>
    <row r="13" spans="2:16" ht="14.5" x14ac:dyDescent="0.35">
      <c r="B13" s="203" t="s">
        <v>213</v>
      </c>
      <c r="C13" s="204">
        <v>13233000</v>
      </c>
      <c r="D13" s="152">
        <v>0</v>
      </c>
      <c r="E13" s="152">
        <v>13233000</v>
      </c>
      <c r="F13"/>
      <c r="G13"/>
      <c r="H13"/>
      <c r="I13"/>
    </row>
    <row r="14" spans="2:16" ht="14.5" x14ac:dyDescent="0.35">
      <c r="B14" s="243" t="s">
        <v>288</v>
      </c>
      <c r="C14" s="244">
        <v>4000</v>
      </c>
      <c r="D14" s="245">
        <v>0</v>
      </c>
      <c r="E14" s="245">
        <v>4000</v>
      </c>
      <c r="F14"/>
      <c r="G14"/>
      <c r="H14"/>
      <c r="I14"/>
    </row>
    <row r="15" spans="2:16" ht="14.5" x14ac:dyDescent="0.35">
      <c r="B15"/>
      <c r="C15"/>
      <c r="D15"/>
      <c r="E15"/>
      <c r="F15"/>
      <c r="G15"/>
      <c r="H15"/>
      <c r="I15"/>
    </row>
    <row r="16" spans="2:16" ht="14.5" x14ac:dyDescent="0.35">
      <c r="B16"/>
      <c r="C16"/>
      <c r="D16"/>
      <c r="E16"/>
      <c r="F16"/>
      <c r="G16"/>
      <c r="H16"/>
      <c r="I16"/>
    </row>
    <row r="17" spans="2:9" ht="14.5" x14ac:dyDescent="0.35">
      <c r="B17" s="172" t="s">
        <v>80</v>
      </c>
      <c r="C17" s="173" t="s">
        <v>119</v>
      </c>
      <c r="D17"/>
      <c r="E17"/>
      <c r="F17"/>
      <c r="G17"/>
    </row>
    <row r="18" spans="2:9" ht="14.5" x14ac:dyDescent="0.35">
      <c r="B18" s="148" t="s">
        <v>261</v>
      </c>
      <c r="C18" s="198">
        <v>14363120</v>
      </c>
      <c r="D18"/>
      <c r="E18"/>
      <c r="F18"/>
      <c r="G18"/>
    </row>
    <row r="19" spans="2:9" ht="14.5" x14ac:dyDescent="0.35">
      <c r="B19" s="148" t="s">
        <v>117</v>
      </c>
      <c r="C19" s="161">
        <v>0</v>
      </c>
      <c r="D19"/>
      <c r="E19"/>
      <c r="F19"/>
      <c r="G19"/>
    </row>
    <row r="20" spans="2:9" ht="14.5" x14ac:dyDescent="0.35">
      <c r="B20" s="150" t="s">
        <v>78</v>
      </c>
      <c r="C20" s="162">
        <v>14363120</v>
      </c>
      <c r="D20"/>
      <c r="E20"/>
      <c r="F20"/>
      <c r="G20"/>
    </row>
    <row r="21" spans="2:9" ht="14.5" x14ac:dyDescent="0.35">
      <c r="B21"/>
      <c r="C21"/>
      <c r="D21"/>
      <c r="E21"/>
      <c r="F21"/>
      <c r="G21"/>
    </row>
    <row r="26" spans="2:9" ht="14.5" x14ac:dyDescent="0.35">
      <c r="B26" s="139" t="s">
        <v>39</v>
      </c>
      <c r="C26" s="60" t="s">
        <v>130</v>
      </c>
    </row>
    <row r="28" spans="2:9" ht="14.5" x14ac:dyDescent="0.35">
      <c r="B28" s="139" t="s">
        <v>80</v>
      </c>
      <c r="C28" s="60" t="s">
        <v>79</v>
      </c>
      <c r="D28" s="60"/>
      <c r="I28" s="140"/>
    </row>
    <row r="29" spans="2:9" ht="14.5" x14ac:dyDescent="0.35">
      <c r="B29" s="141" t="s">
        <v>262</v>
      </c>
      <c r="C29" s="249">
        <v>163120</v>
      </c>
      <c r="D29" s="60"/>
      <c r="I29" s="140"/>
    </row>
    <row r="30" spans="2:9" ht="14.5" x14ac:dyDescent="0.35">
      <c r="B30" s="141" t="s">
        <v>133</v>
      </c>
      <c r="C30" s="249">
        <v>8950000</v>
      </c>
      <c r="D30" s="60"/>
      <c r="I30" s="140"/>
    </row>
    <row r="31" spans="2:9" ht="14.5" x14ac:dyDescent="0.35">
      <c r="B31" s="141" t="s">
        <v>134</v>
      </c>
      <c r="C31" s="249">
        <v>5250000</v>
      </c>
      <c r="D31" s="60"/>
      <c r="I31" s="140"/>
    </row>
    <row r="32" spans="2:9" ht="14.5" x14ac:dyDescent="0.35">
      <c r="B32" s="141" t="s">
        <v>117</v>
      </c>
      <c r="C32" s="249">
        <v>0</v>
      </c>
      <c r="D32" s="60"/>
      <c r="E32" s="136"/>
      <c r="F32" s="136"/>
      <c r="I32" s="140"/>
    </row>
    <row r="33" spans="2:16" ht="14.5" x14ac:dyDescent="0.35">
      <c r="B33" s="141" t="s">
        <v>78</v>
      </c>
      <c r="C33" s="249">
        <v>14363120</v>
      </c>
      <c r="D33" s="60"/>
      <c r="E33" s="136"/>
      <c r="F33" s="136"/>
      <c r="I33" s="140"/>
    </row>
    <row r="34" spans="2:16" ht="14.5" x14ac:dyDescent="0.35">
      <c r="B34"/>
      <c r="C34"/>
      <c r="D34" s="60"/>
      <c r="E34" s="136"/>
      <c r="F34" s="136"/>
      <c r="I34" s="140"/>
    </row>
    <row r="35" spans="2:16" ht="14.5" x14ac:dyDescent="0.35">
      <c r="B35" s="60"/>
      <c r="C35" s="60"/>
      <c r="D35" s="60"/>
      <c r="E35" s="136"/>
      <c r="F35" s="136"/>
      <c r="I35" s="140"/>
    </row>
    <row r="36" spans="2:16" ht="14.5" x14ac:dyDescent="0.35">
      <c r="B36" s="60"/>
      <c r="C36" s="60"/>
      <c r="D36" s="60"/>
      <c r="G36" s="135"/>
    </row>
    <row r="37" spans="2:16" ht="14.5" x14ac:dyDescent="0.35">
      <c r="B37" s="60"/>
      <c r="C37" s="60"/>
      <c r="D37" s="60"/>
    </row>
    <row r="38" spans="2:16" ht="14.5" x14ac:dyDescent="0.35">
      <c r="B38" s="139" t="s">
        <v>39</v>
      </c>
      <c r="C38" s="60" t="s">
        <v>130</v>
      </c>
      <c r="D38" s="60"/>
    </row>
    <row r="40" spans="2:16" ht="14.5" x14ac:dyDescent="0.35">
      <c r="B40" s="139" t="s">
        <v>80</v>
      </c>
      <c r="C40" s="60" t="s">
        <v>84</v>
      </c>
      <c r="D40"/>
      <c r="E40"/>
      <c r="F40"/>
      <c r="G40"/>
      <c r="H40"/>
      <c r="I40"/>
      <c r="J40"/>
      <c r="K40" s="136"/>
      <c r="L40" s="136"/>
      <c r="M40" s="136"/>
      <c r="N40" s="136"/>
      <c r="O40" s="136"/>
      <c r="P40" s="136"/>
    </row>
    <row r="41" spans="2:16" ht="14.5" x14ac:dyDescent="0.35">
      <c r="B41" s="141" t="s">
        <v>73</v>
      </c>
      <c r="C41" s="249">
        <v>266200</v>
      </c>
      <c r="D41"/>
      <c r="E41"/>
      <c r="F41"/>
      <c r="G41"/>
      <c r="H41"/>
      <c r="I41"/>
      <c r="J41"/>
      <c r="K41" s="136"/>
      <c r="L41" s="136"/>
      <c r="M41" s="136"/>
      <c r="N41" s="136"/>
      <c r="O41" s="136"/>
      <c r="P41" s="136"/>
    </row>
    <row r="42" spans="2:16" ht="14.5" x14ac:dyDescent="0.35">
      <c r="B42" s="141" t="s">
        <v>123</v>
      </c>
      <c r="C42" s="249">
        <v>327000</v>
      </c>
      <c r="D42"/>
      <c r="E42"/>
      <c r="F42"/>
      <c r="G42"/>
      <c r="H42"/>
      <c r="I42"/>
      <c r="J42"/>
      <c r="K42" s="136"/>
      <c r="L42" s="136"/>
      <c r="M42" s="136"/>
      <c r="N42" s="136"/>
      <c r="O42" s="136"/>
      <c r="P42" s="136"/>
    </row>
    <row r="43" spans="2:16" ht="14.5" x14ac:dyDescent="0.35">
      <c r="B43" s="141" t="s">
        <v>279</v>
      </c>
      <c r="C43" s="249">
        <v>1617640</v>
      </c>
      <c r="D43"/>
      <c r="E43"/>
      <c r="F43"/>
      <c r="G43"/>
      <c r="H43"/>
      <c r="I43"/>
      <c r="J43"/>
      <c r="K43" s="136"/>
      <c r="L43" s="136"/>
      <c r="M43" s="136"/>
      <c r="N43" s="136"/>
      <c r="O43" s="136"/>
      <c r="P43" s="136"/>
    </row>
    <row r="44" spans="2:16" ht="14.5" x14ac:dyDescent="0.35">
      <c r="B44" s="141" t="s">
        <v>278</v>
      </c>
      <c r="C44" s="249">
        <v>7596360</v>
      </c>
      <c r="D44"/>
      <c r="E44"/>
      <c r="F44"/>
      <c r="G44"/>
      <c r="H44"/>
      <c r="I44"/>
      <c r="J44"/>
      <c r="K44" s="136"/>
      <c r="L44" s="136"/>
      <c r="M44" s="136"/>
      <c r="N44" s="136"/>
      <c r="O44" s="136"/>
      <c r="P44" s="136"/>
    </row>
    <row r="45" spans="2:16" ht="14.5" x14ac:dyDescent="0.35">
      <c r="B45" s="141" t="s">
        <v>276</v>
      </c>
      <c r="C45" s="249">
        <v>1049440</v>
      </c>
      <c r="D45"/>
      <c r="E45"/>
      <c r="F45"/>
      <c r="G45"/>
      <c r="H45"/>
      <c r="I45"/>
      <c r="J45"/>
      <c r="K45" s="136"/>
      <c r="L45" s="136"/>
      <c r="M45" s="136"/>
      <c r="N45" s="136"/>
      <c r="O45" s="136"/>
      <c r="P45" s="136"/>
    </row>
    <row r="46" spans="2:16" ht="14.5" x14ac:dyDescent="0.35">
      <c r="B46" s="141" t="s">
        <v>280</v>
      </c>
      <c r="C46" s="249">
        <v>3506480</v>
      </c>
      <c r="D46" s="60"/>
      <c r="E46" s="136"/>
      <c r="F46" s="136"/>
      <c r="K46" s="136"/>
      <c r="L46" s="136"/>
      <c r="M46" s="136"/>
      <c r="N46" s="136"/>
      <c r="O46" s="136"/>
      <c r="P46" s="136"/>
    </row>
    <row r="47" spans="2:16" ht="14.5" x14ac:dyDescent="0.35">
      <c r="B47" s="141" t="s">
        <v>117</v>
      </c>
      <c r="C47" s="249">
        <v>0</v>
      </c>
      <c r="D47" s="60"/>
      <c r="E47" s="136"/>
      <c r="F47" s="136"/>
      <c r="K47" s="136"/>
      <c r="L47" s="136"/>
      <c r="M47" s="136"/>
      <c r="N47" s="136"/>
      <c r="O47" s="136"/>
      <c r="P47" s="136"/>
    </row>
    <row r="48" spans="2:16" ht="14.5" x14ac:dyDescent="0.35">
      <c r="B48" s="141" t="s">
        <v>78</v>
      </c>
      <c r="C48" s="249">
        <v>14363120</v>
      </c>
      <c r="D48" s="60"/>
    </row>
    <row r="49" spans="2:4" ht="14.5" x14ac:dyDescent="0.35">
      <c r="B49" s="60"/>
      <c r="C49" s="60"/>
      <c r="D49" s="60"/>
    </row>
    <row r="50" spans="2:4" ht="14.5" x14ac:dyDescent="0.35">
      <c r="B50" s="60"/>
      <c r="C50" s="60"/>
      <c r="D50" s="60"/>
    </row>
    <row r="51" spans="2:4" ht="14.5" x14ac:dyDescent="0.35">
      <c r="B51" s="60"/>
      <c r="C51" s="60"/>
      <c r="D51" s="60"/>
    </row>
    <row r="52" spans="2:4" ht="14.5" x14ac:dyDescent="0.35">
      <c r="B52" s="60"/>
      <c r="C52" s="60"/>
      <c r="D52" s="60"/>
    </row>
    <row r="53" spans="2:4" ht="14.5" x14ac:dyDescent="0.35">
      <c r="B53" s="60"/>
      <c r="C53" s="60"/>
      <c r="D53" s="60"/>
    </row>
    <row r="54" spans="2:4" ht="14.5" x14ac:dyDescent="0.35">
      <c r="B54" s="60"/>
      <c r="C54" s="60"/>
      <c r="D54" s="60"/>
    </row>
    <row r="55" spans="2:4" ht="14.5" x14ac:dyDescent="0.35">
      <c r="B55" s="60"/>
      <c r="C55" s="60"/>
      <c r="D55" s="60"/>
    </row>
    <row r="56" spans="2:4" ht="14.5" x14ac:dyDescent="0.35">
      <c r="B56" s="60"/>
      <c r="C56" s="60"/>
      <c r="D56" s="60"/>
    </row>
    <row r="57" spans="2:4" ht="14.5" x14ac:dyDescent="0.35">
      <c r="B57" s="60"/>
      <c r="C57" s="60"/>
      <c r="D57" s="60"/>
    </row>
    <row r="71" spans="2:7" ht="14.5" x14ac:dyDescent="0.35">
      <c r="B71" s="159" t="s">
        <v>39</v>
      </c>
      <c r="C71" s="150" t="s">
        <v>130</v>
      </c>
      <c r="D71" s="60"/>
      <c r="G71" s="135"/>
    </row>
    <row r="72" spans="2:7" ht="14.5" x14ac:dyDescent="0.35">
      <c r="B72" s="60"/>
      <c r="C72" s="60"/>
      <c r="D72" s="60"/>
      <c r="G72" s="135"/>
    </row>
    <row r="73" spans="2:7" ht="14.5" x14ac:dyDescent="0.35">
      <c r="B73" s="147" t="s">
        <v>80</v>
      </c>
      <c r="C73" s="149" t="s">
        <v>120</v>
      </c>
      <c r="D73" s="60"/>
      <c r="E73" s="60"/>
      <c r="F73" s="60"/>
      <c r="G73" s="135"/>
    </row>
    <row r="74" spans="2:7" ht="14.5" x14ac:dyDescent="0.35">
      <c r="B74" s="148" t="s">
        <v>73</v>
      </c>
      <c r="C74" s="160">
        <v>99770</v>
      </c>
      <c r="D74" s="60"/>
      <c r="E74" s="60"/>
      <c r="F74" s="60"/>
      <c r="G74" s="135"/>
    </row>
    <row r="75" spans="2:7" ht="14.5" x14ac:dyDescent="0.35">
      <c r="B75" s="148" t="s">
        <v>123</v>
      </c>
      <c r="C75" s="161">
        <v>68520</v>
      </c>
      <c r="D75" s="60"/>
      <c r="E75" s="60"/>
      <c r="F75" s="60"/>
      <c r="G75" s="135"/>
    </row>
    <row r="76" spans="2:7" ht="14.5" x14ac:dyDescent="0.35">
      <c r="B76" s="148" t="s">
        <v>117</v>
      </c>
      <c r="C76" s="161">
        <v>0</v>
      </c>
      <c r="D76" s="60"/>
      <c r="E76" s="60"/>
      <c r="F76" s="60"/>
      <c r="G76" s="135"/>
    </row>
    <row r="77" spans="2:7" ht="14.5" x14ac:dyDescent="0.35">
      <c r="B77" s="150" t="s">
        <v>78</v>
      </c>
      <c r="C77" s="162">
        <v>168290</v>
      </c>
      <c r="D77" s="60"/>
      <c r="E77" s="60"/>
      <c r="F77" s="60"/>
    </row>
    <row r="78" spans="2:7" ht="14.5" x14ac:dyDescent="0.35">
      <c r="B78"/>
      <c r="C78"/>
      <c r="D78" s="142"/>
      <c r="E78" s="142"/>
      <c r="F78" s="142"/>
    </row>
    <row r="79" spans="2:7" x14ac:dyDescent="0.3">
      <c r="B79" s="142"/>
      <c r="C79" s="142"/>
      <c r="D79" s="142"/>
      <c r="E79" s="142"/>
      <c r="F79" s="142"/>
    </row>
    <row r="80" spans="2:7" x14ac:dyDescent="0.3">
      <c r="B80" s="142"/>
      <c r="C80" s="142"/>
      <c r="D80" s="142"/>
      <c r="E80" s="142"/>
      <c r="F80" s="142"/>
    </row>
    <row r="81" spans="2:6" x14ac:dyDescent="0.3">
      <c r="B81" s="142"/>
      <c r="C81" s="142"/>
      <c r="D81" s="142"/>
      <c r="E81" s="142"/>
      <c r="F81" s="142"/>
    </row>
    <row r="82" spans="2:6" x14ac:dyDescent="0.3">
      <c r="B82" s="142"/>
      <c r="C82" s="142"/>
      <c r="D82" s="142"/>
      <c r="E82" s="142"/>
      <c r="F82" s="142"/>
    </row>
    <row r="83" spans="2:6" x14ac:dyDescent="0.3">
      <c r="B83" s="142"/>
      <c r="C83" s="142"/>
      <c r="D83" s="142"/>
      <c r="E83" s="142"/>
      <c r="F83" s="142"/>
    </row>
    <row r="84" spans="2:6" x14ac:dyDescent="0.3">
      <c r="B84" s="142"/>
      <c r="C84" s="142"/>
      <c r="D84" s="142"/>
      <c r="E84" s="142"/>
      <c r="F84" s="142"/>
    </row>
    <row r="85" spans="2:6" x14ac:dyDescent="0.3">
      <c r="B85" s="142"/>
      <c r="C85" s="142"/>
      <c r="D85" s="142"/>
      <c r="E85" s="142"/>
      <c r="F85" s="142"/>
    </row>
  </sheetData>
  <pageMargins left="0.7" right="0.7" top="0.75" bottom="0.75" header="0.3" footer="0.3"/>
  <pageSetup paperSize="9" orientation="portrait" r:id="rId6"/>
  <drawing r:id="rId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10">
    <tabColor theme="0" tint="-0.14999847407452621"/>
  </sheetPr>
  <dimension ref="A1:U122"/>
  <sheetViews>
    <sheetView zoomScale="60" zoomScaleNormal="60" workbookViewId="0">
      <selection activeCell="M13" sqref="M13"/>
    </sheetView>
  </sheetViews>
  <sheetFormatPr baseColWidth="10" defaultColWidth="11.453125" defaultRowHeight="14.5" x14ac:dyDescent="0.35"/>
  <cols>
    <col min="1" max="1" width="25.7265625" style="69" customWidth="1"/>
    <col min="2" max="2" width="49.1796875" style="69" customWidth="1"/>
    <col min="3" max="8" width="12.26953125" style="69" customWidth="1"/>
    <col min="9" max="10" width="11.7265625" style="69" customWidth="1"/>
    <col min="11" max="11" width="16.81640625" style="69" customWidth="1"/>
    <col min="12" max="12" width="26.1796875" style="69" customWidth="1"/>
    <col min="13" max="13" width="16.7265625" style="69" customWidth="1"/>
    <col min="14" max="14" width="16.26953125" style="69" customWidth="1"/>
    <col min="15" max="15" width="24.6328125" style="69" customWidth="1"/>
    <col min="16" max="16" width="13.7265625" style="69" customWidth="1"/>
    <col min="17" max="17" width="15.36328125" style="69" customWidth="1"/>
    <col min="18" max="18" width="10.90625" style="69" customWidth="1"/>
    <col min="19" max="19" width="14.1796875" style="69" customWidth="1"/>
    <col min="20" max="16384" width="11.453125" style="69"/>
  </cols>
  <sheetData>
    <row r="1" spans="1:21" x14ac:dyDescent="0.35">
      <c r="A1" s="153" t="s">
        <v>39</v>
      </c>
      <c r="B1" s="154" t="s">
        <v>130</v>
      </c>
      <c r="D1" s="97" t="s">
        <v>168</v>
      </c>
    </row>
    <row r="3" spans="1:21" ht="33" customHeight="1" x14ac:dyDescent="0.35">
      <c r="A3" s="156" t="s">
        <v>80</v>
      </c>
      <c r="B3" s="158" t="s">
        <v>119</v>
      </c>
      <c r="C3"/>
      <c r="D3"/>
      <c r="E3"/>
      <c r="F3"/>
      <c r="G3"/>
      <c r="H3"/>
      <c r="I3"/>
      <c r="J3"/>
      <c r="K3"/>
      <c r="L3"/>
      <c r="M3"/>
      <c r="N3"/>
      <c r="O3"/>
      <c r="P3"/>
      <c r="Q3"/>
      <c r="R3"/>
      <c r="S3"/>
      <c r="T3"/>
      <c r="U3"/>
    </row>
    <row r="4" spans="1:21" ht="54.75" customHeight="1" x14ac:dyDescent="0.35">
      <c r="A4" s="155" t="s">
        <v>117</v>
      </c>
      <c r="B4" s="208">
        <v>0</v>
      </c>
      <c r="C4"/>
      <c r="D4"/>
      <c r="E4"/>
      <c r="F4"/>
      <c r="G4"/>
      <c r="H4"/>
      <c r="I4"/>
      <c r="J4"/>
      <c r="K4"/>
      <c r="L4"/>
      <c r="M4"/>
      <c r="N4"/>
      <c r="O4"/>
      <c r="P4"/>
      <c r="Q4"/>
      <c r="R4"/>
      <c r="S4"/>
      <c r="T4"/>
      <c r="U4"/>
    </row>
    <row r="5" spans="1:21" ht="39" customHeight="1" x14ac:dyDescent="0.35">
      <c r="A5" s="209" t="s">
        <v>133</v>
      </c>
      <c r="B5" s="210">
        <v>30000</v>
      </c>
      <c r="C5"/>
      <c r="D5"/>
      <c r="E5"/>
      <c r="F5"/>
      <c r="G5"/>
      <c r="H5"/>
      <c r="I5"/>
      <c r="J5"/>
      <c r="K5"/>
      <c r="L5"/>
      <c r="M5"/>
      <c r="N5"/>
      <c r="O5"/>
      <c r="P5"/>
      <c r="Q5"/>
      <c r="R5"/>
      <c r="S5"/>
      <c r="T5"/>
      <c r="U5"/>
    </row>
    <row r="6" spans="1:21" ht="17.25" customHeight="1" x14ac:dyDescent="0.35">
      <c r="A6" s="209" t="s">
        <v>134</v>
      </c>
      <c r="B6" s="210">
        <v>3000000</v>
      </c>
      <c r="C6"/>
      <c r="D6"/>
      <c r="E6"/>
      <c r="F6"/>
      <c r="G6"/>
      <c r="H6"/>
      <c r="I6"/>
      <c r="J6"/>
      <c r="K6"/>
      <c r="L6"/>
      <c r="M6"/>
      <c r="N6"/>
      <c r="O6"/>
      <c r="P6"/>
      <c r="Q6"/>
      <c r="R6"/>
      <c r="S6"/>
      <c r="T6"/>
      <c r="U6"/>
    </row>
    <row r="7" spans="1:21" ht="17.25" customHeight="1" x14ac:dyDescent="0.35">
      <c r="A7" s="209" t="s">
        <v>165</v>
      </c>
      <c r="B7" s="210">
        <v>30000</v>
      </c>
      <c r="C7"/>
      <c r="D7"/>
      <c r="E7"/>
      <c r="F7"/>
      <c r="G7"/>
      <c r="H7"/>
      <c r="I7"/>
      <c r="J7"/>
      <c r="K7"/>
      <c r="L7"/>
      <c r="M7"/>
      <c r="N7"/>
      <c r="O7"/>
      <c r="P7"/>
      <c r="Q7"/>
      <c r="R7"/>
      <c r="S7"/>
      <c r="T7"/>
      <c r="U7"/>
    </row>
    <row r="8" spans="1:21" ht="17.25" customHeight="1" x14ac:dyDescent="0.35">
      <c r="A8" s="157" t="s">
        <v>158</v>
      </c>
      <c r="B8" s="154">
        <v>3060000</v>
      </c>
      <c r="C8"/>
      <c r="D8"/>
      <c r="E8"/>
      <c r="F8"/>
      <c r="G8"/>
      <c r="H8"/>
      <c r="I8"/>
      <c r="J8"/>
      <c r="K8"/>
      <c r="L8"/>
      <c r="M8"/>
      <c r="N8"/>
      <c r="O8"/>
      <c r="P8"/>
      <c r="Q8"/>
      <c r="R8"/>
      <c r="S8"/>
      <c r="T8"/>
      <c r="U8"/>
    </row>
    <row r="9" spans="1:21" ht="17.25" customHeight="1" x14ac:dyDescent="0.35">
      <c r="A9"/>
      <c r="B9"/>
      <c r="C9"/>
      <c r="D9"/>
      <c r="E9"/>
      <c r="F9"/>
      <c r="G9"/>
      <c r="H9"/>
      <c r="I9"/>
      <c r="J9"/>
      <c r="K9"/>
      <c r="L9"/>
      <c r="M9"/>
      <c r="N9"/>
      <c r="O9"/>
      <c r="P9"/>
      <c r="Q9"/>
      <c r="R9"/>
      <c r="S9"/>
      <c r="T9"/>
      <c r="U9"/>
    </row>
    <row r="10" spans="1:21" ht="17.25" customHeight="1" x14ac:dyDescent="0.35">
      <c r="A10"/>
      <c r="B10"/>
      <c r="C10"/>
      <c r="D10"/>
      <c r="E10"/>
      <c r="F10"/>
      <c r="G10"/>
      <c r="H10"/>
      <c r="I10"/>
      <c r="J10"/>
      <c r="K10"/>
      <c r="L10"/>
      <c r="M10"/>
      <c r="N10"/>
      <c r="O10"/>
      <c r="P10"/>
      <c r="Q10"/>
      <c r="R10"/>
      <c r="S10"/>
      <c r="T10"/>
      <c r="U10"/>
    </row>
    <row r="11" spans="1:21" ht="17.25" customHeight="1" x14ac:dyDescent="0.35">
      <c r="A11"/>
      <c r="B11"/>
      <c r="C11"/>
      <c r="D11"/>
      <c r="E11"/>
      <c r="F11"/>
      <c r="G11"/>
      <c r="H11"/>
      <c r="I11"/>
      <c r="J11"/>
      <c r="K11"/>
      <c r="L11"/>
      <c r="M11"/>
      <c r="N11"/>
      <c r="O11"/>
      <c r="P11"/>
      <c r="Q11"/>
      <c r="R11"/>
      <c r="S11"/>
      <c r="T11"/>
      <c r="U11"/>
    </row>
    <row r="12" spans="1:21" ht="17.25" customHeight="1" x14ac:dyDescent="0.35">
      <c r="A12"/>
      <c r="B12"/>
      <c r="C12"/>
      <c r="D12"/>
      <c r="E12"/>
      <c r="F12"/>
      <c r="G12"/>
      <c r="H12"/>
      <c r="I12"/>
      <c r="J12"/>
      <c r="K12"/>
      <c r="L12"/>
      <c r="M12"/>
      <c r="N12"/>
      <c r="O12"/>
      <c r="P12"/>
      <c r="Q12"/>
      <c r="R12"/>
      <c r="S12"/>
      <c r="T12"/>
      <c r="U12"/>
    </row>
    <row r="13" spans="1:21" ht="17.25" customHeight="1" x14ac:dyDescent="0.35">
      <c r="A13"/>
      <c r="B13"/>
      <c r="C13"/>
      <c r="D13"/>
      <c r="E13"/>
      <c r="F13"/>
      <c r="G13"/>
      <c r="H13"/>
      <c r="I13"/>
      <c r="J13"/>
      <c r="K13"/>
      <c r="L13"/>
      <c r="M13"/>
      <c r="N13"/>
      <c r="O13"/>
      <c r="P13"/>
      <c r="Q13"/>
      <c r="R13"/>
      <c r="S13"/>
      <c r="T13"/>
      <c r="U13"/>
    </row>
    <row r="14" spans="1:21" ht="17.25" customHeight="1" x14ac:dyDescent="0.35">
      <c r="A14"/>
      <c r="B14"/>
      <c r="C14"/>
      <c r="D14"/>
      <c r="E14"/>
      <c r="F14"/>
      <c r="G14"/>
      <c r="H14"/>
      <c r="I14"/>
      <c r="J14"/>
      <c r="K14"/>
      <c r="L14"/>
      <c r="M14"/>
      <c r="N14"/>
      <c r="O14"/>
      <c r="P14"/>
      <c r="Q14"/>
      <c r="R14"/>
      <c r="S14"/>
      <c r="T14"/>
      <c r="U14"/>
    </row>
    <row r="15" spans="1:21" ht="17.25" customHeight="1" x14ac:dyDescent="0.35">
      <c r="A15"/>
      <c r="B15"/>
      <c r="C15"/>
      <c r="D15"/>
      <c r="E15"/>
      <c r="F15"/>
      <c r="G15"/>
      <c r="H15"/>
      <c r="I15"/>
      <c r="J15"/>
      <c r="K15"/>
      <c r="L15"/>
      <c r="M15"/>
      <c r="N15"/>
      <c r="O15"/>
      <c r="P15"/>
      <c r="Q15"/>
      <c r="R15"/>
      <c r="S15"/>
      <c r="T15"/>
      <c r="U15"/>
    </row>
    <row r="16" spans="1:21" ht="17.25" customHeight="1" x14ac:dyDescent="0.35">
      <c r="A16"/>
      <c r="B16"/>
      <c r="C16"/>
      <c r="D16"/>
      <c r="E16"/>
      <c r="F16"/>
      <c r="G16"/>
      <c r="H16"/>
      <c r="I16"/>
      <c r="J16"/>
      <c r="K16"/>
      <c r="L16"/>
      <c r="M16"/>
      <c r="N16"/>
      <c r="O16"/>
      <c r="P16"/>
      <c r="Q16"/>
      <c r="R16"/>
      <c r="S16"/>
      <c r="T16"/>
      <c r="U16"/>
    </row>
    <row r="17" spans="1:21" ht="17.25" customHeight="1" x14ac:dyDescent="0.35">
      <c r="A17"/>
      <c r="B17"/>
      <c r="C17"/>
      <c r="D17"/>
      <c r="E17"/>
      <c r="F17"/>
      <c r="G17"/>
      <c r="H17"/>
      <c r="I17"/>
      <c r="J17"/>
      <c r="K17"/>
      <c r="L17"/>
      <c r="M17"/>
      <c r="N17"/>
      <c r="O17"/>
      <c r="P17"/>
      <c r="Q17"/>
      <c r="R17"/>
      <c r="S17"/>
      <c r="T17"/>
      <c r="U17"/>
    </row>
    <row r="18" spans="1:21" ht="17.25" customHeight="1" x14ac:dyDescent="0.35">
      <c r="A18"/>
      <c r="B18"/>
      <c r="C18"/>
      <c r="D18"/>
      <c r="E18"/>
      <c r="F18"/>
      <c r="G18"/>
      <c r="H18"/>
      <c r="I18"/>
      <c r="J18"/>
      <c r="K18"/>
      <c r="L18"/>
      <c r="M18"/>
      <c r="N18"/>
      <c r="O18"/>
      <c r="P18"/>
      <c r="Q18"/>
      <c r="R18"/>
      <c r="S18"/>
      <c r="T18"/>
      <c r="U18"/>
    </row>
    <row r="19" spans="1:21" ht="17.25" customHeight="1" x14ac:dyDescent="0.35">
      <c r="A19"/>
      <c r="B19"/>
      <c r="C19"/>
      <c r="D19"/>
      <c r="E19"/>
      <c r="F19"/>
      <c r="G19"/>
      <c r="H19"/>
      <c r="I19"/>
      <c r="J19"/>
      <c r="K19"/>
      <c r="L19"/>
      <c r="M19"/>
      <c r="N19"/>
      <c r="O19"/>
      <c r="P19"/>
      <c r="Q19"/>
      <c r="R19"/>
      <c r="S19"/>
      <c r="T19"/>
      <c r="U19"/>
    </row>
    <row r="20" spans="1:21" ht="17.25" customHeight="1" x14ac:dyDescent="0.35">
      <c r="A20"/>
      <c r="B20"/>
      <c r="C20"/>
      <c r="D20"/>
      <c r="E20"/>
      <c r="F20"/>
      <c r="G20"/>
      <c r="H20"/>
      <c r="I20"/>
      <c r="J20"/>
      <c r="K20"/>
      <c r="L20"/>
      <c r="M20"/>
      <c r="N20"/>
      <c r="O20"/>
      <c r="P20"/>
      <c r="Q20"/>
      <c r="R20"/>
      <c r="S20"/>
      <c r="T20"/>
      <c r="U20"/>
    </row>
    <row r="21" spans="1:21" ht="17.25" customHeight="1" x14ac:dyDescent="0.35">
      <c r="A21"/>
      <c r="B21"/>
      <c r="C21"/>
      <c r="D21"/>
      <c r="E21"/>
      <c r="F21"/>
      <c r="G21"/>
      <c r="H21"/>
      <c r="I21"/>
      <c r="J21"/>
      <c r="K21"/>
      <c r="L21"/>
      <c r="M21"/>
      <c r="N21"/>
      <c r="O21"/>
      <c r="P21"/>
      <c r="Q21"/>
      <c r="R21"/>
      <c r="S21"/>
      <c r="T21"/>
      <c r="U21"/>
    </row>
    <row r="22" spans="1:21" ht="17.25" customHeight="1" x14ac:dyDescent="0.35">
      <c r="A22"/>
      <c r="B22"/>
      <c r="C22"/>
      <c r="D22"/>
      <c r="E22"/>
      <c r="F22"/>
      <c r="G22"/>
      <c r="H22"/>
      <c r="I22"/>
      <c r="J22"/>
      <c r="K22"/>
      <c r="L22"/>
      <c r="M22"/>
      <c r="N22"/>
      <c r="O22"/>
      <c r="P22"/>
      <c r="Q22"/>
      <c r="R22"/>
      <c r="S22"/>
      <c r="T22"/>
      <c r="U22"/>
    </row>
    <row r="23" spans="1:21" ht="17.25" customHeight="1" x14ac:dyDescent="0.35">
      <c r="A23"/>
      <c r="B23"/>
      <c r="C23"/>
      <c r="D23"/>
      <c r="E23"/>
      <c r="F23"/>
      <c r="G23"/>
      <c r="H23"/>
      <c r="I23"/>
      <c r="J23"/>
      <c r="K23"/>
      <c r="L23"/>
      <c r="M23"/>
      <c r="N23"/>
      <c r="O23"/>
      <c r="P23"/>
      <c r="Q23"/>
      <c r="R23"/>
      <c r="S23"/>
      <c r="T23"/>
      <c r="U23"/>
    </row>
    <row r="24" spans="1:21" ht="17.25" customHeight="1" x14ac:dyDescent="0.35">
      <c r="A24"/>
      <c r="B24"/>
      <c r="C24"/>
      <c r="D24"/>
      <c r="E24"/>
      <c r="F24"/>
      <c r="G24"/>
      <c r="H24"/>
      <c r="I24"/>
      <c r="J24"/>
      <c r="K24"/>
      <c r="L24"/>
      <c r="M24"/>
      <c r="N24"/>
      <c r="O24"/>
      <c r="P24"/>
      <c r="Q24"/>
      <c r="R24"/>
      <c r="S24"/>
      <c r="T24"/>
      <c r="U24"/>
    </row>
    <row r="25" spans="1:21" ht="17.25" customHeight="1" x14ac:dyDescent="0.35">
      <c r="A25"/>
      <c r="B25"/>
      <c r="C25"/>
      <c r="D25"/>
      <c r="E25"/>
      <c r="F25"/>
      <c r="G25"/>
      <c r="H25"/>
      <c r="I25"/>
      <c r="J25"/>
      <c r="K25"/>
      <c r="L25"/>
      <c r="M25"/>
      <c r="N25"/>
      <c r="O25"/>
      <c r="P25"/>
      <c r="Q25"/>
      <c r="R25"/>
      <c r="S25"/>
      <c r="T25"/>
      <c r="U25"/>
    </row>
    <row r="26" spans="1:21" ht="17.25" customHeight="1" x14ac:dyDescent="0.35">
      <c r="A26"/>
      <c r="B26"/>
      <c r="C26"/>
      <c r="D26"/>
      <c r="E26"/>
      <c r="F26"/>
      <c r="G26"/>
      <c r="H26"/>
      <c r="I26"/>
      <c r="J26"/>
      <c r="K26"/>
      <c r="L26"/>
      <c r="M26"/>
      <c r="N26"/>
      <c r="O26"/>
      <c r="P26"/>
      <c r="Q26"/>
      <c r="R26"/>
      <c r="S26"/>
      <c r="T26"/>
      <c r="U26"/>
    </row>
    <row r="27" spans="1:21" ht="17.25" customHeight="1" x14ac:dyDescent="0.35">
      <c r="A27"/>
      <c r="B27"/>
      <c r="C27"/>
      <c r="D27"/>
      <c r="E27"/>
      <c r="F27"/>
      <c r="G27"/>
      <c r="H27"/>
      <c r="I27"/>
      <c r="J27"/>
      <c r="K27"/>
      <c r="L27"/>
      <c r="M27"/>
      <c r="N27"/>
      <c r="O27"/>
      <c r="P27"/>
      <c r="Q27"/>
      <c r="R27"/>
      <c r="S27"/>
      <c r="T27"/>
      <c r="U27"/>
    </row>
    <row r="28" spans="1:21" ht="17.25" customHeight="1" x14ac:dyDescent="0.35">
      <c r="A28"/>
      <c r="B28"/>
      <c r="C28"/>
      <c r="D28"/>
      <c r="E28"/>
      <c r="F28"/>
      <c r="G28"/>
      <c r="H28"/>
      <c r="I28"/>
      <c r="J28"/>
      <c r="K28"/>
      <c r="L28"/>
      <c r="M28"/>
      <c r="N28"/>
      <c r="O28"/>
      <c r="P28"/>
      <c r="Q28"/>
      <c r="R28"/>
      <c r="S28"/>
      <c r="T28"/>
      <c r="U28"/>
    </row>
    <row r="29" spans="1:21" ht="17.25" customHeight="1" x14ac:dyDescent="0.35">
      <c r="A29"/>
      <c r="B29"/>
      <c r="C29"/>
      <c r="D29"/>
      <c r="E29"/>
      <c r="F29"/>
      <c r="G29"/>
      <c r="H29"/>
      <c r="I29"/>
      <c r="J29"/>
      <c r="K29"/>
      <c r="L29"/>
      <c r="M29"/>
      <c r="N29"/>
      <c r="O29"/>
      <c r="P29"/>
      <c r="Q29"/>
      <c r="R29"/>
      <c r="S29"/>
      <c r="T29"/>
      <c r="U29"/>
    </row>
    <row r="30" spans="1:21" ht="17.25" customHeight="1" x14ac:dyDescent="0.35">
      <c r="A30"/>
      <c r="B30"/>
      <c r="C30"/>
      <c r="D30"/>
      <c r="E30"/>
      <c r="F30"/>
      <c r="G30"/>
      <c r="H30"/>
      <c r="I30"/>
      <c r="J30"/>
      <c r="K30"/>
      <c r="L30"/>
      <c r="M30"/>
      <c r="N30"/>
      <c r="O30"/>
      <c r="P30"/>
      <c r="Q30"/>
      <c r="R30"/>
      <c r="S30"/>
      <c r="T30"/>
      <c r="U30"/>
    </row>
    <row r="31" spans="1:21" ht="17.25" customHeight="1" x14ac:dyDescent="0.35">
      <c r="A31"/>
      <c r="B31"/>
      <c r="C31"/>
      <c r="D31"/>
      <c r="E31"/>
      <c r="F31"/>
      <c r="G31"/>
      <c r="H31"/>
      <c r="I31"/>
      <c r="J31"/>
      <c r="K31"/>
      <c r="L31"/>
      <c r="M31"/>
      <c r="N31"/>
      <c r="O31"/>
      <c r="P31"/>
      <c r="Q31"/>
      <c r="R31"/>
      <c r="S31"/>
      <c r="T31"/>
      <c r="U31"/>
    </row>
    <row r="32" spans="1:21" ht="17.25" customHeight="1" x14ac:dyDescent="0.35">
      <c r="A32"/>
      <c r="B32"/>
      <c r="C32"/>
      <c r="D32"/>
      <c r="E32"/>
      <c r="F32"/>
      <c r="G32"/>
      <c r="H32"/>
      <c r="I32"/>
      <c r="J32"/>
      <c r="K32"/>
      <c r="L32"/>
      <c r="M32"/>
      <c r="N32"/>
      <c r="O32"/>
      <c r="P32"/>
      <c r="Q32"/>
      <c r="R32"/>
      <c r="S32"/>
      <c r="T32"/>
      <c r="U32"/>
    </row>
    <row r="33" spans="1:21" ht="17.25" customHeight="1" x14ac:dyDescent="0.35">
      <c r="A33"/>
      <c r="B33"/>
      <c r="C33"/>
      <c r="D33"/>
      <c r="E33"/>
      <c r="F33"/>
      <c r="G33"/>
      <c r="H33"/>
      <c r="I33"/>
      <c r="J33"/>
      <c r="K33"/>
      <c r="L33"/>
      <c r="M33"/>
      <c r="N33"/>
      <c r="O33"/>
      <c r="P33"/>
      <c r="Q33"/>
      <c r="R33"/>
      <c r="S33"/>
      <c r="T33"/>
      <c r="U33"/>
    </row>
    <row r="34" spans="1:21" ht="17.25" customHeight="1" x14ac:dyDescent="0.35">
      <c r="A34"/>
      <c r="B34"/>
      <c r="C34"/>
      <c r="D34"/>
      <c r="E34"/>
      <c r="F34"/>
      <c r="G34"/>
      <c r="H34"/>
      <c r="I34"/>
      <c r="J34"/>
      <c r="K34"/>
      <c r="L34"/>
      <c r="M34"/>
      <c r="N34"/>
      <c r="O34"/>
      <c r="P34"/>
      <c r="Q34"/>
      <c r="R34"/>
      <c r="S34"/>
      <c r="T34"/>
      <c r="U34"/>
    </row>
    <row r="35" spans="1:21" ht="17.25" customHeight="1" x14ac:dyDescent="0.35">
      <c r="A35"/>
      <c r="B35"/>
      <c r="C35"/>
      <c r="D35"/>
      <c r="E35"/>
      <c r="F35"/>
      <c r="G35"/>
      <c r="H35"/>
      <c r="I35"/>
      <c r="J35"/>
      <c r="K35"/>
      <c r="L35"/>
      <c r="M35"/>
      <c r="N35"/>
      <c r="O35"/>
      <c r="P35"/>
      <c r="Q35"/>
      <c r="R35"/>
      <c r="S35"/>
      <c r="T35"/>
      <c r="U35"/>
    </row>
    <row r="36" spans="1:21" ht="17.25" customHeight="1" x14ac:dyDescent="0.35">
      <c r="A36"/>
      <c r="B36"/>
      <c r="C36"/>
      <c r="D36"/>
      <c r="E36"/>
      <c r="F36"/>
      <c r="G36"/>
      <c r="H36"/>
      <c r="I36"/>
      <c r="J36"/>
      <c r="K36"/>
      <c r="L36"/>
      <c r="M36"/>
      <c r="N36"/>
      <c r="O36"/>
      <c r="P36"/>
      <c r="Q36"/>
      <c r="R36"/>
      <c r="S36"/>
      <c r="T36"/>
      <c r="U36"/>
    </row>
    <row r="37" spans="1:21" ht="17.25" customHeight="1" x14ac:dyDescent="0.35">
      <c r="A37"/>
      <c r="B37"/>
      <c r="C37"/>
      <c r="D37"/>
      <c r="E37"/>
      <c r="F37"/>
      <c r="G37"/>
      <c r="H37"/>
      <c r="I37"/>
      <c r="J37"/>
      <c r="K37"/>
      <c r="L37"/>
      <c r="M37"/>
      <c r="N37"/>
      <c r="O37"/>
      <c r="P37"/>
      <c r="Q37"/>
      <c r="R37"/>
      <c r="S37"/>
      <c r="T37"/>
      <c r="U37"/>
    </row>
    <row r="38" spans="1:21" ht="17.25" customHeight="1" x14ac:dyDescent="0.35">
      <c r="A38"/>
      <c r="B38"/>
      <c r="C38"/>
      <c r="D38"/>
      <c r="E38"/>
      <c r="F38"/>
      <c r="G38"/>
      <c r="H38"/>
      <c r="I38"/>
      <c r="J38"/>
      <c r="K38"/>
      <c r="L38"/>
      <c r="M38"/>
      <c r="N38"/>
      <c r="O38"/>
      <c r="P38"/>
      <c r="Q38"/>
      <c r="R38"/>
      <c r="S38"/>
      <c r="T38"/>
      <c r="U38"/>
    </row>
    <row r="39" spans="1:21" ht="17.25" customHeight="1" x14ac:dyDescent="0.35">
      <c r="A39"/>
      <c r="B39"/>
      <c r="C39"/>
      <c r="D39"/>
      <c r="E39"/>
      <c r="F39"/>
      <c r="G39"/>
      <c r="H39"/>
      <c r="I39"/>
      <c r="J39"/>
      <c r="K39"/>
      <c r="L39"/>
      <c r="M39"/>
      <c r="N39"/>
      <c r="O39"/>
      <c r="P39"/>
      <c r="Q39"/>
      <c r="R39"/>
      <c r="S39"/>
      <c r="T39"/>
      <c r="U39"/>
    </row>
    <row r="40" spans="1:21" x14ac:dyDescent="0.35">
      <c r="A40"/>
      <c r="B40"/>
      <c r="C40"/>
      <c r="D40"/>
      <c r="E40"/>
      <c r="F40"/>
      <c r="G40"/>
      <c r="H40"/>
      <c r="I40"/>
      <c r="J40"/>
      <c r="K40"/>
      <c r="L40"/>
      <c r="M40"/>
      <c r="N40"/>
      <c r="O40"/>
      <c r="P40"/>
      <c r="Q40"/>
      <c r="R40"/>
      <c r="S40"/>
      <c r="T40"/>
      <c r="U40"/>
    </row>
    <row r="41" spans="1:21" x14ac:dyDescent="0.35">
      <c r="A41"/>
      <c r="B41"/>
      <c r="C41"/>
      <c r="D41"/>
      <c r="E41"/>
      <c r="F41"/>
      <c r="G41"/>
      <c r="H41"/>
      <c r="I41"/>
      <c r="J41"/>
      <c r="K41"/>
      <c r="L41"/>
      <c r="M41"/>
      <c r="N41"/>
      <c r="O41"/>
      <c r="P41"/>
      <c r="Q41"/>
      <c r="R41"/>
      <c r="S41"/>
      <c r="T41"/>
      <c r="U41"/>
    </row>
    <row r="42" spans="1:21" x14ac:dyDescent="0.35">
      <c r="A42"/>
      <c r="B42"/>
      <c r="C42"/>
      <c r="D42"/>
      <c r="E42"/>
      <c r="F42"/>
      <c r="G42"/>
      <c r="H42"/>
      <c r="I42"/>
      <c r="J42"/>
      <c r="K42"/>
      <c r="L42"/>
      <c r="M42"/>
      <c r="N42"/>
      <c r="O42"/>
      <c r="P42"/>
      <c r="Q42"/>
      <c r="R42"/>
      <c r="S42"/>
      <c r="T42"/>
      <c r="U42"/>
    </row>
    <row r="43" spans="1:21" x14ac:dyDescent="0.35">
      <c r="A43"/>
      <c r="B43"/>
      <c r="C43"/>
      <c r="D43"/>
      <c r="E43"/>
      <c r="F43"/>
      <c r="G43"/>
      <c r="H43"/>
      <c r="I43"/>
      <c r="J43"/>
      <c r="K43"/>
      <c r="L43"/>
      <c r="M43"/>
    </row>
    <row r="44" spans="1:21" x14ac:dyDescent="0.35">
      <c r="A44"/>
      <c r="B44"/>
      <c r="C44"/>
      <c r="D44"/>
      <c r="E44"/>
      <c r="F44"/>
      <c r="G44"/>
      <c r="H44"/>
      <c r="I44"/>
      <c r="J44"/>
      <c r="K44"/>
      <c r="L44"/>
      <c r="M44"/>
    </row>
    <row r="45" spans="1:21" x14ac:dyDescent="0.35">
      <c r="A45"/>
      <c r="B45"/>
      <c r="C45"/>
      <c r="D45"/>
      <c r="E45"/>
      <c r="F45"/>
      <c r="G45"/>
      <c r="H45"/>
      <c r="I45"/>
      <c r="J45"/>
      <c r="K45"/>
      <c r="L45"/>
      <c r="M45"/>
    </row>
    <row r="46" spans="1:21" x14ac:dyDescent="0.35">
      <c r="A46"/>
      <c r="B46"/>
      <c r="C46"/>
      <c r="D46"/>
      <c r="E46"/>
      <c r="F46"/>
      <c r="G46"/>
      <c r="H46"/>
      <c r="I46"/>
      <c r="J46"/>
      <c r="K46"/>
      <c r="L46"/>
      <c r="M46"/>
    </row>
    <row r="47" spans="1:21" x14ac:dyDescent="0.35">
      <c r="A47"/>
      <c r="B47"/>
      <c r="C47"/>
      <c r="D47"/>
      <c r="E47"/>
      <c r="F47"/>
      <c r="G47"/>
      <c r="H47"/>
      <c r="I47"/>
      <c r="J47"/>
      <c r="K47"/>
      <c r="L47"/>
      <c r="M47"/>
    </row>
    <row r="48" spans="1:21" x14ac:dyDescent="0.35">
      <c r="A48"/>
      <c r="B48"/>
      <c r="C48"/>
      <c r="D48"/>
      <c r="E48"/>
      <c r="F48"/>
      <c r="G48"/>
      <c r="H48"/>
      <c r="I48"/>
      <c r="J48"/>
      <c r="K48"/>
      <c r="L48"/>
      <c r="M48"/>
    </row>
    <row r="49" spans="1:13" x14ac:dyDescent="0.35">
      <c r="A49"/>
      <c r="B49"/>
      <c r="C49"/>
      <c r="D49"/>
      <c r="E49"/>
      <c r="F49"/>
      <c r="G49"/>
      <c r="H49"/>
      <c r="I49"/>
      <c r="J49"/>
      <c r="K49"/>
      <c r="L49"/>
      <c r="M49"/>
    </row>
    <row r="50" spans="1:13" x14ac:dyDescent="0.35">
      <c r="A50"/>
      <c r="B50"/>
      <c r="C50"/>
      <c r="D50"/>
      <c r="E50"/>
      <c r="F50"/>
      <c r="G50"/>
      <c r="H50"/>
      <c r="I50"/>
      <c r="J50"/>
      <c r="K50"/>
      <c r="L50"/>
      <c r="M50"/>
    </row>
    <row r="51" spans="1:13" x14ac:dyDescent="0.35">
      <c r="A51"/>
      <c r="B51"/>
      <c r="C51"/>
      <c r="D51"/>
      <c r="E51"/>
      <c r="F51"/>
      <c r="G51"/>
      <c r="H51"/>
      <c r="I51"/>
      <c r="J51"/>
      <c r="K51"/>
      <c r="L51"/>
      <c r="M51"/>
    </row>
    <row r="52" spans="1:13" x14ac:dyDescent="0.35">
      <c r="A52"/>
      <c r="B52"/>
      <c r="C52"/>
      <c r="D52"/>
      <c r="E52"/>
      <c r="F52"/>
      <c r="G52"/>
      <c r="H52"/>
      <c r="I52"/>
      <c r="J52"/>
      <c r="K52"/>
      <c r="L52"/>
      <c r="M52"/>
    </row>
    <row r="53" spans="1:13" x14ac:dyDescent="0.35">
      <c r="A53"/>
      <c r="B53"/>
      <c r="C53"/>
      <c r="D53"/>
      <c r="E53"/>
      <c r="F53"/>
      <c r="G53"/>
      <c r="H53"/>
      <c r="I53"/>
      <c r="J53"/>
      <c r="K53"/>
      <c r="L53"/>
      <c r="M53"/>
    </row>
    <row r="54" spans="1:13" x14ac:dyDescent="0.35">
      <c r="A54"/>
      <c r="B54"/>
      <c r="C54"/>
      <c r="D54"/>
      <c r="E54"/>
      <c r="F54"/>
      <c r="G54"/>
      <c r="H54"/>
      <c r="I54"/>
      <c r="J54"/>
      <c r="K54"/>
      <c r="L54"/>
      <c r="M54"/>
    </row>
    <row r="55" spans="1:13" x14ac:dyDescent="0.35">
      <c r="A55"/>
      <c r="B55"/>
      <c r="C55"/>
      <c r="D55"/>
      <c r="E55"/>
      <c r="F55"/>
      <c r="G55"/>
      <c r="H55"/>
      <c r="I55"/>
      <c r="J55"/>
      <c r="K55"/>
      <c r="L55"/>
      <c r="M55"/>
    </row>
    <row r="56" spans="1:13" x14ac:dyDescent="0.35">
      <c r="A56"/>
      <c r="B56"/>
      <c r="C56"/>
      <c r="D56"/>
      <c r="E56"/>
      <c r="F56"/>
      <c r="G56"/>
      <c r="H56"/>
      <c r="I56"/>
      <c r="J56"/>
      <c r="K56"/>
      <c r="L56"/>
      <c r="M56"/>
    </row>
    <row r="57" spans="1:13" x14ac:dyDescent="0.35">
      <c r="A57"/>
      <c r="B57"/>
      <c r="C57"/>
      <c r="D57"/>
      <c r="E57"/>
      <c r="F57"/>
      <c r="G57"/>
      <c r="H57"/>
      <c r="I57"/>
      <c r="J57"/>
      <c r="K57"/>
      <c r="L57"/>
      <c r="M57"/>
    </row>
    <row r="58" spans="1:13" x14ac:dyDescent="0.35">
      <c r="A58"/>
      <c r="B58"/>
      <c r="C58"/>
      <c r="D58"/>
      <c r="E58"/>
      <c r="F58"/>
      <c r="G58"/>
      <c r="H58"/>
      <c r="I58"/>
      <c r="J58"/>
      <c r="K58"/>
      <c r="L58"/>
      <c r="M58"/>
    </row>
    <row r="59" spans="1:13" x14ac:dyDescent="0.35">
      <c r="A59"/>
      <c r="B59"/>
      <c r="C59"/>
      <c r="D59"/>
      <c r="E59"/>
      <c r="F59"/>
      <c r="G59"/>
      <c r="H59"/>
      <c r="I59"/>
      <c r="J59"/>
      <c r="K59"/>
      <c r="L59"/>
      <c r="M59"/>
    </row>
    <row r="60" spans="1:13" x14ac:dyDescent="0.35">
      <c r="A60"/>
      <c r="B60"/>
      <c r="C60"/>
      <c r="D60"/>
      <c r="E60"/>
      <c r="F60"/>
      <c r="G60"/>
      <c r="H60"/>
      <c r="I60"/>
      <c r="J60"/>
      <c r="K60"/>
      <c r="L60"/>
      <c r="M60"/>
    </row>
    <row r="61" spans="1:13" x14ac:dyDescent="0.35">
      <c r="A61"/>
      <c r="B61"/>
      <c r="C61"/>
      <c r="D61"/>
      <c r="E61"/>
      <c r="F61"/>
      <c r="G61"/>
      <c r="H61"/>
      <c r="I61"/>
      <c r="J61"/>
      <c r="K61"/>
      <c r="L61"/>
      <c r="M61"/>
    </row>
    <row r="62" spans="1:13" x14ac:dyDescent="0.35">
      <c r="A62"/>
      <c r="B62"/>
      <c r="C62"/>
      <c r="D62"/>
      <c r="E62"/>
      <c r="F62"/>
      <c r="G62"/>
      <c r="H62"/>
      <c r="I62"/>
      <c r="J62"/>
      <c r="K62"/>
      <c r="L62"/>
      <c r="M62"/>
    </row>
    <row r="63" spans="1:13" x14ac:dyDescent="0.35">
      <c r="A63"/>
      <c r="B63"/>
      <c r="C63"/>
      <c r="D63"/>
      <c r="E63"/>
      <c r="F63"/>
      <c r="G63"/>
      <c r="H63"/>
      <c r="I63"/>
      <c r="J63"/>
      <c r="K63"/>
      <c r="L63"/>
      <c r="M63"/>
    </row>
    <row r="64" spans="1:13" x14ac:dyDescent="0.35">
      <c r="A64"/>
      <c r="B64"/>
      <c r="C64"/>
      <c r="D64"/>
      <c r="E64"/>
      <c r="F64"/>
      <c r="G64"/>
      <c r="H64"/>
      <c r="I64"/>
      <c r="J64"/>
      <c r="K64"/>
      <c r="L64"/>
      <c r="M64"/>
    </row>
    <row r="65" spans="1:13" x14ac:dyDescent="0.35">
      <c r="A65"/>
      <c r="B65"/>
      <c r="C65"/>
      <c r="D65"/>
      <c r="E65"/>
      <c r="F65"/>
      <c r="G65"/>
      <c r="H65"/>
      <c r="I65"/>
      <c r="J65"/>
      <c r="K65"/>
      <c r="L65"/>
      <c r="M65"/>
    </row>
    <row r="66" spans="1:13" x14ac:dyDescent="0.35">
      <c r="A66"/>
      <c r="B66"/>
      <c r="C66"/>
      <c r="D66"/>
      <c r="E66"/>
      <c r="F66"/>
      <c r="G66"/>
      <c r="H66"/>
      <c r="I66"/>
      <c r="J66"/>
      <c r="K66"/>
      <c r="L66"/>
      <c r="M66"/>
    </row>
    <row r="67" spans="1:13" x14ac:dyDescent="0.35">
      <c r="A67"/>
      <c r="B67"/>
      <c r="C67"/>
      <c r="D67"/>
      <c r="E67"/>
      <c r="F67"/>
      <c r="G67"/>
      <c r="H67"/>
      <c r="I67"/>
      <c r="J67"/>
      <c r="K67"/>
      <c r="L67"/>
      <c r="M67"/>
    </row>
    <row r="68" spans="1:13" x14ac:dyDescent="0.35">
      <c r="A68"/>
      <c r="B68"/>
      <c r="C68"/>
      <c r="D68"/>
      <c r="E68"/>
      <c r="F68"/>
      <c r="G68"/>
      <c r="H68"/>
      <c r="I68"/>
      <c r="J68"/>
      <c r="K68"/>
      <c r="L68"/>
      <c r="M68"/>
    </row>
    <row r="69" spans="1:13" x14ac:dyDescent="0.35">
      <c r="A69"/>
      <c r="B69"/>
      <c r="C69"/>
      <c r="D69"/>
      <c r="E69"/>
      <c r="F69"/>
      <c r="G69"/>
      <c r="H69"/>
      <c r="I69"/>
      <c r="J69"/>
      <c r="K69"/>
      <c r="L69"/>
      <c r="M69"/>
    </row>
    <row r="70" spans="1:13" x14ac:dyDescent="0.35">
      <c r="A70"/>
      <c r="B70"/>
      <c r="C70"/>
      <c r="D70"/>
      <c r="E70"/>
      <c r="F70"/>
      <c r="G70"/>
      <c r="H70"/>
      <c r="I70"/>
      <c r="J70"/>
      <c r="K70"/>
      <c r="L70"/>
      <c r="M70"/>
    </row>
    <row r="71" spans="1:13" x14ac:dyDescent="0.35">
      <c r="A71"/>
      <c r="B71"/>
      <c r="C71"/>
      <c r="D71"/>
      <c r="E71"/>
      <c r="F71"/>
      <c r="G71"/>
      <c r="H71"/>
      <c r="I71"/>
      <c r="J71"/>
      <c r="K71"/>
      <c r="L71"/>
      <c r="M71"/>
    </row>
    <row r="72" spans="1:13" x14ac:dyDescent="0.35">
      <c r="A72"/>
      <c r="B72"/>
      <c r="C72"/>
      <c r="D72"/>
      <c r="E72"/>
      <c r="F72"/>
      <c r="G72"/>
      <c r="H72"/>
      <c r="I72"/>
      <c r="J72"/>
      <c r="K72"/>
      <c r="L72"/>
      <c r="M72"/>
    </row>
    <row r="73" spans="1:13" x14ac:dyDescent="0.35">
      <c r="A73"/>
      <c r="B73"/>
      <c r="C73"/>
      <c r="D73"/>
      <c r="E73"/>
      <c r="F73"/>
      <c r="G73"/>
      <c r="H73"/>
      <c r="I73"/>
      <c r="J73"/>
      <c r="K73"/>
      <c r="L73"/>
      <c r="M73"/>
    </row>
    <row r="74" spans="1:13" x14ac:dyDescent="0.35">
      <c r="A74"/>
      <c r="B74"/>
      <c r="C74"/>
      <c r="D74"/>
      <c r="E74"/>
      <c r="F74"/>
      <c r="G74"/>
      <c r="H74"/>
      <c r="I74"/>
      <c r="J74"/>
      <c r="K74"/>
      <c r="L74"/>
      <c r="M74"/>
    </row>
    <row r="75" spans="1:13" x14ac:dyDescent="0.35">
      <c r="A75"/>
      <c r="B75"/>
      <c r="C75"/>
      <c r="D75"/>
      <c r="E75"/>
      <c r="F75"/>
      <c r="G75"/>
      <c r="H75"/>
      <c r="I75"/>
      <c r="J75"/>
      <c r="K75"/>
      <c r="L75"/>
      <c r="M75"/>
    </row>
    <row r="76" spans="1:13" x14ac:dyDescent="0.35">
      <c r="A76"/>
      <c r="B76"/>
      <c r="C76"/>
      <c r="D76"/>
      <c r="E76"/>
      <c r="F76"/>
      <c r="G76"/>
      <c r="H76"/>
      <c r="I76"/>
      <c r="J76"/>
      <c r="K76"/>
      <c r="L76"/>
      <c r="M76"/>
    </row>
    <row r="77" spans="1:13" x14ac:dyDescent="0.35">
      <c r="A77"/>
      <c r="B77"/>
      <c r="C77"/>
      <c r="D77"/>
      <c r="E77"/>
      <c r="F77"/>
      <c r="G77"/>
      <c r="H77"/>
      <c r="I77"/>
      <c r="J77"/>
      <c r="K77"/>
      <c r="L77"/>
      <c r="M77"/>
    </row>
    <row r="78" spans="1:13" x14ac:dyDescent="0.35">
      <c r="A78"/>
      <c r="B78"/>
      <c r="C78"/>
      <c r="D78"/>
      <c r="E78"/>
      <c r="F78"/>
      <c r="G78"/>
      <c r="H78"/>
      <c r="I78"/>
      <c r="J78"/>
      <c r="K78"/>
      <c r="L78"/>
      <c r="M78"/>
    </row>
    <row r="79" spans="1:13" x14ac:dyDescent="0.35">
      <c r="A79"/>
      <c r="B79"/>
      <c r="C79"/>
      <c r="D79"/>
      <c r="E79"/>
      <c r="F79"/>
      <c r="G79"/>
      <c r="H79"/>
      <c r="I79"/>
      <c r="J79"/>
      <c r="K79"/>
      <c r="L79"/>
      <c r="M79"/>
    </row>
    <row r="80" spans="1:13" x14ac:dyDescent="0.35">
      <c r="A80"/>
      <c r="B80"/>
      <c r="C80"/>
      <c r="D80"/>
      <c r="E80"/>
      <c r="F80"/>
      <c r="G80"/>
      <c r="H80"/>
      <c r="I80"/>
      <c r="J80"/>
      <c r="K80"/>
      <c r="L80"/>
      <c r="M80"/>
    </row>
    <row r="81" spans="1:13" x14ac:dyDescent="0.35">
      <c r="A81"/>
      <c r="B81"/>
      <c r="C81"/>
      <c r="D81"/>
      <c r="E81"/>
      <c r="F81"/>
      <c r="G81"/>
      <c r="H81"/>
      <c r="I81"/>
      <c r="J81"/>
      <c r="K81"/>
      <c r="L81"/>
      <c r="M81"/>
    </row>
    <row r="82" spans="1:13" x14ac:dyDescent="0.35">
      <c r="A82"/>
      <c r="B82"/>
      <c r="C82"/>
      <c r="D82"/>
      <c r="E82"/>
      <c r="F82"/>
      <c r="G82"/>
      <c r="H82"/>
      <c r="I82"/>
      <c r="J82"/>
      <c r="K82"/>
      <c r="L82"/>
      <c r="M82"/>
    </row>
    <row r="83" spans="1:13" x14ac:dyDescent="0.35">
      <c r="A83"/>
      <c r="B83"/>
      <c r="C83"/>
      <c r="D83"/>
      <c r="E83"/>
      <c r="F83"/>
      <c r="G83"/>
      <c r="H83"/>
      <c r="I83"/>
      <c r="J83"/>
      <c r="K83"/>
      <c r="L83"/>
      <c r="M83"/>
    </row>
    <row r="84" spans="1:13" x14ac:dyDescent="0.35">
      <c r="A84"/>
      <c r="B84"/>
      <c r="C84"/>
      <c r="D84"/>
      <c r="E84"/>
      <c r="F84"/>
      <c r="G84"/>
      <c r="H84"/>
      <c r="I84"/>
      <c r="J84"/>
      <c r="K84"/>
      <c r="L84"/>
      <c r="M84"/>
    </row>
    <row r="85" spans="1:13" x14ac:dyDescent="0.35">
      <c r="A85"/>
      <c r="B85"/>
      <c r="C85"/>
      <c r="D85"/>
      <c r="E85"/>
      <c r="F85"/>
      <c r="G85"/>
      <c r="H85"/>
      <c r="I85"/>
      <c r="J85"/>
      <c r="K85"/>
      <c r="L85"/>
      <c r="M85"/>
    </row>
    <row r="86" spans="1:13" x14ac:dyDescent="0.35">
      <c r="A86"/>
      <c r="B86"/>
      <c r="C86"/>
      <c r="D86"/>
      <c r="E86"/>
      <c r="F86"/>
      <c r="G86"/>
      <c r="H86"/>
      <c r="I86"/>
      <c r="J86"/>
      <c r="K86"/>
      <c r="L86"/>
      <c r="M86"/>
    </row>
    <row r="87" spans="1:13" x14ac:dyDescent="0.35">
      <c r="A87"/>
      <c r="B87"/>
      <c r="C87"/>
      <c r="D87"/>
      <c r="E87"/>
      <c r="F87"/>
      <c r="G87"/>
      <c r="H87"/>
      <c r="I87"/>
      <c r="J87"/>
      <c r="K87"/>
      <c r="L87"/>
      <c r="M87"/>
    </row>
    <row r="88" spans="1:13" x14ac:dyDescent="0.35">
      <c r="A88"/>
      <c r="B88"/>
      <c r="C88"/>
      <c r="D88"/>
      <c r="E88"/>
      <c r="F88"/>
      <c r="G88"/>
      <c r="H88"/>
      <c r="I88"/>
      <c r="J88"/>
      <c r="K88"/>
      <c r="L88"/>
      <c r="M88"/>
    </row>
    <row r="89" spans="1:13" x14ac:dyDescent="0.35">
      <c r="A89"/>
      <c r="B89"/>
      <c r="C89"/>
      <c r="D89"/>
      <c r="E89"/>
      <c r="F89"/>
      <c r="G89"/>
      <c r="H89"/>
      <c r="I89"/>
      <c r="J89"/>
      <c r="K89"/>
      <c r="L89"/>
      <c r="M89"/>
    </row>
    <row r="90" spans="1:13" x14ac:dyDescent="0.35">
      <c r="A90"/>
      <c r="B90"/>
      <c r="C90"/>
      <c r="D90"/>
      <c r="E90"/>
      <c r="F90"/>
      <c r="G90"/>
      <c r="H90"/>
      <c r="I90"/>
      <c r="J90"/>
      <c r="K90"/>
      <c r="L90"/>
      <c r="M90"/>
    </row>
    <row r="91" spans="1:13" x14ac:dyDescent="0.35">
      <c r="A91"/>
      <c r="B91"/>
      <c r="C91"/>
      <c r="D91"/>
      <c r="E91"/>
      <c r="F91"/>
      <c r="G91"/>
      <c r="H91"/>
      <c r="I91"/>
      <c r="J91"/>
      <c r="K91"/>
      <c r="L91"/>
      <c r="M91"/>
    </row>
    <row r="92" spans="1:13" x14ac:dyDescent="0.35">
      <c r="A92"/>
      <c r="B92"/>
      <c r="C92"/>
      <c r="D92"/>
      <c r="E92"/>
      <c r="F92"/>
      <c r="G92"/>
      <c r="H92"/>
      <c r="I92"/>
      <c r="J92"/>
      <c r="K92"/>
      <c r="L92"/>
      <c r="M92"/>
    </row>
    <row r="93" spans="1:13" x14ac:dyDescent="0.35">
      <c r="A93"/>
      <c r="B93"/>
      <c r="C93"/>
      <c r="D93"/>
      <c r="E93"/>
      <c r="F93"/>
      <c r="G93"/>
      <c r="H93"/>
      <c r="I93"/>
      <c r="J93"/>
      <c r="K93"/>
      <c r="L93"/>
      <c r="M93"/>
    </row>
    <row r="94" spans="1:13" x14ac:dyDescent="0.35">
      <c r="A94"/>
      <c r="B94"/>
      <c r="C94"/>
      <c r="D94"/>
      <c r="E94"/>
      <c r="F94"/>
      <c r="G94"/>
      <c r="H94"/>
      <c r="I94"/>
      <c r="J94"/>
      <c r="K94"/>
      <c r="L94"/>
      <c r="M94"/>
    </row>
    <row r="95" spans="1:13" x14ac:dyDescent="0.35">
      <c r="A95"/>
      <c r="B95"/>
      <c r="C95"/>
      <c r="D95"/>
      <c r="E95"/>
      <c r="F95"/>
      <c r="G95"/>
      <c r="H95"/>
      <c r="I95"/>
      <c r="J95"/>
      <c r="K95"/>
      <c r="L95"/>
      <c r="M95"/>
    </row>
    <row r="96" spans="1:13" x14ac:dyDescent="0.35">
      <c r="A96"/>
      <c r="B96"/>
      <c r="C96"/>
      <c r="D96"/>
      <c r="E96"/>
      <c r="F96"/>
      <c r="G96"/>
      <c r="H96"/>
      <c r="I96"/>
      <c r="J96"/>
      <c r="K96"/>
      <c r="L96"/>
      <c r="M96"/>
    </row>
    <row r="97" spans="1:13" x14ac:dyDescent="0.35">
      <c r="A97"/>
      <c r="B97"/>
      <c r="C97"/>
      <c r="D97"/>
      <c r="E97"/>
      <c r="F97"/>
      <c r="G97"/>
      <c r="H97"/>
      <c r="I97"/>
      <c r="J97"/>
      <c r="K97"/>
      <c r="L97"/>
      <c r="M97"/>
    </row>
    <row r="98" spans="1:13" x14ac:dyDescent="0.35">
      <c r="A98"/>
      <c r="B98"/>
      <c r="C98"/>
      <c r="D98"/>
      <c r="E98"/>
      <c r="F98"/>
      <c r="G98"/>
      <c r="H98"/>
      <c r="I98"/>
      <c r="J98"/>
      <c r="K98"/>
      <c r="L98"/>
      <c r="M98"/>
    </row>
    <row r="99" spans="1:13" x14ac:dyDescent="0.35">
      <c r="A99"/>
      <c r="B99"/>
      <c r="C99"/>
      <c r="D99"/>
      <c r="E99"/>
      <c r="F99"/>
      <c r="G99"/>
      <c r="H99"/>
      <c r="I99"/>
      <c r="J99"/>
      <c r="K99"/>
      <c r="L99"/>
      <c r="M99"/>
    </row>
    <row r="100" spans="1:13" x14ac:dyDescent="0.35">
      <c r="A100"/>
      <c r="B100"/>
      <c r="C100"/>
      <c r="D100"/>
      <c r="E100"/>
      <c r="F100"/>
      <c r="G100"/>
      <c r="H100"/>
      <c r="I100"/>
      <c r="J100"/>
      <c r="K100"/>
      <c r="L100"/>
      <c r="M100"/>
    </row>
    <row r="101" spans="1:13" x14ac:dyDescent="0.35">
      <c r="A101"/>
      <c r="B101"/>
      <c r="C101"/>
      <c r="D101"/>
      <c r="E101"/>
      <c r="F101"/>
      <c r="G101"/>
      <c r="H101"/>
      <c r="I101"/>
      <c r="J101"/>
      <c r="K101"/>
      <c r="L101"/>
      <c r="M101"/>
    </row>
    <row r="102" spans="1:13" x14ac:dyDescent="0.35">
      <c r="A102"/>
      <c r="B102"/>
      <c r="C102"/>
      <c r="D102"/>
      <c r="E102"/>
      <c r="F102"/>
      <c r="G102"/>
      <c r="H102"/>
      <c r="I102"/>
      <c r="J102"/>
      <c r="K102"/>
      <c r="L102"/>
      <c r="M102"/>
    </row>
    <row r="103" spans="1:13" x14ac:dyDescent="0.35">
      <c r="A103"/>
      <c r="B103"/>
      <c r="C103"/>
      <c r="D103"/>
      <c r="E103"/>
      <c r="F103"/>
      <c r="G103"/>
      <c r="H103"/>
      <c r="I103"/>
      <c r="J103"/>
      <c r="K103"/>
      <c r="L103"/>
      <c r="M103"/>
    </row>
    <row r="104" spans="1:13" x14ac:dyDescent="0.35">
      <c r="A104"/>
      <c r="B104"/>
      <c r="C104"/>
      <c r="D104"/>
      <c r="E104"/>
      <c r="F104"/>
      <c r="G104"/>
      <c r="H104"/>
      <c r="I104"/>
      <c r="J104"/>
      <c r="K104"/>
      <c r="L104"/>
      <c r="M104"/>
    </row>
    <row r="105" spans="1:13" x14ac:dyDescent="0.35">
      <c r="A105"/>
      <c r="B105"/>
      <c r="C105"/>
      <c r="D105"/>
      <c r="E105"/>
      <c r="F105"/>
      <c r="G105"/>
      <c r="H105"/>
      <c r="I105"/>
      <c r="J105"/>
      <c r="K105"/>
      <c r="L105"/>
      <c r="M105"/>
    </row>
    <row r="106" spans="1:13" x14ac:dyDescent="0.35">
      <c r="A106"/>
      <c r="B106"/>
      <c r="C106"/>
      <c r="D106"/>
      <c r="E106"/>
      <c r="F106"/>
      <c r="G106"/>
      <c r="H106"/>
      <c r="I106"/>
      <c r="J106"/>
      <c r="K106"/>
      <c r="L106"/>
      <c r="M106"/>
    </row>
    <row r="107" spans="1:13" x14ac:dyDescent="0.35">
      <c r="A107"/>
      <c r="B107"/>
      <c r="C107"/>
      <c r="D107"/>
      <c r="E107"/>
      <c r="F107"/>
      <c r="G107"/>
      <c r="H107"/>
      <c r="I107"/>
      <c r="J107"/>
      <c r="K107"/>
      <c r="L107"/>
      <c r="M107"/>
    </row>
    <row r="108" spans="1:13" x14ac:dyDescent="0.35">
      <c r="A108"/>
      <c r="B108"/>
      <c r="C108"/>
      <c r="D108"/>
      <c r="E108"/>
      <c r="F108"/>
      <c r="G108"/>
      <c r="H108"/>
      <c r="I108"/>
      <c r="J108"/>
      <c r="K108"/>
      <c r="L108"/>
      <c r="M108"/>
    </row>
    <row r="109" spans="1:13" x14ac:dyDescent="0.35">
      <c r="A109"/>
      <c r="B109"/>
      <c r="C109"/>
      <c r="D109"/>
      <c r="E109"/>
      <c r="F109"/>
      <c r="G109"/>
      <c r="H109"/>
      <c r="I109"/>
      <c r="J109"/>
      <c r="K109"/>
      <c r="L109"/>
      <c r="M109"/>
    </row>
    <row r="110" spans="1:13" x14ac:dyDescent="0.35">
      <c r="A110"/>
      <c r="B110"/>
      <c r="C110"/>
      <c r="D110"/>
      <c r="E110"/>
      <c r="F110"/>
      <c r="G110"/>
      <c r="H110"/>
      <c r="I110"/>
      <c r="J110"/>
      <c r="K110"/>
      <c r="L110"/>
      <c r="M110"/>
    </row>
    <row r="111" spans="1:13" x14ac:dyDescent="0.35">
      <c r="A111"/>
      <c r="B111"/>
      <c r="C111"/>
      <c r="D111"/>
      <c r="E111"/>
      <c r="F111"/>
      <c r="G111"/>
      <c r="H111"/>
      <c r="I111"/>
      <c r="J111"/>
      <c r="K111"/>
      <c r="L111"/>
      <c r="M111"/>
    </row>
    <row r="112" spans="1:13" x14ac:dyDescent="0.35">
      <c r="A112"/>
      <c r="B112"/>
      <c r="C112"/>
      <c r="D112"/>
      <c r="E112"/>
      <c r="F112"/>
      <c r="G112"/>
      <c r="H112"/>
      <c r="I112"/>
      <c r="J112"/>
      <c r="K112"/>
      <c r="L112"/>
      <c r="M112"/>
    </row>
    <row r="113" spans="1:13" x14ac:dyDescent="0.35">
      <c r="A113"/>
      <c r="B113"/>
      <c r="C113"/>
      <c r="D113"/>
      <c r="E113"/>
      <c r="F113"/>
      <c r="G113"/>
      <c r="H113"/>
      <c r="I113"/>
      <c r="J113"/>
      <c r="K113"/>
      <c r="L113"/>
      <c r="M113"/>
    </row>
    <row r="114" spans="1:13" x14ac:dyDescent="0.35">
      <c r="A114"/>
      <c r="B114"/>
      <c r="C114"/>
      <c r="D114"/>
      <c r="E114"/>
      <c r="F114"/>
      <c r="G114"/>
      <c r="H114"/>
      <c r="I114"/>
      <c r="J114"/>
      <c r="K114"/>
      <c r="L114"/>
      <c r="M114"/>
    </row>
    <row r="115" spans="1:13" x14ac:dyDescent="0.35">
      <c r="A115"/>
      <c r="B115"/>
      <c r="C115"/>
      <c r="D115"/>
      <c r="E115"/>
      <c r="F115"/>
      <c r="G115"/>
      <c r="H115"/>
      <c r="I115"/>
      <c r="J115"/>
      <c r="K115"/>
      <c r="L115"/>
      <c r="M115"/>
    </row>
    <row r="116" spans="1:13" x14ac:dyDescent="0.35">
      <c r="A116"/>
      <c r="B116"/>
      <c r="C116"/>
      <c r="D116"/>
      <c r="E116"/>
      <c r="F116"/>
      <c r="G116"/>
      <c r="H116"/>
      <c r="I116"/>
      <c r="J116"/>
      <c r="K116"/>
      <c r="L116"/>
      <c r="M116"/>
    </row>
    <row r="117" spans="1:13" x14ac:dyDescent="0.35">
      <c r="A117"/>
      <c r="B117"/>
      <c r="C117"/>
      <c r="D117"/>
      <c r="E117"/>
      <c r="F117"/>
      <c r="G117"/>
      <c r="H117"/>
      <c r="I117"/>
      <c r="J117"/>
      <c r="K117"/>
      <c r="L117"/>
      <c r="M117"/>
    </row>
    <row r="118" spans="1:13" x14ac:dyDescent="0.35">
      <c r="A118"/>
      <c r="B118"/>
      <c r="C118"/>
      <c r="D118"/>
      <c r="E118"/>
      <c r="F118"/>
      <c r="G118"/>
      <c r="H118"/>
      <c r="I118"/>
      <c r="J118"/>
      <c r="K118"/>
      <c r="L118"/>
      <c r="M118"/>
    </row>
    <row r="119" spans="1:13" x14ac:dyDescent="0.35">
      <c r="A119"/>
      <c r="B119"/>
      <c r="C119"/>
      <c r="D119"/>
      <c r="E119"/>
      <c r="F119"/>
      <c r="G119"/>
      <c r="H119"/>
      <c r="I119"/>
      <c r="J119"/>
      <c r="K119"/>
      <c r="L119"/>
      <c r="M119"/>
    </row>
    <row r="120" spans="1:13" x14ac:dyDescent="0.35">
      <c r="A120"/>
      <c r="B120"/>
      <c r="C120"/>
      <c r="D120"/>
      <c r="E120"/>
      <c r="F120"/>
      <c r="G120"/>
      <c r="H120"/>
      <c r="I120"/>
      <c r="J120"/>
      <c r="K120"/>
      <c r="L120"/>
      <c r="M120"/>
    </row>
    <row r="121" spans="1:13" x14ac:dyDescent="0.35">
      <c r="A121"/>
      <c r="B121"/>
      <c r="C121"/>
      <c r="D121"/>
      <c r="E121"/>
      <c r="F121"/>
      <c r="G121"/>
      <c r="H121"/>
      <c r="I121"/>
      <c r="J121"/>
      <c r="K121"/>
      <c r="L121"/>
      <c r="M121"/>
    </row>
    <row r="122" spans="1:13" x14ac:dyDescent="0.35">
      <c r="A122"/>
      <c r="B122"/>
      <c r="C122"/>
      <c r="D122"/>
      <c r="E122"/>
      <c r="F122"/>
      <c r="G122"/>
      <c r="H122"/>
      <c r="I122"/>
      <c r="J122"/>
      <c r="K122"/>
      <c r="L122"/>
      <c r="M122"/>
    </row>
  </sheetData>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1">
    <tabColor theme="0" tint="-0.14999847407452621"/>
  </sheetPr>
  <dimension ref="B2:AA57"/>
  <sheetViews>
    <sheetView zoomScale="90" zoomScaleNormal="90" workbookViewId="0"/>
  </sheetViews>
  <sheetFormatPr baseColWidth="10" defaultColWidth="11.453125" defaultRowHeight="14.5" x14ac:dyDescent="0.35"/>
  <cols>
    <col min="1" max="1" width="5" style="60" customWidth="1"/>
    <col min="2" max="2" width="41.54296875" style="60" customWidth="1"/>
    <col min="3" max="3" width="17.81640625" style="60" bestFit="1" customWidth="1"/>
    <col min="4" max="4" width="13" style="78" bestFit="1" customWidth="1"/>
    <col min="5" max="7" width="12.81640625" style="78" bestFit="1" customWidth="1"/>
    <col min="8" max="9" width="11.453125" style="78"/>
    <col min="10" max="11" width="11.453125" style="60"/>
    <col min="12" max="12" width="19" style="78" customWidth="1"/>
    <col min="13" max="13" width="37" style="78" customWidth="1"/>
    <col min="14" max="15" width="13.26953125" style="78" customWidth="1"/>
    <col min="16" max="17" width="13.26953125" style="60" customWidth="1"/>
    <col min="18" max="18" width="19.54296875" style="60" customWidth="1"/>
    <col min="19" max="19" width="13.26953125" style="60" customWidth="1"/>
    <col min="20" max="20" width="25.1796875" style="60" customWidth="1"/>
    <col min="21" max="21" width="13.26953125" style="60" customWidth="1"/>
    <col min="22" max="24" width="52.54296875" style="60" customWidth="1"/>
    <col min="25" max="25" width="40.7265625" style="60" customWidth="1"/>
    <col min="26" max="26" width="59.81640625" style="60" customWidth="1"/>
    <col min="27" max="27" width="39.1796875" style="60" customWidth="1"/>
    <col min="28" max="28" width="39.81640625" style="60" customWidth="1"/>
    <col min="29" max="29" width="39.54296875" style="60" customWidth="1"/>
    <col min="30" max="30" width="50.54296875" style="60" customWidth="1"/>
    <col min="31" max="31" width="35.7265625" style="60" customWidth="1"/>
    <col min="32" max="32" width="46.54296875" style="60" bestFit="1" customWidth="1"/>
    <col min="33" max="33" width="47.453125" style="60" customWidth="1"/>
    <col min="34" max="34" width="47.1796875" style="60" bestFit="1" customWidth="1"/>
    <col min="35" max="35" width="62.453125" style="60" bestFit="1" customWidth="1"/>
    <col min="36" max="36" width="44" style="60" bestFit="1" customWidth="1"/>
    <col min="37" max="37" width="57.81640625" style="60" bestFit="1" customWidth="1"/>
    <col min="38" max="38" width="43" style="60" bestFit="1" customWidth="1"/>
    <col min="39" max="39" width="39.1796875" style="60" bestFit="1" customWidth="1"/>
    <col min="40" max="40" width="39.81640625" style="60" bestFit="1" customWidth="1"/>
    <col min="41" max="41" width="39.54296875" style="60" bestFit="1" customWidth="1"/>
    <col min="42" max="42" width="54.7265625" style="60" bestFit="1" customWidth="1"/>
    <col min="43" max="43" width="36.7265625" style="60" bestFit="1" customWidth="1"/>
    <col min="44" max="44" width="50.54296875" style="60" bestFit="1" customWidth="1"/>
    <col min="45" max="45" width="35.7265625" style="60" bestFit="1" customWidth="1"/>
    <col min="46" max="16384" width="11.453125" style="60"/>
  </cols>
  <sheetData>
    <row r="2" spans="2:27" ht="15.5" x14ac:dyDescent="0.35">
      <c r="B2" s="101" t="s">
        <v>89</v>
      </c>
      <c r="C2" s="270">
        <f>Partenaires!B3</f>
        <v>0</v>
      </c>
      <c r="D2" s="270"/>
      <c r="E2" s="270"/>
      <c r="F2" s="102"/>
      <c r="G2" s="103"/>
      <c r="H2" s="102"/>
      <c r="I2" s="102"/>
    </row>
    <row r="3" spans="2:27" ht="15.5" x14ac:dyDescent="0.35">
      <c r="B3" s="101" t="s">
        <v>90</v>
      </c>
      <c r="C3" s="270">
        <f>Partenaires!B4</f>
        <v>0</v>
      </c>
      <c r="D3" s="270"/>
      <c r="E3" s="270"/>
      <c r="F3" s="102"/>
      <c r="G3" s="103"/>
      <c r="H3" s="102"/>
      <c r="I3" s="102"/>
    </row>
    <row r="4" spans="2:27" ht="15.5" x14ac:dyDescent="0.35">
      <c r="B4" s="101" t="s">
        <v>91</v>
      </c>
      <c r="C4" s="270" t="str">
        <f>Partenaires!B10</f>
        <v>Partenaire 1</v>
      </c>
      <c r="D4" s="270"/>
      <c r="E4" s="270"/>
      <c r="F4" s="102"/>
      <c r="G4" s="103"/>
      <c r="H4" s="102"/>
      <c r="I4" s="102"/>
    </row>
    <row r="5" spans="2:27" x14ac:dyDescent="0.35">
      <c r="B5" s="101" t="s">
        <v>92</v>
      </c>
      <c r="C5" s="269">
        <f>COUNTA(Partenaires!B10:F10)</f>
        <v>1</v>
      </c>
      <c r="D5" s="269"/>
      <c r="E5" s="269"/>
      <c r="F5" s="104"/>
      <c r="G5" s="102"/>
      <c r="H5" s="104"/>
      <c r="I5" s="104"/>
    </row>
    <row r="6" spans="2:27" x14ac:dyDescent="0.35">
      <c r="B6" s="101" t="s">
        <v>93</v>
      </c>
      <c r="C6" s="269" t="s">
        <v>136</v>
      </c>
      <c r="D6" s="269"/>
      <c r="E6" s="269"/>
      <c r="F6" s="102"/>
      <c r="G6" s="268" t="s">
        <v>129</v>
      </c>
      <c r="H6" s="268"/>
      <c r="I6" s="268"/>
      <c r="J6" s="268"/>
      <c r="K6" s="268"/>
    </row>
    <row r="7" spans="2:27" ht="15.5" x14ac:dyDescent="0.35">
      <c r="B7" s="101" t="s">
        <v>94</v>
      </c>
      <c r="C7" s="271" t="s">
        <v>137</v>
      </c>
      <c r="D7" s="272"/>
      <c r="E7" s="273"/>
      <c r="F7" s="105"/>
      <c r="G7" s="103"/>
      <c r="H7" s="102"/>
    </row>
    <row r="8" spans="2:27" ht="21" x14ac:dyDescent="0.5">
      <c r="B8" s="101" t="s">
        <v>95</v>
      </c>
      <c r="C8" s="269" t="s">
        <v>138</v>
      </c>
      <c r="D8" s="269"/>
      <c r="E8" s="269"/>
      <c r="F8" s="105"/>
      <c r="H8" s="102"/>
      <c r="M8" s="146" t="s">
        <v>126</v>
      </c>
      <c r="P8" s="78"/>
      <c r="Q8" s="78"/>
      <c r="R8" s="78"/>
    </row>
    <row r="9" spans="2:27" x14ac:dyDescent="0.35">
      <c r="B9" s="106"/>
      <c r="C9" s="106"/>
      <c r="D9" s="107" t="s">
        <v>96</v>
      </c>
      <c r="E9" s="107" t="s">
        <v>96</v>
      </c>
      <c r="F9" s="107" t="s">
        <v>96</v>
      </c>
      <c r="G9" s="107" t="s">
        <v>96</v>
      </c>
      <c r="H9" s="107" t="s">
        <v>96</v>
      </c>
      <c r="I9" s="107" t="s">
        <v>96</v>
      </c>
      <c r="P9" s="78"/>
      <c r="Q9" s="78"/>
      <c r="R9" s="78"/>
    </row>
    <row r="10" spans="2:27" x14ac:dyDescent="0.35">
      <c r="B10" s="108"/>
      <c r="C10" s="109"/>
      <c r="D10" s="110" t="s">
        <v>118</v>
      </c>
      <c r="E10" s="110"/>
      <c r="F10" s="110"/>
      <c r="G10" s="110"/>
      <c r="H10" s="110"/>
      <c r="I10" s="110"/>
      <c r="M10" s="111"/>
      <c r="N10" s="112" t="s">
        <v>76</v>
      </c>
      <c r="O10" s="111"/>
      <c r="P10" s="111"/>
      <c r="R10" s="78"/>
      <c r="T10" s="113">
        <f t="shared" ref="T10:T20" si="0">M10</f>
        <v>0</v>
      </c>
      <c r="U10" s="113" t="str">
        <f t="shared" ref="U10:U20" si="1">N10</f>
        <v>Étiquettes de colonnes</v>
      </c>
      <c r="V10" s="113">
        <f t="shared" ref="V10:V20" si="2">O10</f>
        <v>0</v>
      </c>
      <c r="W10" s="113">
        <f t="shared" ref="W10:W20" si="3">P10</f>
        <v>0</v>
      </c>
      <c r="X10" s="113">
        <f t="shared" ref="X10:X20" si="4">Q10</f>
        <v>0</v>
      </c>
      <c r="Y10" s="113">
        <f t="shared" ref="Y10:Y20" si="5">R10</f>
        <v>0</v>
      </c>
      <c r="Z10" s="113">
        <f t="shared" ref="Z10:Z20" si="6">S10</f>
        <v>0</v>
      </c>
      <c r="AA10" s="113"/>
    </row>
    <row r="11" spans="2:27" x14ac:dyDescent="0.35">
      <c r="B11" s="114"/>
      <c r="C11" s="115" t="s">
        <v>97</v>
      </c>
      <c r="D11" s="39" t="str">
        <f t="shared" ref="D11:I11" si="7">N11</f>
        <v>Partenaire 1</v>
      </c>
      <c r="E11" s="39" t="str">
        <f t="shared" si="7"/>
        <v>Partenaire 2</v>
      </c>
      <c r="F11" s="39" t="str">
        <f t="shared" si="7"/>
        <v>(vide)</v>
      </c>
      <c r="G11" s="39">
        <f t="shared" si="7"/>
        <v>0</v>
      </c>
      <c r="H11" s="39">
        <f t="shared" si="7"/>
        <v>0</v>
      </c>
      <c r="I11" s="39">
        <f t="shared" si="7"/>
        <v>0</v>
      </c>
      <c r="M11" s="112" t="s">
        <v>77</v>
      </c>
      <c r="N11" s="111" t="s">
        <v>131</v>
      </c>
      <c r="O11" s="111" t="s">
        <v>132</v>
      </c>
      <c r="P11" s="111" t="s">
        <v>117</v>
      </c>
      <c r="R11" s="78"/>
      <c r="T11" s="113" t="str">
        <f t="shared" si="0"/>
        <v>Valeurs</v>
      </c>
      <c r="U11" s="113" t="str">
        <f t="shared" si="1"/>
        <v>Partenaire 1</v>
      </c>
      <c r="V11" s="113" t="str">
        <f t="shared" si="2"/>
        <v>Partenaire 2</v>
      </c>
      <c r="W11" s="113" t="str">
        <f t="shared" si="3"/>
        <v>(vide)</v>
      </c>
      <c r="X11" s="113">
        <f t="shared" si="4"/>
        <v>0</v>
      </c>
      <c r="Y11" s="113">
        <f t="shared" si="5"/>
        <v>0</v>
      </c>
      <c r="Z11" s="113">
        <f t="shared" si="6"/>
        <v>0</v>
      </c>
      <c r="AA11" s="113"/>
    </row>
    <row r="12" spans="2:27" x14ac:dyDescent="0.35">
      <c r="B12" s="116" t="s">
        <v>98</v>
      </c>
      <c r="C12" s="117"/>
      <c r="D12" s="40">
        <f t="shared" ref="D12:G19" si="8">U12</f>
        <v>349400</v>
      </c>
      <c r="E12" s="40">
        <f t="shared" si="8"/>
        <v>180000</v>
      </c>
      <c r="F12" s="40">
        <f t="shared" si="8"/>
        <v>0</v>
      </c>
      <c r="G12" s="40">
        <f t="shared" si="8"/>
        <v>0</v>
      </c>
      <c r="H12" s="40">
        <f t="shared" ref="H12:H19" si="9">Y12</f>
        <v>0</v>
      </c>
      <c r="I12" s="40">
        <f t="shared" ref="I12:I19" si="10">Z12</f>
        <v>0</v>
      </c>
      <c r="M12" s="118" t="s">
        <v>84</v>
      </c>
      <c r="N12" s="111">
        <v>349400</v>
      </c>
      <c r="O12" s="111">
        <v>180000</v>
      </c>
      <c r="P12" s="111">
        <v>0</v>
      </c>
      <c r="R12" s="78"/>
      <c r="T12" s="113" t="str">
        <f t="shared" si="0"/>
        <v>Somme de Total des coûts</v>
      </c>
      <c r="U12" s="113">
        <f t="shared" si="1"/>
        <v>349400</v>
      </c>
      <c r="V12" s="113">
        <f t="shared" si="2"/>
        <v>180000</v>
      </c>
      <c r="W12" s="113">
        <f t="shared" si="3"/>
        <v>0</v>
      </c>
      <c r="X12" s="113">
        <f t="shared" si="4"/>
        <v>0</v>
      </c>
      <c r="Y12" s="113">
        <f t="shared" si="5"/>
        <v>0</v>
      </c>
      <c r="Z12" s="113">
        <f t="shared" si="6"/>
        <v>0</v>
      </c>
      <c r="AA12" s="113"/>
    </row>
    <row r="13" spans="2:27" x14ac:dyDescent="0.35">
      <c r="B13" s="116" t="s">
        <v>99</v>
      </c>
      <c r="C13" s="117"/>
      <c r="D13" s="40">
        <f t="shared" si="8"/>
        <v>337350</v>
      </c>
      <c r="E13" s="40">
        <f t="shared" si="8"/>
        <v>180000</v>
      </c>
      <c r="F13" s="40">
        <f t="shared" si="8"/>
        <v>0</v>
      </c>
      <c r="G13" s="40">
        <f t="shared" si="8"/>
        <v>0</v>
      </c>
      <c r="H13" s="40">
        <f t="shared" si="9"/>
        <v>0</v>
      </c>
      <c r="I13" s="40">
        <f t="shared" si="10"/>
        <v>0</v>
      </c>
      <c r="M13" s="118" t="s">
        <v>82</v>
      </c>
      <c r="N13" s="111">
        <v>337350</v>
      </c>
      <c r="O13" s="111">
        <v>180000</v>
      </c>
      <c r="P13" s="111">
        <v>0</v>
      </c>
      <c r="R13" s="78"/>
      <c r="T13" s="113" t="str">
        <f t="shared" si="0"/>
        <v>Somme de Total coûts éligibles et retenus</v>
      </c>
      <c r="U13" s="113">
        <f t="shared" si="1"/>
        <v>337350</v>
      </c>
      <c r="V13" s="113">
        <f t="shared" si="2"/>
        <v>180000</v>
      </c>
      <c r="W13" s="113">
        <f t="shared" si="3"/>
        <v>0</v>
      </c>
      <c r="X13" s="113">
        <f t="shared" si="4"/>
        <v>0</v>
      </c>
      <c r="Y13" s="113">
        <f t="shared" si="5"/>
        <v>0</v>
      </c>
      <c r="Z13" s="113">
        <f t="shared" si="6"/>
        <v>0</v>
      </c>
      <c r="AA13" s="113"/>
    </row>
    <row r="14" spans="2:27" x14ac:dyDescent="0.35">
      <c r="B14" s="116" t="s">
        <v>100</v>
      </c>
      <c r="C14" s="117"/>
      <c r="D14" s="40">
        <f t="shared" si="8"/>
        <v>224400</v>
      </c>
      <c r="E14" s="40">
        <f t="shared" si="8"/>
        <v>180000</v>
      </c>
      <c r="F14" s="40">
        <f t="shared" si="8"/>
        <v>0</v>
      </c>
      <c r="G14" s="40">
        <f t="shared" si="8"/>
        <v>0</v>
      </c>
      <c r="H14" s="40">
        <f t="shared" si="9"/>
        <v>0</v>
      </c>
      <c r="I14" s="40">
        <f t="shared" si="10"/>
        <v>0</v>
      </c>
      <c r="M14" s="118" t="s">
        <v>113</v>
      </c>
      <c r="N14" s="111">
        <v>224400</v>
      </c>
      <c r="O14" s="111">
        <v>180000</v>
      </c>
      <c r="P14" s="111">
        <v>0</v>
      </c>
      <c r="R14" s="78"/>
      <c r="T14" s="113" t="str">
        <f t="shared" si="0"/>
        <v>Somme de Total coûts RI</v>
      </c>
      <c r="U14" s="113">
        <f t="shared" si="1"/>
        <v>224400</v>
      </c>
      <c r="V14" s="113">
        <f t="shared" si="2"/>
        <v>180000</v>
      </c>
      <c r="W14" s="113">
        <f t="shared" si="3"/>
        <v>0</v>
      </c>
      <c r="X14" s="113">
        <f t="shared" si="4"/>
        <v>0</v>
      </c>
      <c r="Y14" s="113">
        <f t="shared" si="5"/>
        <v>0</v>
      </c>
      <c r="Z14" s="113">
        <f t="shared" si="6"/>
        <v>0</v>
      </c>
      <c r="AA14" s="113"/>
    </row>
    <row r="15" spans="2:27" x14ac:dyDescent="0.35">
      <c r="B15" s="116" t="s">
        <v>101</v>
      </c>
      <c r="C15" s="117"/>
      <c r="D15" s="40">
        <f t="shared" si="8"/>
        <v>13000</v>
      </c>
      <c r="E15" s="40">
        <f t="shared" si="8"/>
        <v>0</v>
      </c>
      <c r="F15" s="40">
        <f t="shared" si="8"/>
        <v>0</v>
      </c>
      <c r="G15" s="40">
        <f t="shared" si="8"/>
        <v>0</v>
      </c>
      <c r="H15" s="40">
        <f t="shared" si="9"/>
        <v>0</v>
      </c>
      <c r="I15" s="40">
        <f t="shared" si="10"/>
        <v>0</v>
      </c>
      <c r="M15" s="118" t="s">
        <v>114</v>
      </c>
      <c r="N15" s="111">
        <v>13000</v>
      </c>
      <c r="O15" s="111">
        <v>0</v>
      </c>
      <c r="P15" s="111">
        <v>0</v>
      </c>
      <c r="R15" s="78"/>
      <c r="T15" s="113" t="str">
        <f t="shared" si="0"/>
        <v>Somme de Total coûts DE</v>
      </c>
      <c r="U15" s="113">
        <f t="shared" si="1"/>
        <v>13000</v>
      </c>
      <c r="V15" s="113">
        <f t="shared" si="2"/>
        <v>0</v>
      </c>
      <c r="W15" s="113">
        <f t="shared" si="3"/>
        <v>0</v>
      </c>
      <c r="X15" s="113">
        <f t="shared" si="4"/>
        <v>0</v>
      </c>
      <c r="Y15" s="113">
        <f t="shared" si="5"/>
        <v>0</v>
      </c>
      <c r="Z15" s="113">
        <f t="shared" si="6"/>
        <v>0</v>
      </c>
      <c r="AA15" s="113"/>
    </row>
    <row r="16" spans="2:27" x14ac:dyDescent="0.35">
      <c r="B16" s="116" t="s">
        <v>102</v>
      </c>
      <c r="C16" s="117"/>
      <c r="D16" s="40">
        <f t="shared" si="8"/>
        <v>100000</v>
      </c>
      <c r="E16" s="40">
        <f t="shared" si="8"/>
        <v>0</v>
      </c>
      <c r="F16" s="40">
        <f t="shared" si="8"/>
        <v>0</v>
      </c>
      <c r="G16" s="40">
        <f t="shared" si="8"/>
        <v>0</v>
      </c>
      <c r="H16" s="40">
        <f t="shared" si="9"/>
        <v>0</v>
      </c>
      <c r="I16" s="40">
        <f t="shared" si="10"/>
        <v>0</v>
      </c>
      <c r="M16" s="118" t="s">
        <v>115</v>
      </c>
      <c r="N16" s="111">
        <v>100000</v>
      </c>
      <c r="O16" s="111">
        <v>0</v>
      </c>
      <c r="P16" s="111">
        <v>0</v>
      </c>
      <c r="R16" s="78"/>
      <c r="T16" s="113" t="str">
        <f t="shared" si="0"/>
        <v>Somme de Total coûts PE</v>
      </c>
      <c r="U16" s="113">
        <f t="shared" si="1"/>
        <v>100000</v>
      </c>
      <c r="V16" s="113">
        <f t="shared" si="2"/>
        <v>0</v>
      </c>
      <c r="W16" s="113">
        <f t="shared" si="3"/>
        <v>0</v>
      </c>
      <c r="X16" s="113">
        <f t="shared" si="4"/>
        <v>0</v>
      </c>
      <c r="Y16" s="113">
        <f t="shared" si="5"/>
        <v>0</v>
      </c>
      <c r="Z16" s="113">
        <f t="shared" si="6"/>
        <v>0</v>
      </c>
      <c r="AA16" s="113"/>
    </row>
    <row r="17" spans="2:27" x14ac:dyDescent="0.35">
      <c r="B17" s="116" t="s">
        <v>103</v>
      </c>
      <c r="C17" s="117"/>
      <c r="D17" s="40">
        <f t="shared" si="8"/>
        <v>99950</v>
      </c>
      <c r="E17" s="40">
        <f t="shared" si="8"/>
        <v>0</v>
      </c>
      <c r="F17" s="40">
        <f t="shared" si="8"/>
        <v>0</v>
      </c>
      <c r="G17" s="40">
        <f t="shared" si="8"/>
        <v>0</v>
      </c>
      <c r="H17" s="40">
        <f t="shared" si="9"/>
        <v>0</v>
      </c>
      <c r="I17" s="40">
        <f t="shared" si="10"/>
        <v>0</v>
      </c>
      <c r="M17" s="118" t="s">
        <v>116</v>
      </c>
      <c r="N17" s="111">
        <v>99950</v>
      </c>
      <c r="O17" s="111">
        <v>0</v>
      </c>
      <c r="P17" s="111">
        <v>0</v>
      </c>
      <c r="R17" s="78"/>
      <c r="T17" s="113" t="str">
        <f t="shared" si="0"/>
        <v>Somme de Total coûts PE admissibles</v>
      </c>
      <c r="U17" s="113">
        <f t="shared" si="1"/>
        <v>99950</v>
      </c>
      <c r="V17" s="113">
        <f t="shared" si="2"/>
        <v>0</v>
      </c>
      <c r="W17" s="113">
        <f t="shared" si="3"/>
        <v>0</v>
      </c>
      <c r="X17" s="113">
        <f t="shared" si="4"/>
        <v>0</v>
      </c>
      <c r="Y17" s="113">
        <f t="shared" si="5"/>
        <v>0</v>
      </c>
      <c r="Z17" s="113">
        <f t="shared" si="6"/>
        <v>0</v>
      </c>
      <c r="AA17" s="113"/>
    </row>
    <row r="18" spans="2:27" x14ac:dyDescent="0.35">
      <c r="B18" s="116" t="s">
        <v>104</v>
      </c>
      <c r="C18" s="117"/>
      <c r="D18" s="40">
        <f t="shared" si="8"/>
        <v>133066.875</v>
      </c>
      <c r="E18" s="40">
        <f t="shared" si="8"/>
        <v>67500</v>
      </c>
      <c r="F18" s="40">
        <f t="shared" si="8"/>
        <v>0</v>
      </c>
      <c r="G18" s="40">
        <f t="shared" si="8"/>
        <v>0</v>
      </c>
      <c r="H18" s="40">
        <f t="shared" si="9"/>
        <v>0</v>
      </c>
      <c r="I18" s="40">
        <f t="shared" si="10"/>
        <v>0</v>
      </c>
      <c r="M18" s="118" t="s">
        <v>86</v>
      </c>
      <c r="N18" s="111">
        <v>133066.875</v>
      </c>
      <c r="O18" s="111">
        <v>67500</v>
      </c>
      <c r="P18" s="111">
        <v>0</v>
      </c>
      <c r="R18" s="78"/>
      <c r="T18" s="113" t="str">
        <f t="shared" si="0"/>
        <v>Somme de Subventions</v>
      </c>
      <c r="U18" s="113">
        <f t="shared" si="1"/>
        <v>133066.875</v>
      </c>
      <c r="V18" s="113">
        <f t="shared" si="2"/>
        <v>67500</v>
      </c>
      <c r="W18" s="113">
        <f t="shared" si="3"/>
        <v>0</v>
      </c>
      <c r="X18" s="113">
        <f t="shared" si="4"/>
        <v>0</v>
      </c>
      <c r="Y18" s="113">
        <f t="shared" si="5"/>
        <v>0</v>
      </c>
      <c r="Z18" s="113">
        <f t="shared" si="6"/>
        <v>0</v>
      </c>
      <c r="AA18" s="113"/>
    </row>
    <row r="19" spans="2:27" x14ac:dyDescent="0.35">
      <c r="B19" s="116" t="s">
        <v>105</v>
      </c>
      <c r="C19" s="117"/>
      <c r="D19" s="40">
        <f t="shared" si="8"/>
        <v>44355.625</v>
      </c>
      <c r="E19" s="40">
        <f t="shared" si="8"/>
        <v>22500</v>
      </c>
      <c r="F19" s="40">
        <f t="shared" si="8"/>
        <v>0</v>
      </c>
      <c r="G19" s="40">
        <f t="shared" si="8"/>
        <v>0</v>
      </c>
      <c r="H19" s="40">
        <f t="shared" si="9"/>
        <v>0</v>
      </c>
      <c r="I19" s="40">
        <f t="shared" si="10"/>
        <v>0</v>
      </c>
      <c r="M19" s="118" t="s">
        <v>85</v>
      </c>
      <c r="N19" s="111">
        <v>44355.625</v>
      </c>
      <c r="O19" s="111">
        <v>22500</v>
      </c>
      <c r="P19" s="111">
        <v>0</v>
      </c>
      <c r="R19" s="78"/>
      <c r="T19" s="113" t="str">
        <f t="shared" si="0"/>
        <v>Somme de Avances remboursables</v>
      </c>
      <c r="U19" s="113">
        <f t="shared" si="1"/>
        <v>44355.625</v>
      </c>
      <c r="V19" s="113">
        <f t="shared" si="2"/>
        <v>22500</v>
      </c>
      <c r="W19" s="113">
        <f t="shared" si="3"/>
        <v>0</v>
      </c>
      <c r="X19" s="113">
        <f t="shared" si="4"/>
        <v>0</v>
      </c>
      <c r="Y19" s="113">
        <f t="shared" si="5"/>
        <v>0</v>
      </c>
      <c r="Z19" s="113">
        <f t="shared" si="6"/>
        <v>0</v>
      </c>
      <c r="AA19" s="113"/>
    </row>
    <row r="20" spans="2:27" x14ac:dyDescent="0.35">
      <c r="B20" s="116" t="s">
        <v>106</v>
      </c>
      <c r="C20" s="119"/>
      <c r="D20" s="120"/>
      <c r="E20" s="120"/>
      <c r="F20" s="120"/>
      <c r="G20" s="120"/>
      <c r="H20" s="120"/>
      <c r="I20" s="120"/>
      <c r="M20" s="118" t="s">
        <v>83</v>
      </c>
      <c r="N20" s="111">
        <v>177422.5</v>
      </c>
      <c r="O20" s="111">
        <v>90000</v>
      </c>
      <c r="P20" s="111">
        <v>0</v>
      </c>
      <c r="R20" s="78"/>
      <c r="T20" s="113" t="str">
        <f t="shared" si="0"/>
        <v>Somme de Aide totale</v>
      </c>
      <c r="U20" s="113">
        <f t="shared" si="1"/>
        <v>177422.5</v>
      </c>
      <c r="V20" s="113">
        <f t="shared" si="2"/>
        <v>90000</v>
      </c>
      <c r="W20" s="113">
        <f t="shared" si="3"/>
        <v>0</v>
      </c>
      <c r="X20" s="113">
        <f t="shared" si="4"/>
        <v>0</v>
      </c>
      <c r="Y20" s="113">
        <f t="shared" si="5"/>
        <v>0</v>
      </c>
      <c r="Z20" s="113">
        <f t="shared" si="6"/>
        <v>0</v>
      </c>
      <c r="AA20" s="113"/>
    </row>
    <row r="21" spans="2:27" x14ac:dyDescent="0.35">
      <c r="B21" s="116" t="s">
        <v>107</v>
      </c>
      <c r="C21" s="119" t="s">
        <v>96</v>
      </c>
      <c r="D21" s="119"/>
      <c r="E21" s="119"/>
      <c r="F21" s="119"/>
      <c r="G21" s="119"/>
      <c r="H21" s="119"/>
      <c r="I21" s="119"/>
    </row>
    <row r="22" spans="2:27" x14ac:dyDescent="0.35">
      <c r="B22" s="116" t="s">
        <v>108</v>
      </c>
      <c r="C22" s="119" t="s">
        <v>96</v>
      </c>
      <c r="D22" s="119"/>
      <c r="E22" s="119"/>
      <c r="F22" s="119"/>
      <c r="G22" s="119"/>
      <c r="H22" s="119"/>
      <c r="I22" s="119"/>
    </row>
    <row r="23" spans="2:27" x14ac:dyDescent="0.35">
      <c r="B23" s="116" t="s">
        <v>109</v>
      </c>
      <c r="C23" s="119" t="s">
        <v>96</v>
      </c>
      <c r="D23" s="119"/>
      <c r="E23" s="119"/>
      <c r="F23" s="119"/>
      <c r="G23" s="119"/>
      <c r="H23" s="119"/>
      <c r="I23" s="119"/>
    </row>
    <row r="24" spans="2:27" x14ac:dyDescent="0.35">
      <c r="B24" s="116" t="s">
        <v>110</v>
      </c>
      <c r="C24" s="119" t="s">
        <v>96</v>
      </c>
      <c r="D24" s="119"/>
      <c r="E24" s="119"/>
      <c r="F24" s="119"/>
      <c r="G24" s="119"/>
      <c r="H24" s="119"/>
      <c r="I24" s="119"/>
    </row>
    <row r="25" spans="2:27" x14ac:dyDescent="0.35">
      <c r="B25" s="116" t="s">
        <v>49</v>
      </c>
      <c r="C25" s="119"/>
      <c r="D25" s="53">
        <f>Partenaires!B16</f>
        <v>0.2</v>
      </c>
      <c r="E25" s="53">
        <f>Partenaires!C16</f>
        <v>0</v>
      </c>
      <c r="F25" s="53">
        <f>Partenaires!D16</f>
        <v>0</v>
      </c>
      <c r="G25" s="53">
        <f>Partenaires!E16</f>
        <v>0</v>
      </c>
      <c r="H25" s="53">
        <f>Partenaires!F16</f>
        <v>0</v>
      </c>
      <c r="I25" s="53">
        <f>Partenaires!G16</f>
        <v>0</v>
      </c>
    </row>
    <row r="26" spans="2:27" x14ac:dyDescent="0.35">
      <c r="B26" s="116" t="s">
        <v>48</v>
      </c>
      <c r="C26" s="119"/>
      <c r="D26" s="53">
        <f>Partenaires!B17</f>
        <v>0.35</v>
      </c>
      <c r="E26" s="53" t="str">
        <f>Partenaires!C17</f>
        <v>Erreur de paramétrage</v>
      </c>
      <c r="F26" s="53" t="str">
        <f>Partenaires!D17</f>
        <v>Erreur de paramétrage</v>
      </c>
      <c r="G26" s="53" t="str">
        <f>Partenaires!E17</f>
        <v>Erreur de paramétrage</v>
      </c>
      <c r="H26" s="53" t="str">
        <f>Partenaires!F17</f>
        <v>Erreur de paramétrage</v>
      </c>
      <c r="I26" s="53">
        <f>Partenaires!G17</f>
        <v>0</v>
      </c>
    </row>
    <row r="27" spans="2:27" x14ac:dyDescent="0.35">
      <c r="B27" s="116" t="s">
        <v>47</v>
      </c>
      <c r="C27" s="119"/>
      <c r="D27" s="53" t="str">
        <f>Partenaires!B19</f>
        <v>Erreur de paramétrage</v>
      </c>
      <c r="E27" s="53" t="str">
        <f>Partenaires!C19</f>
        <v>Erreur de paramétrage</v>
      </c>
      <c r="F27" s="53" t="str">
        <f>Partenaires!D19</f>
        <v>Erreur de paramétrage</v>
      </c>
      <c r="G27" s="53" t="str">
        <f>Partenaires!E19</f>
        <v>Erreur de paramétrage</v>
      </c>
      <c r="H27" s="53" t="str">
        <f>Partenaires!F19</f>
        <v>Erreur de paramétrage</v>
      </c>
      <c r="I27" s="53">
        <f>Partenaires!G19</f>
        <v>0</v>
      </c>
    </row>
    <row r="28" spans="2:27" x14ac:dyDescent="0.35">
      <c r="B28" s="116" t="s">
        <v>111</v>
      </c>
      <c r="C28" s="119"/>
      <c r="D28" s="121"/>
      <c r="E28" s="121"/>
      <c r="F28" s="121"/>
      <c r="G28" s="121"/>
      <c r="H28" s="121"/>
      <c r="I28" s="121"/>
    </row>
    <row r="29" spans="2:27" x14ac:dyDescent="0.35">
      <c r="B29" s="116" t="s">
        <v>112</v>
      </c>
      <c r="C29" s="119"/>
      <c r="D29" s="121"/>
      <c r="E29" s="121"/>
      <c r="F29" s="121"/>
      <c r="G29" s="121"/>
      <c r="H29" s="121"/>
      <c r="I29" s="121"/>
    </row>
    <row r="30" spans="2:27" ht="21" x14ac:dyDescent="0.5">
      <c r="M30" s="146" t="s">
        <v>126</v>
      </c>
    </row>
    <row r="32" spans="2:27" x14ac:dyDescent="0.35">
      <c r="M32" s="178"/>
      <c r="N32" s="174" t="s">
        <v>76</v>
      </c>
      <c r="O32" s="175"/>
      <c r="P32" s="176"/>
      <c r="Q32"/>
    </row>
    <row r="33" spans="2:23" x14ac:dyDescent="0.35">
      <c r="B33" s="122" t="s">
        <v>127</v>
      </c>
      <c r="C33" s="123" t="s">
        <v>128</v>
      </c>
      <c r="D33" s="124" t="str">
        <f>N44</f>
        <v>SEM01</v>
      </c>
      <c r="E33" s="124" t="str">
        <f t="shared" ref="E33:K33" si="11">O44</f>
        <v>SEM02</v>
      </c>
      <c r="F33" s="124" t="str">
        <f t="shared" si="11"/>
        <v>(vide)</v>
      </c>
      <c r="G33" s="124">
        <f t="shared" si="11"/>
        <v>0</v>
      </c>
      <c r="H33" s="124">
        <f t="shared" si="11"/>
        <v>0</v>
      </c>
      <c r="I33" s="124">
        <f t="shared" si="11"/>
        <v>0</v>
      </c>
      <c r="J33" s="124">
        <f t="shared" si="11"/>
        <v>0</v>
      </c>
      <c r="K33" s="124">
        <f t="shared" si="11"/>
        <v>0</v>
      </c>
      <c r="M33" s="125" t="s">
        <v>80</v>
      </c>
      <c r="N33" s="199" t="s">
        <v>73</v>
      </c>
      <c r="O33" s="199" t="s">
        <v>123</v>
      </c>
      <c r="P33" s="126" t="s">
        <v>117</v>
      </c>
      <c r="Q33"/>
    </row>
    <row r="34" spans="2:23" x14ac:dyDescent="0.35">
      <c r="B34" s="127" t="str">
        <f>M45</f>
        <v>Partenaire 1</v>
      </c>
      <c r="C34" s="128"/>
      <c r="D34" s="42">
        <f>N45</f>
        <v>0</v>
      </c>
      <c r="E34" s="42">
        <f t="shared" ref="E34:F34" si="12">O45</f>
        <v>0</v>
      </c>
      <c r="F34" s="42">
        <f t="shared" si="12"/>
        <v>0</v>
      </c>
      <c r="G34" s="42">
        <f>Q45</f>
        <v>0</v>
      </c>
      <c r="H34" s="42">
        <f>R45</f>
        <v>0</v>
      </c>
      <c r="I34" s="42">
        <f t="shared" ref="I34:I39" si="13">S45</f>
        <v>0</v>
      </c>
      <c r="J34" s="42">
        <f t="shared" ref="J34:J39" si="14">T45</f>
        <v>0</v>
      </c>
      <c r="K34" s="42"/>
      <c r="M34" s="177" t="s">
        <v>131</v>
      </c>
      <c r="N34" s="178"/>
      <c r="O34" s="175"/>
      <c r="P34" s="176"/>
      <c r="Q34"/>
    </row>
    <row r="35" spans="2:23" x14ac:dyDescent="0.35">
      <c r="B35" s="127" t="str">
        <f t="shared" ref="B35:B39" si="15">M46</f>
        <v>Partenaire 2</v>
      </c>
      <c r="C35" s="128"/>
      <c r="D35" s="42">
        <f t="shared" ref="D35:D36" si="16">N46</f>
        <v>0</v>
      </c>
      <c r="E35" s="42">
        <f t="shared" ref="E35:E37" si="17">O46</f>
        <v>0</v>
      </c>
      <c r="F35" s="42">
        <f t="shared" ref="F35:F37" si="18">P46</f>
        <v>0</v>
      </c>
      <c r="G35" s="42">
        <f t="shared" ref="G35:H36" si="19">Q46</f>
        <v>0</v>
      </c>
      <c r="H35" s="42">
        <f t="shared" si="19"/>
        <v>0</v>
      </c>
      <c r="I35" s="42">
        <f t="shared" si="13"/>
        <v>0</v>
      </c>
      <c r="J35" s="42">
        <f t="shared" si="14"/>
        <v>0</v>
      </c>
      <c r="K35" s="42"/>
      <c r="M35" s="200" t="s">
        <v>132</v>
      </c>
      <c r="N35" s="201"/>
      <c r="O35" s="199"/>
      <c r="P35" s="126"/>
      <c r="Q35"/>
    </row>
    <row r="36" spans="2:23" x14ac:dyDescent="0.35">
      <c r="B36" s="127" t="str">
        <f t="shared" si="15"/>
        <v>(vide)</v>
      </c>
      <c r="C36" s="128"/>
      <c r="D36" s="42">
        <f t="shared" si="16"/>
        <v>0</v>
      </c>
      <c r="E36" s="42">
        <f t="shared" si="17"/>
        <v>0</v>
      </c>
      <c r="F36" s="42">
        <f t="shared" si="18"/>
        <v>0</v>
      </c>
      <c r="G36" s="42">
        <f t="shared" si="19"/>
        <v>0</v>
      </c>
      <c r="H36" s="42">
        <f t="shared" si="19"/>
        <v>0</v>
      </c>
      <c r="I36" s="42">
        <f t="shared" si="13"/>
        <v>0</v>
      </c>
      <c r="J36" s="42">
        <f t="shared" si="14"/>
        <v>0</v>
      </c>
      <c r="K36" s="42"/>
      <c r="M36" s="129" t="s">
        <v>117</v>
      </c>
      <c r="N36" s="130"/>
      <c r="O36" s="131"/>
      <c r="P36" s="132"/>
      <c r="Q36"/>
    </row>
    <row r="37" spans="2:23" x14ac:dyDescent="0.35">
      <c r="B37" s="127">
        <f t="shared" si="15"/>
        <v>0</v>
      </c>
      <c r="C37" s="128"/>
      <c r="D37" s="42">
        <f>N48</f>
        <v>0</v>
      </c>
      <c r="E37" s="42">
        <f t="shared" si="17"/>
        <v>0</v>
      </c>
      <c r="F37" s="42">
        <f t="shared" si="18"/>
        <v>0</v>
      </c>
      <c r="G37" s="42">
        <f>Q48</f>
        <v>0</v>
      </c>
      <c r="H37" s="42">
        <f>R48</f>
        <v>0</v>
      </c>
      <c r="I37" s="42">
        <f t="shared" si="13"/>
        <v>0</v>
      </c>
      <c r="J37" s="42">
        <f t="shared" si="14"/>
        <v>0</v>
      </c>
      <c r="K37" s="42"/>
      <c r="M37" s="60"/>
      <c r="N37" s="60"/>
      <c r="O37" s="60"/>
    </row>
    <row r="38" spans="2:23" x14ac:dyDescent="0.35">
      <c r="B38" s="127">
        <f>M49</f>
        <v>0</v>
      </c>
      <c r="C38" s="128"/>
      <c r="D38" s="42"/>
      <c r="E38" s="42"/>
      <c r="F38" s="42"/>
      <c r="G38" s="42">
        <f t="shared" ref="G38:H39" si="20">Q49</f>
        <v>0</v>
      </c>
      <c r="H38" s="42">
        <f t="shared" si="20"/>
        <v>0</v>
      </c>
      <c r="I38" s="42">
        <f t="shared" si="13"/>
        <v>0</v>
      </c>
      <c r="J38" s="42">
        <f t="shared" si="14"/>
        <v>0</v>
      </c>
      <c r="K38" s="42"/>
      <c r="M38" s="60"/>
      <c r="N38" s="60"/>
      <c r="O38" s="60"/>
    </row>
    <row r="39" spans="2:23" x14ac:dyDescent="0.35">
      <c r="B39" s="127">
        <f t="shared" si="15"/>
        <v>0</v>
      </c>
      <c r="C39" s="128"/>
      <c r="D39" s="42">
        <f t="shared" ref="D39" si="21">N50</f>
        <v>0</v>
      </c>
      <c r="E39" s="42">
        <f t="shared" ref="E39" si="22">O50</f>
        <v>0</v>
      </c>
      <c r="F39" s="42">
        <f t="shared" ref="F39" si="23">P50</f>
        <v>0</v>
      </c>
      <c r="G39" s="42">
        <f t="shared" si="20"/>
        <v>0</v>
      </c>
      <c r="H39" s="42">
        <f t="shared" si="20"/>
        <v>0</v>
      </c>
      <c r="I39" s="42">
        <f t="shared" si="13"/>
        <v>0</v>
      </c>
      <c r="J39" s="42">
        <f t="shared" si="14"/>
        <v>0</v>
      </c>
      <c r="K39" s="42"/>
    </row>
    <row r="44" spans="2:23" x14ac:dyDescent="0.35">
      <c r="M44" s="133" t="str">
        <f>M33</f>
        <v>Étiquettes de lignes</v>
      </c>
      <c r="N44" s="133" t="str">
        <f t="shared" ref="N44:U44" si="24">N33</f>
        <v>SEM01</v>
      </c>
      <c r="O44" s="133" t="str">
        <f t="shared" si="24"/>
        <v>SEM02</v>
      </c>
      <c r="P44" s="133" t="str">
        <f t="shared" si="24"/>
        <v>(vide)</v>
      </c>
      <c r="Q44" s="133">
        <f t="shared" si="24"/>
        <v>0</v>
      </c>
      <c r="R44" s="133">
        <f t="shared" si="24"/>
        <v>0</v>
      </c>
      <c r="S44" s="133">
        <f t="shared" si="24"/>
        <v>0</v>
      </c>
      <c r="T44" s="133">
        <f t="shared" si="24"/>
        <v>0</v>
      </c>
      <c r="U44" s="133">
        <f t="shared" si="24"/>
        <v>0</v>
      </c>
      <c r="V44" s="113"/>
      <c r="W44" s="113"/>
    </row>
    <row r="45" spans="2:23" x14ac:dyDescent="0.35">
      <c r="M45" s="133" t="str">
        <f t="shared" ref="M45:U45" si="25">M34</f>
        <v>Partenaire 1</v>
      </c>
      <c r="N45" s="133">
        <f t="shared" si="25"/>
        <v>0</v>
      </c>
      <c r="O45" s="133">
        <f t="shared" si="25"/>
        <v>0</v>
      </c>
      <c r="P45" s="133">
        <f t="shared" si="25"/>
        <v>0</v>
      </c>
      <c r="Q45" s="133">
        <f t="shared" si="25"/>
        <v>0</v>
      </c>
      <c r="R45" s="133">
        <f t="shared" si="25"/>
        <v>0</v>
      </c>
      <c r="S45" s="133">
        <f t="shared" si="25"/>
        <v>0</v>
      </c>
      <c r="T45" s="133">
        <f t="shared" si="25"/>
        <v>0</v>
      </c>
      <c r="U45" s="133">
        <f t="shared" si="25"/>
        <v>0</v>
      </c>
      <c r="V45" s="113"/>
      <c r="W45" s="113"/>
    </row>
    <row r="46" spans="2:23" x14ac:dyDescent="0.35">
      <c r="M46" s="133" t="str">
        <f t="shared" ref="M46:U46" si="26">M35</f>
        <v>Partenaire 2</v>
      </c>
      <c r="N46" s="133">
        <f t="shared" si="26"/>
        <v>0</v>
      </c>
      <c r="O46" s="133">
        <f t="shared" si="26"/>
        <v>0</v>
      </c>
      <c r="P46" s="133">
        <f t="shared" si="26"/>
        <v>0</v>
      </c>
      <c r="Q46" s="133">
        <f t="shared" si="26"/>
        <v>0</v>
      </c>
      <c r="R46" s="133">
        <f t="shared" si="26"/>
        <v>0</v>
      </c>
      <c r="S46" s="133">
        <f t="shared" si="26"/>
        <v>0</v>
      </c>
      <c r="T46" s="133">
        <f t="shared" si="26"/>
        <v>0</v>
      </c>
      <c r="U46" s="133">
        <f t="shared" si="26"/>
        <v>0</v>
      </c>
      <c r="V46" s="113"/>
      <c r="W46" s="113"/>
    </row>
    <row r="47" spans="2:23" x14ac:dyDescent="0.35">
      <c r="M47" s="133" t="str">
        <f t="shared" ref="M47:U47" si="27">M36</f>
        <v>(vide)</v>
      </c>
      <c r="N47" s="133">
        <f t="shared" si="27"/>
        <v>0</v>
      </c>
      <c r="O47" s="133">
        <f t="shared" si="27"/>
        <v>0</v>
      </c>
      <c r="P47" s="133">
        <f t="shared" si="27"/>
        <v>0</v>
      </c>
      <c r="Q47" s="133">
        <f t="shared" si="27"/>
        <v>0</v>
      </c>
      <c r="R47" s="133">
        <f t="shared" si="27"/>
        <v>0</v>
      </c>
      <c r="S47" s="133">
        <f t="shared" si="27"/>
        <v>0</v>
      </c>
      <c r="T47" s="133">
        <f t="shared" si="27"/>
        <v>0</v>
      </c>
      <c r="U47" s="133">
        <f t="shared" si="27"/>
        <v>0</v>
      </c>
      <c r="V47" s="113"/>
      <c r="W47" s="113"/>
    </row>
    <row r="48" spans="2:23" x14ac:dyDescent="0.35">
      <c r="M48" s="133">
        <f t="shared" ref="M48:U48" si="28">M37</f>
        <v>0</v>
      </c>
      <c r="N48" s="133">
        <f t="shared" si="28"/>
        <v>0</v>
      </c>
      <c r="O48" s="133">
        <f t="shared" si="28"/>
        <v>0</v>
      </c>
      <c r="P48" s="133">
        <f t="shared" si="28"/>
        <v>0</v>
      </c>
      <c r="Q48" s="133">
        <f t="shared" si="28"/>
        <v>0</v>
      </c>
      <c r="R48" s="133">
        <f t="shared" si="28"/>
        <v>0</v>
      </c>
      <c r="S48" s="133">
        <f t="shared" si="28"/>
        <v>0</v>
      </c>
      <c r="T48" s="133">
        <f t="shared" si="28"/>
        <v>0</v>
      </c>
      <c r="U48" s="133">
        <f t="shared" si="28"/>
        <v>0</v>
      </c>
      <c r="V48" s="113"/>
      <c r="W48" s="113"/>
    </row>
    <row r="49" spans="13:23" x14ac:dyDescent="0.35">
      <c r="M49" s="133">
        <f t="shared" ref="M49:U49" si="29">M38</f>
        <v>0</v>
      </c>
      <c r="N49" s="133">
        <f t="shared" si="29"/>
        <v>0</v>
      </c>
      <c r="O49" s="133">
        <f t="shared" si="29"/>
        <v>0</v>
      </c>
      <c r="P49" s="133">
        <f t="shared" si="29"/>
        <v>0</v>
      </c>
      <c r="Q49" s="133">
        <f t="shared" si="29"/>
        <v>0</v>
      </c>
      <c r="R49" s="133">
        <f t="shared" si="29"/>
        <v>0</v>
      </c>
      <c r="S49" s="133">
        <f t="shared" si="29"/>
        <v>0</v>
      </c>
      <c r="T49" s="133">
        <f t="shared" si="29"/>
        <v>0</v>
      </c>
      <c r="U49" s="133">
        <f t="shared" si="29"/>
        <v>0</v>
      </c>
      <c r="V49" s="113"/>
      <c r="W49" s="113"/>
    </row>
    <row r="50" spans="13:23" x14ac:dyDescent="0.35">
      <c r="M50" s="133">
        <f t="shared" ref="M50:U50" si="30">M39</f>
        <v>0</v>
      </c>
      <c r="N50" s="133">
        <f t="shared" si="30"/>
        <v>0</v>
      </c>
      <c r="O50" s="133">
        <f t="shared" si="30"/>
        <v>0</v>
      </c>
      <c r="P50" s="133">
        <f t="shared" si="30"/>
        <v>0</v>
      </c>
      <c r="Q50" s="133">
        <f t="shared" si="30"/>
        <v>0</v>
      </c>
      <c r="R50" s="133">
        <f t="shared" si="30"/>
        <v>0</v>
      </c>
      <c r="S50" s="133">
        <f t="shared" si="30"/>
        <v>0</v>
      </c>
      <c r="T50" s="133">
        <f t="shared" si="30"/>
        <v>0</v>
      </c>
      <c r="U50" s="133">
        <f t="shared" si="30"/>
        <v>0</v>
      </c>
      <c r="V50" s="113"/>
      <c r="W50" s="113"/>
    </row>
    <row r="51" spans="13:23" x14ac:dyDescent="0.35">
      <c r="M51" s="133">
        <f>M40</f>
        <v>0</v>
      </c>
      <c r="N51" s="133">
        <f t="shared" ref="N51:U51" si="31">N40</f>
        <v>0</v>
      </c>
      <c r="O51" s="133">
        <f t="shared" si="31"/>
        <v>0</v>
      </c>
      <c r="P51" s="133">
        <f t="shared" si="31"/>
        <v>0</v>
      </c>
      <c r="Q51" s="133">
        <f t="shared" si="31"/>
        <v>0</v>
      </c>
      <c r="R51" s="133">
        <f t="shared" si="31"/>
        <v>0</v>
      </c>
      <c r="S51" s="133">
        <f t="shared" si="31"/>
        <v>0</v>
      </c>
      <c r="T51" s="133">
        <f t="shared" si="31"/>
        <v>0</v>
      </c>
      <c r="U51" s="133">
        <f t="shared" si="31"/>
        <v>0</v>
      </c>
      <c r="V51" s="113"/>
      <c r="W51" s="113"/>
    </row>
    <row r="52" spans="13:23" x14ac:dyDescent="0.35">
      <c r="M52" s="133">
        <f t="shared" ref="M52:U52" si="32">M41</f>
        <v>0</v>
      </c>
      <c r="N52" s="133">
        <f t="shared" si="32"/>
        <v>0</v>
      </c>
      <c r="O52" s="133">
        <f t="shared" si="32"/>
        <v>0</v>
      </c>
      <c r="P52" s="133">
        <f t="shared" si="32"/>
        <v>0</v>
      </c>
      <c r="Q52" s="133">
        <f t="shared" si="32"/>
        <v>0</v>
      </c>
      <c r="R52" s="133">
        <f t="shared" si="32"/>
        <v>0</v>
      </c>
      <c r="S52" s="133">
        <f t="shared" si="32"/>
        <v>0</v>
      </c>
      <c r="T52" s="133">
        <f t="shared" si="32"/>
        <v>0</v>
      </c>
      <c r="U52" s="133">
        <f t="shared" si="32"/>
        <v>0</v>
      </c>
      <c r="V52" s="113"/>
      <c r="W52" s="113"/>
    </row>
    <row r="53" spans="13:23" x14ac:dyDescent="0.35">
      <c r="M53" s="133">
        <f t="shared" ref="M53:U53" si="33">M42</f>
        <v>0</v>
      </c>
      <c r="N53" s="133">
        <f t="shared" si="33"/>
        <v>0</v>
      </c>
      <c r="O53" s="133">
        <f t="shared" si="33"/>
        <v>0</v>
      </c>
      <c r="P53" s="133">
        <f t="shared" si="33"/>
        <v>0</v>
      </c>
      <c r="Q53" s="133">
        <f t="shared" si="33"/>
        <v>0</v>
      </c>
      <c r="R53" s="133">
        <f t="shared" si="33"/>
        <v>0</v>
      </c>
      <c r="S53" s="133">
        <f t="shared" si="33"/>
        <v>0</v>
      </c>
      <c r="T53" s="133">
        <f t="shared" si="33"/>
        <v>0</v>
      </c>
      <c r="U53" s="133">
        <f t="shared" si="33"/>
        <v>0</v>
      </c>
      <c r="V53" s="113"/>
      <c r="W53" s="113"/>
    </row>
    <row r="54" spans="13:23" x14ac:dyDescent="0.35">
      <c r="M54" s="133">
        <f>M43</f>
        <v>0</v>
      </c>
      <c r="N54" s="133">
        <f t="shared" ref="N54:U54" si="34">N43</f>
        <v>0</v>
      </c>
      <c r="O54" s="133">
        <f t="shared" si="34"/>
        <v>0</v>
      </c>
      <c r="P54" s="133">
        <f t="shared" si="34"/>
        <v>0</v>
      </c>
      <c r="Q54" s="133">
        <f t="shared" si="34"/>
        <v>0</v>
      </c>
      <c r="R54" s="133">
        <f t="shared" si="34"/>
        <v>0</v>
      </c>
      <c r="S54" s="133">
        <f t="shared" si="34"/>
        <v>0</v>
      </c>
      <c r="T54" s="133">
        <f t="shared" si="34"/>
        <v>0</v>
      </c>
      <c r="U54" s="133">
        <f t="shared" si="34"/>
        <v>0</v>
      </c>
      <c r="V54" s="113"/>
      <c r="W54" s="113"/>
    </row>
    <row r="55" spans="13:23" x14ac:dyDescent="0.35">
      <c r="M55" s="133"/>
      <c r="N55" s="133"/>
      <c r="O55" s="133"/>
      <c r="P55" s="133"/>
      <c r="Q55" s="133"/>
      <c r="R55" s="133"/>
      <c r="S55" s="133"/>
      <c r="T55" s="133"/>
      <c r="U55" s="133"/>
      <c r="V55" s="113"/>
      <c r="W55" s="113"/>
    </row>
    <row r="56" spans="13:23" x14ac:dyDescent="0.35">
      <c r="M56" s="133"/>
      <c r="N56" s="133"/>
      <c r="O56" s="133"/>
      <c r="P56" s="113"/>
      <c r="Q56" s="113"/>
      <c r="R56" s="113"/>
      <c r="S56" s="113"/>
      <c r="T56" s="113"/>
      <c r="U56" s="113"/>
      <c r="V56" s="113"/>
      <c r="W56" s="113"/>
    </row>
    <row r="57" spans="13:23" x14ac:dyDescent="0.35">
      <c r="M57" s="133"/>
      <c r="N57" s="133"/>
      <c r="O57" s="133"/>
      <c r="P57" s="113"/>
      <c r="Q57" s="113"/>
      <c r="R57" s="113"/>
      <c r="S57" s="113"/>
      <c r="T57" s="113"/>
      <c r="U57" s="113"/>
      <c r="V57" s="113"/>
      <c r="W57" s="113"/>
    </row>
  </sheetData>
  <mergeCells count="8">
    <mergeCell ref="G6:K6"/>
    <mergeCell ref="C8:E8"/>
    <mergeCell ref="C2:E2"/>
    <mergeCell ref="C3:E3"/>
    <mergeCell ref="C4:E4"/>
    <mergeCell ref="C5:E5"/>
    <mergeCell ref="C6:E6"/>
    <mergeCell ref="C7:E7"/>
  </mergeCells>
  <conditionalFormatting sqref="B33:B39">
    <cfRule type="cellIs" dxfId="16" priority="14" operator="equal">
      <formula>0</formula>
    </cfRule>
  </conditionalFormatting>
  <conditionalFormatting sqref="C33:C39">
    <cfRule type="expression" dxfId="15" priority="11">
      <formula>C$12&lt;&gt;0</formula>
    </cfRule>
  </conditionalFormatting>
  <conditionalFormatting sqref="C34:C39">
    <cfRule type="cellIs" dxfId="14" priority="12" operator="equal">
      <formula>0</formula>
    </cfRule>
  </conditionalFormatting>
  <conditionalFormatting sqref="C33:K33">
    <cfRule type="cellIs" dxfId="13" priority="13" operator="equal">
      <formula>0</formula>
    </cfRule>
  </conditionalFormatting>
  <conditionalFormatting sqref="D28:I29">
    <cfRule type="cellIs" dxfId="12" priority="18" operator="equal">
      <formula>0</formula>
    </cfRule>
  </conditionalFormatting>
  <conditionalFormatting sqref="D33:K33 D34:F39">
    <cfRule type="expression" dxfId="11" priority="9" stopIfTrue="1">
      <formula>AND(D$11=0,D$23=0)</formula>
    </cfRule>
    <cfRule type="expression" dxfId="10" priority="15">
      <formula>D$11&lt;&gt;0</formula>
    </cfRule>
  </conditionalFormatting>
  <conditionalFormatting sqref="D33:K33">
    <cfRule type="expression" dxfId="9" priority="10">
      <formula>D$12&lt;&gt;0</formula>
    </cfRule>
  </conditionalFormatting>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10</vt:i4>
      </vt:variant>
    </vt:vector>
  </HeadingPairs>
  <TitlesOfParts>
    <vt:vector size="10" baseType="lpstr">
      <vt:lpstr>Explications</vt:lpstr>
      <vt:lpstr>Definitions</vt:lpstr>
      <vt:lpstr>Partenaires</vt:lpstr>
      <vt:lpstr>Structure projet </vt:lpstr>
      <vt:lpstr>Description des coûts</vt:lpstr>
      <vt:lpstr>BdD</vt:lpstr>
      <vt:lpstr>Syntheses AIDES</vt:lpstr>
      <vt:lpstr>Synthèse par LOT</vt:lpstr>
      <vt:lpstr>Export ICARE</vt:lpstr>
      <vt:lpstr>Checklist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2024-01-24T12:50:26Z</dcterms:modified>
</cp:coreProperties>
</file>