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16F98A3B-B3D9-4D4B-8E62-CB2C693AD3E8}" xr6:coauthVersionLast="47" xr6:coauthVersionMax="47" xr10:uidLastSave="{00000000-0000-0000-0000-000000000000}"/>
  <bookViews>
    <workbookView xWindow="-103" yWindow="-103" windowWidth="16663" windowHeight="9017" tabRatio="869" activeTab="2" xr2:uid="{00000000-000D-0000-FFFF-FFFF00000000}"/>
  </bookViews>
  <sheets>
    <sheet name="Explications" sheetId="2" r:id="rId1"/>
    <sheet name="Definitions" sheetId="4" r:id="rId2"/>
    <sheet name="Partenaires" sheetId="5" r:id="rId3"/>
    <sheet name="Structure projet " sheetId="3" r:id="rId4"/>
    <sheet name="Description des coûts" sheetId="8" r:id="rId5"/>
    <sheet name="BdD" sheetId="1" r:id="rId6"/>
    <sheet name="Syntheses AIDES" sheetId="9" r:id="rId7"/>
    <sheet name="Synthèse par LOT" sheetId="13" r:id="rId8"/>
    <sheet name="Export ICARE" sheetId="10" state="hidden" r:id="rId9"/>
    <sheet name="Checklist" sheetId="14" state="hidden" r:id="rId10"/>
  </sheets>
  <definedNames>
    <definedName name="_xlnm._FilterDatabase" localSheetId="5" hidden="1">BdD!$A$10:$AO$39</definedName>
    <definedName name="_xlnm._FilterDatabase" localSheetId="4" hidden="1">'Description des coûts'!$A$8:$M$8</definedName>
  </definedNames>
  <calcPr calcId="191029"/>
  <pivotCaches>
    <pivotCache cacheId="165" r:id="rId11"/>
    <pivotCache cacheId="166" r:id="rId12"/>
    <pivotCache cacheId="167" r:id="rId13"/>
    <pivotCache cacheId="168" r:id="rId14"/>
    <pivotCache cacheId="169"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1" i="1" l="1"/>
  <c r="Z12" i="1"/>
  <c r="AA13" i="1"/>
  <c r="AN39" i="1"/>
  <c r="AN38" i="1"/>
  <c r="AN37" i="1"/>
  <c r="AN36" i="1"/>
  <c r="AN35" i="1"/>
  <c r="AN34" i="1"/>
  <c r="AN33" i="1"/>
  <c r="AN32" i="1"/>
  <c r="AN31" i="1"/>
  <c r="AN30" i="1"/>
  <c r="AN29" i="1"/>
  <c r="AN28" i="1"/>
  <c r="AN27" i="1"/>
  <c r="AN26" i="1"/>
  <c r="AN25" i="1"/>
  <c r="AN24" i="1"/>
  <c r="AN23" i="1"/>
  <c r="AN22" i="1"/>
  <c r="AN21" i="1"/>
  <c r="AN20" i="1"/>
  <c r="AN19" i="1"/>
  <c r="AN18" i="1"/>
  <c r="AN17" i="1"/>
  <c r="AN16" i="1"/>
  <c r="AN15" i="1"/>
  <c r="AN14"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2" i="1"/>
  <c r="AJ11" i="1"/>
  <c r="AF14" i="1"/>
  <c r="AF13"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K1" i="1"/>
  <c r="AJ1" i="1"/>
  <c r="AH1" i="1"/>
  <c r="AF1" i="1"/>
  <c r="U1" i="1"/>
  <c r="W1" i="1" s="1"/>
  <c r="O1" i="1"/>
  <c r="AH39" i="1"/>
  <c r="AH38" i="1"/>
  <c r="AH37" i="1"/>
  <c r="AH36" i="1"/>
  <c r="AH35" i="1"/>
  <c r="AH34" i="1"/>
  <c r="AH33" i="1"/>
  <c r="AH32" i="1"/>
  <c r="AH31" i="1"/>
  <c r="AH30" i="1"/>
  <c r="AH29" i="1"/>
  <c r="AH28" i="1"/>
  <c r="AH27" i="1"/>
  <c r="AH26" i="1"/>
  <c r="AH25" i="1"/>
  <c r="AH24" i="1"/>
  <c r="AH23" i="1"/>
  <c r="AH22" i="1"/>
  <c r="AH21" i="1"/>
  <c r="AH20" i="1"/>
  <c r="AH19" i="1"/>
  <c r="AH18" i="1"/>
  <c r="AH17" i="1"/>
  <c r="AH16" i="1"/>
  <c r="AH15" i="1"/>
  <c r="AH14" i="1"/>
  <c r="AH13" i="1"/>
  <c r="AH11"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D7" i="3"/>
  <c r="D6" i="3"/>
  <c r="D10" i="8"/>
  <c r="E9" i="8"/>
  <c r="D9" i="8"/>
  <c r="AL1" i="1" l="1"/>
  <c r="AI15" i="1"/>
  <c r="AO15" i="1" s="1"/>
  <c r="AI27" i="1"/>
  <c r="AO27" i="1" s="1"/>
  <c r="AI16" i="1"/>
  <c r="AO16" i="1" s="1"/>
  <c r="AI39" i="1"/>
  <c r="AO39" i="1" s="1"/>
  <c r="AI28" i="1"/>
  <c r="AO28" i="1" s="1"/>
  <c r="AI18" i="1"/>
  <c r="AO18" i="1" s="1"/>
  <c r="AI30" i="1"/>
  <c r="AO30" i="1" s="1"/>
  <c r="AI21" i="1"/>
  <c r="AO21" i="1" s="1"/>
  <c r="AI33" i="1"/>
  <c r="AO33" i="1" s="1"/>
  <c r="AI23" i="1"/>
  <c r="AO23" i="1" s="1"/>
  <c r="AI35" i="1"/>
  <c r="AO35" i="1" s="1"/>
  <c r="AI13" i="1"/>
  <c r="AO13" i="1" s="1"/>
  <c r="AN13" i="1" s="1"/>
  <c r="AI37" i="1"/>
  <c r="AO37" i="1" s="1"/>
  <c r="AI14" i="1"/>
  <c r="AO14" i="1" s="1"/>
  <c r="AI26" i="1"/>
  <c r="AO26" i="1" s="1"/>
  <c r="AI38" i="1"/>
  <c r="AO38" i="1" s="1"/>
  <c r="AI22" i="1"/>
  <c r="AO22" i="1" s="1"/>
  <c r="AI34" i="1"/>
  <c r="AO34" i="1" s="1"/>
  <c r="AI24" i="1"/>
  <c r="AO24" i="1" s="1"/>
  <c r="AI36" i="1"/>
  <c r="AO36" i="1" s="1"/>
  <c r="AI25" i="1"/>
  <c r="AO25" i="1" s="1"/>
  <c r="AI29" i="1"/>
  <c r="AO29" i="1" s="1"/>
  <c r="AI19" i="1"/>
  <c r="AO19" i="1" s="1"/>
  <c r="AI31" i="1"/>
  <c r="AO31" i="1" s="1"/>
  <c r="AI17" i="1"/>
  <c r="AO17" i="1" s="1"/>
  <c r="AI20" i="1"/>
  <c r="AO20" i="1" s="1"/>
  <c r="AI32" i="1"/>
  <c r="AO32" i="1" s="1"/>
  <c r="AN1" i="1" l="1"/>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AA1" i="1" l="1"/>
  <c r="Z1" i="1"/>
  <c r="X1" i="1"/>
  <c r="Y1" i="1"/>
  <c r="AB1" i="1"/>
  <c r="U12" i="1"/>
  <c r="W12" i="1" s="1"/>
  <c r="O12" i="1"/>
  <c r="D12" i="1"/>
  <c r="AA12" i="1" s="1"/>
  <c r="AD1" i="1" l="1"/>
  <c r="AG1" i="1" s="1"/>
  <c r="AI1" i="1" s="1"/>
  <c r="AO1" i="1" s="1"/>
  <c r="AM1" i="1" s="1"/>
  <c r="Y12" i="1"/>
  <c r="AK12" i="1"/>
  <c r="U13" i="1" l="1"/>
  <c r="U14" i="1"/>
  <c r="U15" i="1"/>
  <c r="U16" i="1"/>
  <c r="U17" i="1"/>
  <c r="U18" i="1"/>
  <c r="U19" i="1"/>
  <c r="U20" i="1"/>
  <c r="U21" i="1"/>
  <c r="U22" i="1"/>
  <c r="U23" i="1"/>
  <c r="U24" i="1"/>
  <c r="U25" i="1"/>
  <c r="U26" i="1"/>
  <c r="U27" i="1"/>
  <c r="U28" i="1"/>
  <c r="U29" i="1"/>
  <c r="U30" i="1"/>
  <c r="U31" i="1"/>
  <c r="U32" i="1"/>
  <c r="U33" i="1"/>
  <c r="U34" i="1"/>
  <c r="U35" i="1"/>
  <c r="U36" i="1"/>
  <c r="U37" i="1"/>
  <c r="U38" i="1"/>
  <c r="U39" i="1"/>
  <c r="U11" i="1"/>
  <c r="D37" i="1" l="1"/>
  <c r="AA37" i="1" s="1"/>
  <c r="O37" i="1"/>
  <c r="W37" i="1"/>
  <c r="AK37" i="1"/>
  <c r="D36" i="1"/>
  <c r="AA36" i="1" s="1"/>
  <c r="O36" i="1"/>
  <c r="W36" i="1"/>
  <c r="AK36" i="1"/>
  <c r="AL36" i="1" l="1"/>
  <c r="AL37" i="1"/>
  <c r="Y36" i="1"/>
  <c r="Z36" i="1"/>
  <c r="Y37" i="1"/>
  <c r="Z37" i="1"/>
  <c r="I25" i="10" l="1"/>
  <c r="I26" i="10"/>
  <c r="I27" i="10"/>
  <c r="D25" i="10"/>
  <c r="Y10" i="10" l="1"/>
  <c r="Z10" i="10"/>
  <c r="Y11" i="10"/>
  <c r="Z11" i="10"/>
  <c r="Y12" i="10"/>
  <c r="Z12" i="10"/>
  <c r="Y13" i="10"/>
  <c r="Z13" i="10"/>
  <c r="Y14" i="10"/>
  <c r="Z14" i="10"/>
  <c r="Y15" i="10"/>
  <c r="Z15" i="10"/>
  <c r="Y16" i="10"/>
  <c r="Z16" i="10"/>
  <c r="Y17" i="10"/>
  <c r="Z17" i="10"/>
  <c r="Y18" i="10"/>
  <c r="Z18" i="10"/>
  <c r="Y19" i="10"/>
  <c r="Z19" i="10"/>
  <c r="Y20" i="10"/>
  <c r="Z20" i="10"/>
  <c r="H12" i="10" l="1"/>
  <c r="I12" i="10"/>
  <c r="H13" i="10"/>
  <c r="I13" i="10"/>
  <c r="H14" i="10"/>
  <c r="I14" i="10"/>
  <c r="H15" i="10"/>
  <c r="I15" i="10"/>
  <c r="H16" i="10"/>
  <c r="I16" i="10"/>
  <c r="H17" i="10"/>
  <c r="I17" i="10"/>
  <c r="H18" i="10"/>
  <c r="I18" i="10"/>
  <c r="H19" i="10"/>
  <c r="I19" i="10"/>
  <c r="H25" i="10" l="1"/>
  <c r="H26" i="10"/>
  <c r="H27" i="10"/>
  <c r="G26" i="10"/>
  <c r="G27" i="10"/>
  <c r="G25" i="10"/>
  <c r="F26" i="10"/>
  <c r="F27" i="10"/>
  <c r="F25" i="10"/>
  <c r="E27" i="10"/>
  <c r="E26" i="10"/>
  <c r="D13" i="1"/>
  <c r="D14" i="1"/>
  <c r="AA14" i="1" s="1"/>
  <c r="D15" i="1"/>
  <c r="AA15" i="1" s="1"/>
  <c r="D16" i="1"/>
  <c r="AA16" i="1" s="1"/>
  <c r="D17" i="1"/>
  <c r="AA17" i="1" s="1"/>
  <c r="D18" i="1"/>
  <c r="AA18" i="1" s="1"/>
  <c r="D19" i="1"/>
  <c r="AA19" i="1" s="1"/>
  <c r="D20" i="1"/>
  <c r="AA20" i="1" s="1"/>
  <c r="D21" i="1"/>
  <c r="AA21" i="1" s="1"/>
  <c r="D22" i="1"/>
  <c r="AA22" i="1" s="1"/>
  <c r="D23" i="1"/>
  <c r="AA23" i="1" s="1"/>
  <c r="D24" i="1"/>
  <c r="AA24" i="1" s="1"/>
  <c r="D25" i="1"/>
  <c r="AA25" i="1" s="1"/>
  <c r="D26" i="1"/>
  <c r="AA26" i="1" s="1"/>
  <c r="D27" i="1"/>
  <c r="AA27" i="1" s="1"/>
  <c r="D28" i="1"/>
  <c r="AA28" i="1" s="1"/>
  <c r="D29" i="1"/>
  <c r="AA29" i="1" s="1"/>
  <c r="D30" i="1"/>
  <c r="AA30" i="1" s="1"/>
  <c r="D31" i="1"/>
  <c r="AA31" i="1" s="1"/>
  <c r="D32" i="1"/>
  <c r="AA32" i="1" s="1"/>
  <c r="D33" i="1"/>
  <c r="AA33" i="1" s="1"/>
  <c r="D34" i="1"/>
  <c r="AA34" i="1" s="1"/>
  <c r="D35" i="1"/>
  <c r="AA35" i="1" s="1"/>
  <c r="D38" i="1"/>
  <c r="AA38" i="1" s="1"/>
  <c r="D39" i="1"/>
  <c r="AA39" i="1" s="1"/>
  <c r="Z18" i="1" l="1"/>
  <c r="Y18" i="1"/>
  <c r="Y17" i="1"/>
  <c r="Z17" i="1"/>
  <c r="Y33" i="1"/>
  <c r="Z33" i="1"/>
  <c r="Z16" i="1"/>
  <c r="Y16" i="1"/>
  <c r="Y21" i="1"/>
  <c r="Z21" i="1"/>
  <c r="Z15" i="1"/>
  <c r="Y15" i="1"/>
  <c r="Y20" i="1"/>
  <c r="Z20" i="1"/>
  <c r="Y28" i="1"/>
  <c r="Z28" i="1"/>
  <c r="Z14" i="1"/>
  <c r="Y14" i="1"/>
  <c r="Y34" i="1"/>
  <c r="Z34" i="1"/>
  <c r="Y31" i="1"/>
  <c r="Z31" i="1"/>
  <c r="Z29" i="1"/>
  <c r="Y29" i="1"/>
  <c r="Y25" i="1"/>
  <c r="Z25" i="1"/>
  <c r="Z13" i="1"/>
  <c r="Y13" i="1"/>
  <c r="Z22" i="1"/>
  <c r="Y22" i="1"/>
  <c r="Y19" i="1"/>
  <c r="Z19" i="1"/>
  <c r="Z39" i="1"/>
  <c r="Y39" i="1"/>
  <c r="Z24" i="1"/>
  <c r="Y24" i="1"/>
  <c r="Y32" i="1"/>
  <c r="Z32" i="1"/>
  <c r="Y30" i="1"/>
  <c r="Z30" i="1"/>
  <c r="Z27" i="1"/>
  <c r="Y27" i="1"/>
  <c r="Y26" i="1"/>
  <c r="Z26" i="1"/>
  <c r="Z38" i="1"/>
  <c r="Y38" i="1"/>
  <c r="Y35" i="1"/>
  <c r="Z35" i="1"/>
  <c r="Z23" i="1"/>
  <c r="Y23" i="1"/>
  <c r="E25" i="10"/>
  <c r="D8" i="3"/>
  <c r="D9" i="3"/>
  <c r="D10" i="3"/>
  <c r="D11" i="3"/>
  <c r="D12" i="3"/>
  <c r="D13" i="3"/>
  <c r="D14" i="3"/>
  <c r="D15" i="3"/>
  <c r="D16" i="3"/>
  <c r="D17" i="3"/>
  <c r="D18" i="3"/>
  <c r="D19" i="3"/>
  <c r="D20" i="3"/>
  <c r="D21" i="3"/>
  <c r="D22" i="3"/>
  <c r="D23" i="3"/>
  <c r="D24" i="3"/>
  <c r="D25" i="3"/>
  <c r="D26" i="3"/>
  <c r="D27" i="3"/>
  <c r="D28" i="3"/>
  <c r="D29" i="3"/>
  <c r="D30" i="3"/>
  <c r="D31" i="3"/>
  <c r="E13" i="8" l="1"/>
  <c r="E17" i="8"/>
  <c r="E21" i="8"/>
  <c r="E25" i="8"/>
  <c r="E29" i="8"/>
  <c r="E33" i="8"/>
  <c r="E37" i="8"/>
  <c r="E41" i="8"/>
  <c r="E45" i="8"/>
  <c r="E16" i="8"/>
  <c r="E24" i="8"/>
  <c r="E32" i="8"/>
  <c r="E36" i="8"/>
  <c r="E44" i="8"/>
  <c r="E14" i="8"/>
  <c r="E18" i="8"/>
  <c r="E22" i="8"/>
  <c r="E26" i="8"/>
  <c r="E30" i="8"/>
  <c r="E34" i="8"/>
  <c r="E38" i="8"/>
  <c r="E42" i="8"/>
  <c r="E23" i="8"/>
  <c r="E27" i="8"/>
  <c r="E31" i="8"/>
  <c r="E35" i="8"/>
  <c r="E39" i="8"/>
  <c r="E43" i="8"/>
  <c r="E12" i="8"/>
  <c r="E20" i="8"/>
  <c r="E28" i="8"/>
  <c r="E40" i="8"/>
  <c r="E11" i="8"/>
  <c r="E15" i="8"/>
  <c r="E19" i="8"/>
  <c r="M54" i="10"/>
  <c r="N54" i="10"/>
  <c r="O54" i="10"/>
  <c r="P54" i="10"/>
  <c r="Q54" i="10"/>
  <c r="R54" i="10"/>
  <c r="S54" i="10"/>
  <c r="T54" i="10"/>
  <c r="U54" i="10"/>
  <c r="M51" i="10"/>
  <c r="N51" i="10"/>
  <c r="O51" i="10"/>
  <c r="P51" i="10"/>
  <c r="Q51" i="10"/>
  <c r="R51" i="10"/>
  <c r="S51" i="10"/>
  <c r="T51" i="10"/>
  <c r="U51" i="10"/>
  <c r="M52" i="10"/>
  <c r="N52" i="10"/>
  <c r="O52" i="10"/>
  <c r="P52" i="10"/>
  <c r="Q52" i="10"/>
  <c r="R52" i="10"/>
  <c r="S52" i="10"/>
  <c r="T52" i="10"/>
  <c r="U52" i="10"/>
  <c r="M53" i="10"/>
  <c r="N53" i="10"/>
  <c r="O53" i="10"/>
  <c r="P53" i="10"/>
  <c r="Q53" i="10"/>
  <c r="R53" i="10"/>
  <c r="S53" i="10"/>
  <c r="T53" i="10"/>
  <c r="U53" i="10"/>
  <c r="M45" i="10"/>
  <c r="B34" i="10" s="1"/>
  <c r="N45" i="10"/>
  <c r="D34" i="10" s="1"/>
  <c r="O45" i="10"/>
  <c r="E34" i="10" s="1"/>
  <c r="P45" i="10"/>
  <c r="F34" i="10" s="1"/>
  <c r="Q45" i="10"/>
  <c r="G34" i="10" s="1"/>
  <c r="R45" i="10"/>
  <c r="H34" i="10" s="1"/>
  <c r="S45" i="10"/>
  <c r="I34" i="10" s="1"/>
  <c r="T45" i="10"/>
  <c r="J34" i="10" s="1"/>
  <c r="U45" i="10"/>
  <c r="M46" i="10"/>
  <c r="B35" i="10" s="1"/>
  <c r="N46" i="10"/>
  <c r="D35" i="10" s="1"/>
  <c r="O46" i="10"/>
  <c r="E35" i="10" s="1"/>
  <c r="P46" i="10"/>
  <c r="F35" i="10" s="1"/>
  <c r="Q46" i="10"/>
  <c r="G35" i="10" s="1"/>
  <c r="R46" i="10"/>
  <c r="H35" i="10" s="1"/>
  <c r="S46" i="10"/>
  <c r="I35" i="10" s="1"/>
  <c r="T46" i="10"/>
  <c r="J35" i="10" s="1"/>
  <c r="U46" i="10"/>
  <c r="M47" i="10"/>
  <c r="B36" i="10" s="1"/>
  <c r="N47" i="10"/>
  <c r="D36" i="10" s="1"/>
  <c r="O47" i="10"/>
  <c r="E36" i="10" s="1"/>
  <c r="P47" i="10"/>
  <c r="F36" i="10" s="1"/>
  <c r="Q47" i="10"/>
  <c r="G36" i="10" s="1"/>
  <c r="R47" i="10"/>
  <c r="H36" i="10" s="1"/>
  <c r="S47" i="10"/>
  <c r="I36" i="10" s="1"/>
  <c r="T47" i="10"/>
  <c r="J36" i="10" s="1"/>
  <c r="U47" i="10"/>
  <c r="M48" i="10"/>
  <c r="B37" i="10" s="1"/>
  <c r="N48" i="10"/>
  <c r="D37" i="10" s="1"/>
  <c r="O48" i="10"/>
  <c r="E37" i="10" s="1"/>
  <c r="P48" i="10"/>
  <c r="F37" i="10" s="1"/>
  <c r="Q48" i="10"/>
  <c r="G37" i="10" s="1"/>
  <c r="R48" i="10"/>
  <c r="H37" i="10" s="1"/>
  <c r="S48" i="10"/>
  <c r="I37" i="10" s="1"/>
  <c r="T48" i="10"/>
  <c r="J37" i="10" s="1"/>
  <c r="U48" i="10"/>
  <c r="M49" i="10"/>
  <c r="B38" i="10" s="1"/>
  <c r="N49" i="10"/>
  <c r="O49" i="10"/>
  <c r="P49" i="10"/>
  <c r="Q49" i="10"/>
  <c r="G38" i="10" s="1"/>
  <c r="R49" i="10"/>
  <c r="H38" i="10" s="1"/>
  <c r="S49" i="10"/>
  <c r="I38" i="10" s="1"/>
  <c r="T49" i="10"/>
  <c r="J38" i="10" s="1"/>
  <c r="U49" i="10"/>
  <c r="M50" i="10"/>
  <c r="B39" i="10" s="1"/>
  <c r="N50" i="10"/>
  <c r="D39" i="10" s="1"/>
  <c r="O50" i="10"/>
  <c r="E39" i="10" s="1"/>
  <c r="P50" i="10"/>
  <c r="F39" i="10" s="1"/>
  <c r="Q50" i="10"/>
  <c r="G39" i="10" s="1"/>
  <c r="R50" i="10"/>
  <c r="H39" i="10" s="1"/>
  <c r="S50" i="10"/>
  <c r="I39" i="10" s="1"/>
  <c r="T50" i="10"/>
  <c r="J39" i="10" s="1"/>
  <c r="U50" i="10"/>
  <c r="N44" i="10"/>
  <c r="D33" i="10" s="1"/>
  <c r="O44" i="10"/>
  <c r="E33" i="10" s="1"/>
  <c r="P44" i="10"/>
  <c r="F33" i="10" s="1"/>
  <c r="Q44" i="10"/>
  <c r="G33" i="10" s="1"/>
  <c r="R44" i="10"/>
  <c r="H33" i="10" s="1"/>
  <c r="S44" i="10"/>
  <c r="I33" i="10" s="1"/>
  <c r="T44" i="10"/>
  <c r="J33" i="10" s="1"/>
  <c r="U44" i="10"/>
  <c r="K33" i="10" s="1"/>
  <c r="M44" i="10"/>
  <c r="D11" i="1" l="1"/>
  <c r="AA11" i="1" s="1"/>
  <c r="AA5" i="1" l="1"/>
  <c r="AA4" i="1"/>
  <c r="Z11" i="1"/>
  <c r="AF12" i="1"/>
  <c r="X12" i="1"/>
  <c r="AB12" i="1"/>
  <c r="D1" i="8"/>
  <c r="AK39" i="1"/>
  <c r="W39" i="1"/>
  <c r="O39" i="1"/>
  <c r="AK38" i="1"/>
  <c r="W38" i="1"/>
  <c r="O38" i="1"/>
  <c r="AK35" i="1"/>
  <c r="W35" i="1"/>
  <c r="O35" i="1"/>
  <c r="AK34" i="1"/>
  <c r="W34" i="1"/>
  <c r="O34" i="1"/>
  <c r="AK33" i="1"/>
  <c r="W33" i="1"/>
  <c r="O33" i="1"/>
  <c r="AK32" i="1"/>
  <c r="W32" i="1"/>
  <c r="O32" i="1"/>
  <c r="AK31" i="1"/>
  <c r="W31" i="1"/>
  <c r="O31" i="1"/>
  <c r="AK30" i="1"/>
  <c r="W30" i="1"/>
  <c r="O30" i="1"/>
  <c r="AK29" i="1"/>
  <c r="W29" i="1"/>
  <c r="O29" i="1"/>
  <c r="AK28" i="1"/>
  <c r="W28" i="1"/>
  <c r="O28" i="1"/>
  <c r="AK27" i="1"/>
  <c r="W27" i="1"/>
  <c r="O27" i="1"/>
  <c r="AK26" i="1"/>
  <c r="O26" i="1"/>
  <c r="AK25" i="1"/>
  <c r="W25" i="1"/>
  <c r="O25" i="1"/>
  <c r="AK24" i="1"/>
  <c r="W24" i="1"/>
  <c r="O24" i="1"/>
  <c r="AK23" i="1"/>
  <c r="O23" i="1"/>
  <c r="AK22" i="1"/>
  <c r="W22" i="1"/>
  <c r="O22" i="1"/>
  <c r="AK21" i="1"/>
  <c r="O21" i="1"/>
  <c r="AK20" i="1"/>
  <c r="O20" i="1"/>
  <c r="AK19" i="1"/>
  <c r="W19" i="1"/>
  <c r="O19" i="1"/>
  <c r="AK18" i="1"/>
  <c r="O18" i="1"/>
  <c r="AK17" i="1"/>
  <c r="W17" i="1"/>
  <c r="O17" i="1"/>
  <c r="AK16" i="1"/>
  <c r="W16" i="1"/>
  <c r="O16" i="1"/>
  <c r="AK15" i="1"/>
  <c r="W15" i="1"/>
  <c r="O15" i="1"/>
  <c r="AK14" i="1"/>
  <c r="W14" i="1"/>
  <c r="O14" i="1"/>
  <c r="AK13" i="1"/>
  <c r="W13" i="1"/>
  <c r="O13" i="1"/>
  <c r="AD12" i="1" l="1"/>
  <c r="AL18" i="1"/>
  <c r="AL24" i="1"/>
  <c r="AL28" i="1"/>
  <c r="AL31" i="1"/>
  <c r="AL34" i="1"/>
  <c r="AL39" i="1"/>
  <c r="AL27" i="1"/>
  <c r="AL30" i="1"/>
  <c r="AL17" i="1"/>
  <c r="AL21" i="1"/>
  <c r="AL19" i="1"/>
  <c r="AL26" i="1"/>
  <c r="AL29" i="1"/>
  <c r="AL32" i="1"/>
  <c r="AL35" i="1"/>
  <c r="AL16" i="1"/>
  <c r="AL23" i="1"/>
  <c r="Y5" i="1"/>
  <c r="Y4" i="1"/>
  <c r="Z5" i="1"/>
  <c r="Z4" i="1"/>
  <c r="AL33" i="1"/>
  <c r="AL38" i="1"/>
  <c r="AL14" i="1"/>
  <c r="AL22" i="1"/>
  <c r="AL20" i="1"/>
  <c r="AL15" i="1"/>
  <c r="AL25" i="1"/>
  <c r="W18" i="1"/>
  <c r="W20" i="1"/>
  <c r="W21" i="1"/>
  <c r="W23" i="1"/>
  <c r="W26" i="1"/>
  <c r="E11" i="10" l="1"/>
  <c r="F11" i="10"/>
  <c r="G11" i="10"/>
  <c r="H11" i="10"/>
  <c r="I11" i="10"/>
  <c r="D11" i="10"/>
  <c r="U10" i="10" l="1"/>
  <c r="V10" i="10"/>
  <c r="W10" i="10"/>
  <c r="X10" i="10"/>
  <c r="U11" i="10"/>
  <c r="V11" i="10"/>
  <c r="W11" i="10"/>
  <c r="X11" i="10"/>
  <c r="U12" i="10"/>
  <c r="D12" i="10" s="1"/>
  <c r="V12" i="10"/>
  <c r="E12" i="10" s="1"/>
  <c r="W12" i="10"/>
  <c r="F12" i="10" s="1"/>
  <c r="X12" i="10"/>
  <c r="G12" i="10" s="1"/>
  <c r="U13" i="10"/>
  <c r="D13" i="10" s="1"/>
  <c r="V13" i="10"/>
  <c r="E13" i="10" s="1"/>
  <c r="W13" i="10"/>
  <c r="F13" i="10" s="1"/>
  <c r="X13" i="10"/>
  <c r="G13" i="10" s="1"/>
  <c r="U14" i="10"/>
  <c r="D14" i="10" s="1"/>
  <c r="V14" i="10"/>
  <c r="E14" i="10" s="1"/>
  <c r="W14" i="10"/>
  <c r="F14" i="10" s="1"/>
  <c r="X14" i="10"/>
  <c r="G14" i="10" s="1"/>
  <c r="U15" i="10"/>
  <c r="D15" i="10" s="1"/>
  <c r="V15" i="10"/>
  <c r="E15" i="10" s="1"/>
  <c r="W15" i="10"/>
  <c r="F15" i="10" s="1"/>
  <c r="X15" i="10"/>
  <c r="G15" i="10" s="1"/>
  <c r="U16" i="10"/>
  <c r="D16" i="10" s="1"/>
  <c r="V16" i="10"/>
  <c r="E16" i="10" s="1"/>
  <c r="W16" i="10"/>
  <c r="F16" i="10" s="1"/>
  <c r="X16" i="10"/>
  <c r="G16" i="10" s="1"/>
  <c r="U17" i="10"/>
  <c r="D17" i="10" s="1"/>
  <c r="V17" i="10"/>
  <c r="E17" i="10" s="1"/>
  <c r="W17" i="10"/>
  <c r="F17" i="10" s="1"/>
  <c r="X17" i="10"/>
  <c r="G17" i="10" s="1"/>
  <c r="U18" i="10"/>
  <c r="D18" i="10" s="1"/>
  <c r="V18" i="10"/>
  <c r="E18" i="10" s="1"/>
  <c r="W18" i="10"/>
  <c r="F18" i="10" s="1"/>
  <c r="X18" i="10"/>
  <c r="G18" i="10" s="1"/>
  <c r="U19" i="10"/>
  <c r="D19" i="10" s="1"/>
  <c r="V19" i="10"/>
  <c r="E19" i="10" s="1"/>
  <c r="W19" i="10"/>
  <c r="F19" i="10" s="1"/>
  <c r="X19" i="10"/>
  <c r="G19" i="10" s="1"/>
  <c r="U20" i="10"/>
  <c r="V20" i="10"/>
  <c r="W20" i="10"/>
  <c r="X20" i="10"/>
  <c r="T11" i="10"/>
  <c r="T12" i="10"/>
  <c r="T13" i="10"/>
  <c r="T14" i="10"/>
  <c r="T15" i="10"/>
  <c r="T16" i="10"/>
  <c r="T17" i="10"/>
  <c r="T18" i="10"/>
  <c r="T19" i="10"/>
  <c r="T20" i="10"/>
  <c r="T10" i="10"/>
  <c r="C5" i="10"/>
  <c r="C4" i="10"/>
  <c r="C3" i="10"/>
  <c r="C2" i="10"/>
  <c r="L5" i="8" l="1"/>
  <c r="O11" i="1"/>
  <c r="N5" i="1"/>
  <c r="M5" i="1"/>
  <c r="L5" i="1"/>
  <c r="K5" i="1"/>
  <c r="J5" i="1"/>
  <c r="N4" i="1"/>
  <c r="M4" i="1"/>
  <c r="L4" i="1"/>
  <c r="K4" i="1"/>
  <c r="J4" i="1"/>
  <c r="V4" i="1"/>
  <c r="V5" i="1"/>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AH12" i="1" l="1"/>
  <c r="AI12" i="1" s="1"/>
  <c r="AO12" i="1" s="1"/>
  <c r="AN12" i="1" s="1"/>
  <c r="E10" i="8"/>
  <c r="E12" i="1"/>
  <c r="AL12" i="1"/>
  <c r="E36" i="1"/>
  <c r="E37" i="1"/>
  <c r="X36" i="1"/>
  <c r="AB37" i="1"/>
  <c r="X37" i="1"/>
  <c r="AD37" i="1" s="1"/>
  <c r="AB36" i="1"/>
  <c r="D27" i="10"/>
  <c r="D26" i="10"/>
  <c r="X13" i="1"/>
  <c r="AB13" i="1"/>
  <c r="X11" i="1"/>
  <c r="AB18" i="1"/>
  <c r="AB22" i="1"/>
  <c r="AB28" i="1"/>
  <c r="AB15" i="1"/>
  <c r="AB19" i="1"/>
  <c r="AB23" i="1"/>
  <c r="AB29" i="1"/>
  <c r="AB33" i="1"/>
  <c r="AB38" i="1"/>
  <c r="AB14" i="1"/>
  <c r="AB26" i="1"/>
  <c r="AB32" i="1"/>
  <c r="AB21" i="1"/>
  <c r="AB25" i="1"/>
  <c r="AB31" i="1"/>
  <c r="AB24" i="1"/>
  <c r="AB34" i="1"/>
  <c r="X21" i="1"/>
  <c r="X31" i="1"/>
  <c r="AD31" i="1" s="1"/>
  <c r="X20" i="1"/>
  <c r="X30" i="1"/>
  <c r="AD30" i="1" s="1"/>
  <c r="X18" i="1"/>
  <c r="X22" i="1"/>
  <c r="X28" i="1"/>
  <c r="X15" i="1"/>
  <c r="X19" i="1"/>
  <c r="X23" i="1"/>
  <c r="X29" i="1"/>
  <c r="X33" i="1"/>
  <c r="AD33" i="1" s="1"/>
  <c r="X38" i="1"/>
  <c r="AD38" i="1" s="1"/>
  <c r="X14" i="1"/>
  <c r="AD14" i="1" s="1"/>
  <c r="X26" i="1"/>
  <c r="X32" i="1"/>
  <c r="AB17" i="1"/>
  <c r="AB27" i="1"/>
  <c r="AB35" i="1"/>
  <c r="AB39" i="1"/>
  <c r="X25" i="1"/>
  <c r="X35" i="1"/>
  <c r="X16" i="1"/>
  <c r="X39" i="1"/>
  <c r="AB16" i="1"/>
  <c r="AB20" i="1"/>
  <c r="AB30" i="1"/>
  <c r="X17" i="1"/>
  <c r="X27" i="1"/>
  <c r="X24" i="1"/>
  <c r="X34" i="1"/>
  <c r="E11" i="1"/>
  <c r="E13" i="1"/>
  <c r="AB11" i="1"/>
  <c r="E1" i="8"/>
  <c r="E26" i="1"/>
  <c r="E32" i="1"/>
  <c r="E24" i="1"/>
  <c r="E15" i="1"/>
  <c r="E28" i="1"/>
  <c r="E20" i="1"/>
  <c r="E39" i="1"/>
  <c r="E14" i="1"/>
  <c r="E31" i="1"/>
  <c r="E21" i="1"/>
  <c r="E30" i="1"/>
  <c r="E23" i="1"/>
  <c r="E19" i="1"/>
  <c r="E25" i="1"/>
  <c r="E34" i="1"/>
  <c r="E16" i="1"/>
  <c r="E27" i="1"/>
  <c r="E29" i="1"/>
  <c r="E38" i="1"/>
  <c r="E18" i="1"/>
  <c r="E33" i="1"/>
  <c r="E22" i="1"/>
  <c r="E17" i="1"/>
  <c r="E35" i="1"/>
  <c r="O5" i="1"/>
  <c r="W11" i="1"/>
  <c r="U4" i="1"/>
  <c r="O4" i="1"/>
  <c r="U5" i="1"/>
  <c r="AD25" i="1" l="1"/>
  <c r="AD35" i="1"/>
  <c r="AD28" i="1"/>
  <c r="AD15" i="1"/>
  <c r="AD16" i="1"/>
  <c r="AD36" i="1"/>
  <c r="AD23" i="1"/>
  <c r="AD19" i="1"/>
  <c r="AD34" i="1"/>
  <c r="AD22" i="1"/>
  <c r="AD13" i="1"/>
  <c r="AJ13" i="1" s="1"/>
  <c r="AL13" i="1" s="1"/>
  <c r="AD29" i="1"/>
  <c r="AD24" i="1"/>
  <c r="AD27" i="1"/>
  <c r="AD18" i="1"/>
  <c r="AD17" i="1"/>
  <c r="AD32" i="1"/>
  <c r="AD26" i="1"/>
  <c r="AD20" i="1"/>
  <c r="AD21" i="1"/>
  <c r="AD39" i="1"/>
  <c r="AD11" i="1"/>
  <c r="AG11" i="1" s="1"/>
  <c r="AI11" i="1" s="1"/>
  <c r="AM37" i="1"/>
  <c r="AM36" i="1"/>
  <c r="AM20" i="1"/>
  <c r="AM16" i="1"/>
  <c r="AM21" i="1"/>
  <c r="AM25" i="1"/>
  <c r="AM17" i="1"/>
  <c r="AM31" i="1"/>
  <c r="AM29" i="1"/>
  <c r="AM30" i="1"/>
  <c r="AM39" i="1"/>
  <c r="AM32" i="1"/>
  <c r="AM15" i="1"/>
  <c r="AM18" i="1"/>
  <c r="AM14" i="1"/>
  <c r="AM28" i="1"/>
  <c r="AM19" i="1"/>
  <c r="AM33" i="1"/>
  <c r="AM22" i="1"/>
  <c r="AM27" i="1"/>
  <c r="AM35" i="1"/>
  <c r="AM38" i="1"/>
  <c r="AM23" i="1"/>
  <c r="AM26" i="1"/>
  <c r="AM34" i="1"/>
  <c r="AM24" i="1"/>
  <c r="W5" i="1"/>
  <c r="W4" i="1"/>
  <c r="AH5" i="1" l="1"/>
  <c r="AH4" i="1"/>
  <c r="AM13" i="1"/>
  <c r="AK11" i="1"/>
  <c r="AL11" i="1" s="1"/>
  <c r="AB5" i="1"/>
  <c r="X5" i="1"/>
  <c r="AB4" i="1"/>
  <c r="X4" i="1"/>
  <c r="L6" i="8" s="1"/>
  <c r="AG5" i="1" l="1"/>
  <c r="AG4" i="1"/>
  <c r="AJ4" i="1"/>
  <c r="AJ5" i="1"/>
  <c r="AK5" i="1"/>
  <c r="AK4" i="1"/>
  <c r="AD4" i="1"/>
  <c r="AD5" i="1"/>
  <c r="AM12" i="1" l="1"/>
  <c r="AI4" i="1" l="1"/>
  <c r="AI5" i="1"/>
  <c r="E15" i="5" l="1"/>
  <c r="D15" i="5"/>
  <c r="C15" i="5"/>
  <c r="B15" i="5"/>
  <c r="AF11" i="1" s="1"/>
  <c r="AO11" i="1" s="1"/>
  <c r="F15" i="5"/>
  <c r="AL4" i="1"/>
  <c r="AL5" i="1"/>
  <c r="AN11" i="1" l="1"/>
  <c r="AM11" i="1" s="1"/>
  <c r="AO5" i="1"/>
  <c r="AN4" i="1"/>
  <c r="AN5" i="1"/>
  <c r="AO4" i="1"/>
  <c r="AP4" i="1" s="1"/>
  <c r="AM5" i="1" l="1"/>
  <c r="AM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4" authorId="0" shapeId="0" xr:uid="{00000000-0006-0000-0200-000001000000}">
      <text>
        <r>
          <rPr>
            <b/>
            <sz val="9"/>
            <color indexed="81"/>
            <rFont val="Tahoma"/>
            <family val="2"/>
          </rPr>
          <t>Auteur:</t>
        </r>
        <r>
          <rPr>
            <sz val="9"/>
            <color indexed="81"/>
            <rFont val="Tahoma"/>
            <family val="2"/>
          </rPr>
          <t xml:space="preserve">
Cette part est calculée automatiquement en fonction des coûts labellisés "RI" / "DE" / "PE" et "Non Eligibles" dans la BDD</t>
        </r>
      </text>
    </comment>
  </commentList>
</comments>
</file>

<file path=xl/sharedStrings.xml><?xml version="1.0" encoding="utf-8"?>
<sst xmlns="http://schemas.openxmlformats.org/spreadsheetml/2006/main" count="481" uniqueCount="289">
  <si>
    <t xml:space="preserve">Processus de saisie du fichier </t>
  </si>
  <si>
    <t xml:space="preserve">3/ Onglets bleu : saisie d'explications </t>
  </si>
  <si>
    <t>2/ Onglets orange : informations à compléter par les partenaires. Les données saisies sont celles qui feront foi</t>
  </si>
  <si>
    <t>1/ Onglets gris : synthèses : tableaux récapitulatifs, aides et définitions</t>
  </si>
  <si>
    <t xml:space="preserve">  Principes généraux</t>
  </si>
  <si>
    <t>Base de données des coûts du projet</t>
  </si>
  <si>
    <t>Intitulé de l'activité</t>
  </si>
  <si>
    <t>Code</t>
  </si>
  <si>
    <t>Sous-tache</t>
  </si>
  <si>
    <t>Tache</t>
  </si>
  <si>
    <t>Lot</t>
  </si>
  <si>
    <t>Ecrire le libellé avec des phrases verbales</t>
  </si>
  <si>
    <t>ne pas modifier</t>
  </si>
  <si>
    <t>Renseigner le lotissement du projet.</t>
  </si>
  <si>
    <t>La catégorie d'entreprise et assimilé :
GE : Grande Entreprise; 
ETI : Entreprise de Taille Intermédiaire
PE : Petite et Moyenne Entreprise
* Définition : https://www.legifrance.gouv.fr/affichTexte.do?cidTexte=JORFTEXT000019961059
Les établissements de recherche (ER) regroupent notamment les EPST, les EPA et les EPIC.
Deux catégories d'aides sont proposées (si ce choix a été fait une première fois, ce financement s'appliquera durant toute la suite du Programme d'investissements d'avenir) :
- ER aidés à 50% sur les coûts complets
  Dans ce cas, dans l'onglet BDD veuillez renseigner les colonnes "Salaire cat" (O,P,Q,R,S), salaires chargés non environnés affectés au projet de tous les personnels (permanants et non permanants) 
- ER aidés à 100% sur les coûts marginaux.
  Dans ce cas, dans l'onglet BDD, veuillez renseigner  les colonnes "Salaire cat" (O,P,Q,R,S), salaires chargés non environnés affectés au projet ainsi que la colonne U "dont salaires personnels permanents (statutaires organismes publics)" (salaires chargés non environnés également)
On entend par « coût marginal » les dépenses réelles additionnelles et  les charges d’amortissement des équipements  spécifiques à la mise en oeuvre du projet. Les frais généraux ou indirects ne sont pas inclus dans ces dépenses réelles et sont calculés forfaitairement. 
Cependant, si l'activité issue du projet revêt un caractère concurentiel menant à la création de valeur, un établissement de recherche (EPIC, EPA, EPST) pourra être classé en "acteur soumis au secteur concurrentiel" (GE, ETI, PME).</t>
  </si>
  <si>
    <t>Statuts</t>
  </si>
  <si>
    <t xml:space="preserve">Statut d'entreprise (sens EU) </t>
  </si>
  <si>
    <t>Autres frais d'exploitation résultant directement de l'activité du projet.
Ce sont les coûts des instruments et du matériel utilisés pour les besoins du projet. 
Si les instruments et le matériel ne sont pas utilisés pendant toute leur durée de vie pour le projet, alors seuls les coûts d'amortissement correspondant à la durée du projet, calculés conformément aux pratiques comptables, sont jugés admissibles</t>
  </si>
  <si>
    <t>Autres coûts</t>
  </si>
  <si>
    <t>Frais des déplacements liés à la réalisation du projet.
Frais réels dont les justificatifs seront à fournir. Ils doivent être prévus et exprimés en TTC.</t>
  </si>
  <si>
    <t>Frais de mission</t>
  </si>
  <si>
    <t>La refacturation interne s’effectue au sein d’une même entreprise (= même SIREN).
La refacturation interne peut être éligible sous réserve :
- d'être calculée sur une base précise d'unités identifiées (heure/lots/etc.),
- d'être justifiée de façon précise quant à sa quotité affectée au projet,
- de pouvoir faire l'objet d'une certification par un commissaire aux comptes ou expert-comptable.</t>
  </si>
  <si>
    <t>Coûts de refacturation interne</t>
  </si>
  <si>
    <t>Contribution aux amortissements</t>
  </si>
  <si>
    <t xml:space="preserve">La sous-traitance s’effectue entre entreprises différentes (= SIREN différents), y compris membres d’un même groupe.
Sont éligibles les coûts de la recherche contractuelle, des connaissances techniques et des brevets et les coûts des prestations de services utilisés exclusivement pour l'activité du projet.
</t>
  </si>
  <si>
    <t>Coûts de sous-traitance</t>
  </si>
  <si>
    <t xml:space="preserve">Les frais connexes sont les dépenses qui concourent à la réalisation du projet sans toutefois pouvoir être directement attribués à celui-ci.
Le montant forfaitaire de ces dépenses est calculé de la façon suivante :
• pour les EPA et EPST, à 4% des dépenses d'équipement (amortissements) + 8% des autres dépenses éligibles et retenues (soit hors équipement) ;
• pour les autres organismes (sociétés commerciales, EPICs, GIE, centres techniques, associations etc...), à 20% des salaires de personnel éligibles et retenus chargés non environnés. 
</t>
  </si>
  <si>
    <t>Frais connexes</t>
  </si>
  <si>
    <r>
      <t xml:space="preserve">Dépenses de personnel (chercheurs, techniciens et autres personnels d'appui), employés exclusivement pour le projet, comprenant les salaires, les charges sociales afférentes et les indémnités de stage
A exprimer </t>
    </r>
    <r>
      <rPr>
        <b/>
        <sz val="14"/>
        <rFont val="Arial"/>
        <family val="2"/>
      </rPr>
      <t>exclusivement</t>
    </r>
    <r>
      <rPr>
        <sz val="14"/>
        <rFont val="Arial"/>
        <family val="2"/>
      </rPr>
      <t xml:space="preserve"> en salaire et charges (sans autres frais liés à ces salaires, chargés non environnés)
La rémunération principale des personnels de la fonction publique de l'Etat, des collectivités, territoriales et les charges sociales associées ne sont pas éligibles.
Ces dépenses sont à séparer et à inscrire dans le colonne "dont salaires personnels permanents (statutaires organismes publics)"</t>
    </r>
  </si>
  <si>
    <t>Salaires et charges</t>
  </si>
  <si>
    <t>Définition des différents types de nature des coûts</t>
  </si>
  <si>
    <t>Les coût éligibles sont définis comme les coûts d'investissements supplémentaires nécessaires pour :
- atteindre un niveau de protection de l'environnement supérieur au niveau requis par les normes communautaires concernées
- ou augmenter le niveau de protection de l’environnement découlant de l'activité en l’absence de normes de l’Union,
abstraction faite des bénéfices et des coûts d'exploitation. 
Les aides ne sont pas autorisées lorsque les investissements sont réalisés afin de garantir que les entreprises se conforment à des normes de l'Union déjà adoptées mais non encore entrées en vigueur , excepté lorsque l’aide est octroyée aux fins suivantes :
a) l'acquisition de nouveaux véhicules de transport routier, ferroviaire, fluvial et maritime conformes aux normes de l'Union adoptées, sous réserve que celles-ci ne soient pas entrées en vigueur avant la date d'acquisition des véhicules et qu'une fois obligatoires, elles ne s'appliquent pas à des véhicules déjà acquis ;
b) le post-équipement de véhicules existants destinés au transport routier, ferroviaire, fluvial et maritime, sous réserve que les normes de l'Union ne soient pas entrées en vigueur avant la date de mise en service de ces véhicules et qu'une fois devenues obligatoires, elles ne s'appliquent pas à ces derniers de façon rétroactive
Ils sont déterminés comme suit:
a) si les coûts de l'investissement dans la protection de l'environnement peuvent être identifiés comme investissement distinct dans les coûts d'investissement totaux, ces coûts liés à la protection de l'environnement constituent les coûts admissibles ;
b) dans tous les autres cas, les coûts de l'investissement dans la protection de l'environnement sont déterminés par référence à un investissement similaire, moins respectueux de l'environnement, qui aurait été plausible en l'absence d'aide. La différence entre les coûts des deux investissements représente les coûts liés à la protection de l'environnement et constitue les coûts admissibles.</t>
  </si>
  <si>
    <t>PE (Protection de l'Environnement)</t>
  </si>
  <si>
    <t>DE (Développement Expérimental)</t>
  </si>
  <si>
    <t>RI (Recherche Industrielle)</t>
  </si>
  <si>
    <t xml:space="preserve">Définition des catégories d'aide </t>
  </si>
  <si>
    <t>Homme.mois cat 1</t>
  </si>
  <si>
    <t>Homme.mois cat 2</t>
  </si>
  <si>
    <t>Homme.mois cat 3</t>
  </si>
  <si>
    <t>Homme.mois cat 4</t>
  </si>
  <si>
    <t>Homme.mois cat 5</t>
  </si>
  <si>
    <t>Total Homme.mois</t>
  </si>
  <si>
    <t>Salaires chargés non environnés</t>
  </si>
  <si>
    <t>dont salaires personnels permanents</t>
  </si>
  <si>
    <t>dont salaires sans pers. permanents</t>
  </si>
  <si>
    <t>Commentaires</t>
  </si>
  <si>
    <t>Total des coûts</t>
  </si>
  <si>
    <t>Total coûts éligibles et retenus</t>
  </si>
  <si>
    <t>Total coûts non éligibles</t>
  </si>
  <si>
    <t>Total coûts non retenus</t>
  </si>
  <si>
    <t>Total coûts non éligibles et non retenus</t>
  </si>
  <si>
    <t>Subventions</t>
  </si>
  <si>
    <t>Avances remboursables</t>
  </si>
  <si>
    <t>TOTAL =&gt;</t>
  </si>
  <si>
    <t>Partenaire</t>
  </si>
  <si>
    <t>Semestre</t>
  </si>
  <si>
    <t>Salaires cat 1</t>
  </si>
  <si>
    <t>Salaires cat 2</t>
  </si>
  <si>
    <t>Salaires cat 3</t>
  </si>
  <si>
    <t>Salaires cat 4</t>
  </si>
  <si>
    <t>Salaires cat 5</t>
  </si>
  <si>
    <t>dont salaires personnels permanents (statutaires organismes publics)</t>
  </si>
  <si>
    <t>PE</t>
  </si>
  <si>
    <t>ME</t>
  </si>
  <si>
    <t>GE</t>
  </si>
  <si>
    <t>Oui</t>
  </si>
  <si>
    <t>Taux d'aide PE</t>
  </si>
  <si>
    <t>Taux d'aide DE</t>
  </si>
  <si>
    <t>Taux d'aide RI</t>
  </si>
  <si>
    <t>Part d'avance remboursable</t>
  </si>
  <si>
    <t>Catégorie d'entreprise ou assimilé</t>
  </si>
  <si>
    <t>Nom court du partenaire</t>
  </si>
  <si>
    <t>Nombres de partenaires (cible : max 5)</t>
  </si>
  <si>
    <t>Projet coopératif</t>
  </si>
  <si>
    <t>Durée (mois)</t>
  </si>
  <si>
    <t>Nom Projet</t>
  </si>
  <si>
    <t>Acronyme AAP</t>
  </si>
  <si>
    <t>Description du projet et des partenaires</t>
  </si>
  <si>
    <t>Nom Livrable</t>
  </si>
  <si>
    <t>Etape-clef pressentie</t>
  </si>
  <si>
    <t>Base de données des coûts prévisionnels du projet</t>
  </si>
  <si>
    <t>5 profils à proposer, entre Cat 1 (haut niveau hiérachique) et cat 5 (plus bas niveau hiérarchique)</t>
  </si>
  <si>
    <t>Salaires  : mensuels, bruts, non environnés</t>
  </si>
  <si>
    <t>NR</t>
  </si>
  <si>
    <t>sera validé par l'ADEME</t>
  </si>
  <si>
    <t xml:space="preserve">SOUS-TOTAL =&gt;
(lignes filtrées) </t>
  </si>
  <si>
    <t>cellules à renseigner</t>
  </si>
  <si>
    <t>cellules automatiques (à ne pas modifier)</t>
  </si>
  <si>
    <t>Sous-tâche</t>
  </si>
  <si>
    <t>Vérification</t>
  </si>
  <si>
    <t>Semestre d'utilisation</t>
  </si>
  <si>
    <t>Nature des coûts</t>
  </si>
  <si>
    <t>Fournisseur pressenti</t>
  </si>
  <si>
    <t>Montant unitaire (€)</t>
  </si>
  <si>
    <t>Description des coûts</t>
  </si>
  <si>
    <t>Localisation (France; Autre (préciser))</t>
  </si>
  <si>
    <t>SEM01</t>
  </si>
  <si>
    <t>code detail</t>
  </si>
  <si>
    <t>Copier / coller ce tableau dans le dossier de candidature</t>
  </si>
  <si>
    <t>Étiquettes de colonnes</t>
  </si>
  <si>
    <t>Valeurs</t>
  </si>
  <si>
    <t>Total général</t>
  </si>
  <si>
    <t>Coûts de sous-traitance :</t>
  </si>
  <si>
    <t>Autres coûts :</t>
  </si>
  <si>
    <t>Total des coûts :</t>
  </si>
  <si>
    <t>Étiquettes de lignes</t>
  </si>
  <si>
    <t>Date de début (indicatif)</t>
  </si>
  <si>
    <t>Somme de Total coûts éligibles et retenus</t>
  </si>
  <si>
    <t>Somme de Aide totale</t>
  </si>
  <si>
    <t>Somme de Total des coûts</t>
  </si>
  <si>
    <t>Somme de Avances remboursables</t>
  </si>
  <si>
    <t>Somme de Subventions</t>
  </si>
  <si>
    <t xml:space="preserve">Légende : </t>
  </si>
  <si>
    <t>AAP</t>
  </si>
  <si>
    <t>Projet</t>
  </si>
  <si>
    <t>Coordonnateur</t>
  </si>
  <si>
    <t>Nombre de partenaires</t>
  </si>
  <si>
    <t>Ingénieur instructeur</t>
  </si>
  <si>
    <t>Chef de projet instruction</t>
  </si>
  <si>
    <t>Chef de projet suivi</t>
  </si>
  <si>
    <t/>
  </si>
  <si>
    <t>Total</t>
  </si>
  <si>
    <t>Coûts totaux (€)</t>
  </si>
  <si>
    <t>Coûts éligibles et retenus (€)</t>
  </si>
  <si>
    <t>Coûts RI (€)</t>
  </si>
  <si>
    <t>Coûts DE (€)</t>
  </si>
  <si>
    <t>Coûts PE (€)</t>
  </si>
  <si>
    <t>Coûts PE admissibles (€)</t>
  </si>
  <si>
    <t>Subventions (€)</t>
  </si>
  <si>
    <t>Avances remboursables (€)</t>
  </si>
  <si>
    <t>Aide totale (€)</t>
  </si>
  <si>
    <t>Part de l'aide en avances remboursables</t>
  </si>
  <si>
    <t>Part de l'aide en subvention</t>
  </si>
  <si>
    <t>Taux d'aide (sur éligibles et retenus)</t>
  </si>
  <si>
    <t>Taux d'aide (sur coûts totaux)</t>
  </si>
  <si>
    <t>Dépenses éligibles en subvention (€)</t>
  </si>
  <si>
    <t>Dépenses éligilbes en avances remb (€)</t>
  </si>
  <si>
    <t>Somme de Total coûts RI</t>
  </si>
  <si>
    <t>Somme de Total coûts DE</t>
  </si>
  <si>
    <t>Somme de Total coûts PE</t>
  </si>
  <si>
    <t>Somme de Total coûts PE admissibles</t>
  </si>
  <si>
    <t>(vide)</t>
  </si>
  <si>
    <t>Coordonateur</t>
  </si>
  <si>
    <t>Montant d'aide totale</t>
  </si>
  <si>
    <t xml:space="preserve">
</t>
  </si>
  <si>
    <t>Définition de la « collaboration effective » : 
Une collaboration entre au moins deux parties indépendantes l'une de l'autre et visant à échanger des connaissances ou des technologies, ou à atteindre un objectif commun, fondée sur une division du travail impliquant que les parties définissent conjointement la portée du projet collaboratif, contribuent à sa réalisation, et en partagent les risques et les résultats. Une ou plusieurs parties peuvent supporter l'intégralité des coûts du projet et donc soustraire d'autres parties à tout risque financier. Les contrats de recherche et la fourniture de services de recherche ne sont pas considérés comme des formes de collaboration :
1/ · entre des entreprises parmi lesquelles figure au moins une PME, ou est mené dans au moins deux États membres, ou dans un État membre et une partie contractante à l'accord l'EEE, et aucune entreprise unique ne supporte seule plus de 70 % des coûts admissibles, ou
2/ · entre une entreprise et un ou plusieurs organismes de recherche et de diffusion des connaissances, et ce ou ces derniers supportent au moins 10 % des coûts admissibles et ont le droit de publier les résultats de leurs propres recherches;</t>
  </si>
  <si>
    <t>SEM02</t>
  </si>
  <si>
    <t>TOTAL onglet Description des coûts</t>
  </si>
  <si>
    <t>ACTUALISER LES TABLEAUX (ALT + F5 en cliquant sur les tableaux)</t>
  </si>
  <si>
    <t>A actualiser (ALT + F5 en cliquant sur le tableau)</t>
  </si>
  <si>
    <t>Partenaires</t>
  </si>
  <si>
    <t>Total (€)</t>
  </si>
  <si>
    <t>zones à copier "en valeurs" dans ICARE</t>
  </si>
  <si>
    <t>(Tous)</t>
  </si>
  <si>
    <t>Salaires chargés non environnés :</t>
  </si>
  <si>
    <t>Total Coûts de sous-traitance :</t>
  </si>
  <si>
    <t>Total Autres coûts :</t>
  </si>
  <si>
    <t>Total Coûts totaux</t>
  </si>
  <si>
    <t>Partenaire 1</t>
  </si>
  <si>
    <t>Partenaire 2</t>
  </si>
  <si>
    <t>LOT 1</t>
  </si>
  <si>
    <t>Dont salaires personnels permanents :</t>
  </si>
  <si>
    <t>LOT 2</t>
  </si>
  <si>
    <t>Cible : max 100 lignes (recommandation : 20-30 lignes)</t>
  </si>
  <si>
    <t>XX</t>
  </si>
  <si>
    <t>YY</t>
  </si>
  <si>
    <t>ZZ</t>
  </si>
  <si>
    <t xml:space="preserve">Part des ETP projet / ETP entreprise </t>
  </si>
  <si>
    <t>&lt; 15 000€</t>
  </si>
  <si>
    <t>&lt; 30%</t>
  </si>
  <si>
    <t>&lt; 7%</t>
  </si>
  <si>
    <t>&lt; 800€/homme.mois</t>
  </si>
  <si>
    <t>Critère collaboratif</t>
  </si>
  <si>
    <t>Salaires</t>
  </si>
  <si>
    <t>Coûts de gestion de projet</t>
  </si>
  <si>
    <t>Coûts de sous traitance</t>
  </si>
  <si>
    <t>Frais Connexes</t>
  </si>
  <si>
    <t xml:space="preserve">          Part des coûts portés par les entreprises</t>
  </si>
  <si>
    <t>&lt; 70%</t>
  </si>
  <si>
    <t xml:space="preserve">          Part des coûts portés par les organismes de recherche</t>
  </si>
  <si>
    <t>&gt; 10%</t>
  </si>
  <si>
    <t>RI + DE + PE admissibles</t>
  </si>
  <si>
    <t>Calcul des coûts éligibles et retenus</t>
  </si>
  <si>
    <t>Calcul des coûts non éligibles et non retenus</t>
  </si>
  <si>
    <t>NE + NR + PE non admissibles</t>
  </si>
  <si>
    <t xml:space="preserve">Comparaison onglets BDD et Ammortissement/Description des coûts </t>
  </si>
  <si>
    <t>Total des dépenses pour l'opération en €</t>
  </si>
  <si>
    <t>Code detail</t>
  </si>
  <si>
    <t>Projet collaboratif</t>
  </si>
  <si>
    <t>calcul des frais</t>
  </si>
  <si>
    <t>Vérification
(doivent être égaux)</t>
  </si>
  <si>
    <t>Total Salaires chargés non environnés sans pers. permanents</t>
  </si>
  <si>
    <t>Total Salaires chargés non environnés personnels permanents</t>
  </si>
  <si>
    <t>Ligne "template" en cas de besoin ci-dessus.</t>
  </si>
  <si>
    <t>Contrôles à opérer</t>
  </si>
  <si>
    <t>NE</t>
  </si>
  <si>
    <t>Coûts RDI</t>
  </si>
  <si>
    <t>Total DE</t>
  </si>
  <si>
    <t>Total RI</t>
  </si>
  <si>
    <t>Coûts non retenus et non éligibles</t>
  </si>
  <si>
    <t>Total Coûts non retenus et non éligibles en €</t>
  </si>
  <si>
    <t>Total Coûts RDI en €</t>
  </si>
  <si>
    <t>LOT 3</t>
  </si>
  <si>
    <r>
      <t xml:space="preserve">Les aides relèvent intégralement des catégories suivantes :
</t>
    </r>
    <r>
      <rPr>
        <b/>
        <sz val="14"/>
        <rFont val="Arial"/>
        <family val="2"/>
      </rPr>
      <t>"Développement expérimental",</t>
    </r>
    <r>
      <rPr>
        <sz val="14"/>
        <rFont val="Arial"/>
        <family val="2"/>
      </rPr>
      <t xml:space="preserve"> définie comme l'acquisition, l'association, la mise en forme et l'utilisation de connaissances et d'aptitudes scientifiques, technologiques, commerciales et autres pertinentes en vue de développer des produits, des procédés ou des services nouveaux ou améliorés. 
Il peut aussi s'agir, par exemple, d'activités visant la définition théorique et la planification de produits, de procédés ou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
</t>
    </r>
  </si>
  <si>
    <r>
      <t xml:space="preserve">Les aides sont octroyées directement à l’organisme de recherche et de diffusion des connaissances et ne comportent pas l’octroi direct d’une aide sans rapport avec la recherche visée.
Les aides relèvent intégralement de la catégorie suivante :
- </t>
    </r>
    <r>
      <rPr>
        <b/>
        <sz val="14"/>
        <rFont val="Arial"/>
        <family val="2"/>
      </rPr>
      <t>"Recherche industrielle",</t>
    </r>
    <r>
      <rPr>
        <sz val="14"/>
        <rFont val="Arial"/>
        <family val="2"/>
      </rPr>
      <t xml:space="preserve"> définie comme la recherche planifiée ou des enquêtes critiques visant à acquérir de nouvelles connaissances et aptitudes en vue de mettre au point de nouveaux produits, procédés ou services, ou d'entraîner une amélioration notable de produits, procédés ou services existants. Elle comprend la création de composants de systèmes complexes et peut inclure la construction de prototypes dans un environnement de laboratoire ou dans un environnement à interfaces simulées vers les systèmes existants, ainsi que des lignes pilotes, lorsque c'est nécessaire pour la recherche industrielle, et notamment pour la validation de technologies génériques;
</t>
    </r>
  </si>
  <si>
    <t>CdP IA : Lors de la copie dans l'annexe B, penser à transférer manuellement les salaires des personnels permanents, si existants, dans la colonne NE, et/ou ajouter les coûts de la solution de référence si existante en colonne NE</t>
  </si>
  <si>
    <t>RD (Relance Durable)</t>
  </si>
  <si>
    <t>Equipements productifs</t>
  </si>
  <si>
    <t>Pour les projets d'industrialisation, l'ensemble des achats d'équipements, machines ou engins nécéssaires à la réalisation du projet.</t>
  </si>
  <si>
    <t>RD</t>
  </si>
  <si>
    <t>Total RD en €</t>
  </si>
  <si>
    <t>Les coûts éligibles sont exclusivement les coûts d’investissement dans des actifs corporels («actifs corporels»: les actifs consistant en des machines et équipements) et incorporels («actifs incorporels»: les actifs n'ayant aucune forme physique ni financière tels que les brevets, les licences, le savoir-faire ou d'autres types de propriété intellectuelle), pour des activités industrielles.</t>
  </si>
  <si>
    <t xml:space="preserve">Coûts des instruments et du matériel amortis comptablement utilisés pour le projet.
Seuls les coûts d'amortissements correspondant à la durée du projet, calculés conformément aux pratiques comptables, sont admissibles.
Pour les projets d'industrialisation, les équipements productifs non amortis comptablement sont à indiquer dans la colonne "équipement productif"
</t>
  </si>
  <si>
    <r>
      <t>Les coûts concernés dans cet onglet sont issus des 4 natures de coûts suivantes : "sous-traitance", "refacturation interne", "frais de mission", et "autres coûts", "equipements productifs". Ces coûts seront automatiquement affichés dans l'onglet BDD, au sein des colonnes correspondantes à chaque nature de coûts.
En cas de 2 coûts de même nature pour un même Lot/Sous-lot/Tâche/Partenaire/Semestre, une modification manuelle sera à apporter dans l'onglet BDD. (</t>
    </r>
    <r>
      <rPr>
        <i/>
        <sz val="11"/>
        <color theme="1"/>
        <rFont val="Calibri"/>
        <family val="2"/>
        <scheme val="minor"/>
      </rPr>
      <t>Exemple : Le partenaire 1 présente sur le Semestre 1, et pour le même Lot/Sous-Lot/Tâche, deux coûts de sous-traitance distincts.</t>
    </r>
    <r>
      <rPr>
        <sz val="11"/>
        <color theme="1"/>
        <rFont val="Calibri"/>
        <family val="2"/>
        <scheme val="minor"/>
      </rPr>
      <t>)</t>
    </r>
  </si>
  <si>
    <t>Coûts PE</t>
  </si>
  <si>
    <t>Total Coûts PE en €</t>
  </si>
  <si>
    <t>Le dragage est le déblaiement des sédiments qui recouvrent le lit de la voie navigable donnant accès à un port, ou dans un port.</t>
  </si>
  <si>
    <t>Le dragage</t>
  </si>
  <si>
    <t>Les superstructures portuaires</t>
  </si>
  <si>
    <t>Un port</t>
  </si>
  <si>
    <t>Un port maritime est un port destiné principalement à l’accueil des navires de mer.</t>
  </si>
  <si>
    <t>Un port intérieur est un port autre que maritime, destiné à l’accueil des bateaux de navigation intérieure.</t>
  </si>
  <si>
    <t>Les superstructures portuaires sont les installations de surface (notamment de stockage), les équipements fixes (comme les entrepôts et les bâtiments de terminaux), ainsi que les équipements
mobiles (comme les grues), situées dans un port pour la fourniture de services portuaires liés aux transports</t>
  </si>
  <si>
    <t>https://www.europe-en-france.gouv.fr/fr/aides-d-etat/regimes-d-aide/sa59258-regime-daides-exempte-de-notification-relatif-aux-aides</t>
  </si>
  <si>
    <t>SA.59258 Régime d’aides exempté de notification relatif aux aides à l’investissement en faveur des infrastructures dans les ports maritimes et intérieurs, de leurs voies d’accès et du dragage d’investissement</t>
  </si>
  <si>
    <t>Un port est une zone de terre ferme et d’eau constituée d’infrastructures et d’équipements permettant
l’accueil des bateaux, leur chargement et leur déchargement, le stockage de marchandises, la
réception et la livraison de ces marchandises et l’embarquement et le débarquement de passagers, de
membres d’équipage et d’autres personnes, ainsi que toute autre infrastructure nécessaire aux
transporteurs dans le port.</t>
  </si>
  <si>
    <t xml:space="preserve">Assiette des aides </t>
  </si>
  <si>
    <r>
      <t xml:space="preserve">Les coûts admissibles au bénéfice de l’exemption de notification préalable à leur octroi sont les coûts des investissements dans la construction, le remplacement ou la modernisation d’infrastructures
suivantes :
– les infrastructures portuaires définies comme étant les infrastructures et installations destinées à la fourniture de services portuaires liés au transport, par exemple les quais d’amarrage des
bateaux, les murs de quai, les jetées, les rampes et pontons flottants dans les zones de marée, les bassins intérieurs, les remblais et assèchements de terres, les infrastructures pour
carburants de substitution et les infrastructures pour la collecte des déchets d’exploitation des navires et des résidus de cargaison ;
– les infrastructures d’accès définies comme étant tout type d’infrastructures nécessaires pour garantir l’accès et l’entrée aux utilisateurs du port, ou la circulation à l’intérieur du port, par
voie terrestre, par voie maritime ou par voie navigable intérieure, comme les routes, les voies ferroviaires, les chenaux et les écluses, et
– les coûts de dragage d’investissement.
Les coûts admissibles incluent les coûts de planification.
</t>
    </r>
    <r>
      <rPr>
        <sz val="14"/>
        <color rgb="FFFF0000"/>
        <rFont val="Calibri"/>
        <family val="2"/>
        <scheme val="minor"/>
      </rPr>
      <t>Les coûts afférents aux activités non liées aux transports, notamment à des installations de production industrielle actives dans un port, à des bureaux ou à des commerces, ainsi qu’à des superstructures portuaires, ne sont pas admissibles au bénéfice de l’exemption de notification préalable à leur octroi.</t>
    </r>
  </si>
  <si>
    <t xml:space="preserve">Port maritime / port intérieur </t>
  </si>
  <si>
    <t>&lt; 5 m€</t>
  </si>
  <si>
    <t>Port maritime</t>
  </si>
  <si>
    <t>Infrtastructures portuaires</t>
  </si>
  <si>
    <t xml:space="preserve">Infrtastructures d'accès et de draggage </t>
  </si>
  <si>
    <t>Méthode simplifiée pour les aides d’un montant très faible</t>
  </si>
  <si>
    <t xml:space="preserve">Tache de RP - infrastructures portuaires </t>
  </si>
  <si>
    <t xml:space="preserve">Tache de RP - investissement accès ou draggage </t>
  </si>
  <si>
    <t>Invest. accès et draggage</t>
  </si>
  <si>
    <t>Infrastructures portuaires</t>
  </si>
  <si>
    <t xml:space="preserve">Travaux de draggage </t>
  </si>
  <si>
    <t>Travaux de GC</t>
  </si>
  <si>
    <t>Taux maximaux régime portuaire (RP)</t>
  </si>
  <si>
    <t>Total coût RP - infras portuaires</t>
  </si>
  <si>
    <t>Total coût RP - infras accès et draggage</t>
  </si>
  <si>
    <t>RP - Infras portuaires</t>
  </si>
  <si>
    <t>RP - Infras accès et draggage</t>
  </si>
  <si>
    <t>TOTAL onglet BDD (coûts de sous-traitance, autres coûts)</t>
  </si>
  <si>
    <t>Port intérieur</t>
  </si>
  <si>
    <t>Description bien acheté / des travaux réalisés</t>
  </si>
  <si>
    <t>Invest. superstructures</t>
  </si>
  <si>
    <t>Tache de RP - investissement superstructures</t>
  </si>
  <si>
    <t xml:space="preserve">Achat moyen de levage </t>
  </si>
  <si>
    <t>RP - superstructures</t>
  </si>
  <si>
    <t>Total (vide) en €</t>
  </si>
  <si>
    <t>Total RP - Infras portuaires en €</t>
  </si>
  <si>
    <t>Total RP - Infras accès et draggage en €</t>
  </si>
  <si>
    <t>Total RP - superstructures en €</t>
  </si>
  <si>
    <t>Taux aide</t>
  </si>
  <si>
    <t>Classification
(RP = régime portuaire)</t>
  </si>
  <si>
    <t>Coût infras portuaires</t>
  </si>
  <si>
    <t>Coût infras accès &amp; draggage</t>
  </si>
  <si>
    <t>Totaux</t>
  </si>
  <si>
    <t>Total sous-traitance</t>
  </si>
  <si>
    <t>Total Invest. accès et draggage</t>
  </si>
  <si>
    <t>Total Invest. superstructures</t>
  </si>
  <si>
    <t>Total Salaires chargés non environnés</t>
  </si>
  <si>
    <t>Total Infrastructures portuaires</t>
  </si>
  <si>
    <t>Coûts non éligibles</t>
  </si>
  <si>
    <t>Coûts éligibles et retenus</t>
  </si>
  <si>
    <t xml:space="preserve">Total général Coûts </t>
  </si>
  <si>
    <t>AAP Ports</t>
  </si>
  <si>
    <t xml:space="preserve">Taux régime porturaire (RP) - infras portuaires </t>
  </si>
  <si>
    <t>Taux régime porturaire (RP) - infras accès et draggage</t>
  </si>
  <si>
    <t>"Régime portuaire" (RP)</t>
  </si>
  <si>
    <t xml:space="preserve">SA.59258 Régime d’aides exempté de notification relatif aux aides à l’investissement en faveur des infrastructures dans les ports maritimes et intérieurs, de leurs voies d’accès et du dragage d’investissement. </t>
  </si>
  <si>
    <t>v4.1.2 - 2023 08 09</t>
  </si>
  <si>
    <t>Aide total - après déduction de la marge d'exploitation</t>
  </si>
  <si>
    <t>Aide totale maximale (avant déduction de la marge d'expl°)</t>
  </si>
  <si>
    <t xml:space="preserve">Calcul de l'aide </t>
  </si>
  <si>
    <r>
      <t xml:space="preserve">Le montant de l’aide n’excède pas la différence entre les coûts admissibles et la marge d’exploitation de l’investissement ou du dragage (« funding gap »). Estimation faite ex-ante, sur la base de projections raisonnables, avant impôts et prélèvements. </t>
    </r>
    <r>
      <rPr>
        <b/>
        <sz val="14"/>
        <color rgb="FFFF0000"/>
        <rFont val="Calibri"/>
        <family val="2"/>
        <scheme val="minor"/>
      </rPr>
      <t xml:space="preserve">A ce titre, il convient que chaque partenaire complète précisément le dernier onglet de son annexe 6 afin de calculer la marge d'explotation et la renseigner dans l'onglet Partenaires de la présente annexe 4. </t>
    </r>
  </si>
  <si>
    <t xml:space="preserve">Une ligne parsemestre et par type de dépense </t>
  </si>
  <si>
    <t>&lt; 22 m€</t>
  </si>
  <si>
    <t>[22 - 55] m€</t>
  </si>
  <si>
    <t>[55 - 143*] m€</t>
  </si>
  <si>
    <t>*165 m€ par projet pour les ports maritimes
inclus dans le plan de travail d’un corridor de réseau central</t>
  </si>
  <si>
    <t xml:space="preserve">Assiette admissible par projet  </t>
  </si>
  <si>
    <t>[0 - 143*] m€</t>
  </si>
  <si>
    <t>&lt; 5,5 m€</t>
  </si>
  <si>
    <t>Taux régime portuaire SA111667</t>
  </si>
  <si>
    <r>
      <t xml:space="preserve">[OBLIGATOIRE] </t>
    </r>
    <r>
      <rPr>
        <b/>
        <sz val="10"/>
        <color theme="0"/>
        <rFont val="Arial"/>
        <family val="2"/>
      </rPr>
      <t xml:space="preserve">- Plafond d’aide – Funding gap » (= valeur nette actualisée des investissement – valeur nette actualisée de la marge d’exploitation </t>
    </r>
    <r>
      <rPr>
        <b/>
        <sz val="10"/>
        <color rgb="FFFF0000"/>
        <rFont val="Arial"/>
        <family val="2"/>
      </rPr>
      <t>- cf montnat calculé dans le dernier onglet de l'Annexe 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</si>
</sst>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_-* #,##0\ &quot;€&quot;_-;\-* #,##0\ &quot;€&quot;_-;_-* &quot;-&quot;??\ &quot;€&quot;_-;_-@_-"/>
    <numFmt numFmtId="165" formatCode="_-* #,##0\ _€_-;\-* #,##0\ _€_-;_-* &quot;-&quot;\ _€_-;_-@_-"/>
    <numFmt numFmtId="166" formatCode="_-* #,##0\ _€_-;\-* #,##0\ _€_-;_-* &quot;-&quot;??\ _€_-;_-@_-"/>
    <numFmt numFmtId="167" formatCode="#,##0\ &quot;€&quot;"/>
    <numFmt numFmtId="168" formatCode="_-* #,##0_-;\-* #,##0_-;_-* &quot;-&quot;??_-;_-@_-"/>
    <numFmt numFmtId="169" formatCode="0.0;;;"/>
    <numFmt numFmtId="170" formatCode="0%;;;"/>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indexed="9"/>
      <name val="Calibri"/>
      <family val="2"/>
    </font>
    <font>
      <sz val="12"/>
      <name val="Arial"/>
      <family val="2"/>
    </font>
    <font>
      <i/>
      <sz val="10"/>
      <name val="Arial"/>
      <family val="2"/>
    </font>
    <font>
      <sz val="18"/>
      <name val="Calibri"/>
      <family val="2"/>
    </font>
    <font>
      <sz val="11"/>
      <color theme="1" tint="0.499984740745262"/>
      <name val="Calibri"/>
      <family val="2"/>
      <scheme val="minor"/>
    </font>
    <font>
      <sz val="10"/>
      <color theme="0"/>
      <name val="Arial"/>
      <family val="2"/>
    </font>
    <font>
      <i/>
      <sz val="11"/>
      <color theme="1"/>
      <name val="Calibri"/>
      <family val="2"/>
      <scheme val="minor"/>
    </font>
    <font>
      <b/>
      <i/>
      <sz val="11"/>
      <color rgb="FFFF0000"/>
      <name val="Calibri"/>
      <family val="2"/>
      <scheme val="minor"/>
    </font>
    <font>
      <sz val="14"/>
      <color theme="1"/>
      <name val="Calibri"/>
      <family val="2"/>
      <scheme val="minor"/>
    </font>
    <font>
      <b/>
      <sz val="14"/>
      <color theme="0"/>
      <name val="Arial"/>
      <family val="2"/>
    </font>
    <font>
      <sz val="14"/>
      <name val="Arial"/>
      <family val="2"/>
    </font>
    <font>
      <b/>
      <sz val="14"/>
      <name val="Arial"/>
      <family val="2"/>
    </font>
    <font>
      <sz val="14"/>
      <color indexed="12"/>
      <name val="Arial"/>
      <family val="2"/>
    </font>
    <font>
      <b/>
      <sz val="11"/>
      <name val="Arial"/>
      <family val="2"/>
    </font>
    <font>
      <b/>
      <sz val="10"/>
      <name val="Arial"/>
      <family val="2"/>
    </font>
    <font>
      <sz val="11"/>
      <name val="Arial"/>
      <family val="2"/>
    </font>
    <font>
      <b/>
      <sz val="10"/>
      <color rgb="FFFF0000"/>
      <name val="Arial"/>
      <family val="2"/>
    </font>
    <font>
      <b/>
      <sz val="10"/>
      <color theme="0"/>
      <name val="Arial"/>
      <family val="2"/>
    </font>
    <font>
      <b/>
      <i/>
      <sz val="12"/>
      <name val="Arial"/>
      <family val="2"/>
    </font>
    <font>
      <b/>
      <sz val="11"/>
      <color theme="0"/>
      <name val="Arial"/>
      <family val="2"/>
    </font>
    <font>
      <b/>
      <sz val="10"/>
      <color indexed="9"/>
      <name val="Calibri"/>
      <family val="2"/>
    </font>
    <font>
      <b/>
      <sz val="10"/>
      <name val="Calibri"/>
      <family val="2"/>
    </font>
    <font>
      <sz val="10"/>
      <name val="Calibri"/>
      <family val="2"/>
    </font>
    <font>
      <b/>
      <sz val="12"/>
      <color indexed="10"/>
      <name val="Arial"/>
      <family val="2"/>
    </font>
    <font>
      <b/>
      <u/>
      <sz val="10"/>
      <name val="Calibri"/>
      <family val="2"/>
    </font>
    <font>
      <b/>
      <sz val="10"/>
      <color theme="6" tint="-0.499984740745262"/>
      <name val="Calibri"/>
      <family val="2"/>
    </font>
    <font>
      <b/>
      <sz val="10"/>
      <color rgb="FFFF0000"/>
      <name val="Calibri"/>
      <family val="2"/>
      <scheme val="minor"/>
    </font>
    <font>
      <b/>
      <sz val="10"/>
      <color theme="0"/>
      <name val="Calibri"/>
      <family val="2"/>
      <scheme val="minor"/>
    </font>
    <font>
      <sz val="10"/>
      <name val="Calibri"/>
      <family val="2"/>
      <scheme val="minor"/>
    </font>
    <font>
      <b/>
      <sz val="10"/>
      <name val="Calibri"/>
      <family val="2"/>
      <scheme val="minor"/>
    </font>
    <font>
      <b/>
      <sz val="11"/>
      <color indexed="10"/>
      <name val="Arial"/>
      <family val="2"/>
    </font>
    <font>
      <b/>
      <sz val="10"/>
      <color theme="1"/>
      <name val="Arial"/>
      <family val="2"/>
    </font>
    <font>
      <sz val="9"/>
      <color indexed="81"/>
      <name val="Tahoma"/>
      <family val="2"/>
    </font>
    <font>
      <b/>
      <sz val="9"/>
      <color indexed="81"/>
      <name val="Tahoma"/>
      <family val="2"/>
    </font>
    <font>
      <sz val="11"/>
      <color theme="1"/>
      <name val="Arial"/>
      <family val="2"/>
    </font>
    <font>
      <b/>
      <sz val="20"/>
      <color rgb="FFFF0000"/>
      <name val="Arial"/>
      <family val="2"/>
    </font>
    <font>
      <sz val="11"/>
      <color rgb="FFFF0000"/>
      <name val="Calibri"/>
      <family val="2"/>
      <scheme val="minor"/>
    </font>
    <font>
      <b/>
      <sz val="16"/>
      <color rgb="FFFF0000"/>
      <name val="Calibri"/>
      <family val="2"/>
      <scheme val="minor"/>
    </font>
    <font>
      <sz val="10"/>
      <color theme="1"/>
      <name val="Arial"/>
      <family val="2"/>
    </font>
    <font>
      <sz val="8"/>
      <name val="Calibri"/>
      <family val="2"/>
      <scheme val="minor"/>
    </font>
    <font>
      <sz val="14"/>
      <color rgb="FFFF0000"/>
      <name val="Calibri"/>
      <family val="2"/>
      <scheme val="minor"/>
    </font>
    <font>
      <b/>
      <sz val="14"/>
      <color rgb="FFFF0000"/>
      <name val="Calibri"/>
      <family val="2"/>
      <scheme val="minor"/>
    </font>
    <font>
      <b/>
      <sz val="11"/>
      <color rgb="FFFF0000"/>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3CB6EC"/>
        <bgColor indexed="64"/>
      </patternFill>
    </fill>
    <fill>
      <patternFill patternType="solid">
        <fgColor theme="4"/>
        <bgColor indexed="64"/>
      </patternFill>
    </fill>
    <fill>
      <patternFill patternType="solid">
        <fgColor theme="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s>
  <borders count="60">
    <border>
      <left/>
      <right/>
      <top/>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style="hair">
        <color auto="1"/>
      </left>
      <right/>
      <top style="hair">
        <color auto="1"/>
      </top>
      <bottom/>
      <diagonal/>
    </border>
    <border>
      <left style="hair">
        <color auto="1"/>
      </left>
      <right style="hair">
        <color auto="1"/>
      </right>
      <top style="hair">
        <color auto="1"/>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right/>
      <top style="thin">
        <color rgb="FF999999"/>
      </top>
      <bottom/>
      <diagonal/>
    </border>
    <border>
      <left/>
      <right/>
      <top style="thin">
        <color rgb="FF999999"/>
      </top>
      <bottom style="thin">
        <color rgb="FF999999"/>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253">
    <xf numFmtId="0" fontId="0" fillId="0" borderId="0" xfId="0"/>
    <xf numFmtId="0" fontId="0" fillId="0" borderId="0" xfId="0" applyAlignment="1">
      <alignment vertical="top"/>
    </xf>
    <xf numFmtId="0" fontId="3" fillId="2" borderId="0" xfId="4" applyFill="1" applyAlignment="1">
      <alignment vertical="top" wrapText="1"/>
    </xf>
    <xf numFmtId="0" fontId="3" fillId="2" borderId="0" xfId="4" applyFill="1" applyAlignment="1">
      <alignment vertical="top"/>
    </xf>
    <xf numFmtId="0" fontId="4" fillId="3" borderId="0" xfId="4" applyFont="1" applyFill="1" applyAlignment="1">
      <alignment vertical="top"/>
    </xf>
    <xf numFmtId="0" fontId="5" fillId="2" borderId="0" xfId="4" applyFont="1" applyFill="1" applyAlignment="1">
      <alignment vertical="top" wrapText="1"/>
    </xf>
    <xf numFmtId="0" fontId="5" fillId="4" borderId="0" xfId="4" applyFont="1" applyFill="1" applyAlignment="1">
      <alignment vertical="top" wrapText="1"/>
    </xf>
    <xf numFmtId="0" fontId="5" fillId="5" borderId="0" xfId="4" applyFont="1" applyFill="1" applyAlignment="1">
      <alignment vertical="top" wrapText="1"/>
    </xf>
    <xf numFmtId="0" fontId="5" fillId="6" borderId="0" xfId="4" applyFont="1" applyFill="1" applyAlignment="1">
      <alignment vertical="top" wrapText="1"/>
    </xf>
    <xf numFmtId="0" fontId="6" fillId="2" borderId="0" xfId="0" applyFont="1" applyFill="1" applyAlignment="1">
      <alignment horizontal="left" vertical="top"/>
    </xf>
    <xf numFmtId="0" fontId="7" fillId="2" borderId="0" xfId="4" applyFont="1" applyFill="1" applyAlignment="1">
      <alignment vertical="top" wrapText="1"/>
    </xf>
    <xf numFmtId="0" fontId="7" fillId="2" borderId="0" xfId="4" applyFont="1" applyFill="1" applyAlignment="1">
      <alignment vertical="top"/>
    </xf>
    <xf numFmtId="0" fontId="3" fillId="2" borderId="1" xfId="0" applyFont="1" applyFill="1" applyBorder="1" applyAlignment="1" applyProtection="1">
      <alignment horizontal="left" vertical="center"/>
      <protection locked="0"/>
    </xf>
    <xf numFmtId="0" fontId="8" fillId="7"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10" fillId="0" borderId="0" xfId="0" applyFont="1"/>
    <xf numFmtId="11" fontId="11" fillId="0" borderId="0" xfId="0" applyNumberFormat="1" applyFont="1" applyAlignment="1">
      <alignment horizontal="center"/>
    </xf>
    <xf numFmtId="0" fontId="2" fillId="0" borderId="0" xfId="0" applyFont="1"/>
    <xf numFmtId="0" fontId="12" fillId="0" borderId="0" xfId="0" applyFont="1"/>
    <xf numFmtId="0" fontId="12" fillId="0" borderId="0" xfId="0" applyFont="1" applyAlignment="1">
      <alignment wrapText="1"/>
    </xf>
    <xf numFmtId="0" fontId="16" fillId="0" borderId="0" xfId="0" applyFont="1"/>
    <xf numFmtId="0" fontId="19" fillId="0" borderId="6" xfId="0" applyFont="1" applyBorder="1" applyAlignment="1" applyProtection="1">
      <alignment vertical="center"/>
      <protection locked="0"/>
    </xf>
    <xf numFmtId="0" fontId="19" fillId="0" borderId="6" xfId="0" applyFont="1" applyBorder="1" applyAlignment="1" applyProtection="1">
      <alignment horizontal="center" vertical="center"/>
      <protection locked="0"/>
    </xf>
    <xf numFmtId="0" fontId="19" fillId="0" borderId="1" xfId="0" applyFont="1" applyBorder="1" applyAlignment="1" applyProtection="1">
      <alignment vertical="center"/>
      <protection locked="0"/>
    </xf>
    <xf numFmtId="0" fontId="18" fillId="0" borderId="1" xfId="0" applyFont="1" applyBorder="1" applyAlignment="1" applyProtection="1">
      <alignment horizontal="center" vertical="center" wrapText="1"/>
      <protection locked="0"/>
    </xf>
    <xf numFmtId="43" fontId="1" fillId="0" borderId="1" xfId="1" applyBorder="1" applyAlignment="1" applyProtection="1">
      <alignment vertical="center" wrapText="1"/>
      <protection locked="0"/>
    </xf>
    <xf numFmtId="164" fontId="1" fillId="0" borderId="1" xfId="2" applyNumberFormat="1" applyBorder="1" applyAlignment="1" applyProtection="1">
      <alignment horizontal="center" vertical="center"/>
      <protection locked="0"/>
    </xf>
    <xf numFmtId="166" fontId="3" fillId="0" borderId="1" xfId="1" applyNumberFormat="1" applyFont="1" applyBorder="1" applyAlignment="1" applyProtection="1">
      <alignment horizontal="center" vertical="center"/>
      <protection locked="0"/>
    </xf>
    <xf numFmtId="167" fontId="19" fillId="0" borderId="1" xfId="0" applyNumberFormat="1" applyFont="1" applyBorder="1" applyAlignment="1" applyProtection="1">
      <alignment vertical="center"/>
      <protection locked="0"/>
    </xf>
    <xf numFmtId="167" fontId="3" fillId="10" borderId="8" xfId="0" applyNumberFormat="1" applyFont="1" applyFill="1" applyBorder="1" applyAlignment="1">
      <alignment horizontal="center" vertical="center"/>
    </xf>
    <xf numFmtId="168" fontId="33" fillId="13" borderId="26" xfId="1" applyNumberFormat="1" applyFont="1" applyFill="1" applyBorder="1" applyAlignment="1" applyProtection="1">
      <alignment horizontal="center" vertical="center"/>
      <protection locked="0"/>
    </xf>
    <xf numFmtId="168" fontId="32" fillId="14" borderId="26" xfId="1" applyNumberFormat="1" applyFont="1" applyFill="1" applyBorder="1" applyAlignment="1" applyProtection="1">
      <alignment horizontal="center" vertical="center"/>
      <protection locked="0"/>
    </xf>
    <xf numFmtId="14" fontId="19" fillId="0" borderId="20" xfId="0" applyNumberFormat="1" applyFont="1" applyBorder="1" applyAlignment="1" applyProtection="1">
      <alignment horizontal="center" vertical="center"/>
      <protection locked="0"/>
    </xf>
    <xf numFmtId="43" fontId="26" fillId="14" borderId="20" xfId="1" applyFont="1" applyFill="1" applyBorder="1" applyAlignment="1" applyProtection="1">
      <alignment horizontal="right" vertical="center"/>
      <protection locked="0"/>
    </xf>
    <xf numFmtId="2" fontId="19" fillId="0" borderId="1" xfId="0" applyNumberFormat="1" applyFont="1" applyBorder="1" applyAlignment="1" applyProtection="1">
      <alignment vertical="center"/>
      <protection locked="0"/>
    </xf>
    <xf numFmtId="43" fontId="0" fillId="0" borderId="1" xfId="1" applyFont="1" applyBorder="1" applyAlignment="1" applyProtection="1">
      <alignment vertical="center" wrapText="1"/>
      <protection locked="0"/>
    </xf>
    <xf numFmtId="0" fontId="0" fillId="0" borderId="42" xfId="0" applyBorder="1"/>
    <xf numFmtId="0" fontId="0" fillId="0" borderId="43" xfId="0" applyBorder="1"/>
    <xf numFmtId="0" fontId="0" fillId="0" borderId="44" xfId="0" applyBorder="1"/>
    <xf numFmtId="0" fontId="0" fillId="0" borderId="46" xfId="0" applyBorder="1"/>
    <xf numFmtId="0" fontId="2" fillId="0" borderId="43" xfId="0" applyFont="1" applyBorder="1"/>
    <xf numFmtId="0" fontId="2" fillId="0" borderId="41" xfId="0" applyFont="1" applyBorder="1"/>
    <xf numFmtId="0" fontId="2" fillId="0" borderId="45" xfId="0" applyFont="1" applyBorder="1"/>
    <xf numFmtId="0" fontId="0" fillId="17" borderId="47" xfId="0" applyFill="1" applyBorder="1"/>
    <xf numFmtId="0" fontId="0" fillId="17" borderId="48" xfId="0" applyFill="1" applyBorder="1"/>
    <xf numFmtId="9" fontId="32" fillId="14" borderId="26" xfId="3" applyFont="1" applyFill="1" applyBorder="1" applyAlignment="1" applyProtection="1">
      <alignment horizontal="center" vertical="center"/>
      <protection locked="0"/>
    </xf>
    <xf numFmtId="0" fontId="13" fillId="3" borderId="2" xfId="0" applyFont="1" applyFill="1" applyBorder="1" applyAlignment="1" applyProtection="1">
      <alignment vertical="center"/>
      <protection locked="0"/>
    </xf>
    <xf numFmtId="0" fontId="13" fillId="3" borderId="3" xfId="0" applyFont="1" applyFill="1" applyBorder="1" applyAlignment="1" applyProtection="1">
      <alignment vertical="center" wrapText="1"/>
      <protection locked="0"/>
    </xf>
    <xf numFmtId="0" fontId="13" fillId="3" borderId="4" xfId="0" applyFont="1" applyFill="1" applyBorder="1" applyAlignment="1" applyProtection="1">
      <alignment vertical="center" wrapText="1"/>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23" fillId="3" borderId="6" xfId="0" applyFont="1" applyFill="1" applyBorder="1" applyAlignment="1" applyProtection="1">
      <alignment horizontal="center" vertical="center" wrapText="1"/>
      <protection locked="0"/>
    </xf>
    <xf numFmtId="0" fontId="0" fillId="0" borderId="0" xfId="0" applyProtection="1">
      <protection locked="0"/>
    </xf>
    <xf numFmtId="0" fontId="23" fillId="3" borderId="20" xfId="0"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22" fillId="0" borderId="11" xfId="0" applyFont="1" applyBorder="1" applyProtection="1">
      <protection locked="0"/>
    </xf>
    <xf numFmtId="0" fontId="21" fillId="3" borderId="6" xfId="0" applyFont="1" applyFill="1" applyBorder="1" applyAlignment="1" applyProtection="1">
      <alignment horizontal="left" vertical="center" wrapText="1"/>
      <protection locked="0"/>
    </xf>
    <xf numFmtId="167" fontId="0" fillId="0" borderId="12" xfId="1" applyNumberFormat="1" applyFont="1" applyBorder="1" applyProtection="1"/>
    <xf numFmtId="165" fontId="0" fillId="7" borderId="1" xfId="0" applyNumberFormat="1" applyFill="1" applyBorder="1" applyAlignment="1" applyProtection="1">
      <alignment vertical="center" wrapText="1"/>
      <protection locked="0"/>
    </xf>
    <xf numFmtId="0" fontId="3" fillId="7" borderId="1" xfId="0" applyFont="1" applyFill="1" applyBorder="1" applyAlignment="1" applyProtection="1">
      <alignment horizontal="center" vertical="center" wrapText="1"/>
      <protection locked="0"/>
    </xf>
    <xf numFmtId="0" fontId="0" fillId="2" borderId="0" xfId="0" applyFill="1" applyProtection="1">
      <protection locked="0"/>
    </xf>
    <xf numFmtId="167" fontId="0" fillId="0" borderId="0" xfId="1" applyNumberFormat="1" applyFont="1" applyProtection="1">
      <protection locked="0"/>
    </xf>
    <xf numFmtId="0" fontId="13" fillId="3" borderId="3"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0" fillId="0" borderId="14" xfId="0" applyBorder="1" applyProtection="1">
      <protection locked="0"/>
    </xf>
    <xf numFmtId="0" fontId="9" fillId="3" borderId="1"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167" fontId="9" fillId="3" borderId="1" xfId="1" applyNumberFormat="1" applyFont="1" applyFill="1" applyBorder="1" applyAlignment="1" applyProtection="1">
      <alignment horizontal="center" vertical="center" wrapText="1"/>
      <protection locked="0"/>
    </xf>
    <xf numFmtId="167" fontId="0" fillId="0" borderId="0" xfId="0" applyNumberFormat="1" applyProtection="1">
      <protection locked="0"/>
    </xf>
    <xf numFmtId="168" fontId="0" fillId="0" borderId="0" xfId="1" applyNumberFormat="1" applyFont="1" applyProtection="1">
      <protection locked="0"/>
    </xf>
    <xf numFmtId="0" fontId="3" fillId="0" borderId="0" xfId="0" applyFont="1" applyAlignment="1" applyProtection="1">
      <alignment horizontal="center" vertical="center"/>
      <protection locked="0"/>
    </xf>
    <xf numFmtId="167" fontId="9" fillId="3" borderId="5" xfId="0" applyNumberFormat="1" applyFont="1" applyFill="1" applyBorder="1" applyAlignment="1" applyProtection="1">
      <alignment horizontal="center" vertical="center" wrapText="1"/>
      <protection locked="0"/>
    </xf>
    <xf numFmtId="167" fontId="21" fillId="3" borderId="5" xfId="0" applyNumberFormat="1" applyFont="1" applyFill="1" applyBorder="1" applyAlignment="1" applyProtection="1">
      <alignment horizontal="center" vertical="center" wrapText="1"/>
      <protection locked="0"/>
    </xf>
    <xf numFmtId="167" fontId="9" fillId="2" borderId="0" xfId="0" applyNumberFormat="1" applyFont="1" applyFill="1" applyAlignment="1" applyProtection="1">
      <alignment horizontal="center" vertical="center"/>
      <protection locked="0"/>
    </xf>
    <xf numFmtId="167" fontId="9" fillId="3" borderId="6" xfId="0" applyNumberFormat="1" applyFont="1" applyFill="1" applyBorder="1" applyAlignment="1" applyProtection="1">
      <alignment horizontal="center" vertical="center" wrapText="1"/>
      <protection locked="0"/>
    </xf>
    <xf numFmtId="167" fontId="3" fillId="9" borderId="0" xfId="0" applyNumberFormat="1" applyFont="1" applyFill="1" applyAlignment="1" applyProtection="1">
      <alignment horizontal="center" vertical="center"/>
      <protection locked="0"/>
    </xf>
    <xf numFmtId="0" fontId="3" fillId="9" borderId="0" xfId="0" applyFont="1" applyFill="1" applyAlignment="1" applyProtection="1">
      <alignment horizontal="center" vertical="center"/>
      <protection locked="0"/>
    </xf>
    <xf numFmtId="168" fontId="9" fillId="4" borderId="5" xfId="1" applyNumberFormat="1" applyFont="1" applyFill="1" applyBorder="1" applyAlignment="1" applyProtection="1">
      <alignment horizontal="center" vertical="center" wrapText="1"/>
      <protection locked="0"/>
    </xf>
    <xf numFmtId="168" fontId="9" fillId="4" borderId="6" xfId="1" applyNumberFormat="1" applyFont="1" applyFill="1" applyBorder="1" applyAlignment="1" applyProtection="1">
      <alignment horizontal="center" vertical="center" wrapText="1"/>
      <protection locked="0"/>
    </xf>
    <xf numFmtId="0" fontId="3" fillId="9" borderId="0" xfId="0" applyFont="1" applyFill="1" applyAlignment="1" applyProtection="1">
      <alignment vertical="center"/>
      <protection locked="0"/>
    </xf>
    <xf numFmtId="0" fontId="19" fillId="9"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9" fillId="9" borderId="0" xfId="0" applyFont="1" applyFill="1" applyAlignment="1" applyProtection="1">
      <alignment horizontal="center" vertical="center"/>
      <protection locked="0"/>
    </xf>
    <xf numFmtId="0" fontId="3" fillId="0" borderId="13" xfId="0" applyFont="1" applyBorder="1" applyAlignment="1" applyProtection="1">
      <alignment vertical="center"/>
      <protection locked="0"/>
    </xf>
    <xf numFmtId="0" fontId="3" fillId="12" borderId="14" xfId="0" applyFont="1" applyFill="1" applyBorder="1" applyAlignment="1" applyProtection="1">
      <alignment vertical="center"/>
      <protection locked="0"/>
    </xf>
    <xf numFmtId="0" fontId="3" fillId="0" borderId="14" xfId="0" applyFont="1" applyBorder="1" applyAlignment="1" applyProtection="1">
      <alignment horizontal="left" vertical="center"/>
      <protection locked="0"/>
    </xf>
    <xf numFmtId="0" fontId="3" fillId="0" borderId="14"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0" fillId="0" borderId="15" xfId="0" applyBorder="1" applyProtection="1">
      <protection locked="0"/>
    </xf>
    <xf numFmtId="0" fontId="0" fillId="7" borderId="16" xfId="0" applyFill="1" applyBorder="1" applyProtection="1">
      <protection locked="0"/>
    </xf>
    <xf numFmtId="0" fontId="0" fillId="0" borderId="16" xfId="0" applyBorder="1" applyProtection="1">
      <protection locked="0"/>
    </xf>
    <xf numFmtId="0" fontId="0" fillId="0" borderId="22" xfId="0" applyBorder="1" applyProtection="1">
      <protection locked="0"/>
    </xf>
    <xf numFmtId="167" fontId="10" fillId="0" borderId="0" xfId="0" applyNumberFormat="1" applyFont="1" applyProtection="1">
      <protection locked="0"/>
    </xf>
    <xf numFmtId="20" fontId="0" fillId="0" borderId="0" xfId="0" applyNumberFormat="1" applyAlignment="1" applyProtection="1">
      <alignment horizontal="center" vertical="center"/>
      <protection locked="0"/>
    </xf>
    <xf numFmtId="167" fontId="0" fillId="0" borderId="0" xfId="0" applyNumberFormat="1" applyAlignment="1" applyProtection="1">
      <alignment horizontal="center"/>
      <protection locked="0"/>
    </xf>
    <xf numFmtId="0" fontId="10" fillId="0" borderId="0" xfId="0" applyFont="1" applyProtection="1">
      <protection locked="0"/>
    </xf>
    <xf numFmtId="167" fontId="21" fillId="3" borderId="9" xfId="0" applyNumberFormat="1" applyFont="1" applyFill="1" applyBorder="1" applyAlignment="1" applyProtection="1">
      <alignment horizontal="center" vertical="center" wrapText="1"/>
      <protection locked="0"/>
    </xf>
    <xf numFmtId="168" fontId="21" fillId="4" borderId="9" xfId="1" applyNumberFormat="1" applyFont="1" applyFill="1" applyBorder="1" applyAlignment="1" applyProtection="1">
      <alignment horizontal="center" vertical="center" wrapText="1"/>
      <protection locked="0"/>
    </xf>
    <xf numFmtId="168" fontId="21" fillId="4" borderId="10" xfId="1" applyNumberFormat="1" applyFont="1" applyFill="1" applyBorder="1" applyAlignment="1" applyProtection="1">
      <alignment horizontal="center" vertical="center" wrapText="1"/>
      <protection locked="0"/>
    </xf>
    <xf numFmtId="0" fontId="0" fillId="9" borderId="0" xfId="0" applyFill="1" applyAlignment="1" applyProtection="1">
      <alignment horizontal="center" vertical="center"/>
      <protection locked="0"/>
    </xf>
    <xf numFmtId="0" fontId="24" fillId="13" borderId="20" xfId="0" applyFont="1" applyFill="1" applyBorder="1" applyAlignment="1" applyProtection="1">
      <alignment vertical="center"/>
      <protection locked="0"/>
    </xf>
    <xf numFmtId="168" fontId="26" fillId="0" borderId="0" xfId="1" applyNumberFormat="1" applyFont="1" applyAlignment="1" applyProtection="1">
      <alignment vertical="center"/>
      <protection locked="0"/>
    </xf>
    <xf numFmtId="168" fontId="27" fillId="0" borderId="0" xfId="1" applyNumberFormat="1" applyFont="1" applyAlignment="1" applyProtection="1">
      <alignment vertical="center"/>
      <protection locked="0"/>
    </xf>
    <xf numFmtId="168" fontId="28" fillId="0" borderId="0" xfId="1" applyNumberFormat="1" applyFont="1" applyAlignment="1" applyProtection="1">
      <alignment vertical="center"/>
      <protection locked="0"/>
    </xf>
    <xf numFmtId="168" fontId="26" fillId="0" borderId="0" xfId="1" applyNumberFormat="1" applyFont="1" applyFill="1" applyAlignment="1" applyProtection="1">
      <alignment vertical="center"/>
      <protection locked="0"/>
    </xf>
    <xf numFmtId="0" fontId="26" fillId="0" borderId="0" xfId="0" applyFont="1" applyAlignment="1" applyProtection="1">
      <alignment vertical="center"/>
      <protection locked="0"/>
    </xf>
    <xf numFmtId="168" fontId="29" fillId="0" borderId="0" xfId="1" applyNumberFormat="1" applyFont="1" applyAlignment="1" applyProtection="1">
      <alignment horizontal="center" vertical="center"/>
      <protection locked="0"/>
    </xf>
    <xf numFmtId="0" fontId="26" fillId="0" borderId="0" xfId="0" applyFont="1" applyAlignment="1" applyProtection="1">
      <alignment horizontal="center" vertical="center"/>
      <protection locked="0"/>
    </xf>
    <xf numFmtId="1" fontId="26" fillId="0" borderId="0" xfId="0" applyNumberFormat="1" applyFont="1" applyAlignment="1" applyProtection="1">
      <alignment horizontal="center" vertical="center"/>
      <protection locked="0"/>
    </xf>
    <xf numFmtId="168" fontId="26" fillId="0" borderId="0" xfId="1" applyNumberFormat="1" applyFont="1" applyBorder="1" applyAlignment="1" applyProtection="1">
      <alignment horizontal="center" vertical="center"/>
      <protection locked="0"/>
    </xf>
    <xf numFmtId="168" fontId="0" fillId="0" borderId="0" xfId="0" applyNumberFormat="1" applyProtection="1">
      <protection locked="0"/>
    </xf>
    <xf numFmtId="168" fontId="0" fillId="0" borderId="0" xfId="0" pivotButton="1" applyNumberFormat="1" applyProtection="1">
      <protection locked="0"/>
    </xf>
    <xf numFmtId="0" fontId="0" fillId="16" borderId="0" xfId="0" applyFill="1" applyProtection="1">
      <protection locked="0"/>
    </xf>
    <xf numFmtId="0" fontId="30" fillId="0" borderId="26" xfId="0" applyFont="1" applyBorder="1" applyAlignment="1" applyProtection="1">
      <alignment horizontal="center" vertical="center"/>
      <protection locked="0"/>
    </xf>
    <xf numFmtId="0" fontId="31" fillId="13" borderId="26" xfId="0" applyFont="1" applyFill="1" applyBorder="1" applyAlignment="1" applyProtection="1">
      <alignment horizontal="center" vertical="center"/>
      <protection locked="0"/>
    </xf>
    <xf numFmtId="0" fontId="31" fillId="13" borderId="26" xfId="0" applyFont="1" applyFill="1" applyBorder="1" applyAlignment="1" applyProtection="1">
      <alignment horizontal="left" vertical="center"/>
      <protection locked="0"/>
    </xf>
    <xf numFmtId="43" fontId="31" fillId="13" borderId="26" xfId="1" applyFont="1" applyFill="1" applyBorder="1" applyAlignment="1" applyProtection="1">
      <alignment horizontal="center" vertical="center"/>
      <protection locked="0"/>
    </xf>
    <xf numFmtId="168" fontId="0" fillId="0" borderId="0" xfId="0" applyNumberFormat="1" applyAlignment="1" applyProtection="1">
      <alignment horizontal="left"/>
      <protection locked="0"/>
    </xf>
    <xf numFmtId="10" fontId="32" fillId="0" borderId="26" xfId="1" applyNumberFormat="1" applyFont="1" applyFill="1" applyBorder="1" applyAlignment="1" applyProtection="1">
      <alignment horizontal="center" vertical="center"/>
      <protection locked="0"/>
    </xf>
    <xf numFmtId="168" fontId="33" fillId="0" borderId="26" xfId="1" applyNumberFormat="1" applyFont="1" applyFill="1" applyBorder="1" applyAlignment="1" applyProtection="1">
      <alignment horizontal="center" vertical="center"/>
      <protection locked="0"/>
    </xf>
    <xf numFmtId="168" fontId="32" fillId="0" borderId="26" xfId="1" applyNumberFormat="1" applyFont="1" applyFill="1" applyBorder="1" applyAlignment="1" applyProtection="1">
      <alignment horizontal="center" vertical="center"/>
      <protection locked="0"/>
    </xf>
    <xf numFmtId="2" fontId="24" fillId="13" borderId="20" xfId="0" applyNumberFormat="1" applyFont="1" applyFill="1" applyBorder="1" applyAlignment="1" applyProtection="1">
      <alignment horizontal="center" vertical="center"/>
      <protection locked="0"/>
    </xf>
    <xf numFmtId="0" fontId="24" fillId="13" borderId="20" xfId="0" applyFont="1" applyFill="1" applyBorder="1" applyAlignment="1" applyProtection="1">
      <alignment horizontal="center" vertical="center"/>
      <protection locked="0"/>
    </xf>
    <xf numFmtId="168" fontId="24" fillId="13" borderId="8" xfId="0" applyNumberFormat="1" applyFont="1" applyFill="1" applyBorder="1" applyAlignment="1" applyProtection="1">
      <alignment horizontal="center" vertical="center"/>
      <protection locked="0"/>
    </xf>
    <xf numFmtId="168" fontId="0" fillId="0" borderId="17" xfId="0" pivotButton="1" applyNumberFormat="1" applyBorder="1" applyAlignment="1" applyProtection="1">
      <alignment horizontal="left" vertical="center"/>
      <protection locked="0"/>
    </xf>
    <xf numFmtId="168" fontId="0" fillId="0" borderId="7" xfId="0" applyNumberFormat="1" applyBorder="1" applyAlignment="1" applyProtection="1">
      <alignment horizontal="left" vertical="center"/>
      <protection locked="0"/>
    </xf>
    <xf numFmtId="168" fontId="24" fillId="13" borderId="20" xfId="0" applyNumberFormat="1" applyFont="1" applyFill="1" applyBorder="1" applyAlignment="1" applyProtection="1">
      <alignment horizontal="left" vertical="center"/>
      <protection locked="0"/>
    </xf>
    <xf numFmtId="43" fontId="26" fillId="0" borderId="20" xfId="1" applyFont="1" applyFill="1" applyBorder="1" applyAlignment="1" applyProtection="1">
      <alignment horizontal="right" vertical="center"/>
      <protection locked="0"/>
    </xf>
    <xf numFmtId="168" fontId="0" fillId="0" borderId="8" xfId="0" applyNumberFormat="1" applyBorder="1" applyAlignment="1" applyProtection="1">
      <alignment horizontal="left" vertical="center"/>
      <protection locked="0"/>
    </xf>
    <xf numFmtId="168" fontId="0" fillId="0" borderId="27" xfId="0" applyNumberFormat="1" applyBorder="1" applyAlignment="1" applyProtection="1">
      <alignment horizontal="left" vertical="center"/>
      <protection locked="0"/>
    </xf>
    <xf numFmtId="168" fontId="0" fillId="0" borderId="11" xfId="0" applyNumberFormat="1" applyBorder="1" applyAlignment="1" applyProtection="1">
      <alignment horizontal="left" vertical="center"/>
      <protection locked="0"/>
    </xf>
    <xf numFmtId="168" fontId="0" fillId="0" borderId="19" xfId="0" applyNumberFormat="1" applyBorder="1" applyAlignment="1" applyProtection="1">
      <alignment horizontal="left" vertical="center"/>
      <protection locked="0"/>
    </xf>
    <xf numFmtId="168" fontId="0" fillId="16" borderId="0" xfId="1" applyNumberFormat="1" applyFont="1" applyFill="1" applyProtection="1">
      <protection locked="0"/>
    </xf>
    <xf numFmtId="167" fontId="3" fillId="0" borderId="1" xfId="0" applyNumberFormat="1" applyFont="1" applyBorder="1" applyAlignment="1" applyProtection="1">
      <alignment horizontal="center" vertical="center" wrapText="1"/>
      <protection locked="0"/>
    </xf>
    <xf numFmtId="0" fontId="39" fillId="0" borderId="0" xfId="0" applyFont="1" applyProtection="1">
      <protection locked="0"/>
    </xf>
    <xf numFmtId="168" fontId="38" fillId="0" borderId="0" xfId="1" applyNumberFormat="1" applyFont="1" applyProtection="1">
      <protection locked="0"/>
    </xf>
    <xf numFmtId="0" fontId="38" fillId="0" borderId="0" xfId="0" applyFont="1" applyProtection="1">
      <protection locked="0"/>
    </xf>
    <xf numFmtId="0" fontId="20" fillId="2" borderId="0" xfId="0" applyFont="1" applyFill="1" applyAlignment="1" applyProtection="1">
      <alignment horizontal="left" vertical="center"/>
      <protection locked="0"/>
    </xf>
    <xf numFmtId="168" fontId="38" fillId="2" borderId="0" xfId="1" applyNumberFormat="1" applyFont="1" applyFill="1" applyProtection="1">
      <protection locked="0"/>
    </xf>
    <xf numFmtId="0" fontId="0" fillId="0" borderId="0" xfId="0" pivotButton="1" applyProtection="1">
      <protection locked="0"/>
    </xf>
    <xf numFmtId="168" fontId="38" fillId="0" borderId="0" xfId="0" applyNumberFormat="1" applyFont="1" applyProtection="1">
      <protection locked="0"/>
    </xf>
    <xf numFmtId="0" fontId="0" fillId="0" borderId="0" xfId="0" applyAlignment="1" applyProtection="1">
      <alignment horizontal="left"/>
      <protection locked="0"/>
    </xf>
    <xf numFmtId="168" fontId="38" fillId="0" borderId="0" xfId="0" applyNumberFormat="1" applyFont="1" applyAlignment="1" applyProtection="1">
      <alignment horizontal="left" vertical="center"/>
      <protection locked="0"/>
    </xf>
    <xf numFmtId="167" fontId="3" fillId="9" borderId="0" xfId="0" applyNumberFormat="1" applyFont="1" applyFill="1" applyAlignment="1">
      <alignment horizontal="center" vertical="center"/>
    </xf>
    <xf numFmtId="167" fontId="19" fillId="9" borderId="0" xfId="0" applyNumberFormat="1" applyFont="1" applyFill="1" applyAlignment="1">
      <alignment horizontal="center" vertical="center"/>
    </xf>
    <xf numFmtId="2" fontId="3" fillId="7" borderId="1" xfId="0" applyNumberFormat="1" applyFont="1" applyFill="1" applyBorder="1" applyAlignment="1" applyProtection="1">
      <alignment horizontal="center" vertical="center" wrapText="1"/>
      <protection locked="0"/>
    </xf>
    <xf numFmtId="167" fontId="3" fillId="7" borderId="1" xfId="0" applyNumberFormat="1" applyFont="1" applyFill="1" applyBorder="1" applyAlignment="1" applyProtection="1">
      <alignment horizontal="center" vertical="center" wrapText="1"/>
      <protection locked="0"/>
    </xf>
    <xf numFmtId="9" fontId="3" fillId="7" borderId="1" xfId="3" applyFont="1" applyFill="1" applyBorder="1" applyAlignment="1" applyProtection="1">
      <alignment horizontal="center" vertical="center" wrapText="1"/>
      <protection locked="0"/>
    </xf>
    <xf numFmtId="168" fontId="3" fillId="7" borderId="1" xfId="1" applyNumberFormat="1" applyFont="1" applyFill="1" applyBorder="1" applyAlignment="1" applyProtection="1">
      <alignment horizontal="center" vertical="center" wrapText="1"/>
      <protection locked="0"/>
    </xf>
    <xf numFmtId="167" fontId="3" fillId="10" borderId="8" xfId="0" applyNumberFormat="1" applyFont="1" applyFill="1" applyBorder="1" applyAlignment="1" applyProtection="1">
      <alignment horizontal="center" vertical="center"/>
      <protection locked="0"/>
    </xf>
    <xf numFmtId="2" fontId="3" fillId="10" borderId="8" xfId="0" applyNumberFormat="1" applyFont="1" applyFill="1" applyBorder="1" applyAlignment="1" applyProtection="1">
      <alignment horizontal="center" vertical="center"/>
      <protection locked="0"/>
    </xf>
    <xf numFmtId="2" fontId="18" fillId="10" borderId="8" xfId="0" applyNumberFormat="1" applyFont="1" applyFill="1" applyBorder="1" applyAlignment="1" applyProtection="1">
      <alignment horizontal="center" vertical="center"/>
      <protection locked="0"/>
    </xf>
    <xf numFmtId="168" fontId="41" fillId="0" borderId="0" xfId="1" applyNumberFormat="1" applyFont="1" applyProtection="1">
      <protection locked="0"/>
    </xf>
    <xf numFmtId="168" fontId="38" fillId="0" borderId="51" xfId="0" pivotButton="1" applyNumberFormat="1" applyFont="1" applyBorder="1" applyAlignment="1" applyProtection="1">
      <alignment horizontal="left" vertical="center"/>
      <protection locked="0"/>
    </xf>
    <xf numFmtId="168" fontId="38" fillId="0" borderId="17" xfId="0" applyNumberFormat="1" applyFont="1" applyBorder="1" applyAlignment="1" applyProtection="1">
      <alignment horizontal="left" vertical="center"/>
      <protection locked="0"/>
    </xf>
    <xf numFmtId="168" fontId="38" fillId="0" borderId="52" xfId="0" applyNumberFormat="1" applyFont="1" applyBorder="1" applyAlignment="1" applyProtection="1">
      <alignment horizontal="left" vertical="center"/>
      <protection locked="0"/>
    </xf>
    <xf numFmtId="168" fontId="38" fillId="0" borderId="28" xfId="0" applyNumberFormat="1" applyFont="1" applyBorder="1" applyAlignment="1" applyProtection="1">
      <alignment horizontal="left" vertical="center"/>
      <protection locked="0"/>
    </xf>
    <xf numFmtId="0" fontId="42" fillId="15" borderId="38" xfId="0" applyFont="1" applyFill="1" applyBorder="1" applyProtection="1">
      <protection locked="0"/>
    </xf>
    <xf numFmtId="0" fontId="42" fillId="2" borderId="38" xfId="0" applyFont="1" applyFill="1" applyBorder="1" applyProtection="1">
      <protection locked="0"/>
    </xf>
    <xf numFmtId="0" fontId="42" fillId="2" borderId="29" xfId="0" applyFont="1" applyFill="1" applyBorder="1" applyAlignment="1" applyProtection="1">
      <alignment wrapText="1"/>
      <protection locked="0"/>
    </xf>
    <xf numFmtId="0" fontId="42" fillId="2" borderId="30" xfId="0" applyFont="1" applyFill="1" applyBorder="1" applyAlignment="1" applyProtection="1">
      <alignment wrapText="1"/>
      <protection locked="0"/>
    </xf>
    <xf numFmtId="0" fontId="42" fillId="2" borderId="31" xfId="0" applyFont="1" applyFill="1" applyBorder="1" applyAlignment="1" applyProtection="1">
      <alignment wrapText="1"/>
      <protection locked="0"/>
    </xf>
    <xf numFmtId="0" fontId="42" fillId="2" borderId="32" xfId="0" applyFont="1" applyFill="1" applyBorder="1" applyAlignment="1" applyProtection="1">
      <alignment wrapText="1"/>
      <protection locked="0"/>
    </xf>
    <xf numFmtId="0" fontId="42" fillId="2" borderId="33" xfId="0" applyFont="1" applyFill="1" applyBorder="1" applyAlignment="1" applyProtection="1">
      <alignment wrapText="1"/>
      <protection locked="0"/>
    </xf>
    <xf numFmtId="0" fontId="42" fillId="2" borderId="29" xfId="0" applyFont="1" applyFill="1" applyBorder="1" applyProtection="1">
      <protection locked="0"/>
    </xf>
    <xf numFmtId="0" fontId="42" fillId="2" borderId="30" xfId="0" applyFont="1" applyFill="1" applyBorder="1" applyProtection="1">
      <protection locked="0"/>
    </xf>
    <xf numFmtId="0" fontId="42" fillId="15" borderId="29" xfId="0" applyFont="1" applyFill="1" applyBorder="1" applyAlignment="1" applyProtection="1">
      <alignment wrapText="1"/>
      <protection locked="0"/>
    </xf>
    <xf numFmtId="0" fontId="35" fillId="2" borderId="33" xfId="0" applyFont="1" applyFill="1" applyBorder="1" applyAlignment="1" applyProtection="1">
      <alignment wrapText="1"/>
      <protection locked="0"/>
    </xf>
    <xf numFmtId="0" fontId="42" fillId="2" borderId="32" xfId="0" applyFont="1" applyFill="1" applyBorder="1" applyProtection="1">
      <protection locked="0"/>
    </xf>
    <xf numFmtId="0" fontId="42" fillId="2" borderId="39" xfId="0" applyFont="1" applyFill="1" applyBorder="1" applyProtection="1">
      <protection locked="0"/>
    </xf>
    <xf numFmtId="0" fontId="42" fillId="2" borderId="29" xfId="0" applyFont="1" applyFill="1" applyBorder="1" applyAlignment="1" applyProtection="1">
      <alignment horizontal="left" wrapText="1"/>
      <protection locked="0"/>
    </xf>
    <xf numFmtId="0" fontId="42" fillId="2" borderId="29" xfId="0" applyFont="1" applyFill="1" applyBorder="1" applyAlignment="1" applyProtection="1">
      <alignment horizontal="left"/>
      <protection locked="0"/>
    </xf>
    <xf numFmtId="0" fontId="42" fillId="2" borderId="36" xfId="0" applyFont="1" applyFill="1" applyBorder="1" applyAlignment="1" applyProtection="1">
      <alignment horizontal="left"/>
      <protection locked="0"/>
    </xf>
    <xf numFmtId="0" fontId="42" fillId="2" borderId="37" xfId="0" applyFont="1" applyFill="1" applyBorder="1" applyProtection="1">
      <protection locked="0"/>
    </xf>
    <xf numFmtId="0" fontId="35" fillId="2" borderId="34" xfId="0" applyFont="1" applyFill="1" applyBorder="1" applyAlignment="1" applyProtection="1">
      <alignment horizontal="center" wrapText="1"/>
      <protection locked="0"/>
    </xf>
    <xf numFmtId="0" fontId="35" fillId="2" borderId="35" xfId="0" applyFont="1" applyFill="1" applyBorder="1" applyAlignment="1" applyProtection="1">
      <alignment horizontal="center" wrapText="1"/>
      <protection locked="0"/>
    </xf>
    <xf numFmtId="0" fontId="42" fillId="2" borderId="29" xfId="0" applyFont="1" applyFill="1" applyBorder="1" applyAlignment="1" applyProtection="1">
      <alignment horizontal="center" wrapText="1"/>
      <protection locked="0"/>
    </xf>
    <xf numFmtId="0" fontId="42" fillId="2" borderId="32" xfId="0" applyFont="1" applyFill="1" applyBorder="1" applyAlignment="1" applyProtection="1">
      <alignment horizontal="center" wrapText="1"/>
      <protection locked="0"/>
    </xf>
    <xf numFmtId="0" fontId="42" fillId="2" borderId="30" xfId="0" applyFont="1" applyFill="1" applyBorder="1" applyAlignment="1" applyProtection="1">
      <alignment horizontal="left" wrapText="1"/>
      <protection locked="0"/>
    </xf>
    <xf numFmtId="168" fontId="38" fillId="0" borderId="23" xfId="0" pivotButton="1" applyNumberFormat="1" applyFont="1" applyBorder="1" applyAlignment="1" applyProtection="1">
      <alignment horizontal="left" vertical="center"/>
      <protection locked="0"/>
    </xf>
    <xf numFmtId="168" fontId="38" fillId="0" borderId="50" xfId="0" applyNumberFormat="1" applyFont="1" applyBorder="1" applyAlignment="1" applyProtection="1">
      <alignment horizontal="left" vertical="center"/>
      <protection locked="0"/>
    </xf>
    <xf numFmtId="168" fontId="38" fillId="0" borderId="18" xfId="0" applyNumberFormat="1" applyFont="1" applyBorder="1" applyAlignment="1" applyProtection="1">
      <alignment horizontal="left" vertical="center"/>
      <protection locked="0"/>
    </xf>
    <xf numFmtId="168" fontId="38" fillId="0" borderId="8" xfId="0" applyNumberFormat="1" applyFont="1" applyBorder="1" applyAlignment="1" applyProtection="1">
      <alignment horizontal="left" vertical="center"/>
      <protection locked="0"/>
    </xf>
    <xf numFmtId="168" fontId="9" fillId="4" borderId="53" xfId="1" applyNumberFormat="1" applyFont="1" applyFill="1" applyBorder="1" applyAlignment="1" applyProtection="1">
      <alignment horizontal="center" vertical="center" wrapText="1"/>
      <protection locked="0"/>
    </xf>
    <xf numFmtId="167" fontId="9" fillId="3" borderId="28" xfId="0" applyNumberFormat="1" applyFont="1" applyFill="1" applyBorder="1" applyAlignment="1" applyProtection="1">
      <alignment horizontal="center" vertical="center" wrapText="1"/>
      <protection locked="0"/>
    </xf>
    <xf numFmtId="9" fontId="18" fillId="11" borderId="6" xfId="3" applyFont="1" applyFill="1" applyBorder="1" applyAlignment="1" applyProtection="1">
      <alignment horizontal="center" vertical="center" wrapText="1"/>
      <protection locked="0"/>
    </xf>
    <xf numFmtId="11" fontId="42" fillId="2" borderId="29" xfId="0" applyNumberFormat="1" applyFont="1" applyFill="1" applyBorder="1" applyAlignment="1" applyProtection="1">
      <alignment horizontal="center" wrapText="1"/>
      <protection locked="0"/>
    </xf>
    <xf numFmtId="11" fontId="42" fillId="2" borderId="32" xfId="0" applyNumberFormat="1" applyFont="1" applyFill="1" applyBorder="1" applyAlignment="1" applyProtection="1">
      <alignment horizontal="center" wrapText="1"/>
      <protection locked="0"/>
    </xf>
    <xf numFmtId="0" fontId="13" fillId="8" borderId="28" xfId="0" applyFont="1" applyFill="1" applyBorder="1" applyAlignment="1">
      <alignment vertical="center" wrapText="1"/>
    </xf>
    <xf numFmtId="0" fontId="12" fillId="0" borderId="28" xfId="0" applyFont="1" applyBorder="1" applyAlignment="1">
      <alignment wrapText="1"/>
    </xf>
    <xf numFmtId="0" fontId="12" fillId="0" borderId="28" xfId="0" applyFont="1" applyBorder="1"/>
    <xf numFmtId="0" fontId="4" fillId="3" borderId="10" xfId="4" applyFont="1" applyFill="1" applyBorder="1" applyAlignment="1">
      <alignment vertical="center"/>
    </xf>
    <xf numFmtId="0" fontId="14" fillId="0" borderId="28" xfId="0" applyFont="1" applyBorder="1" applyAlignment="1">
      <alignment vertical="top" wrapText="1"/>
    </xf>
    <xf numFmtId="0" fontId="14" fillId="2" borderId="28" xfId="0" applyFont="1" applyFill="1" applyBorder="1" applyAlignment="1">
      <alignment vertical="top" wrapText="1"/>
    </xf>
    <xf numFmtId="0" fontId="4" fillId="3" borderId="10" xfId="4" applyFont="1" applyFill="1" applyBorder="1" applyAlignment="1">
      <alignment vertical="center" wrapText="1"/>
    </xf>
    <xf numFmtId="0" fontId="21" fillId="3" borderId="28" xfId="0" applyFont="1" applyFill="1" applyBorder="1" applyAlignment="1" applyProtection="1">
      <alignment horizontal="left" vertical="center" wrapText="1"/>
      <protection locked="0"/>
    </xf>
    <xf numFmtId="0" fontId="21" fillId="3" borderId="28" xfId="0" applyFont="1" applyFill="1" applyBorder="1" applyAlignment="1">
      <alignment horizontal="center" vertical="center" wrapText="1"/>
    </xf>
    <xf numFmtId="9" fontId="3" fillId="18" borderId="28" xfId="3" applyFont="1" applyFill="1" applyBorder="1" applyAlignment="1" applyProtection="1">
      <alignment horizontal="center" vertical="center"/>
    </xf>
    <xf numFmtId="0" fontId="0" fillId="0" borderId="0" xfId="0" applyAlignment="1">
      <alignment wrapText="1"/>
    </xf>
    <xf numFmtId="0" fontId="0" fillId="0" borderId="28" xfId="0" applyBorder="1" applyAlignment="1">
      <alignment vertical="center" wrapText="1"/>
    </xf>
    <xf numFmtId="9" fontId="18" fillId="11" borderId="28" xfId="3" applyFont="1" applyFill="1" applyBorder="1" applyAlignment="1" applyProtection="1">
      <alignment horizontal="center" vertical="center" wrapText="1"/>
      <protection locked="0"/>
    </xf>
    <xf numFmtId="0" fontId="42" fillId="2" borderId="34" xfId="0" applyFont="1" applyFill="1" applyBorder="1" applyProtection="1">
      <protection locked="0"/>
    </xf>
    <xf numFmtId="0" fontId="42" fillId="2" borderId="36" xfId="0" applyFont="1" applyFill="1" applyBorder="1" applyProtection="1">
      <protection locked="0"/>
    </xf>
    <xf numFmtId="0" fontId="42" fillId="2" borderId="40" xfId="0" applyFont="1" applyFill="1" applyBorder="1" applyProtection="1">
      <protection locked="0"/>
    </xf>
    <xf numFmtId="168" fontId="0" fillId="0" borderId="55" xfId="0" pivotButton="1" applyNumberFormat="1" applyBorder="1" applyAlignment="1" applyProtection="1">
      <alignment horizontal="left" vertical="center"/>
      <protection locked="0"/>
    </xf>
    <xf numFmtId="168" fontId="0" fillId="0" borderId="56" xfId="0" pivotButton="1" applyNumberFormat="1" applyBorder="1" applyAlignment="1" applyProtection="1">
      <alignment horizontal="left" vertical="center"/>
      <protection locked="0"/>
    </xf>
    <xf numFmtId="168" fontId="0" fillId="0" borderId="56" xfId="0" applyNumberFormat="1" applyBorder="1" applyAlignment="1" applyProtection="1">
      <alignment horizontal="left" vertical="center"/>
      <protection locked="0"/>
    </xf>
    <xf numFmtId="168" fontId="0" fillId="0" borderId="57" xfId="0" applyNumberFormat="1" applyBorder="1" applyAlignment="1" applyProtection="1">
      <alignment horizontal="left" vertical="center"/>
      <protection locked="0"/>
    </xf>
    <xf numFmtId="168" fontId="0" fillId="0" borderId="0" xfId="0" applyNumberFormat="1" applyAlignment="1" applyProtection="1">
      <alignment horizontal="left" vertical="center"/>
      <protection locked="0"/>
    </xf>
    <xf numFmtId="168" fontId="0" fillId="0" borderId="58" xfId="0" applyNumberFormat="1" applyBorder="1" applyAlignment="1" applyProtection="1">
      <alignment horizontal="left" vertical="center"/>
      <protection locked="0"/>
    </xf>
    <xf numFmtId="168" fontId="0" fillId="0" borderId="55" xfId="0" applyNumberFormat="1" applyBorder="1" applyAlignment="1" applyProtection="1">
      <alignment horizontal="left" vertical="center"/>
      <protection locked="0"/>
    </xf>
    <xf numFmtId="0" fontId="38" fillId="0" borderId="0" xfId="0" applyFont="1" applyAlignment="1" applyProtection="1">
      <alignment wrapText="1"/>
      <protection locked="0"/>
    </xf>
    <xf numFmtId="0" fontId="0" fillId="0" borderId="0" xfId="0" pivotButton="1" applyAlignment="1">
      <alignment wrapText="1"/>
    </xf>
    <xf numFmtId="0" fontId="0" fillId="0" borderId="0" xfId="0" applyAlignment="1">
      <alignment horizontal="left" wrapText="1"/>
    </xf>
    <xf numFmtId="164" fontId="0" fillId="0" borderId="0" xfId="0" applyNumberFormat="1"/>
    <xf numFmtId="0" fontId="2" fillId="0" borderId="56" xfId="0" applyFont="1" applyBorder="1" applyAlignment="1">
      <alignment horizontal="left"/>
    </xf>
    <xf numFmtId="164" fontId="2" fillId="0" borderId="56" xfId="0" applyNumberFormat="1" applyFont="1" applyBorder="1"/>
    <xf numFmtId="0" fontId="2" fillId="0" borderId="0" xfId="0" applyFont="1" applyAlignment="1">
      <alignment horizontal="left"/>
    </xf>
    <xf numFmtId="164" fontId="2" fillId="0" borderId="0" xfId="0" applyNumberFormat="1" applyFont="1"/>
    <xf numFmtId="0" fontId="44" fillId="0" borderId="28" xfId="0" applyFont="1" applyBorder="1" applyAlignment="1">
      <alignment wrapText="1"/>
    </xf>
    <xf numFmtId="0" fontId="20" fillId="3" borderId="6" xfId="0" applyFont="1" applyFill="1" applyBorder="1" applyAlignment="1" applyProtection="1">
      <alignment horizontal="left" vertical="center" wrapText="1"/>
      <protection locked="0"/>
    </xf>
    <xf numFmtId="0" fontId="2" fillId="0" borderId="0" xfId="0" applyFont="1" applyAlignment="1">
      <alignment wrapText="1"/>
    </xf>
    <xf numFmtId="0" fontId="46" fillId="2" borderId="0" xfId="0" applyFont="1" applyFill="1" applyProtection="1">
      <protection locked="0"/>
    </xf>
    <xf numFmtId="0" fontId="4" fillId="3" borderId="9" xfId="4" applyFont="1" applyFill="1" applyBorder="1" applyAlignment="1">
      <alignment horizontal="center" vertical="center" wrapText="1"/>
    </xf>
    <xf numFmtId="0" fontId="4" fillId="3" borderId="54" xfId="4" applyFont="1" applyFill="1" applyBorder="1" applyAlignment="1">
      <alignment horizontal="center" vertical="center" wrapText="1"/>
    </xf>
    <xf numFmtId="0" fontId="21" fillId="3" borderId="28"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59"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pplyProtection="1">
      <alignment horizontal="left" wrapText="1"/>
      <protection locked="0"/>
    </xf>
    <xf numFmtId="0" fontId="0" fillId="0" borderId="22" xfId="0" applyBorder="1" applyAlignment="1" applyProtection="1">
      <alignment horizontal="left" wrapText="1"/>
      <protection locked="0"/>
    </xf>
    <xf numFmtId="0" fontId="40" fillId="0" borderId="49" xfId="0" applyFont="1" applyBorder="1" applyAlignment="1" applyProtection="1">
      <alignment horizontal="left" vertical="center"/>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0" fontId="0" fillId="11" borderId="15" xfId="0" applyFill="1" applyBorder="1" applyAlignment="1" applyProtection="1">
      <alignment horizontal="center" vertical="center"/>
      <protection locked="0"/>
    </xf>
    <xf numFmtId="168" fontId="34" fillId="0" borderId="0" xfId="1" applyNumberFormat="1" applyFont="1" applyAlignment="1" applyProtection="1">
      <alignment horizontal="center" vertical="center"/>
      <protection locked="0"/>
    </xf>
    <xf numFmtId="0" fontId="26" fillId="14" borderId="20" xfId="0" applyFont="1" applyFill="1" applyBorder="1" applyAlignment="1" applyProtection="1">
      <alignment horizontal="center" vertical="center"/>
      <protection locked="0"/>
    </xf>
    <xf numFmtId="0" fontId="25" fillId="14" borderId="20" xfId="0" applyFont="1" applyFill="1" applyBorder="1" applyAlignment="1" applyProtection="1">
      <alignment horizontal="center" vertical="center"/>
      <protection locked="0"/>
    </xf>
    <xf numFmtId="0" fontId="26" fillId="14" borderId="23" xfId="0" applyFont="1" applyFill="1" applyBorder="1" applyAlignment="1" applyProtection="1">
      <alignment horizontal="center" vertical="center"/>
      <protection locked="0"/>
    </xf>
    <xf numFmtId="0" fontId="26" fillId="14" borderId="24" xfId="0" applyFont="1" applyFill="1" applyBorder="1" applyAlignment="1" applyProtection="1">
      <alignment horizontal="center" vertical="center"/>
      <protection locked="0"/>
    </xf>
    <xf numFmtId="0" fontId="26" fillId="14" borderId="25" xfId="0" applyFont="1" applyFill="1" applyBorder="1" applyAlignment="1" applyProtection="1">
      <alignment horizontal="center" vertical="center"/>
      <protection locked="0"/>
    </xf>
  </cellXfs>
  <cellStyles count="5">
    <cellStyle name="Milliers" xfId="1" builtinId="3"/>
    <cellStyle name="Monétaire" xfId="2" builtinId="4"/>
    <cellStyle name="Normal" xfId="0" builtinId="0"/>
    <cellStyle name="Normal 2" xfId="4" xr:uid="{00000000-0005-0000-0000-000003000000}"/>
    <cellStyle name="Pourcentage" xfId="3" builtinId="5"/>
  </cellStyles>
  <dxfs count="468">
    <dxf>
      <border>
        <right style="thin">
          <color auto="1"/>
        </right>
        <vertical/>
        <horizontal/>
      </border>
    </dxf>
    <dxf>
      <border>
        <right style="thin">
          <color auto="1"/>
        </right>
        <vertical/>
        <horizontal/>
      </border>
    </dxf>
    <dxf>
      <font>
        <color theme="0"/>
      </font>
      <fill>
        <patternFill patternType="none">
          <bgColor auto="1"/>
        </patternFill>
      </fill>
      <border>
        <left/>
        <right/>
        <top/>
        <bottom/>
        <vertical/>
        <horizontal/>
      </border>
    </dxf>
    <dxf>
      <font>
        <color theme="0"/>
      </font>
    </dxf>
    <dxf>
      <font>
        <color theme="6" tint="-0.499984740745262"/>
      </font>
    </dxf>
    <dxf>
      <font>
        <color theme="0"/>
      </font>
    </dxf>
    <dxf>
      <border>
        <right style="thin">
          <color auto="1"/>
        </right>
        <vertical/>
        <horizontal/>
      </border>
    </dxf>
    <dxf>
      <font>
        <color theme="6" tint="-0.499984740745262"/>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protection locked="0"/>
    </dxf>
    <dxf>
      <protection locked="0"/>
    </dxf>
    <dxf>
      <protection locked="0"/>
    </dxf>
    <dxf>
      <protection locked="0"/>
    </dxf>
    <dxf>
      <protection locked="0"/>
    </dxf>
    <dxf>
      <protection locked="0"/>
    </dxf>
    <dxf>
      <protection locked="0"/>
    </dxf>
    <dxf>
      <protection locked="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71" formatCode="_-* #,##0.0_-;\-* #,##0.0_-;_-* &quot;-&quot;??_-;_-@_-"/>
    </dxf>
    <dxf>
      <numFmt numFmtId="171" formatCode="_-* #,##0.0_-;\-* #,##0.0_-;_-* &quot;-&quot;??_-;_-@_-"/>
    </dxf>
    <dxf>
      <numFmt numFmtId="171" formatCode="_-* #,##0.0_-;\-* #,##0.0_-;_-* &quot;-&quot;??_-;_-@_-"/>
    </dxf>
    <dxf>
      <numFmt numFmtId="171" formatCode="_-* #,##0.0_-;\-* #,##0.0_-;_-* &quot;-&quot;??_-;_-@_-"/>
    </dxf>
    <dxf>
      <numFmt numFmtId="171" formatCode="_-* #,##0.0_-;\-* #,##0.0_-;_-* &quot;-&quot;??_-;_-@_-"/>
    </dxf>
    <dxf>
      <numFmt numFmtId="171" formatCode="_-* #,##0.0_-;\-* #,##0.0_-;_-* &quot;-&quot;??_-;_-@_-"/>
    </dxf>
    <dxf>
      <numFmt numFmtId="171" formatCode="_-* #,##0.0_-;\-* #,##0.0_-;_-* &quot;-&quot;??_-;_-@_-"/>
    </dxf>
    <dxf>
      <numFmt numFmtId="171" formatCode="_-* #,##0.0_-;\-* #,##0.0_-;_-* &quot;-&quot;??_-;_-@_-"/>
    </dxf>
    <dxf>
      <protection locked="0"/>
    </dxf>
    <dxf>
      <protection locked="0"/>
    </dxf>
    <dxf>
      <protection locked="0"/>
    </dxf>
    <dxf>
      <protection locked="0"/>
    </dxf>
    <dxf>
      <protection locked="0"/>
    </dxf>
    <dxf>
      <protection locked="0"/>
    </dxf>
    <dxf>
      <protection locked="0"/>
    </dxf>
    <dxf>
      <protection locked="0"/>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71" formatCode="_-* #,##0.0_-;\-* #,##0.0_-;_-* &quot;-&quot;??_-;_-@_-"/>
    </dxf>
    <dxf>
      <numFmt numFmtId="171" formatCode="_-* #,##0.0_-;\-* #,##0.0_-;_-* &quot;-&quot;??_-;_-@_-"/>
    </dxf>
    <dxf>
      <numFmt numFmtId="171" formatCode="_-* #,##0.0_-;\-* #,##0.0_-;_-* &quot;-&quot;??_-;_-@_-"/>
    </dxf>
    <dxf>
      <numFmt numFmtId="171" formatCode="_-* #,##0.0_-;\-* #,##0.0_-;_-* &quot;-&quot;??_-;_-@_-"/>
    </dxf>
    <dxf>
      <numFmt numFmtId="171" formatCode="_-* #,##0.0_-;\-* #,##0.0_-;_-* &quot;-&quot;??_-;_-@_-"/>
    </dxf>
    <dxf>
      <numFmt numFmtId="171"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6" formatCode="_-* #,##0\ _€_-;\-* #,##0\ _€_-;_-* &quot;-&quot;??\ _€_-;_-@_-"/>
    </dxf>
    <dxf>
      <font>
        <i val="0"/>
      </font>
    </dxf>
    <dxf>
      <font>
        <i/>
      </font>
    </dxf>
    <dxf>
      <alignment wrapText="1" readingOrder="0"/>
    </dxf>
    <dxf>
      <alignment wrapText="1" readingOrder="0"/>
    </dxf>
    <dxf>
      <alignment wrapText="1" readingOrder="0"/>
    </dxf>
    <dxf>
      <alignment wrapText="1" readingOrder="0"/>
    </dxf>
    <dxf>
      <alignment wrapText="0" readingOrder="0"/>
    </dxf>
    <dxf>
      <alignment wrapText="1" readingOrder="0"/>
    </dxf>
    <dxf>
      <alignment wrapText="0" readingOrder="0"/>
    </dxf>
    <dxf>
      <alignment horizontal="left" readingOrder="0"/>
    </dxf>
    <dxf>
      <alignment horizontal="center"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numFmt numFmtId="15" formatCode="0.00E+0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alignment wrapText="1" readingOrder="0"/>
    </dxf>
    <dxf>
      <alignment wrapText="0" readingOrder="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0" readingOrder="0"/>
    </dxf>
    <dxf>
      <alignment wrapText="1" readingOrder="0"/>
    </dxf>
    <dxf>
      <alignment wrapText="0" readingOrder="0"/>
    </dxf>
    <dxf>
      <font>
        <b/>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font>
    </dxf>
    <dxf>
      <alignment wrapText="1" readingOrder="0"/>
    </dxf>
    <dxf>
      <alignment wrapText="0" readingOrder="0"/>
    </dxf>
    <dxf>
      <fill>
        <patternFill>
          <bgColor theme="4" tint="0.79998168889431442"/>
        </patternFill>
      </fill>
    </dxf>
    <dxf>
      <fill>
        <patternFill>
          <bgColor theme="4" tint="0.7999816888943144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68" formatCode="_-* #,##0_-;\-* #,##0_-;_-* &quot;-&quot;??_-;_-@_-"/>
    </dxf>
    <dxf>
      <numFmt numFmtId="171" formatCode="_-* #,##0.0_-;\-* #,##0.0_-;_-* &quot;-&quot;??_-;_-@_-"/>
    </dxf>
    <dxf>
      <numFmt numFmtId="171" formatCode="_-* #,##0.0_-;\-* #,##0.0_-;_-* &quot;-&quot;??_-;_-@_-"/>
    </dxf>
    <dxf>
      <numFmt numFmtId="171" formatCode="_-* #,##0.0_-;\-* #,##0.0_-;_-* &quot;-&quot;??_-;_-@_-"/>
    </dxf>
    <dxf>
      <numFmt numFmtId="171" formatCode="_-* #,##0.0_-;\-* #,##0.0_-;_-* &quot;-&quot;??_-;_-@_-"/>
    </dxf>
    <dxf>
      <numFmt numFmtId="171" formatCode="_-* #,##0.0_-;\-* #,##0.0_-;_-* &quot;-&quot;??_-;_-@_-"/>
    </dxf>
    <dxf>
      <numFmt numFmtId="171"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6" formatCode="_-* #,##0\ _€_-;\-* #,##0\ _€_-;_-* &quot;-&quot;??\ _€_-;_-@_-"/>
    </dxf>
    <dxf>
      <protection locked="0"/>
    </dxf>
    <dxf>
      <protection locked="0"/>
    </dxf>
    <dxf>
      <protection locked="0"/>
    </dxf>
    <dxf>
      <protection locked="0"/>
    </dxf>
    <dxf>
      <protection locked="0"/>
    </dxf>
    <dxf>
      <protection locked="0"/>
    </dxf>
    <dxf>
      <border>
        <top style="thin">
          <color indexed="64"/>
        </top>
      </border>
    </dxf>
    <dxf>
      <border>
        <top style="thin">
          <color indexed="64"/>
        </top>
      </border>
    </dxf>
    <dxf>
      <font>
        <b/>
      </font>
    </dxf>
    <dxf>
      <font>
        <b/>
      </font>
    </dxf>
    <dxf>
      <numFmt numFmtId="164" formatCode="_-* #,##0\ &quot;€&quot;_-;\-* #,##0\ &quot;€&quot;_-;_-* &quot;-&quot;??\ &quot;€&quot;_-;_-@_-"/>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 Base de couts - Nom projet + vAAP_Ports.xlsx]Syntheses AIDES!Tableau croisé dynamique5</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a:noFill/>
          </a:ln>
          <a:effectLst/>
        </c:spPr>
        <c:dLbl>
          <c:idx val="0"/>
          <c:layout>
            <c:manualLayout>
              <c:x val="7.2936898208479914E-2"/>
              <c:y val="8.588498879761015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a:noFill/>
          </a:ln>
          <a:effectLst/>
        </c:spPr>
      </c:pivotFmt>
      <c:pivotFmt>
        <c:idx val="9"/>
        <c:spPr>
          <a:solidFill>
            <a:schemeClr val="accent1"/>
          </a:solidFill>
          <a:ln>
            <a:noFill/>
          </a:ln>
          <a:effectLst/>
        </c:spPr>
        <c:dLbl>
          <c:idx val="0"/>
          <c:layout>
            <c:manualLayout>
              <c:x val="-4.3755409308678647E-2"/>
              <c:y val="4.074935930356438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a:noFill/>
          </a:ln>
          <a:effectLst/>
        </c:spPr>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a:noFill/>
          </a:ln>
          <a:effectLst/>
        </c:spPr>
      </c:pivotFmt>
      <c:pivotFmt>
        <c:idx val="12"/>
        <c:spPr>
          <a:solidFill>
            <a:schemeClr val="accent1"/>
          </a:solidFill>
          <a:ln>
            <a:noFill/>
          </a:ln>
          <a:effectLst/>
        </c:spPr>
      </c:pivotFmt>
    </c:pivotFmts>
    <c:plotArea>
      <c:layout/>
      <c:pieChart>
        <c:varyColors val="1"/>
        <c:ser>
          <c:idx val="0"/>
          <c:order val="0"/>
          <c:tx>
            <c:strRef>
              <c:f>'Syntheses AIDES'!$C$24</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730-4EBE-9F9D-E3C16E7D72A8}"/>
              </c:ext>
            </c:extLst>
          </c:dPt>
          <c:dPt>
            <c:idx val="1"/>
            <c:bubble3D val="0"/>
            <c:spPr>
              <a:solidFill>
                <a:schemeClr val="accent2"/>
              </a:solidFill>
              <a:ln>
                <a:noFill/>
              </a:ln>
              <a:effectLst/>
            </c:spPr>
            <c:extLst>
              <c:ext xmlns:c16="http://schemas.microsoft.com/office/drawing/2014/chart" uri="{C3380CC4-5D6E-409C-BE32-E72D297353CC}">
                <c16:uniqueId val="{00000002-9730-4EBE-9F9D-E3C16E7D72A8}"/>
              </c:ext>
            </c:extLst>
          </c:dPt>
          <c:dPt>
            <c:idx val="2"/>
            <c:bubble3D val="0"/>
            <c:spPr>
              <a:solidFill>
                <a:schemeClr val="accent3"/>
              </a:solidFill>
              <a:ln>
                <a:noFill/>
              </a:ln>
              <a:effectLst/>
            </c:spPr>
            <c:extLst>
              <c:ext xmlns:c16="http://schemas.microsoft.com/office/drawing/2014/chart" uri="{C3380CC4-5D6E-409C-BE32-E72D297353CC}">
                <c16:uniqueId val="{00000005-271F-4C50-8AFD-43CA46E36820}"/>
              </c:ext>
            </c:extLst>
          </c:dPt>
          <c:dPt>
            <c:idx val="3"/>
            <c:bubble3D val="0"/>
            <c:spPr>
              <a:solidFill>
                <a:schemeClr val="accent4"/>
              </a:solidFill>
              <a:ln>
                <a:noFill/>
              </a:ln>
              <a:effectLst/>
            </c:spPr>
            <c:extLst>
              <c:ext xmlns:c16="http://schemas.microsoft.com/office/drawing/2014/chart" uri="{C3380CC4-5D6E-409C-BE32-E72D297353CC}">
                <c16:uniqueId val="{00000003-9730-4EBE-9F9D-E3C16E7D72A8}"/>
              </c:ext>
            </c:extLst>
          </c:dPt>
          <c:dPt>
            <c:idx val="4"/>
            <c:bubble3D val="0"/>
            <c:spPr>
              <a:solidFill>
                <a:schemeClr val="accent5"/>
              </a:solidFill>
              <a:ln>
                <a:noFill/>
              </a:ln>
              <a:effectLst/>
            </c:spPr>
            <c:extLst>
              <c:ext xmlns:c16="http://schemas.microsoft.com/office/drawing/2014/chart" uri="{C3380CC4-5D6E-409C-BE32-E72D297353CC}">
                <c16:uniqueId val="{00000009-5BE0-4ABA-9F1D-C94ABE4EB045}"/>
              </c:ext>
            </c:extLst>
          </c:dPt>
          <c:dLbls>
            <c:dLbl>
              <c:idx val="1"/>
              <c:layout>
                <c:manualLayout>
                  <c:x val="-4.3755409308678647E-2"/>
                  <c:y val="4.0749359303564386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30-4EBE-9F9D-E3C16E7D72A8}"/>
                </c:ext>
              </c:extLst>
            </c:dLbl>
            <c:dLbl>
              <c:idx val="3"/>
              <c:layout>
                <c:manualLayout>
                  <c:x val="9.5772556177944571E-2"/>
                  <c:y val="7.963042624422541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30-4EBE-9F9D-E3C16E7D72A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'Syntheses AIDES'!$B$25:$B$29</c:f>
              <c:strCache>
                <c:ptCount val="4"/>
                <c:pt idx="0">
                  <c:v>LOT 1</c:v>
                </c:pt>
                <c:pt idx="1">
                  <c:v>LOT 2</c:v>
                </c:pt>
                <c:pt idx="2">
                  <c:v>LOT 3</c:v>
                </c:pt>
                <c:pt idx="3">
                  <c:v>(vide)</c:v>
                </c:pt>
              </c:strCache>
            </c:strRef>
          </c:cat>
          <c:val>
            <c:numRef>
              <c:f>'Syntheses AIDES'!$C$25:$C$29</c:f>
              <c:numCache>
                <c:formatCode>General</c:formatCode>
                <c:ptCount val="4"/>
                <c:pt idx="0">
                  <c:v>45000000</c:v>
                </c:pt>
                <c:pt idx="1">
                  <c:v>2000000</c:v>
                </c:pt>
                <c:pt idx="2">
                  <c:v>60000000</c:v>
                </c:pt>
                <c:pt idx="3">
                  <c:v>0</c:v>
                </c:pt>
              </c:numCache>
            </c:numRef>
          </c:val>
          <c:extLst>
            <c:ext xmlns:c16="http://schemas.microsoft.com/office/drawing/2014/chart" uri="{C3380CC4-5D6E-409C-BE32-E72D297353CC}">
              <c16:uniqueId val="{00000000-9730-4EBE-9F9D-E3C16E7D72A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 Base de couts - Nom projet + vAAP_Ports.xlsx]Syntheses AIDES!Tableau croisé dynamique6</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AIDES'!$C$44</c:f>
              <c:strCache>
                <c:ptCount val="1"/>
                <c:pt idx="0">
                  <c:v>Salaires chargés non environnés :</c:v>
                </c:pt>
              </c:strCache>
            </c:strRef>
          </c:tx>
          <c:spPr>
            <a:solidFill>
              <a:schemeClr val="accent1"/>
            </a:solidFill>
            <a:ln>
              <a:noFill/>
            </a:ln>
            <a:effectLst/>
          </c:spPr>
          <c:invertIfNegative val="0"/>
          <c:cat>
            <c:strRef>
              <c:f>'Syntheses AIDES'!$B$45:$B$48</c:f>
              <c:strCache>
                <c:ptCount val="3"/>
                <c:pt idx="0">
                  <c:v>SEM01</c:v>
                </c:pt>
                <c:pt idx="1">
                  <c:v>SEM02</c:v>
                </c:pt>
                <c:pt idx="2">
                  <c:v>(vide)</c:v>
                </c:pt>
              </c:strCache>
            </c:strRef>
          </c:cat>
          <c:val>
            <c:numRef>
              <c:f>'Syntheses AIDES'!$C$45:$C$48</c:f>
              <c:numCache>
                <c:formatCode>General</c:formatCode>
                <c:ptCount val="3"/>
                <c:pt idx="0">
                  <c:v>10000</c:v>
                </c:pt>
                <c:pt idx="1">
                  <c:v>18000</c:v>
                </c:pt>
                <c:pt idx="2">
                  <c:v>0</c:v>
                </c:pt>
              </c:numCache>
            </c:numRef>
          </c:val>
          <c:extLst>
            <c:ext xmlns:c16="http://schemas.microsoft.com/office/drawing/2014/chart" uri="{C3380CC4-5D6E-409C-BE32-E72D297353CC}">
              <c16:uniqueId val="{00000000-1D07-4955-8AC4-63A64FCD86B2}"/>
            </c:ext>
          </c:extLst>
        </c:ser>
        <c:ser>
          <c:idx val="1"/>
          <c:order val="1"/>
          <c:tx>
            <c:strRef>
              <c:f>'Syntheses AIDES'!$D$44</c:f>
              <c:strCache>
                <c:ptCount val="1"/>
                <c:pt idx="0">
                  <c:v>Dont salaires personnels permanents :</c:v>
                </c:pt>
              </c:strCache>
            </c:strRef>
          </c:tx>
          <c:spPr>
            <a:solidFill>
              <a:schemeClr val="accent2"/>
            </a:solidFill>
            <a:ln>
              <a:noFill/>
            </a:ln>
            <a:effectLst/>
          </c:spPr>
          <c:invertIfNegative val="0"/>
          <c:cat>
            <c:strRef>
              <c:f>'Syntheses AIDES'!$B$45:$B$48</c:f>
              <c:strCache>
                <c:ptCount val="3"/>
                <c:pt idx="0">
                  <c:v>SEM01</c:v>
                </c:pt>
                <c:pt idx="1">
                  <c:v>SEM02</c:v>
                </c:pt>
                <c:pt idx="2">
                  <c:v>(vide)</c:v>
                </c:pt>
              </c:strCache>
            </c:strRef>
          </c:cat>
          <c:val>
            <c:numRef>
              <c:f>'Syntheses AIDES'!$D$45:$D$48</c:f>
              <c:numCache>
                <c:formatCode>General</c:formatCode>
                <c:ptCount val="3"/>
              </c:numCache>
            </c:numRef>
          </c:val>
          <c:extLst>
            <c:ext xmlns:c16="http://schemas.microsoft.com/office/drawing/2014/chart" uri="{C3380CC4-5D6E-409C-BE32-E72D297353CC}">
              <c16:uniqueId val="{00000001-1D07-4955-8AC4-63A64FCD86B2}"/>
            </c:ext>
          </c:extLst>
        </c:ser>
        <c:ser>
          <c:idx val="2"/>
          <c:order val="2"/>
          <c:tx>
            <c:strRef>
              <c:f>'Syntheses AIDES'!$E$44</c:f>
              <c:strCache>
                <c:ptCount val="1"/>
                <c:pt idx="0">
                  <c:v>Coûts de sous-traitance :</c:v>
                </c:pt>
              </c:strCache>
            </c:strRef>
          </c:tx>
          <c:spPr>
            <a:solidFill>
              <a:schemeClr val="accent3"/>
            </a:solidFill>
            <a:ln>
              <a:noFill/>
            </a:ln>
            <a:effectLst/>
          </c:spPr>
          <c:invertIfNegative val="0"/>
          <c:cat>
            <c:strRef>
              <c:f>'Syntheses AIDES'!$B$45:$B$48</c:f>
              <c:strCache>
                <c:ptCount val="3"/>
                <c:pt idx="0">
                  <c:v>SEM01</c:v>
                </c:pt>
                <c:pt idx="1">
                  <c:v>SEM02</c:v>
                </c:pt>
                <c:pt idx="2">
                  <c:v>(vide)</c:v>
                </c:pt>
              </c:strCache>
            </c:strRef>
          </c:cat>
          <c:val>
            <c:numRef>
              <c:f>'Syntheses AIDES'!$E$45:$E$48</c:f>
              <c:numCache>
                <c:formatCode>General</c:formatCode>
                <c:ptCount val="3"/>
                <c:pt idx="0">
                  <c:v>0</c:v>
                </c:pt>
                <c:pt idx="1">
                  <c:v>0</c:v>
                </c:pt>
                <c:pt idx="2">
                  <c:v>0</c:v>
                </c:pt>
              </c:numCache>
            </c:numRef>
          </c:val>
          <c:extLst>
            <c:ext xmlns:c16="http://schemas.microsoft.com/office/drawing/2014/chart" uri="{C3380CC4-5D6E-409C-BE32-E72D297353CC}">
              <c16:uniqueId val="{00000002-1D07-4955-8AC4-63A64FCD86B2}"/>
            </c:ext>
          </c:extLst>
        </c:ser>
        <c:ser>
          <c:idx val="3"/>
          <c:order val="3"/>
          <c:tx>
            <c:strRef>
              <c:f>'Syntheses AIDES'!$F$44</c:f>
              <c:strCache>
                <c:ptCount val="1"/>
                <c:pt idx="0">
                  <c:v>Autres coûts :</c:v>
                </c:pt>
              </c:strCache>
            </c:strRef>
          </c:tx>
          <c:spPr>
            <a:solidFill>
              <a:schemeClr val="accent4"/>
            </a:solidFill>
            <a:ln>
              <a:noFill/>
            </a:ln>
            <a:effectLst/>
          </c:spPr>
          <c:invertIfNegative val="0"/>
          <c:cat>
            <c:strRef>
              <c:f>'Syntheses AIDES'!$B$45:$B$48</c:f>
              <c:strCache>
                <c:ptCount val="3"/>
                <c:pt idx="0">
                  <c:v>SEM01</c:v>
                </c:pt>
                <c:pt idx="1">
                  <c:v>SEM02</c:v>
                </c:pt>
                <c:pt idx="2">
                  <c:v>(vide)</c:v>
                </c:pt>
              </c:strCache>
            </c:strRef>
          </c:cat>
          <c:val>
            <c:numRef>
              <c:f>'Syntheses AIDES'!$F$45:$F$48</c:f>
              <c:numCache>
                <c:formatCode>General</c:formatCode>
                <c:ptCount val="3"/>
                <c:pt idx="0">
                  <c:v>0</c:v>
                </c:pt>
                <c:pt idx="1">
                  <c:v>0</c:v>
                </c:pt>
                <c:pt idx="2">
                  <c:v>0</c:v>
                </c:pt>
              </c:numCache>
            </c:numRef>
          </c:val>
          <c:extLst>
            <c:ext xmlns:c16="http://schemas.microsoft.com/office/drawing/2014/chart" uri="{C3380CC4-5D6E-409C-BE32-E72D297353CC}">
              <c16:uniqueId val="{00000003-1D07-4955-8AC4-63A64FCD86B2}"/>
            </c:ext>
          </c:extLst>
        </c:ser>
        <c:dLbls>
          <c:showLegendKey val="0"/>
          <c:showVal val="0"/>
          <c:showCatName val="0"/>
          <c:showSerName val="0"/>
          <c:showPercent val="0"/>
          <c:showBubbleSize val="0"/>
        </c:dLbls>
        <c:gapWidth val="219"/>
        <c:overlap val="100"/>
        <c:axId val="695067048"/>
        <c:axId val="695063768"/>
      </c:barChart>
      <c:catAx>
        <c:axId val="6950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3768"/>
        <c:crosses val="autoZero"/>
        <c:auto val="1"/>
        <c:lblAlgn val="ctr"/>
        <c:lblOffset val="100"/>
        <c:noMultiLvlLbl val="0"/>
      </c:catAx>
      <c:valAx>
        <c:axId val="695063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7048"/>
        <c:crosses val="autoZero"/>
        <c:crossBetween val="between"/>
      </c:valAx>
      <c:spPr>
        <a:noFill/>
        <a:ln>
          <a:noFill/>
        </a:ln>
        <a:effectLst/>
      </c:spPr>
    </c:plotArea>
    <c:legend>
      <c:legendPos val="r"/>
      <c:layout>
        <c:manualLayout>
          <c:xMode val="edge"/>
          <c:yMode val="edge"/>
          <c:x val="0.76907731586631378"/>
          <c:y val="0.26447882959625874"/>
          <c:w val="0.22246588842689727"/>
          <c:h val="0.5900433927530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 Base de couts - Nom projet + vAAP_Ports.xlsx]Syntheses AIDES!Tableau croisé dynamique3</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AIDES'!$C$77</c:f>
              <c:strCache>
                <c:ptCount val="1"/>
                <c:pt idx="0">
                  <c:v>Total</c:v>
                </c:pt>
              </c:strCache>
            </c:strRef>
          </c:tx>
          <c:spPr>
            <a:solidFill>
              <a:schemeClr val="accent1"/>
            </a:solidFill>
            <a:ln>
              <a:noFill/>
            </a:ln>
            <a:effectLst/>
          </c:spPr>
          <c:invertIfNegative val="0"/>
          <c:cat>
            <c:strRef>
              <c:f>'Syntheses AIDES'!$B$78:$B$81</c:f>
              <c:strCache>
                <c:ptCount val="3"/>
                <c:pt idx="0">
                  <c:v>SEM01</c:v>
                </c:pt>
                <c:pt idx="1">
                  <c:v>SEM02</c:v>
                </c:pt>
                <c:pt idx="2">
                  <c:v>(vide)</c:v>
                </c:pt>
              </c:strCache>
            </c:strRef>
          </c:cat>
          <c:val>
            <c:numRef>
              <c:f>'Syntheses AIDES'!$C$78:$C$81</c:f>
              <c:numCache>
                <c:formatCode>_-* #\ ##0_-;\-* #\ ##0_-;_-* "-"??_-;_-@_-</c:formatCode>
                <c:ptCount val="3"/>
                <c:pt idx="0">
                  <c:v>99770</c:v>
                </c:pt>
                <c:pt idx="1">
                  <c:v>68520</c:v>
                </c:pt>
                <c:pt idx="2">
                  <c:v>0</c:v>
                </c:pt>
              </c:numCache>
            </c:numRef>
          </c:val>
          <c:extLst>
            <c:ext xmlns:c16="http://schemas.microsoft.com/office/drawing/2014/chart" uri="{C3380CC4-5D6E-409C-BE32-E72D297353CC}">
              <c16:uniqueId val="{00000000-3B28-4975-B116-45C60450C168}"/>
            </c:ext>
          </c:extLst>
        </c:ser>
        <c:dLbls>
          <c:showLegendKey val="0"/>
          <c:showVal val="0"/>
          <c:showCatName val="0"/>
          <c:showSerName val="0"/>
          <c:showPercent val="0"/>
          <c:showBubbleSize val="0"/>
        </c:dLbls>
        <c:gapWidth val="150"/>
        <c:overlap val="100"/>
        <c:axId val="695033264"/>
        <c:axId val="695033592"/>
      </c:barChart>
      <c:catAx>
        <c:axId val="69503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592"/>
        <c:crosses val="autoZero"/>
        <c:auto val="1"/>
        <c:lblAlgn val="ctr"/>
        <c:lblOffset val="100"/>
        <c:noMultiLvlLbl val="0"/>
      </c:catAx>
      <c:valAx>
        <c:axId val="69503359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CBD0C49-9B12-474C-B9AA-0970EC77296F}"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fr-FR"/>
        </a:p>
      </dgm:t>
    </dgm:pt>
    <dgm:pt modelId="{DC8A29F1-710F-4CCE-B0B9-5657EFD4509D}">
      <dgm:prSet phldrT="[Texte]"/>
      <dgm:spPr>
        <a:solidFill>
          <a:schemeClr val="accent2"/>
        </a:solidFill>
      </dgm:spPr>
      <dgm:t>
        <a:bodyPr/>
        <a:lstStyle/>
        <a:p>
          <a:r>
            <a:rPr lang="fr-FR"/>
            <a:t>onglet "Partenaires"</a:t>
          </a:r>
        </a:p>
      </dgm:t>
    </dgm:pt>
    <dgm:pt modelId="{5DB175A8-0DC9-486E-B757-2A572251149F}" type="parTrans" cxnId="{8770AEBC-4219-4A31-BBAB-E5D8F94876C9}">
      <dgm:prSet/>
      <dgm:spPr/>
      <dgm:t>
        <a:bodyPr/>
        <a:lstStyle/>
        <a:p>
          <a:endParaRPr lang="fr-FR"/>
        </a:p>
      </dgm:t>
    </dgm:pt>
    <dgm:pt modelId="{D8F1B296-F191-48C2-B54A-D7538F24B68A}" type="sibTrans" cxnId="{8770AEBC-4219-4A31-BBAB-E5D8F94876C9}">
      <dgm:prSet/>
      <dgm:spPr/>
      <dgm:t>
        <a:bodyPr/>
        <a:lstStyle/>
        <a:p>
          <a:endParaRPr lang="fr-FR"/>
        </a:p>
      </dgm:t>
    </dgm:pt>
    <dgm:pt modelId="{8E101F9F-7322-4545-B67B-9791AB811F4A}">
      <dgm:prSet phldrT="[Texte]"/>
      <dgm:spPr>
        <a:ln>
          <a:solidFill>
            <a:srgbClr val="FF0000"/>
          </a:solidFill>
        </a:ln>
      </dgm:spPr>
      <dgm:t>
        <a:bodyPr/>
        <a:lstStyle/>
        <a:p>
          <a:r>
            <a:rPr lang="fr-FR"/>
            <a:t>saisir les informations clés du projet</a:t>
          </a:r>
        </a:p>
      </dgm:t>
    </dgm:pt>
    <dgm:pt modelId="{1E6E5A06-8145-410F-854A-D7C3CCC0C238}" type="parTrans" cxnId="{4CED08CA-4E81-4B5D-A724-681A4365E4C7}">
      <dgm:prSet/>
      <dgm:spPr/>
      <dgm:t>
        <a:bodyPr/>
        <a:lstStyle/>
        <a:p>
          <a:endParaRPr lang="fr-FR"/>
        </a:p>
      </dgm:t>
    </dgm:pt>
    <dgm:pt modelId="{B27702C3-3E9B-4DB1-881D-C7EDCA63E8D7}" type="sibTrans" cxnId="{4CED08CA-4E81-4B5D-A724-681A4365E4C7}">
      <dgm:prSet/>
      <dgm:spPr/>
      <dgm:t>
        <a:bodyPr/>
        <a:lstStyle/>
        <a:p>
          <a:endParaRPr lang="fr-FR"/>
        </a:p>
      </dgm:t>
    </dgm:pt>
    <dgm:pt modelId="{D1B1188D-41E5-4C4E-A9A5-A09705C11EB9}">
      <dgm:prSet phldrT="[Texte]"/>
      <dgm:spPr>
        <a:solidFill>
          <a:schemeClr val="accent2"/>
        </a:solidFill>
      </dgm:spPr>
      <dgm:t>
        <a:bodyPr/>
        <a:lstStyle/>
        <a:p>
          <a:r>
            <a:rPr lang="fr-FR"/>
            <a:t>Onglet "structure projet"</a:t>
          </a:r>
        </a:p>
      </dgm:t>
    </dgm:pt>
    <dgm:pt modelId="{8F4F4163-05E4-492B-93C4-9CA0CE4931CD}" type="parTrans" cxnId="{64776C76-B732-4AA4-AA79-D1DBA18F522F}">
      <dgm:prSet/>
      <dgm:spPr/>
      <dgm:t>
        <a:bodyPr/>
        <a:lstStyle/>
        <a:p>
          <a:endParaRPr lang="fr-FR"/>
        </a:p>
      </dgm:t>
    </dgm:pt>
    <dgm:pt modelId="{2A449B96-1F38-4150-BB1E-46D6692CE56C}" type="sibTrans" cxnId="{64776C76-B732-4AA4-AA79-D1DBA18F522F}">
      <dgm:prSet/>
      <dgm:spPr/>
      <dgm:t>
        <a:bodyPr/>
        <a:lstStyle/>
        <a:p>
          <a:endParaRPr lang="fr-FR"/>
        </a:p>
      </dgm:t>
    </dgm:pt>
    <dgm:pt modelId="{725AD983-4AA7-4F94-BE35-F5A91EFD9035}">
      <dgm:prSet phldrT="[Texte]"/>
      <dgm:spPr>
        <a:ln>
          <a:solidFill>
            <a:srgbClr val="FF0000"/>
          </a:solidFill>
        </a:ln>
      </dgm:spPr>
      <dgm:t>
        <a:bodyPr/>
        <a:lstStyle/>
        <a:p>
          <a:r>
            <a:rPr lang="fr-FR"/>
            <a:t>Préciser le lotissement du projet</a:t>
          </a:r>
        </a:p>
      </dgm:t>
    </dgm:pt>
    <dgm:pt modelId="{658316CE-6960-414D-9587-FB77F49F36D7}" type="parTrans" cxnId="{B931BD17-7EDE-49BB-B00F-24C2A85588C5}">
      <dgm:prSet/>
      <dgm:spPr/>
      <dgm:t>
        <a:bodyPr/>
        <a:lstStyle/>
        <a:p>
          <a:endParaRPr lang="fr-FR"/>
        </a:p>
      </dgm:t>
    </dgm:pt>
    <dgm:pt modelId="{B3CBD69B-F8B0-4CCD-A9F9-CB37126F9E6B}" type="sibTrans" cxnId="{B931BD17-7EDE-49BB-B00F-24C2A85588C5}">
      <dgm:prSet/>
      <dgm:spPr/>
      <dgm:t>
        <a:bodyPr/>
        <a:lstStyle/>
        <a:p>
          <a:endParaRPr lang="fr-FR"/>
        </a:p>
      </dgm:t>
    </dgm:pt>
    <dgm:pt modelId="{155A07BE-9D8C-4AFC-AF1D-5EC3575A8656}">
      <dgm:prSet phldrT="[Texte]"/>
      <dgm:spPr/>
      <dgm:t>
        <a:bodyPr/>
        <a:lstStyle/>
        <a:p>
          <a:r>
            <a:rPr lang="fr-FR"/>
            <a:t>Onglet "Description des coûts" </a:t>
          </a:r>
          <a:endParaRPr lang="fr-FR">
            <a:solidFill>
              <a:srgbClr val="FF0000"/>
            </a:solidFill>
          </a:endParaRPr>
        </a:p>
      </dgm:t>
    </dgm:pt>
    <dgm:pt modelId="{62EBFCB8-EEC6-4E6E-BBDB-FFB3F9C8B0B2}" type="parTrans" cxnId="{A3D05A1D-080D-4F67-A98E-C8CEFCF33F78}">
      <dgm:prSet/>
      <dgm:spPr/>
      <dgm:t>
        <a:bodyPr/>
        <a:lstStyle/>
        <a:p>
          <a:endParaRPr lang="fr-FR"/>
        </a:p>
      </dgm:t>
    </dgm:pt>
    <dgm:pt modelId="{A64FBF7C-C571-4707-BEE6-1CD384F80458}" type="sibTrans" cxnId="{A3D05A1D-080D-4F67-A98E-C8CEFCF33F78}">
      <dgm:prSet/>
      <dgm:spPr/>
      <dgm:t>
        <a:bodyPr/>
        <a:lstStyle/>
        <a:p>
          <a:endParaRPr lang="fr-FR"/>
        </a:p>
      </dgm:t>
    </dgm:pt>
    <dgm:pt modelId="{5F169FCA-A73C-4CD8-B712-471CB7100FCF}">
      <dgm:prSet phldrT="[Texte]"/>
      <dgm:spPr/>
      <dgm:t>
        <a:bodyPr/>
        <a:lstStyle/>
        <a:p>
          <a:r>
            <a:rPr lang="fr-FR"/>
            <a:t>l'onglet "Description des coûts" est informatif et nécessaires : il permet d'expliciter les montants inscrits dans l'onglet BDD. </a:t>
          </a:r>
          <a:endParaRPr lang="fr-FR">
            <a:solidFill>
              <a:srgbClr val="FF0000"/>
            </a:solidFill>
          </a:endParaRPr>
        </a:p>
      </dgm:t>
    </dgm:pt>
    <dgm:pt modelId="{604B91B3-8BA4-452D-9D55-12768D544237}" type="parTrans" cxnId="{6D7B9629-A93C-4A32-AD30-92D388EC2417}">
      <dgm:prSet/>
      <dgm:spPr/>
      <dgm:t>
        <a:bodyPr/>
        <a:lstStyle/>
        <a:p>
          <a:endParaRPr lang="fr-FR"/>
        </a:p>
      </dgm:t>
    </dgm:pt>
    <dgm:pt modelId="{E9E99CAD-1C17-4E7C-A62A-A14998C7A3E9}" type="sibTrans" cxnId="{6D7B9629-A93C-4A32-AD30-92D388EC2417}">
      <dgm:prSet/>
      <dgm:spPr/>
      <dgm:t>
        <a:bodyPr/>
        <a:lstStyle/>
        <a:p>
          <a:endParaRPr lang="fr-FR"/>
        </a:p>
      </dgm:t>
    </dgm:pt>
    <dgm:pt modelId="{D50CDC9D-7108-446D-B140-E3D34C538718}">
      <dgm:prSet phldrT="[Texte]"/>
      <dgm:spPr>
        <a:solidFill>
          <a:schemeClr val="accent2"/>
        </a:solidFill>
        <a:ln w="57150">
          <a:solidFill>
            <a:srgbClr val="FF0000"/>
          </a:solidFill>
        </a:ln>
      </dgm:spPr>
      <dgm:t>
        <a:bodyPr/>
        <a:lstStyle/>
        <a:p>
          <a:r>
            <a:rPr lang="fr-FR"/>
            <a:t>Onglet "BdD"</a:t>
          </a:r>
          <a:endParaRPr lang="fr-FR">
            <a:solidFill>
              <a:srgbClr val="FF0000"/>
            </a:solidFill>
          </a:endParaRPr>
        </a:p>
      </dgm:t>
    </dgm:pt>
    <dgm:pt modelId="{FBD00B8D-1B61-428F-8219-0129DA9C583C}" type="parTrans" cxnId="{89636BB8-2902-4D2C-9743-1154CAA985B3}">
      <dgm:prSet/>
      <dgm:spPr/>
      <dgm:t>
        <a:bodyPr/>
        <a:lstStyle/>
        <a:p>
          <a:endParaRPr lang="fr-FR"/>
        </a:p>
      </dgm:t>
    </dgm:pt>
    <dgm:pt modelId="{0E73163A-CDCC-4FF2-854F-71A3969AF62A}" type="sibTrans" cxnId="{89636BB8-2902-4D2C-9743-1154CAA985B3}">
      <dgm:prSet/>
      <dgm:spPr/>
      <dgm:t>
        <a:bodyPr/>
        <a:lstStyle/>
        <a:p>
          <a:endParaRPr lang="fr-FR"/>
        </a:p>
      </dgm:t>
    </dgm:pt>
    <dgm:pt modelId="{5454C226-3A09-475A-BA92-E51A5E11AA11}">
      <dgm:prSet phldrT="[Texte]"/>
      <dgm:spPr>
        <a:solidFill>
          <a:schemeClr val="accent2">
            <a:lumMod val="20000"/>
            <a:lumOff val="80000"/>
            <a:alpha val="90000"/>
          </a:schemeClr>
        </a:solidFill>
        <a:ln>
          <a:solidFill>
            <a:srgbClr val="FF0000"/>
          </a:solidFill>
        </a:ln>
      </dgm:spPr>
      <dgm:t>
        <a:bodyPr/>
        <a:lstStyle/>
        <a:p>
          <a:r>
            <a:rPr lang="fr-FR">
              <a:solidFill>
                <a:srgbClr val="FF0000"/>
              </a:solidFill>
            </a:rPr>
            <a:t>l'onglet BDD est le principal onglet qui fait foi. Tous les budgets doivent être saisis dans cet onglet</a:t>
          </a:r>
          <a:endParaRPr lang="fr-FR"/>
        </a:p>
      </dgm:t>
    </dgm:pt>
    <dgm:pt modelId="{DF0F421A-9C18-4ED4-A34E-73228C1AD4B0}" type="parTrans" cxnId="{D3980753-8395-41D8-9270-747E2A659D30}">
      <dgm:prSet/>
      <dgm:spPr/>
      <dgm:t>
        <a:bodyPr/>
        <a:lstStyle/>
        <a:p>
          <a:endParaRPr lang="fr-FR"/>
        </a:p>
      </dgm:t>
    </dgm:pt>
    <dgm:pt modelId="{58D92680-45D4-434D-86F4-76069DA34133}" type="sibTrans" cxnId="{D3980753-8395-41D8-9270-747E2A659D30}">
      <dgm:prSet/>
      <dgm:spPr/>
      <dgm:t>
        <a:bodyPr/>
        <a:lstStyle/>
        <a:p>
          <a:endParaRPr lang="fr-FR"/>
        </a:p>
      </dgm:t>
    </dgm:pt>
    <dgm:pt modelId="{D5662F13-9072-459F-ADDB-B9E6F9357AD6}" type="pres">
      <dgm:prSet presAssocID="{2CBD0C49-9B12-474C-B9AA-0970EC77296F}" presName="linearFlow" presStyleCnt="0">
        <dgm:presLayoutVars>
          <dgm:dir/>
          <dgm:animLvl val="lvl"/>
          <dgm:resizeHandles val="exact"/>
        </dgm:presLayoutVars>
      </dgm:prSet>
      <dgm:spPr/>
    </dgm:pt>
    <dgm:pt modelId="{7FA19B5B-FC57-49D7-BC6E-D1D7C0B2F374}" type="pres">
      <dgm:prSet presAssocID="{DC8A29F1-710F-4CCE-B0B9-5657EFD4509D}" presName="composite" presStyleCnt="0"/>
      <dgm:spPr/>
    </dgm:pt>
    <dgm:pt modelId="{CB2244DD-BE28-45A9-9D68-03ED3F6F8A19}" type="pres">
      <dgm:prSet presAssocID="{DC8A29F1-710F-4CCE-B0B9-5657EFD4509D}" presName="parTx" presStyleLbl="node1" presStyleIdx="0" presStyleCnt="4">
        <dgm:presLayoutVars>
          <dgm:chMax val="0"/>
          <dgm:chPref val="0"/>
          <dgm:bulletEnabled val="1"/>
        </dgm:presLayoutVars>
      </dgm:prSet>
      <dgm:spPr/>
    </dgm:pt>
    <dgm:pt modelId="{3429F73F-F207-4787-8233-12507B2D6384}" type="pres">
      <dgm:prSet presAssocID="{DC8A29F1-710F-4CCE-B0B9-5657EFD4509D}" presName="parSh" presStyleLbl="node1" presStyleIdx="0" presStyleCnt="4"/>
      <dgm:spPr/>
    </dgm:pt>
    <dgm:pt modelId="{FA7FA26B-59C0-4D81-BDF1-2FEBDD36CF48}" type="pres">
      <dgm:prSet presAssocID="{DC8A29F1-710F-4CCE-B0B9-5657EFD4509D}" presName="desTx" presStyleLbl="fgAcc1" presStyleIdx="0" presStyleCnt="4">
        <dgm:presLayoutVars>
          <dgm:bulletEnabled val="1"/>
        </dgm:presLayoutVars>
      </dgm:prSet>
      <dgm:spPr/>
    </dgm:pt>
    <dgm:pt modelId="{ED35F717-59E3-4482-8FA8-45FF4D900504}" type="pres">
      <dgm:prSet presAssocID="{D8F1B296-F191-48C2-B54A-D7538F24B68A}" presName="sibTrans" presStyleLbl="sibTrans2D1" presStyleIdx="0" presStyleCnt="3"/>
      <dgm:spPr/>
    </dgm:pt>
    <dgm:pt modelId="{02D1807C-D53D-40D9-A902-B1380097ECD0}" type="pres">
      <dgm:prSet presAssocID="{D8F1B296-F191-48C2-B54A-D7538F24B68A}" presName="connTx" presStyleLbl="sibTrans2D1" presStyleIdx="0" presStyleCnt="3"/>
      <dgm:spPr/>
    </dgm:pt>
    <dgm:pt modelId="{B834623B-05F0-47C3-A5DE-E175706DA914}" type="pres">
      <dgm:prSet presAssocID="{D1B1188D-41E5-4C4E-A9A5-A09705C11EB9}" presName="composite" presStyleCnt="0"/>
      <dgm:spPr/>
    </dgm:pt>
    <dgm:pt modelId="{EF06715D-9889-4420-B88F-F38C2A5575F5}" type="pres">
      <dgm:prSet presAssocID="{D1B1188D-41E5-4C4E-A9A5-A09705C11EB9}" presName="parTx" presStyleLbl="node1" presStyleIdx="0" presStyleCnt="4">
        <dgm:presLayoutVars>
          <dgm:chMax val="0"/>
          <dgm:chPref val="0"/>
          <dgm:bulletEnabled val="1"/>
        </dgm:presLayoutVars>
      </dgm:prSet>
      <dgm:spPr/>
    </dgm:pt>
    <dgm:pt modelId="{72D425C0-09F7-4492-8B5E-7BBE5A342124}" type="pres">
      <dgm:prSet presAssocID="{D1B1188D-41E5-4C4E-A9A5-A09705C11EB9}" presName="parSh" presStyleLbl="node1" presStyleIdx="1" presStyleCnt="4"/>
      <dgm:spPr/>
    </dgm:pt>
    <dgm:pt modelId="{922C5EFB-989A-4CA3-BE0E-A1B1B629A4B3}" type="pres">
      <dgm:prSet presAssocID="{D1B1188D-41E5-4C4E-A9A5-A09705C11EB9}" presName="desTx" presStyleLbl="fgAcc1" presStyleIdx="1" presStyleCnt="4">
        <dgm:presLayoutVars>
          <dgm:bulletEnabled val="1"/>
        </dgm:presLayoutVars>
      </dgm:prSet>
      <dgm:spPr/>
    </dgm:pt>
    <dgm:pt modelId="{7BAAE764-61B9-4297-B3C4-CB4F48519412}" type="pres">
      <dgm:prSet presAssocID="{2A449B96-1F38-4150-BB1E-46D6692CE56C}" presName="sibTrans" presStyleLbl="sibTrans2D1" presStyleIdx="1" presStyleCnt="3"/>
      <dgm:spPr/>
    </dgm:pt>
    <dgm:pt modelId="{582BD88F-5247-4335-99BD-741CBCA8FEAA}" type="pres">
      <dgm:prSet presAssocID="{2A449B96-1F38-4150-BB1E-46D6692CE56C}" presName="connTx" presStyleLbl="sibTrans2D1" presStyleIdx="1" presStyleCnt="3"/>
      <dgm:spPr/>
    </dgm:pt>
    <dgm:pt modelId="{CB5B618D-F246-43EF-9F5A-1CA44B667D15}" type="pres">
      <dgm:prSet presAssocID="{155A07BE-9D8C-4AFC-AF1D-5EC3575A8656}" presName="composite" presStyleCnt="0"/>
      <dgm:spPr/>
    </dgm:pt>
    <dgm:pt modelId="{1505B0AE-9DA4-406C-AB3A-A489465CB48C}" type="pres">
      <dgm:prSet presAssocID="{155A07BE-9D8C-4AFC-AF1D-5EC3575A8656}" presName="parTx" presStyleLbl="node1" presStyleIdx="1" presStyleCnt="4">
        <dgm:presLayoutVars>
          <dgm:chMax val="0"/>
          <dgm:chPref val="0"/>
          <dgm:bulletEnabled val="1"/>
        </dgm:presLayoutVars>
      </dgm:prSet>
      <dgm:spPr/>
    </dgm:pt>
    <dgm:pt modelId="{1E8FBFC9-D568-4058-88D5-CC7736AC3267}" type="pres">
      <dgm:prSet presAssocID="{155A07BE-9D8C-4AFC-AF1D-5EC3575A8656}" presName="parSh" presStyleLbl="node1" presStyleIdx="2" presStyleCnt="4"/>
      <dgm:spPr/>
    </dgm:pt>
    <dgm:pt modelId="{D6FB0CD7-5361-4B06-9A88-9D3D898BC601}" type="pres">
      <dgm:prSet presAssocID="{155A07BE-9D8C-4AFC-AF1D-5EC3575A8656}" presName="desTx" presStyleLbl="fgAcc1" presStyleIdx="2" presStyleCnt="4">
        <dgm:presLayoutVars>
          <dgm:bulletEnabled val="1"/>
        </dgm:presLayoutVars>
      </dgm:prSet>
      <dgm:spPr/>
    </dgm:pt>
    <dgm:pt modelId="{2AF93ECD-8426-44D2-B382-0E092DBF24D5}" type="pres">
      <dgm:prSet presAssocID="{A64FBF7C-C571-4707-BEE6-1CD384F80458}" presName="sibTrans" presStyleLbl="sibTrans2D1" presStyleIdx="2" presStyleCnt="3"/>
      <dgm:spPr/>
    </dgm:pt>
    <dgm:pt modelId="{254C0722-C0A2-4096-9CB5-3D24B371950F}" type="pres">
      <dgm:prSet presAssocID="{A64FBF7C-C571-4707-BEE6-1CD384F80458}" presName="connTx" presStyleLbl="sibTrans2D1" presStyleIdx="2" presStyleCnt="3"/>
      <dgm:spPr/>
    </dgm:pt>
    <dgm:pt modelId="{E162F6FA-7E49-471E-8866-BD7BB6F9C7CF}" type="pres">
      <dgm:prSet presAssocID="{D50CDC9D-7108-446D-B140-E3D34C538718}" presName="composite" presStyleCnt="0"/>
      <dgm:spPr/>
    </dgm:pt>
    <dgm:pt modelId="{547FFC0A-A001-4262-8B16-931E4187AA71}" type="pres">
      <dgm:prSet presAssocID="{D50CDC9D-7108-446D-B140-E3D34C538718}" presName="parTx" presStyleLbl="node1" presStyleIdx="2" presStyleCnt="4">
        <dgm:presLayoutVars>
          <dgm:chMax val="0"/>
          <dgm:chPref val="0"/>
          <dgm:bulletEnabled val="1"/>
        </dgm:presLayoutVars>
      </dgm:prSet>
      <dgm:spPr/>
    </dgm:pt>
    <dgm:pt modelId="{FD691116-2B45-47B2-A5BA-E3BBE1E365BF}" type="pres">
      <dgm:prSet presAssocID="{D50CDC9D-7108-446D-B140-E3D34C538718}" presName="parSh" presStyleLbl="node1" presStyleIdx="3" presStyleCnt="4" custLinFactNeighborY="-14608"/>
      <dgm:spPr/>
    </dgm:pt>
    <dgm:pt modelId="{48B0495C-129B-414B-AF34-AAA2E2E8EECF}" type="pres">
      <dgm:prSet presAssocID="{D50CDC9D-7108-446D-B140-E3D34C538718}" presName="desTx" presStyleLbl="fgAcc1" presStyleIdx="3" presStyleCnt="4" custScaleY="75157" custLinFactNeighborX="80" custLinFactNeighborY="-24245">
        <dgm:presLayoutVars>
          <dgm:bulletEnabled val="1"/>
        </dgm:presLayoutVars>
      </dgm:prSet>
      <dgm:spPr/>
    </dgm:pt>
  </dgm:ptLst>
  <dgm:cxnLst>
    <dgm:cxn modelId="{8769F409-DE51-4637-9935-7EF80C3588E3}" type="presOf" srcId="{D50CDC9D-7108-446D-B140-E3D34C538718}" destId="{547FFC0A-A001-4262-8B16-931E4187AA71}" srcOrd="0" destOrd="0" presId="urn:microsoft.com/office/officeart/2005/8/layout/process3"/>
    <dgm:cxn modelId="{5EA0140C-9AE8-4039-941D-FA906E110388}" type="presOf" srcId="{DC8A29F1-710F-4CCE-B0B9-5657EFD4509D}" destId="{3429F73F-F207-4787-8233-12507B2D6384}" srcOrd="1" destOrd="0" presId="urn:microsoft.com/office/officeart/2005/8/layout/process3"/>
    <dgm:cxn modelId="{BE3FEC10-7DF0-47D4-8F54-6C79771654F9}" type="presOf" srcId="{A64FBF7C-C571-4707-BEE6-1CD384F80458}" destId="{2AF93ECD-8426-44D2-B382-0E092DBF24D5}" srcOrd="0" destOrd="0" presId="urn:microsoft.com/office/officeart/2005/8/layout/process3"/>
    <dgm:cxn modelId="{1A011916-5658-465D-B283-598C0A71718B}" type="presOf" srcId="{155A07BE-9D8C-4AFC-AF1D-5EC3575A8656}" destId="{1E8FBFC9-D568-4058-88D5-CC7736AC3267}" srcOrd="1" destOrd="0" presId="urn:microsoft.com/office/officeart/2005/8/layout/process3"/>
    <dgm:cxn modelId="{B931BD17-7EDE-49BB-B00F-24C2A85588C5}" srcId="{D1B1188D-41E5-4C4E-A9A5-A09705C11EB9}" destId="{725AD983-4AA7-4F94-BE35-F5A91EFD9035}" srcOrd="0" destOrd="0" parTransId="{658316CE-6960-414D-9587-FB77F49F36D7}" sibTransId="{B3CBD69B-F8B0-4CCD-A9F9-CB37126F9E6B}"/>
    <dgm:cxn modelId="{A3D05A1D-080D-4F67-A98E-C8CEFCF33F78}" srcId="{2CBD0C49-9B12-474C-B9AA-0970EC77296F}" destId="{155A07BE-9D8C-4AFC-AF1D-5EC3575A8656}" srcOrd="2" destOrd="0" parTransId="{62EBFCB8-EEC6-4E6E-BBDB-FFB3F9C8B0B2}" sibTransId="{A64FBF7C-C571-4707-BEE6-1CD384F80458}"/>
    <dgm:cxn modelId="{84CC0821-3B3A-4220-894F-C9DEDA499BA6}" type="presOf" srcId="{5454C226-3A09-475A-BA92-E51A5E11AA11}" destId="{48B0495C-129B-414B-AF34-AAA2E2E8EECF}" srcOrd="0" destOrd="0" presId="urn:microsoft.com/office/officeart/2005/8/layout/process3"/>
    <dgm:cxn modelId="{6D7B9629-A93C-4A32-AD30-92D388EC2417}" srcId="{155A07BE-9D8C-4AFC-AF1D-5EC3575A8656}" destId="{5F169FCA-A73C-4CD8-B712-471CB7100FCF}" srcOrd="0" destOrd="0" parTransId="{604B91B3-8BA4-452D-9D55-12768D544237}" sibTransId="{E9E99CAD-1C17-4E7C-A62A-A14998C7A3E9}"/>
    <dgm:cxn modelId="{4000E52A-2382-4920-AD11-2FEC021F0743}" type="presOf" srcId="{D50CDC9D-7108-446D-B140-E3D34C538718}" destId="{FD691116-2B45-47B2-A5BA-E3BBE1E365BF}" srcOrd="1" destOrd="0" presId="urn:microsoft.com/office/officeart/2005/8/layout/process3"/>
    <dgm:cxn modelId="{5E10E631-A5DA-4288-AEE7-F09A4ADC3ADD}" type="presOf" srcId="{DC8A29F1-710F-4CCE-B0B9-5657EFD4509D}" destId="{CB2244DD-BE28-45A9-9D68-03ED3F6F8A19}" srcOrd="0" destOrd="0" presId="urn:microsoft.com/office/officeart/2005/8/layout/process3"/>
    <dgm:cxn modelId="{9833C05B-02EC-42A2-A2B3-72F246C90445}" type="presOf" srcId="{D8F1B296-F191-48C2-B54A-D7538F24B68A}" destId="{ED35F717-59E3-4482-8FA8-45FF4D900504}" srcOrd="0" destOrd="0" presId="urn:microsoft.com/office/officeart/2005/8/layout/process3"/>
    <dgm:cxn modelId="{D3980753-8395-41D8-9270-747E2A659D30}" srcId="{D50CDC9D-7108-446D-B140-E3D34C538718}" destId="{5454C226-3A09-475A-BA92-E51A5E11AA11}" srcOrd="0" destOrd="0" parTransId="{DF0F421A-9C18-4ED4-A34E-73228C1AD4B0}" sibTransId="{58D92680-45D4-434D-86F4-76069DA34133}"/>
    <dgm:cxn modelId="{64776C76-B732-4AA4-AA79-D1DBA18F522F}" srcId="{2CBD0C49-9B12-474C-B9AA-0970EC77296F}" destId="{D1B1188D-41E5-4C4E-A9A5-A09705C11EB9}" srcOrd="1" destOrd="0" parTransId="{8F4F4163-05E4-492B-93C4-9CA0CE4931CD}" sibTransId="{2A449B96-1F38-4150-BB1E-46D6692CE56C}"/>
    <dgm:cxn modelId="{56200B5A-0ED1-454D-B039-3C9F84FA001E}" type="presOf" srcId="{D1B1188D-41E5-4C4E-A9A5-A09705C11EB9}" destId="{EF06715D-9889-4420-B88F-F38C2A5575F5}" srcOrd="0" destOrd="0" presId="urn:microsoft.com/office/officeart/2005/8/layout/process3"/>
    <dgm:cxn modelId="{2D9B417B-2A14-4B7A-BB5C-B8C582F3CBDB}" type="presOf" srcId="{8E101F9F-7322-4545-B67B-9791AB811F4A}" destId="{FA7FA26B-59C0-4D81-BDF1-2FEBDD36CF48}" srcOrd="0" destOrd="0" presId="urn:microsoft.com/office/officeart/2005/8/layout/process3"/>
    <dgm:cxn modelId="{C9A33285-C830-4376-99F1-9CB824E6C8FE}" type="presOf" srcId="{2A449B96-1F38-4150-BB1E-46D6692CE56C}" destId="{582BD88F-5247-4335-99BD-741CBCA8FEAA}" srcOrd="1" destOrd="0" presId="urn:microsoft.com/office/officeart/2005/8/layout/process3"/>
    <dgm:cxn modelId="{53829A97-1A4B-4D94-9ED3-15EE896D5CBC}" type="presOf" srcId="{2A449B96-1F38-4150-BB1E-46D6692CE56C}" destId="{7BAAE764-61B9-4297-B3C4-CB4F48519412}" srcOrd="0" destOrd="0" presId="urn:microsoft.com/office/officeart/2005/8/layout/process3"/>
    <dgm:cxn modelId="{2A4E019E-6B93-4C52-8D5A-36F3B8A1909B}" type="presOf" srcId="{155A07BE-9D8C-4AFC-AF1D-5EC3575A8656}" destId="{1505B0AE-9DA4-406C-AB3A-A489465CB48C}" srcOrd="0" destOrd="0" presId="urn:microsoft.com/office/officeart/2005/8/layout/process3"/>
    <dgm:cxn modelId="{3CB277A2-3DE9-451A-83F0-CD8D582359C0}" type="presOf" srcId="{725AD983-4AA7-4F94-BE35-F5A91EFD9035}" destId="{922C5EFB-989A-4CA3-BE0E-A1B1B629A4B3}" srcOrd="0" destOrd="0" presId="urn:microsoft.com/office/officeart/2005/8/layout/process3"/>
    <dgm:cxn modelId="{AB1EAEAB-C508-4119-AE68-E163CC8A399A}" type="presOf" srcId="{D1B1188D-41E5-4C4E-A9A5-A09705C11EB9}" destId="{72D425C0-09F7-4492-8B5E-7BBE5A342124}" srcOrd="1" destOrd="0" presId="urn:microsoft.com/office/officeart/2005/8/layout/process3"/>
    <dgm:cxn modelId="{89636BB8-2902-4D2C-9743-1154CAA985B3}" srcId="{2CBD0C49-9B12-474C-B9AA-0970EC77296F}" destId="{D50CDC9D-7108-446D-B140-E3D34C538718}" srcOrd="3" destOrd="0" parTransId="{FBD00B8D-1B61-428F-8219-0129DA9C583C}" sibTransId="{0E73163A-CDCC-4FF2-854F-71A3969AF62A}"/>
    <dgm:cxn modelId="{8770AEBC-4219-4A31-BBAB-E5D8F94876C9}" srcId="{2CBD0C49-9B12-474C-B9AA-0970EC77296F}" destId="{DC8A29F1-710F-4CCE-B0B9-5657EFD4509D}" srcOrd="0" destOrd="0" parTransId="{5DB175A8-0DC9-486E-B757-2A572251149F}" sibTransId="{D8F1B296-F191-48C2-B54A-D7538F24B68A}"/>
    <dgm:cxn modelId="{40EE8BC5-4EAA-46A0-A54A-213263BEACFC}" type="presOf" srcId="{5F169FCA-A73C-4CD8-B712-471CB7100FCF}" destId="{D6FB0CD7-5361-4B06-9A88-9D3D898BC601}" srcOrd="0" destOrd="0" presId="urn:microsoft.com/office/officeart/2005/8/layout/process3"/>
    <dgm:cxn modelId="{7E85AFC8-173E-4A3A-8126-D9521C8B0E6B}" type="presOf" srcId="{D8F1B296-F191-48C2-B54A-D7538F24B68A}" destId="{02D1807C-D53D-40D9-A902-B1380097ECD0}" srcOrd="1" destOrd="0" presId="urn:microsoft.com/office/officeart/2005/8/layout/process3"/>
    <dgm:cxn modelId="{4CED08CA-4E81-4B5D-A724-681A4365E4C7}" srcId="{DC8A29F1-710F-4CCE-B0B9-5657EFD4509D}" destId="{8E101F9F-7322-4545-B67B-9791AB811F4A}" srcOrd="0" destOrd="0" parTransId="{1E6E5A06-8145-410F-854A-D7C3CCC0C238}" sibTransId="{B27702C3-3E9B-4DB1-881D-C7EDCA63E8D7}"/>
    <dgm:cxn modelId="{1BC746CE-A430-49A6-97C3-830E5B63FAA1}" type="presOf" srcId="{A64FBF7C-C571-4707-BEE6-1CD384F80458}" destId="{254C0722-C0A2-4096-9CB5-3D24B371950F}" srcOrd="1" destOrd="0" presId="urn:microsoft.com/office/officeart/2005/8/layout/process3"/>
    <dgm:cxn modelId="{9C274DF5-6482-4B4C-A05B-414BF7439411}" type="presOf" srcId="{2CBD0C49-9B12-474C-B9AA-0970EC77296F}" destId="{D5662F13-9072-459F-ADDB-B9E6F9357AD6}" srcOrd="0" destOrd="0" presId="urn:microsoft.com/office/officeart/2005/8/layout/process3"/>
    <dgm:cxn modelId="{C089DC60-6257-4AB8-912E-6B07272EE45F}" type="presParOf" srcId="{D5662F13-9072-459F-ADDB-B9E6F9357AD6}" destId="{7FA19B5B-FC57-49D7-BC6E-D1D7C0B2F374}" srcOrd="0" destOrd="0" presId="urn:microsoft.com/office/officeart/2005/8/layout/process3"/>
    <dgm:cxn modelId="{61BD38FF-3844-4AD7-B106-3CBDDEE7EA3A}" type="presParOf" srcId="{7FA19B5B-FC57-49D7-BC6E-D1D7C0B2F374}" destId="{CB2244DD-BE28-45A9-9D68-03ED3F6F8A19}" srcOrd="0" destOrd="0" presId="urn:microsoft.com/office/officeart/2005/8/layout/process3"/>
    <dgm:cxn modelId="{065519C1-0AD5-4A92-9464-284DC7C4BF6C}" type="presParOf" srcId="{7FA19B5B-FC57-49D7-BC6E-D1D7C0B2F374}" destId="{3429F73F-F207-4787-8233-12507B2D6384}" srcOrd="1" destOrd="0" presId="urn:microsoft.com/office/officeart/2005/8/layout/process3"/>
    <dgm:cxn modelId="{23ED7617-0199-4B39-AB9C-D2F1F61A0CCC}" type="presParOf" srcId="{7FA19B5B-FC57-49D7-BC6E-D1D7C0B2F374}" destId="{FA7FA26B-59C0-4D81-BDF1-2FEBDD36CF48}" srcOrd="2" destOrd="0" presId="urn:microsoft.com/office/officeart/2005/8/layout/process3"/>
    <dgm:cxn modelId="{7B8BF2C2-C0EC-42E7-B8B5-8AC255DADF5B}" type="presParOf" srcId="{D5662F13-9072-459F-ADDB-B9E6F9357AD6}" destId="{ED35F717-59E3-4482-8FA8-45FF4D900504}" srcOrd="1" destOrd="0" presId="urn:microsoft.com/office/officeart/2005/8/layout/process3"/>
    <dgm:cxn modelId="{C54C542C-FC2B-4C17-B159-F2F3CDBB7D65}" type="presParOf" srcId="{ED35F717-59E3-4482-8FA8-45FF4D900504}" destId="{02D1807C-D53D-40D9-A902-B1380097ECD0}" srcOrd="0" destOrd="0" presId="urn:microsoft.com/office/officeart/2005/8/layout/process3"/>
    <dgm:cxn modelId="{C55A2AFA-9784-4A69-8DC7-1B2775EEE0E0}" type="presParOf" srcId="{D5662F13-9072-459F-ADDB-B9E6F9357AD6}" destId="{B834623B-05F0-47C3-A5DE-E175706DA914}" srcOrd="2" destOrd="0" presId="urn:microsoft.com/office/officeart/2005/8/layout/process3"/>
    <dgm:cxn modelId="{68962743-8A80-4933-B487-E258F1372912}" type="presParOf" srcId="{B834623B-05F0-47C3-A5DE-E175706DA914}" destId="{EF06715D-9889-4420-B88F-F38C2A5575F5}" srcOrd="0" destOrd="0" presId="urn:microsoft.com/office/officeart/2005/8/layout/process3"/>
    <dgm:cxn modelId="{8DAFF0FE-1727-4C3C-9FB6-FC4C0E34A8E9}" type="presParOf" srcId="{B834623B-05F0-47C3-A5DE-E175706DA914}" destId="{72D425C0-09F7-4492-8B5E-7BBE5A342124}" srcOrd="1" destOrd="0" presId="urn:microsoft.com/office/officeart/2005/8/layout/process3"/>
    <dgm:cxn modelId="{D3E22EFD-183F-45A0-BEA0-2B11717393A8}" type="presParOf" srcId="{B834623B-05F0-47C3-A5DE-E175706DA914}" destId="{922C5EFB-989A-4CA3-BE0E-A1B1B629A4B3}" srcOrd="2" destOrd="0" presId="urn:microsoft.com/office/officeart/2005/8/layout/process3"/>
    <dgm:cxn modelId="{FE88CD77-EC08-4EEB-8644-9A6EED18F2FE}" type="presParOf" srcId="{D5662F13-9072-459F-ADDB-B9E6F9357AD6}" destId="{7BAAE764-61B9-4297-B3C4-CB4F48519412}" srcOrd="3" destOrd="0" presId="urn:microsoft.com/office/officeart/2005/8/layout/process3"/>
    <dgm:cxn modelId="{6EDC8C1A-0241-4D39-AA8A-FD46EAA7A7B5}" type="presParOf" srcId="{7BAAE764-61B9-4297-B3C4-CB4F48519412}" destId="{582BD88F-5247-4335-99BD-741CBCA8FEAA}" srcOrd="0" destOrd="0" presId="urn:microsoft.com/office/officeart/2005/8/layout/process3"/>
    <dgm:cxn modelId="{9D632D76-94EB-4DF5-B07A-842303C038FD}" type="presParOf" srcId="{D5662F13-9072-459F-ADDB-B9E6F9357AD6}" destId="{CB5B618D-F246-43EF-9F5A-1CA44B667D15}" srcOrd="4" destOrd="0" presId="urn:microsoft.com/office/officeart/2005/8/layout/process3"/>
    <dgm:cxn modelId="{BD3DA633-88DC-48B3-83D1-E6441B494E3D}" type="presParOf" srcId="{CB5B618D-F246-43EF-9F5A-1CA44B667D15}" destId="{1505B0AE-9DA4-406C-AB3A-A489465CB48C}" srcOrd="0" destOrd="0" presId="urn:microsoft.com/office/officeart/2005/8/layout/process3"/>
    <dgm:cxn modelId="{0CD105C8-CF48-48D6-8B3B-A1AAB08AEB99}" type="presParOf" srcId="{CB5B618D-F246-43EF-9F5A-1CA44B667D15}" destId="{1E8FBFC9-D568-4058-88D5-CC7736AC3267}" srcOrd="1" destOrd="0" presId="urn:microsoft.com/office/officeart/2005/8/layout/process3"/>
    <dgm:cxn modelId="{EC371331-A19C-46B4-8D78-AB5C124B2B00}" type="presParOf" srcId="{CB5B618D-F246-43EF-9F5A-1CA44B667D15}" destId="{D6FB0CD7-5361-4B06-9A88-9D3D898BC601}" srcOrd="2" destOrd="0" presId="urn:microsoft.com/office/officeart/2005/8/layout/process3"/>
    <dgm:cxn modelId="{F4FCE396-8D80-4057-9272-9BEA0613A042}" type="presParOf" srcId="{D5662F13-9072-459F-ADDB-B9E6F9357AD6}" destId="{2AF93ECD-8426-44D2-B382-0E092DBF24D5}" srcOrd="5" destOrd="0" presId="urn:microsoft.com/office/officeart/2005/8/layout/process3"/>
    <dgm:cxn modelId="{0D29C07F-7EA8-4302-B75F-AC4BD17EE074}" type="presParOf" srcId="{2AF93ECD-8426-44D2-B382-0E092DBF24D5}" destId="{254C0722-C0A2-4096-9CB5-3D24B371950F}" srcOrd="0" destOrd="0" presId="urn:microsoft.com/office/officeart/2005/8/layout/process3"/>
    <dgm:cxn modelId="{91830E18-F162-4640-B5F1-684E98E5ED42}" type="presParOf" srcId="{D5662F13-9072-459F-ADDB-B9E6F9357AD6}" destId="{E162F6FA-7E49-471E-8866-BD7BB6F9C7CF}" srcOrd="6" destOrd="0" presId="urn:microsoft.com/office/officeart/2005/8/layout/process3"/>
    <dgm:cxn modelId="{8A2A4554-7D30-4351-91BA-7053EAD40300}" type="presParOf" srcId="{E162F6FA-7E49-471E-8866-BD7BB6F9C7CF}" destId="{547FFC0A-A001-4262-8B16-931E4187AA71}" srcOrd="0" destOrd="0" presId="urn:microsoft.com/office/officeart/2005/8/layout/process3"/>
    <dgm:cxn modelId="{9D82903A-2C5B-4753-976A-EEF3E31585A4}" type="presParOf" srcId="{E162F6FA-7E49-471E-8866-BD7BB6F9C7CF}" destId="{FD691116-2B45-47B2-A5BA-E3BBE1E365BF}" srcOrd="1" destOrd="0" presId="urn:microsoft.com/office/officeart/2005/8/layout/process3"/>
    <dgm:cxn modelId="{02B185C3-0D65-461B-AEDB-A0C392DF9F8F}" type="presParOf" srcId="{E162F6FA-7E49-471E-8866-BD7BB6F9C7CF}" destId="{48B0495C-129B-414B-AF34-AAA2E2E8EECF}" srcOrd="2" destOrd="0" presId="urn:microsoft.com/office/officeart/2005/8/layout/process3"/>
  </dgm:cxnLst>
  <dgm:bg/>
  <dgm:whole>
    <a:ln w="9525"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29F73F-F207-4787-8233-12507B2D6384}">
      <dsp:nvSpPr>
        <dsp:cNvPr id="0" name=""/>
        <dsp:cNvSpPr/>
      </dsp:nvSpPr>
      <dsp:spPr>
        <a:xfrm>
          <a:off x="1308" y="223405"/>
          <a:ext cx="1644579" cy="819645"/>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9568" tIns="99568" rIns="99568" bIns="53340" numCol="1" spcCol="1270" anchor="t" anchorCtr="0">
          <a:noAutofit/>
        </a:bodyPr>
        <a:lstStyle/>
        <a:p>
          <a:pPr marL="0" lvl="0" indent="0" algn="l" defTabSz="622300">
            <a:lnSpc>
              <a:spcPct val="90000"/>
            </a:lnSpc>
            <a:spcBef>
              <a:spcPct val="0"/>
            </a:spcBef>
            <a:spcAft>
              <a:spcPct val="35000"/>
            </a:spcAft>
            <a:buNone/>
          </a:pPr>
          <a:r>
            <a:rPr lang="fr-FR" sz="1400" kern="1200"/>
            <a:t>onglet "Partenaires"</a:t>
          </a:r>
        </a:p>
      </dsp:txBody>
      <dsp:txXfrm>
        <a:off x="1308" y="223405"/>
        <a:ext cx="1644579" cy="546430"/>
      </dsp:txXfrm>
    </dsp:sp>
    <dsp:sp modelId="{FA7FA26B-59C0-4D81-BDF1-2FEBDD36CF48}">
      <dsp:nvSpPr>
        <dsp:cNvPr id="0" name=""/>
        <dsp:cNvSpPr/>
      </dsp:nvSpPr>
      <dsp:spPr>
        <a:xfrm>
          <a:off x="338150" y="769836"/>
          <a:ext cx="1644579" cy="22491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99568" tIns="99568" rIns="99568" bIns="99568" numCol="1" spcCol="1270" anchor="t" anchorCtr="0">
          <a:noAutofit/>
        </a:bodyPr>
        <a:lstStyle/>
        <a:p>
          <a:pPr marL="114300" lvl="1" indent="-114300" algn="l" defTabSz="622300">
            <a:lnSpc>
              <a:spcPct val="90000"/>
            </a:lnSpc>
            <a:spcBef>
              <a:spcPct val="0"/>
            </a:spcBef>
            <a:spcAft>
              <a:spcPct val="15000"/>
            </a:spcAft>
            <a:buChar char="•"/>
          </a:pPr>
          <a:r>
            <a:rPr lang="fr-FR" sz="1400" kern="1200"/>
            <a:t>saisir les informations clés du projet</a:t>
          </a:r>
        </a:p>
      </dsp:txBody>
      <dsp:txXfrm>
        <a:off x="386318" y="818004"/>
        <a:ext cx="1548243" cy="2152764"/>
      </dsp:txXfrm>
    </dsp:sp>
    <dsp:sp modelId="{ED35F717-59E3-4482-8FA8-45FF4D900504}">
      <dsp:nvSpPr>
        <dsp:cNvPr id="0" name=""/>
        <dsp:cNvSpPr/>
      </dsp:nvSpPr>
      <dsp:spPr>
        <a:xfrm>
          <a:off x="1895200" y="291894"/>
          <a:ext cx="528541" cy="409452"/>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fr-FR" sz="1100" kern="1200"/>
        </a:p>
      </dsp:txBody>
      <dsp:txXfrm>
        <a:off x="1895200" y="373784"/>
        <a:ext cx="405705" cy="245672"/>
      </dsp:txXfrm>
    </dsp:sp>
    <dsp:sp modelId="{72D425C0-09F7-4492-8B5E-7BBE5A342124}">
      <dsp:nvSpPr>
        <dsp:cNvPr id="0" name=""/>
        <dsp:cNvSpPr/>
      </dsp:nvSpPr>
      <dsp:spPr>
        <a:xfrm>
          <a:off x="2643136" y="223405"/>
          <a:ext cx="1644579" cy="819645"/>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9568" tIns="99568" rIns="99568" bIns="53340" numCol="1" spcCol="1270" anchor="t" anchorCtr="0">
          <a:noAutofit/>
        </a:bodyPr>
        <a:lstStyle/>
        <a:p>
          <a:pPr marL="0" lvl="0" indent="0" algn="l" defTabSz="622300">
            <a:lnSpc>
              <a:spcPct val="90000"/>
            </a:lnSpc>
            <a:spcBef>
              <a:spcPct val="0"/>
            </a:spcBef>
            <a:spcAft>
              <a:spcPct val="35000"/>
            </a:spcAft>
            <a:buNone/>
          </a:pPr>
          <a:r>
            <a:rPr lang="fr-FR" sz="1400" kern="1200"/>
            <a:t>Onglet "structure projet"</a:t>
          </a:r>
        </a:p>
      </dsp:txBody>
      <dsp:txXfrm>
        <a:off x="2643136" y="223405"/>
        <a:ext cx="1644579" cy="546430"/>
      </dsp:txXfrm>
    </dsp:sp>
    <dsp:sp modelId="{922C5EFB-989A-4CA3-BE0E-A1B1B629A4B3}">
      <dsp:nvSpPr>
        <dsp:cNvPr id="0" name=""/>
        <dsp:cNvSpPr/>
      </dsp:nvSpPr>
      <dsp:spPr>
        <a:xfrm>
          <a:off x="2979978" y="769836"/>
          <a:ext cx="1644579" cy="22491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99568" tIns="99568" rIns="99568" bIns="99568" numCol="1" spcCol="1270" anchor="t" anchorCtr="0">
          <a:noAutofit/>
        </a:bodyPr>
        <a:lstStyle/>
        <a:p>
          <a:pPr marL="114300" lvl="1" indent="-114300" algn="l" defTabSz="622300">
            <a:lnSpc>
              <a:spcPct val="90000"/>
            </a:lnSpc>
            <a:spcBef>
              <a:spcPct val="0"/>
            </a:spcBef>
            <a:spcAft>
              <a:spcPct val="15000"/>
            </a:spcAft>
            <a:buChar char="•"/>
          </a:pPr>
          <a:r>
            <a:rPr lang="fr-FR" sz="1400" kern="1200"/>
            <a:t>Préciser le lotissement du projet</a:t>
          </a:r>
        </a:p>
      </dsp:txBody>
      <dsp:txXfrm>
        <a:off x="3028146" y="818004"/>
        <a:ext cx="1548243" cy="2152764"/>
      </dsp:txXfrm>
    </dsp:sp>
    <dsp:sp modelId="{7BAAE764-61B9-4297-B3C4-CB4F48519412}">
      <dsp:nvSpPr>
        <dsp:cNvPr id="0" name=""/>
        <dsp:cNvSpPr/>
      </dsp:nvSpPr>
      <dsp:spPr>
        <a:xfrm>
          <a:off x="4537028" y="291894"/>
          <a:ext cx="528541" cy="409452"/>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fr-FR" sz="1100" kern="1200"/>
        </a:p>
      </dsp:txBody>
      <dsp:txXfrm>
        <a:off x="4537028" y="373784"/>
        <a:ext cx="405705" cy="245672"/>
      </dsp:txXfrm>
    </dsp:sp>
    <dsp:sp modelId="{1E8FBFC9-D568-4058-88D5-CC7736AC3267}">
      <dsp:nvSpPr>
        <dsp:cNvPr id="0" name=""/>
        <dsp:cNvSpPr/>
      </dsp:nvSpPr>
      <dsp:spPr>
        <a:xfrm>
          <a:off x="5284964" y="223405"/>
          <a:ext cx="1644579" cy="81964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9568" tIns="99568" rIns="99568" bIns="53340" numCol="1" spcCol="1270" anchor="t" anchorCtr="0">
          <a:noAutofit/>
        </a:bodyPr>
        <a:lstStyle/>
        <a:p>
          <a:pPr marL="0" lvl="0" indent="0" algn="l" defTabSz="622300">
            <a:lnSpc>
              <a:spcPct val="90000"/>
            </a:lnSpc>
            <a:spcBef>
              <a:spcPct val="0"/>
            </a:spcBef>
            <a:spcAft>
              <a:spcPct val="35000"/>
            </a:spcAft>
            <a:buNone/>
          </a:pPr>
          <a:r>
            <a:rPr lang="fr-FR" sz="1400" kern="1200"/>
            <a:t>Onglet "Description des coûts" </a:t>
          </a:r>
          <a:endParaRPr lang="fr-FR" sz="1400" kern="1200">
            <a:solidFill>
              <a:srgbClr val="FF0000"/>
            </a:solidFill>
          </a:endParaRPr>
        </a:p>
      </dsp:txBody>
      <dsp:txXfrm>
        <a:off x="5284964" y="223405"/>
        <a:ext cx="1644579" cy="546430"/>
      </dsp:txXfrm>
    </dsp:sp>
    <dsp:sp modelId="{D6FB0CD7-5361-4B06-9A88-9D3D898BC601}">
      <dsp:nvSpPr>
        <dsp:cNvPr id="0" name=""/>
        <dsp:cNvSpPr/>
      </dsp:nvSpPr>
      <dsp:spPr>
        <a:xfrm>
          <a:off x="5621806" y="769836"/>
          <a:ext cx="1644579" cy="22491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99568" tIns="99568" rIns="99568" bIns="99568" numCol="1" spcCol="1270" anchor="t" anchorCtr="0">
          <a:noAutofit/>
        </a:bodyPr>
        <a:lstStyle/>
        <a:p>
          <a:pPr marL="114300" lvl="1" indent="-114300" algn="l" defTabSz="622300">
            <a:lnSpc>
              <a:spcPct val="90000"/>
            </a:lnSpc>
            <a:spcBef>
              <a:spcPct val="0"/>
            </a:spcBef>
            <a:spcAft>
              <a:spcPct val="15000"/>
            </a:spcAft>
            <a:buChar char="•"/>
          </a:pPr>
          <a:r>
            <a:rPr lang="fr-FR" sz="1400" kern="1200"/>
            <a:t>l'onglet "Description des coûts" est informatif et nécessaires : il permet d'expliciter les montants inscrits dans l'onglet BDD. </a:t>
          </a:r>
          <a:endParaRPr lang="fr-FR" sz="1400" kern="1200">
            <a:solidFill>
              <a:srgbClr val="FF0000"/>
            </a:solidFill>
          </a:endParaRPr>
        </a:p>
      </dsp:txBody>
      <dsp:txXfrm>
        <a:off x="5669974" y="818004"/>
        <a:ext cx="1548243" cy="2152764"/>
      </dsp:txXfrm>
    </dsp:sp>
    <dsp:sp modelId="{2AF93ECD-8426-44D2-B382-0E092DBF24D5}">
      <dsp:nvSpPr>
        <dsp:cNvPr id="0" name=""/>
        <dsp:cNvSpPr/>
      </dsp:nvSpPr>
      <dsp:spPr>
        <a:xfrm rot="25963">
          <a:off x="7178848" y="301983"/>
          <a:ext cx="528557" cy="409452"/>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88950">
            <a:lnSpc>
              <a:spcPct val="90000"/>
            </a:lnSpc>
            <a:spcBef>
              <a:spcPct val="0"/>
            </a:spcBef>
            <a:spcAft>
              <a:spcPct val="35000"/>
            </a:spcAft>
            <a:buNone/>
          </a:pPr>
          <a:endParaRPr lang="fr-FR" sz="1100" kern="1200"/>
        </a:p>
      </dsp:txBody>
      <dsp:txXfrm>
        <a:off x="7178850" y="383409"/>
        <a:ext cx="405721" cy="245672"/>
      </dsp:txXfrm>
    </dsp:sp>
    <dsp:sp modelId="{FD691116-2B45-47B2-A5BA-E3BBE1E365BF}">
      <dsp:nvSpPr>
        <dsp:cNvPr id="0" name=""/>
        <dsp:cNvSpPr/>
      </dsp:nvSpPr>
      <dsp:spPr>
        <a:xfrm>
          <a:off x="7926792" y="243358"/>
          <a:ext cx="1644579" cy="819645"/>
        </a:xfrm>
        <a:prstGeom prst="roundRect">
          <a:avLst>
            <a:gd name="adj" fmla="val 10000"/>
          </a:avLst>
        </a:prstGeom>
        <a:solidFill>
          <a:schemeClr val="accent2"/>
        </a:solidFill>
        <a:ln w="571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99568" tIns="99568" rIns="99568" bIns="53340" numCol="1" spcCol="1270" anchor="t" anchorCtr="0">
          <a:noAutofit/>
        </a:bodyPr>
        <a:lstStyle/>
        <a:p>
          <a:pPr marL="0" lvl="0" indent="0" algn="l" defTabSz="622300">
            <a:lnSpc>
              <a:spcPct val="90000"/>
            </a:lnSpc>
            <a:spcBef>
              <a:spcPct val="0"/>
            </a:spcBef>
            <a:spcAft>
              <a:spcPct val="35000"/>
            </a:spcAft>
            <a:buNone/>
          </a:pPr>
          <a:r>
            <a:rPr lang="fr-FR" sz="1400" kern="1200"/>
            <a:t>Onglet "BdD"</a:t>
          </a:r>
          <a:endParaRPr lang="fr-FR" sz="1400" kern="1200">
            <a:solidFill>
              <a:srgbClr val="FF0000"/>
            </a:solidFill>
          </a:endParaRPr>
        </a:p>
      </dsp:txBody>
      <dsp:txXfrm>
        <a:off x="7926792" y="243358"/>
        <a:ext cx="1644579" cy="546430"/>
      </dsp:txXfrm>
    </dsp:sp>
    <dsp:sp modelId="{48B0495C-129B-414B-AF34-AAA2E2E8EECF}">
      <dsp:nvSpPr>
        <dsp:cNvPr id="0" name=""/>
        <dsp:cNvSpPr/>
      </dsp:nvSpPr>
      <dsp:spPr>
        <a:xfrm>
          <a:off x="8264942" y="643599"/>
          <a:ext cx="1644579" cy="1690356"/>
        </a:xfrm>
        <a:prstGeom prst="roundRect">
          <a:avLst>
            <a:gd name="adj" fmla="val 10000"/>
          </a:avLst>
        </a:prstGeom>
        <a:solidFill>
          <a:schemeClr val="accent2">
            <a:lumMod val="20000"/>
            <a:lumOff val="80000"/>
            <a:alpha val="9000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99568" tIns="99568" rIns="99568" bIns="99568" numCol="1" spcCol="1270" anchor="t" anchorCtr="0">
          <a:noAutofit/>
        </a:bodyPr>
        <a:lstStyle/>
        <a:p>
          <a:pPr marL="114300" lvl="1" indent="-114300" algn="l" defTabSz="622300">
            <a:lnSpc>
              <a:spcPct val="90000"/>
            </a:lnSpc>
            <a:spcBef>
              <a:spcPct val="0"/>
            </a:spcBef>
            <a:spcAft>
              <a:spcPct val="15000"/>
            </a:spcAft>
            <a:buChar char="•"/>
          </a:pPr>
          <a:r>
            <a:rPr lang="fr-FR" sz="1400" kern="1200">
              <a:solidFill>
                <a:srgbClr val="FF0000"/>
              </a:solidFill>
            </a:rPr>
            <a:t>l'onglet BDD est le principal onglet qui fait foi. Tous les budgets doivent être saisis dans cet onglet</a:t>
          </a:r>
          <a:endParaRPr lang="fr-FR" sz="1400" kern="1200"/>
        </a:p>
      </dsp:txBody>
      <dsp:txXfrm>
        <a:off x="8313110" y="691767"/>
        <a:ext cx="1548243" cy="1594020"/>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73086</xdr:colOff>
      <xdr:row>0</xdr:row>
      <xdr:rowOff>32845</xdr:rowOff>
    </xdr:from>
    <xdr:ext cx="593251" cy="682261"/>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686" y="32845"/>
          <a:ext cx="593251" cy="682261"/>
        </a:xfrm>
        <a:prstGeom prst="rect">
          <a:avLst/>
        </a:prstGeom>
      </xdr:spPr>
    </xdr:pic>
    <xdr:clientData/>
  </xdr:oneCellAnchor>
  <xdr:twoCellAnchor>
    <xdr:from>
      <xdr:col>1</xdr:col>
      <xdr:colOff>504264</xdr:colOff>
      <xdr:row>12</xdr:row>
      <xdr:rowOff>17928</xdr:rowOff>
    </xdr:from>
    <xdr:to>
      <xdr:col>2</xdr:col>
      <xdr:colOff>9009529</xdr:colOff>
      <xdr:row>29</xdr:row>
      <xdr:rowOff>114299</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oneCellAnchor>
    <xdr:from>
      <xdr:col>1</xdr:col>
      <xdr:colOff>760593</xdr:colOff>
      <xdr:row>0</xdr:row>
      <xdr:rowOff>87275</xdr:rowOff>
    </xdr:from>
    <xdr:ext cx="529364" cy="553670"/>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1217793" y="87275"/>
          <a:ext cx="529364" cy="553670"/>
        </a:xfrm>
        <a:prstGeom prst="rect">
          <a:avLst/>
        </a:prstGeom>
      </xdr:spPr>
    </xdr:pic>
    <xdr:clientData/>
  </xdr:oneCellAnchor>
  <xdr:twoCellAnchor>
    <xdr:from>
      <xdr:col>2</xdr:col>
      <xdr:colOff>6858000</xdr:colOff>
      <xdr:row>11</xdr:row>
      <xdr:rowOff>149679</xdr:rowOff>
    </xdr:from>
    <xdr:to>
      <xdr:col>2</xdr:col>
      <xdr:colOff>9144000</xdr:colOff>
      <xdr:row>28</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790214" y="2462893"/>
          <a:ext cx="2286000" cy="31024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59030</xdr:colOff>
      <xdr:row>20</xdr:row>
      <xdr:rowOff>34636</xdr:rowOff>
    </xdr:from>
    <xdr:to>
      <xdr:col>8</xdr:col>
      <xdr:colOff>969818</xdr:colOff>
      <xdr:row>35</xdr:row>
      <xdr:rowOff>167748</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290376</xdr:colOff>
      <xdr:row>51</xdr:row>
      <xdr:rowOff>188455</xdr:rowOff>
    </xdr:from>
    <xdr:to>
      <xdr:col>5</xdr:col>
      <xdr:colOff>1378322</xdr:colOff>
      <xdr:row>70</xdr:row>
      <xdr:rowOff>168088</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509866</xdr:colOff>
      <xdr:row>74</xdr:row>
      <xdr:rowOff>17930</xdr:rowOff>
    </xdr:from>
    <xdr:to>
      <xdr:col>5</xdr:col>
      <xdr:colOff>902072</xdr:colOff>
      <xdr:row>89</xdr:row>
      <xdr:rowOff>15689</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1183823</xdr:colOff>
      <xdr:row>9</xdr:row>
      <xdr:rowOff>176893</xdr:rowOff>
    </xdr:from>
    <xdr:to>
      <xdr:col>9</xdr:col>
      <xdr:colOff>108858</xdr:colOff>
      <xdr:row>19</xdr:row>
      <xdr:rowOff>40819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4299859" y="1945822"/>
          <a:ext cx="5089070" cy="176892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xdr:colOff>
      <xdr:row>0</xdr:row>
      <xdr:rowOff>176892</xdr:rowOff>
    </xdr:from>
    <xdr:to>
      <xdr:col>5</xdr:col>
      <xdr:colOff>40822</xdr:colOff>
      <xdr:row>8</xdr:row>
      <xdr:rowOff>81643</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3111502" y="176892"/>
          <a:ext cx="2961820" cy="147108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281562</xdr:colOff>
      <xdr:row>7</xdr:row>
      <xdr:rowOff>62800</xdr:rowOff>
    </xdr:from>
    <xdr:to>
      <xdr:col>8</xdr:col>
      <xdr:colOff>526492</xdr:colOff>
      <xdr:row>8</xdr:row>
      <xdr:rowOff>48147</xdr:rowOff>
    </xdr:to>
    <xdr:sp macro="" textlink="">
      <xdr:nvSpPr>
        <xdr:cNvPr id="4" name="Triangle isocèle 3">
          <a:extLst>
            <a:ext uri="{FF2B5EF4-FFF2-40B4-BE49-F238E27FC236}">
              <a16:creationId xmlns:a16="http://schemas.microsoft.com/office/drawing/2014/main" id="{00000000-0008-0000-0900-000004000000}"/>
            </a:ext>
          </a:extLst>
        </xdr:cNvPr>
        <xdr:cNvSpPr/>
      </xdr:nvSpPr>
      <xdr:spPr>
        <a:xfrm rot="10800000">
          <a:off x="8799633" y="1505157"/>
          <a:ext cx="244930" cy="17584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184223</xdr:colOff>
      <xdr:row>4</xdr:row>
      <xdr:rowOff>139211</xdr:rowOff>
    </xdr:from>
    <xdr:to>
      <xdr:col>5</xdr:col>
      <xdr:colOff>360070</xdr:colOff>
      <xdr:row>5</xdr:row>
      <xdr:rowOff>193641</xdr:rowOff>
    </xdr:to>
    <xdr:sp macro="" textlink="">
      <xdr:nvSpPr>
        <xdr:cNvPr id="5" name="Triangle isocèle 4">
          <a:extLst>
            <a:ext uri="{FF2B5EF4-FFF2-40B4-BE49-F238E27FC236}">
              <a16:creationId xmlns:a16="http://schemas.microsoft.com/office/drawing/2014/main" id="{00000000-0008-0000-0900-000005000000}"/>
            </a:ext>
          </a:extLst>
        </xdr:cNvPr>
        <xdr:cNvSpPr/>
      </xdr:nvSpPr>
      <xdr:spPr>
        <a:xfrm rot="16200000">
          <a:off x="6191253" y="976573"/>
          <a:ext cx="244930" cy="17584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10585</xdr:colOff>
      <xdr:row>32</xdr:row>
      <xdr:rowOff>172358</xdr:rowOff>
    </xdr:from>
    <xdr:to>
      <xdr:col>11</xdr:col>
      <xdr:colOff>0</xdr:colOff>
      <xdr:row>38</xdr:row>
      <xdr:rowOff>158750</xdr:rowOff>
    </xdr:to>
    <xdr:sp macro="" textlink="">
      <xdr:nvSpPr>
        <xdr:cNvPr id="6" name="Rectangle 5">
          <a:extLst>
            <a:ext uri="{FF2B5EF4-FFF2-40B4-BE49-F238E27FC236}">
              <a16:creationId xmlns:a16="http://schemas.microsoft.com/office/drawing/2014/main" id="{00000000-0008-0000-0900-000006000000}"/>
            </a:ext>
          </a:extLst>
        </xdr:cNvPr>
        <xdr:cNvSpPr/>
      </xdr:nvSpPr>
      <xdr:spPr>
        <a:xfrm>
          <a:off x="4318002" y="6310691"/>
          <a:ext cx="6476998" cy="112939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394607</xdr:colOff>
      <xdr:row>31</xdr:row>
      <xdr:rowOff>90714</xdr:rowOff>
    </xdr:from>
    <xdr:to>
      <xdr:col>6</xdr:col>
      <xdr:colOff>639537</xdr:colOff>
      <xdr:row>32</xdr:row>
      <xdr:rowOff>76061</xdr:rowOff>
    </xdr:to>
    <xdr:sp macro="" textlink="">
      <xdr:nvSpPr>
        <xdr:cNvPr id="8" name="Triangle isocèle 7">
          <a:extLst>
            <a:ext uri="{FF2B5EF4-FFF2-40B4-BE49-F238E27FC236}">
              <a16:creationId xmlns:a16="http://schemas.microsoft.com/office/drawing/2014/main" id="{00000000-0008-0000-0900-000008000000}"/>
            </a:ext>
          </a:extLst>
        </xdr:cNvPr>
        <xdr:cNvSpPr/>
      </xdr:nvSpPr>
      <xdr:spPr>
        <a:xfrm rot="10800000">
          <a:off x="7284357" y="6038547"/>
          <a:ext cx="244930" cy="175847"/>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3026</xdr:colOff>
      <xdr:row>23</xdr:row>
      <xdr:rowOff>84667</xdr:rowOff>
    </xdr:from>
    <xdr:to>
      <xdr:col>9</xdr:col>
      <xdr:colOff>123978</xdr:colOff>
      <xdr:row>27</xdr:row>
      <xdr:rowOff>105834</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4310443" y="4508500"/>
          <a:ext cx="5084535" cy="78316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349250</xdr:colOff>
      <xdr:row>21</xdr:row>
      <xdr:rowOff>21166</xdr:rowOff>
    </xdr:from>
    <xdr:to>
      <xdr:col>8</xdr:col>
      <xdr:colOff>594180</xdr:colOff>
      <xdr:row>22</xdr:row>
      <xdr:rowOff>80597</xdr:rowOff>
    </xdr:to>
    <xdr:sp macro="" textlink="">
      <xdr:nvSpPr>
        <xdr:cNvPr id="10" name="Triangle isocèle 9">
          <a:extLst>
            <a:ext uri="{FF2B5EF4-FFF2-40B4-BE49-F238E27FC236}">
              <a16:creationId xmlns:a16="http://schemas.microsoft.com/office/drawing/2014/main" id="{00000000-0008-0000-0900-00000A000000}"/>
            </a:ext>
          </a:extLst>
        </xdr:cNvPr>
        <xdr:cNvSpPr/>
      </xdr:nvSpPr>
      <xdr:spPr>
        <a:xfrm rot="10800000">
          <a:off x="8858250" y="4138083"/>
          <a:ext cx="244930" cy="249931"/>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71.470285416668" createdVersion="6" refreshedVersion="7" minRefreshableVersion="3" recordCount="34" xr:uid="{00000000-000A-0000-FFFF-FFFF09000000}">
  <cacheSource type="worksheet">
    <worksheetSource ref="A10:AO1082" sheet="BdD"/>
  </cacheSource>
  <cacheFields count="46">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3">
        <s v="Partenaire 1"/>
        <s v="Partenaire 2"/>
        <m/>
      </sharedItems>
    </cacheField>
    <cacheField name="Semestre" numFmtId="0">
      <sharedItems containsBlank="1"/>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30"/>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30"/>
    </cacheField>
    <cacheField name="Salaires cat 1" numFmtId="167">
      <sharedItems containsString="0" containsBlank="1" containsNumber="1" containsInteger="1" minValue="5000" maxValue="10000"/>
    </cacheField>
    <cacheField name="Salaires cat 2" numFmtId="167">
      <sharedItems containsString="0" containsBlank="1" containsNumber="1" containsInteger="1" minValue="6000" maxValue="6000"/>
    </cacheField>
    <cacheField name="Salaires cat 3" numFmtId="167">
      <sharedItems containsNonDate="0" containsString="0" containsBlank="1"/>
    </cacheField>
    <cacheField name="Salaires cat 4" numFmtId="167">
      <sharedItems containsNonDate="0" containsString="0" containsBlank="1"/>
    </cacheField>
    <cacheField name="Salaires cat 5" numFmtId="167">
      <sharedItems containsNonDate="0" containsString="0" containsBlank="1"/>
    </cacheField>
    <cacheField name="Salaires chargés non environnés" numFmtId="167">
      <sharedItems containsString="0" containsBlank="1" containsNumber="1" containsInteger="1" minValue="0" maxValue="150000"/>
    </cacheField>
    <cacheField name="dont salaires personnels permanents (statutaires organismes publics)" numFmtId="167">
      <sharedItems containsString="0" containsBlank="1" containsNumber="1" containsInteger="1" minValue="3000" maxValue="3000"/>
    </cacheField>
    <cacheField name="dont salaires sans pers. permanents" numFmtId="167">
      <sharedItems containsString="0" containsBlank="1" containsNumber="1" containsInteger="1" minValue="0" maxValue="147000"/>
    </cacheField>
    <cacheField name="Frais connexes (forfaitaires)" numFmtId="167">
      <sharedItems containsString="0" containsBlank="1" containsNumber="1" containsInteger="1" minValue="0" maxValue="30000"/>
    </cacheField>
    <cacheField name="Coûts de sous-traitance" numFmtId="167">
      <sharedItems containsBlank="1" containsMixedTypes="1" containsNumber="1" containsInteger="1" minValue="10000" maxValue="10000"/>
    </cacheField>
    <cacheField name="Contributions aux amortissements (projet d'innovation)" numFmtId="167">
      <sharedItems containsBlank="1" containsMixedTypes="1" containsNumber="1" containsInteger="1" minValue="0" maxValue="100000"/>
    </cacheField>
    <cacheField name="Equipements Productifs (projet d'industrialisation)" numFmtId="167">
      <sharedItems containsString="0" containsBlank="1" containsNumber="1" containsInteger="1" minValue="1000" maxValue="1000"/>
    </cacheField>
    <cacheField name="Coûts de refacturation interne" numFmtId="167">
      <sharedItems containsBlank="1"/>
    </cacheField>
    <cacheField name="Frais de mission" numFmtId="167">
      <sharedItems containsBlank="1"/>
    </cacheField>
    <cacheField name="Autres coûts" numFmtId="167">
      <sharedItems containsBlank="1" containsMixedTypes="1" containsNumber="1" containsInteger="1" minValue="100000" maxValue="100000"/>
    </cacheField>
    <cacheField name="Commentaires" numFmtId="0">
      <sharedItems containsNonDate="0" containsString="0" containsBlank="1"/>
    </cacheField>
    <cacheField name="Total des coûts" numFmtId="167">
      <sharedItems containsString="0" containsBlank="1" containsNumber="1" containsInteger="1" minValue="0" maxValue="180000"/>
    </cacheField>
    <cacheField name="Classification" numFmtId="0">
      <sharedItems containsBlank="1"/>
    </cacheField>
    <cacheField name="Taux aide" numFmtId="0">
      <sharedItems containsString="0" containsBlank="1" containsNumber="1" minValue="0" maxValue="0.6"/>
    </cacheField>
    <cacheField name="Total coûts RI" numFmtId="168">
      <sharedItems containsString="0" containsBlank="1" containsNumber="1" containsInteger="1" minValue="0" maxValue="180000"/>
    </cacheField>
    <cacheField name="Total coûts DE" numFmtId="168">
      <sharedItems containsString="0" containsBlank="1" containsNumber="1" containsInteger="1" minValue="0" maxValue="13000"/>
    </cacheField>
    <cacheField name="Total coûts PE" numFmtId="168">
      <sharedItems containsString="0" containsBlank="1" containsNumber="1" containsInteger="1" minValue="0" maxValue="100000"/>
    </cacheField>
    <cacheField name="Total coûts PE admissibles" numFmtId="168">
      <sharedItems containsString="0" containsBlank="1" containsNumber="1" containsInteger="1" minValue="0" maxValue="99950"/>
    </cacheField>
    <cacheField name="Total coûts éligibles et retenus" numFmtId="168">
      <sharedItems containsString="0" containsBlank="1" containsNumber="1" containsInteger="1" minValue="0" maxValue="180000"/>
    </cacheField>
    <cacheField name="Total coûts non éligibles" numFmtId="168">
      <sharedItems containsString="0" containsBlank="1" containsNumber="1" containsInteger="1" minValue="0" maxValue="12000"/>
    </cacheField>
    <cacheField name="Total coûts non retenus" numFmtId="168">
      <sharedItems containsString="0" containsBlank="1" containsNumber="1" containsInteger="1" minValue="0" maxValue="0"/>
    </cacheField>
    <cacheField name="Total coûts PE non admissibles" numFmtId="168">
      <sharedItems containsString="0" containsBlank="1" containsNumber="1" containsInteger="1" minValue="0" maxValue="50"/>
    </cacheField>
    <cacheField name="Total coûts non éligibles et non retenus" numFmtId="168">
      <sharedItems containsString="0" containsBlank="1" containsNumber="1" containsInteger="1" minValue="0" maxValue="12000"/>
    </cacheField>
    <cacheField name="Subventions" numFmtId="168">
      <sharedItems containsString="0" containsBlank="1" containsNumber="1" minValue="0" maxValue="67500"/>
    </cacheField>
    <cacheField name="Avances remboursables" numFmtId="168">
      <sharedItems containsString="0" containsBlank="1" containsNumber="1" minValue="0" maxValue="22500"/>
    </cacheField>
    <cacheField name="Aide totale" numFmtId="168">
      <sharedItems containsString="0" containsBlank="1" containsNumber="1" minValue="0" maxValue="90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4671.516363888892" createdVersion="6" refreshedVersion="7" minRefreshableVersion="3" recordCount="34" xr:uid="{00000000-000A-0000-FFFF-FFFF01000000}">
  <cacheSource type="worksheet">
    <worksheetSource ref="A10:AO1048576" sheet="BdD"/>
  </cacheSource>
  <cacheFields count="54">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7">
        <s v="Partenaire 1"/>
        <s v="Partenaire 2"/>
        <m/>
        <s v="Test" u="1"/>
        <s v="Part 1 " u="1"/>
        <s v="Part 2 " u="1"/>
        <s v="Part 3" u="1"/>
      </sharedItems>
    </cacheField>
    <cacheField name="Semestre" numFmtId="0">
      <sharedItems containsBlank="1" count="7">
        <s v="SEM01"/>
        <s v="SEM02"/>
        <m/>
        <s v="SEM06" u="1"/>
        <s v="SEM05" u="1"/>
        <s v="SEM04" u="1"/>
        <s v="SEM03"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30"/>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30"/>
    </cacheField>
    <cacheField name="Salaires cat 1" numFmtId="167">
      <sharedItems containsString="0" containsBlank="1" containsNumber="1" containsInteger="1" minValue="5000" maxValue="10000"/>
    </cacheField>
    <cacheField name="Salaires cat 2" numFmtId="167">
      <sharedItems containsString="0" containsBlank="1" containsNumber="1" containsInteger="1" minValue="6000" maxValue="6000"/>
    </cacheField>
    <cacheField name="Salaires cat 3" numFmtId="167">
      <sharedItems containsNonDate="0" containsString="0" containsBlank="1"/>
    </cacheField>
    <cacheField name="Salaires cat 4" numFmtId="167">
      <sharedItems containsNonDate="0" containsString="0" containsBlank="1"/>
    </cacheField>
    <cacheField name="Salaires cat 5" numFmtId="167">
      <sharedItems containsNonDate="0" containsString="0" containsBlank="1"/>
    </cacheField>
    <cacheField name="Salaires chargés non environnés" numFmtId="167">
      <sharedItems containsString="0" containsBlank="1" containsNumber="1" containsInteger="1" minValue="0" maxValue="150000"/>
    </cacheField>
    <cacheField name="dont salaires personnels permanents (statutaires organismes publics)" numFmtId="167">
      <sharedItems containsString="0" containsBlank="1" containsNumber="1" containsInteger="1" minValue="3000" maxValue="3000"/>
    </cacheField>
    <cacheField name="dont salaires sans pers. permanents" numFmtId="167">
      <sharedItems containsString="0" containsBlank="1" containsNumber="1" containsInteger="1" minValue="0" maxValue="147000"/>
    </cacheField>
    <cacheField name="Frais connexes (forfaitaires)" numFmtId="167">
      <sharedItems containsString="0" containsBlank="1" containsNumber="1" containsInteger="1" minValue="0" maxValue="30000"/>
    </cacheField>
    <cacheField name="Coûts de sous-traitance" numFmtId="167">
      <sharedItems containsBlank="1" containsMixedTypes="1" containsNumber="1" containsInteger="1" minValue="10000" maxValue="100000"/>
    </cacheField>
    <cacheField name="Contributions aux amortissements (projet d'innovation)" numFmtId="167">
      <sharedItems containsBlank="1" containsMixedTypes="1" containsNumber="1" containsInteger="1" minValue="0" maxValue="100000"/>
    </cacheField>
    <cacheField name="Equipement Productif (projet d'industrialisation)" numFmtId="167">
      <sharedItems containsString="0" containsBlank="1" containsNumber="1" containsInteger="1" minValue="1000" maxValue="1000"/>
    </cacheField>
    <cacheField name="Coûts de refacturation interne" numFmtId="167">
      <sharedItems containsBlank="1"/>
    </cacheField>
    <cacheField name="Frais de mission" numFmtId="167">
      <sharedItems containsBlank="1"/>
    </cacheField>
    <cacheField name="Autres coûts" numFmtId="167">
      <sharedItems containsBlank="1"/>
    </cacheField>
    <cacheField name="Commentaires" numFmtId="0">
      <sharedItems containsNonDate="0" containsString="0" containsBlank="1"/>
    </cacheField>
    <cacheField name="Total des coûts" numFmtId="167">
      <sharedItems containsString="0" containsBlank="1" containsNumber="1" containsInteger="1" minValue="0" maxValue="180000"/>
    </cacheField>
    <cacheField name="Classification" numFmtId="0">
      <sharedItems containsBlank="1"/>
    </cacheField>
    <cacheField name="Taux aide" numFmtId="0">
      <sharedItems containsString="0" containsBlank="1" containsNumber="1" minValue="0" maxValue="0.6"/>
    </cacheField>
    <cacheField name="Total coûts RI" numFmtId="168">
      <sharedItems containsString="0" containsBlank="1" containsNumber="1" containsInteger="1" minValue="0" maxValue="117200"/>
    </cacheField>
    <cacheField name="Total coûts DE" numFmtId="168">
      <sharedItems containsString="0" containsBlank="1" containsNumber="1" containsInteger="1" minValue="0" maxValue="12000"/>
    </cacheField>
    <cacheField name="Total coût RD" numFmtId="168">
      <sharedItems containsString="0" containsBlank="1" containsNumber="1" containsInteger="1" minValue="0" maxValue="101000"/>
    </cacheField>
    <cacheField name="Total coûts PE" numFmtId="168">
      <sharedItems containsString="0" containsBlank="1" containsNumber="1" containsInteger="1" minValue="0" maxValue="0"/>
    </cacheField>
    <cacheField name="Total coûts PE admissibles" numFmtId="168">
      <sharedItems containsString="0" containsBlank="1" containsNumber="1" containsInteger="1" minValue="0" maxValue="0"/>
    </cacheField>
    <cacheField name="Total coûts éligibles et retenus" numFmtId="168">
      <sharedItems containsString="0" containsBlank="1" containsNumber="1" containsInteger="1" minValue="0" maxValue="117200"/>
    </cacheField>
    <cacheField name="Total coûts non éligibles" numFmtId="168">
      <sharedItems containsString="0" containsBlank="1" containsNumber="1" containsInteger="1" minValue="0" maxValue="3000"/>
    </cacheField>
    <cacheField name="Total coûts non retenus" numFmtId="168">
      <sharedItems containsString="0" containsBlank="1" containsNumber="1" containsInteger="1" minValue="0" maxValue="0"/>
    </cacheField>
    <cacheField name="Total coûts PE non admissibles" numFmtId="168">
      <sharedItems containsString="0" containsBlank="1" containsNumber="1" containsInteger="1" minValue="0" maxValue="0"/>
    </cacheField>
    <cacheField name="Total coûts non éligibles et non retenus" numFmtId="168">
      <sharedItems containsString="0" containsBlank="1" containsNumber="1" containsInteger="1" minValue="0" maxValue="3000"/>
    </cacheField>
    <cacheField name="Subventions" numFmtId="168">
      <sharedItems containsString="0" containsBlank="1" containsNumber="1" minValue="0" maxValue="52740"/>
    </cacheField>
    <cacheField name="Avances remboursables" numFmtId="168">
      <sharedItems containsString="0" containsBlank="1" containsNumber="1" minValue="0" maxValue="17580"/>
    </cacheField>
    <cacheField name="Aide totale" numFmtId="168">
      <sharedItems containsString="0" containsBlank="1" containsNumber="1" containsInteger="1" minValue="0" maxValue="70320"/>
    </cacheField>
    <cacheField name="Taux d'aide (éligibles et retenus)" numFmtId="0" formula="IF('Aide totale'=0,0,'Aide totale'/'Total coûts éligibles et retenus')" databaseField="0"/>
    <cacheField name="Part d'avances remb." numFmtId="0" formula="IF('Aide totale'=0,0,'Avances remboursables'/'Aide totale')" databaseField="0"/>
    <cacheField name="Coût totaux" numFmtId="0" formula="SUM('Total des coûts')" databaseField="0"/>
    <cacheField name="% sous-traitance" numFmtId="0" formula="'Coûts de sous-traitance'/'Total des coûts'" databaseField="0"/>
    <cacheField name="Frais mission / ETP" numFmtId="0" formula="IF(ISERROR(('Frais de mission'/'Total Homme.mois')),0,('Frais de mission'/'Total Homme.mois'))" databaseField="0"/>
    <cacheField name="% de subvention" numFmtId="0" formula="Subventions/'Total coûts éligibles et retenus'" databaseField="0"/>
    <cacheField name="% d'AR" numFmtId="0" formula="'Avances remboursables'/'Total coûts éligibles et retenus'"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eur" refreshedDate="45148.439262615742" createdVersion="6" refreshedVersion="8" minRefreshableVersion="3" recordCount="29" xr:uid="{00000000-000A-0000-FFFF-FFFF03000000}">
  <cacheSource type="worksheet">
    <worksheetSource ref="A10:AO39" sheet="BdD"/>
  </cacheSource>
  <cacheFields count="56">
    <cacheField name="Lot" numFmtId="0">
      <sharedItems containsBlank="1" count="5">
        <s v="LOT 1"/>
        <s v="LOT 2"/>
        <s v="LOT 3"/>
        <m/>
        <s v="LOT 0" u="1"/>
      </sharedItems>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165">
      <sharedItems/>
    </cacheField>
    <cacheField name="Intitulé de l'activité" numFmtId="0">
      <sharedItems containsMixedTypes="1" containsNumber="1" containsInteger="1" minValue="0" maxValue="0"/>
    </cacheField>
    <cacheField name="Partenaire" numFmtId="0">
      <sharedItems containsBlank="1" count="7">
        <s v="Partenaire 1"/>
        <m/>
        <s v="Part 1 " u="1"/>
        <s v="Part 2 " u="1"/>
        <s v="Partenaire 2" u="1"/>
        <s v="Test" u="1"/>
        <s v="Part 3" u="1"/>
      </sharedItems>
    </cacheField>
    <cacheField name="Semestre" numFmtId="0">
      <sharedItems containsBlank="1" count="4">
        <s v="SEM01"/>
        <s v="SEM02"/>
        <m/>
        <s v="SEM03"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2">
      <sharedItems containsString="0" containsBlank="1" containsNumber="1" containsInteger="1" minValue="1" maxValue="1"/>
    </cacheField>
    <cacheField name="Homme.mois cat 2" numFmtId="2">
      <sharedItems containsString="0" containsBlank="1" containsNumber="1" containsInteger="1" minValue="1" maxValue="1"/>
    </cacheField>
    <cacheField name="Homme.mois cat 3" numFmtId="2">
      <sharedItems containsNonDate="0" containsString="0" containsBlank="1"/>
    </cacheField>
    <cacheField name="Homme.mois cat 4" numFmtId="2">
      <sharedItems containsNonDate="0" containsString="0" containsBlank="1"/>
    </cacheField>
    <cacheField name="Homme.mois cat 5" numFmtId="2">
      <sharedItems containsNonDate="0" containsString="0" containsBlank="1"/>
    </cacheField>
    <cacheField name="Total Homme.mois" numFmtId="2">
      <sharedItems containsSemiMixedTypes="0" containsString="0" containsNumber="1" containsInteger="1" minValue="0" maxValue="1"/>
    </cacheField>
    <cacheField name="Salaires cat 1" numFmtId="167">
      <sharedItems containsString="0" containsBlank="1" containsNumber="1" containsInteger="1" minValue="10000" maxValue="10000"/>
    </cacheField>
    <cacheField name="Salaires cat 2" numFmtId="167">
      <sharedItems containsString="0" containsBlank="1" containsNumber="1" containsInteger="1" minValue="8000" maxValue="8000"/>
    </cacheField>
    <cacheField name="Salaires cat 3" numFmtId="167">
      <sharedItems containsNonDate="0" containsString="0" containsBlank="1"/>
    </cacheField>
    <cacheField name="Salaires cat 4" numFmtId="167">
      <sharedItems containsNonDate="0" containsString="0" containsBlank="1"/>
    </cacheField>
    <cacheField name="Salaires cat 5" numFmtId="167">
      <sharedItems containsNonDate="0" containsString="0" containsBlank="1"/>
    </cacheField>
    <cacheField name="Salaires chargés non environnés" numFmtId="167">
      <sharedItems containsSemiMixedTypes="0" containsString="0" containsNumber="1" containsInteger="1" minValue="0" maxValue="10000"/>
    </cacheField>
    <cacheField name="dont salaires personnels permanents (statutaires organismes publics)" numFmtId="167">
      <sharedItems containsNonDate="0" containsString="0" containsBlank="1"/>
    </cacheField>
    <cacheField name="dont salaires sans pers. permanents" numFmtId="167">
      <sharedItems containsSemiMixedTypes="0" containsString="0" containsNumber="1" containsInteger="1" minValue="0" maxValue="10000"/>
    </cacheField>
    <cacheField name="Coûts de sous-traitance" numFmtId="167">
      <sharedItems/>
    </cacheField>
    <cacheField name="Infrastructures portuaires" numFmtId="167">
      <sharedItems containsMixedTypes="1" containsNumber="1" containsInteger="1" minValue="45000000" maxValue="45000000"/>
    </cacheField>
    <cacheField name="Invest. accès et draggage" numFmtId="167">
      <sharedItems containsMixedTypes="1" containsNumber="1" containsInteger="1" minValue="2000000" maxValue="2000000"/>
    </cacheField>
    <cacheField name="Invest. superstructures" numFmtId="167">
      <sharedItems containsMixedTypes="1" containsNumber="1" containsInteger="1" minValue="60000000" maxValue="60000000"/>
    </cacheField>
    <cacheField name="Autres coûts" numFmtId="167">
      <sharedItems/>
    </cacheField>
    <cacheField name="Commentaires" numFmtId="0">
      <sharedItems containsNonDate="0" containsString="0" containsBlank="1"/>
    </cacheField>
    <cacheField name="Total des coûts" numFmtId="167">
      <sharedItems containsSemiMixedTypes="0" containsString="0" containsNumber="1" containsInteger="1" minValue="0" maxValue="60000000"/>
    </cacheField>
    <cacheField name="Classification" numFmtId="0">
      <sharedItems containsBlank="1" count="10">
        <s v="RP - Infras portuaires"/>
        <s v="RP - Infras accès et draggage"/>
        <s v="RP - superstructures"/>
        <m/>
        <s v="NE" u="1"/>
        <s v="RI" u="1"/>
        <s v="RD" u="1"/>
        <s v="PE" u="1"/>
        <s v="DE" u="1"/>
        <s v="NR" u="1"/>
      </sharedItems>
      <fieldGroup par="47"/>
    </cacheField>
    <cacheField name="Taux aide (hors RP)" numFmtId="9">
      <sharedItems containsSemiMixedTypes="0" containsString="0" containsNumber="1" minValue="0" maxValue="1"/>
    </cacheField>
    <cacheField name="Total coût RP - infras portuaires" numFmtId="168">
      <sharedItems containsSemiMixedTypes="0" containsString="0" containsNumber="1" containsInteger="1" minValue="0" maxValue="45000000"/>
    </cacheField>
    <cacheField name="Total coût RP - infras accès et draggage" numFmtId="168">
      <sharedItems containsSemiMixedTypes="0" containsString="0" containsNumber="1" containsInteger="1" minValue="0" maxValue="2000000"/>
    </cacheField>
    <cacheField name="Total coûts éligibles et retenus" numFmtId="168">
      <sharedItems containsSemiMixedTypes="0" containsString="0" containsNumber="1" containsInteger="1" minValue="0" maxValue="45000000"/>
    </cacheField>
    <cacheField name="Total coûts non éligibles" numFmtId="168">
      <sharedItems containsSemiMixedTypes="0" containsString="0" containsNumber="1" containsInteger="1" minValue="0" maxValue="60000000"/>
    </cacheField>
    <cacheField name="Total coûts non retenus" numFmtId="168">
      <sharedItems containsSemiMixedTypes="0" containsString="0" containsNumber="1" containsInteger="1" minValue="0" maxValue="0"/>
    </cacheField>
    <cacheField name="Total coûts non éligibles et non retenus" numFmtId="168">
      <sharedItems containsSemiMixedTypes="0" containsString="0" containsNumber="1" containsInteger="1" minValue="0" maxValue="60000000"/>
    </cacheField>
    <cacheField name="Subventions" numFmtId="168">
      <sharedItems containsSemiMixedTypes="0" containsString="0" containsNumber="1" containsInteger="1" minValue="0" maxValue="36000000"/>
    </cacheField>
    <cacheField name="Avances remboursables" numFmtId="168">
      <sharedItems containsSemiMixedTypes="0" containsString="0" containsNumber="1" containsInteger="1" minValue="0" maxValue="2000000"/>
    </cacheField>
    <cacheField name="Aide totale" numFmtId="168">
      <sharedItems containsSemiMixedTypes="0" containsString="0" containsNumber="1" containsInteger="1" minValue="0" maxValue="36000000"/>
    </cacheField>
    <cacheField name="% Frais connexe PME_GE" numFmtId="0" formula="#NAME?/'Salaires chargés non environnés'" databaseField="0"/>
    <cacheField name="Champ1" numFmtId="0" formula=" 0" databaseField="0"/>
    <cacheField name="% subvention/aide totale" numFmtId="0" formula="Subventions/'Aide totale'" databaseField="0"/>
    <cacheField name="% d'avance remboursable/aide total" numFmtId="0" formula="'Avances remboursables'/'Aide totale'" databaseField="0"/>
    <cacheField name="% aide totale/ coûts éligibles et retenus" numFmtId="0" formula="'Aide totale'/'Total coûts éligibles et retenus'" databaseField="0"/>
    <cacheField name="Effet levier" numFmtId="0" formula=" ('Total des coûts'-'Aide totale')/('Aide totale')" databaseField="0"/>
    <cacheField name="Classification2" numFmtId="0" databaseField="0">
      <fieldGroup base="30">
        <discretePr count="10">
          <x v="5"/>
          <x v="6"/>
          <x v="7"/>
          <x v="1"/>
          <x v="3"/>
          <x v="2"/>
          <x v="4"/>
          <x v="0"/>
          <x v="2"/>
          <x v="3"/>
        </discretePr>
        <groupItems count="8">
          <s v="PE"/>
          <m/>
          <s v="Groupe1"/>
          <s v="Groupe2"/>
          <s v="RD"/>
          <s v="RP - Infras portuaires"/>
          <s v="RP - Infras accès et draggage"/>
          <s v="RP - superstructures"/>
        </groupItems>
      </fieldGroup>
    </cacheField>
    <cacheField name="Part d'avances remb." numFmtId="0" formula="#NAME?/#NAME?" databaseField="0"/>
    <cacheField name="Taux d'aide (éligibles et retenus)" numFmtId="0" formula="#NAME?/#NAME?" databaseField="0"/>
    <cacheField name="% de subvention" numFmtId="0" formula="Subventions/'Total coûts éligibles et retenus'" databaseField="0"/>
    <cacheField name="% d'AR" numFmtId="0" formula="'Avances remboursables'/'Total coûts éligibles et retenus'" databaseField="0"/>
    <cacheField name="Description des couts" numFmtId="0" formula="'Coûts de sous-traitance'+#NAME?+#NAME?+'Autres coûts'" databaseField="0"/>
    <cacheField name="Champ2" numFmtId="0" formula="'Coûts de sous-traitance'+#NAME?+#NAME?+'Autres coûts'" databaseField="0"/>
    <cacheField name="Champ3" numFmtId="0" formula="IFERROR(#NAME?/'Total Homme.mois',&quot;0&quot;)" databaseField="0"/>
    <cacheField name="soustrait/couts tot" numFmtId="0" formula="'Coûts de sous-traitance'/'Total des coûts'"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5148.450960300928" createdVersion="6" refreshedVersion="8" minRefreshableVersion="3" recordCount="30" xr:uid="{00000000-000A-0000-FFFF-FFFF11000000}">
  <cacheSource type="worksheet">
    <worksheetSource ref="A10:AO1046" sheet="BdD"/>
  </cacheSource>
  <cacheFields count="48">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3">
        <s v="Partenaire 1"/>
        <m/>
        <s v="Partenaire 2" u="1"/>
      </sharedItems>
    </cacheField>
    <cacheField name="Semestre" numFmtId="0">
      <sharedItems containsBlank="1" count="4">
        <s v="SEM01"/>
        <s v="SEM02"/>
        <m/>
        <s v="SEM03"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1"/>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1"/>
    </cacheField>
    <cacheField name="Salaires cat 1" numFmtId="167">
      <sharedItems containsString="0" containsBlank="1" containsNumber="1" containsInteger="1" minValue="10000" maxValue="10000"/>
    </cacheField>
    <cacheField name="Salaires cat 2" numFmtId="167">
      <sharedItems containsString="0" containsBlank="1" containsNumber="1" containsInteger="1" minValue="8000" maxValue="8000"/>
    </cacheField>
    <cacheField name="Salaires cat 3" numFmtId="167">
      <sharedItems containsNonDate="0" containsString="0" containsBlank="1"/>
    </cacheField>
    <cacheField name="Salaires cat 4" numFmtId="167">
      <sharedItems containsNonDate="0" containsString="0" containsBlank="1"/>
    </cacheField>
    <cacheField name="Salaires cat 5" numFmtId="167">
      <sharedItems containsNonDate="0" containsString="0" containsBlank="1"/>
    </cacheField>
    <cacheField name="Salaires chargés non environnés" numFmtId="167">
      <sharedItems containsString="0" containsBlank="1" containsNumber="1" containsInteger="1" minValue="0" maxValue="10000"/>
    </cacheField>
    <cacheField name="dont salaires personnels permanents (statutaires organismes publics)" numFmtId="167">
      <sharedItems containsNonDate="0" containsString="0" containsBlank="1"/>
    </cacheField>
    <cacheField name="dont salaires sans pers. permanents" numFmtId="167">
      <sharedItems containsString="0" containsBlank="1" containsNumber="1" containsInteger="1" minValue="0" maxValue="10000"/>
    </cacheField>
    <cacheField name="Coûts de sous-traitance" numFmtId="167">
      <sharedItems containsBlank="1" count="2">
        <s v=""/>
        <m/>
      </sharedItems>
    </cacheField>
    <cacheField name="Infrastructures portuaires" numFmtId="167">
      <sharedItems containsBlank="1" containsMixedTypes="1" containsNumber="1" containsInteger="1" minValue="45000000" maxValue="45000000" count="3">
        <n v="45000000"/>
        <s v=""/>
        <m/>
      </sharedItems>
    </cacheField>
    <cacheField name="Invest. accès et draggage" numFmtId="167">
      <sharedItems containsBlank="1" containsMixedTypes="1" containsNumber="1" containsInteger="1" minValue="2000000" maxValue="2000000" count="3">
        <s v=""/>
        <n v="2000000"/>
        <m/>
      </sharedItems>
    </cacheField>
    <cacheField name="Invest. superstructures" numFmtId="167">
      <sharedItems containsBlank="1" containsMixedTypes="1" containsNumber="1" containsInteger="1" minValue="60000000" maxValue="60000000" count="3">
        <s v=""/>
        <n v="60000000"/>
        <m/>
      </sharedItems>
    </cacheField>
    <cacheField name="Autres coûts" numFmtId="167">
      <sharedItems containsBlank="1"/>
    </cacheField>
    <cacheField name="Commentaires" numFmtId="0">
      <sharedItems containsNonDate="0" containsString="0" containsBlank="1"/>
    </cacheField>
    <cacheField name="Total des coûts" numFmtId="167">
      <sharedItems containsString="0" containsBlank="1" containsNumber="1" containsInteger="1" minValue="0" maxValue="60000000"/>
    </cacheField>
    <cacheField name="Classification_x000a_(RP = régime portuaire)" numFmtId="0">
      <sharedItems containsBlank="1"/>
    </cacheField>
    <cacheField name="Taux aide" numFmtId="0">
      <sharedItems containsString="0" containsBlank="1" containsNumber="1" minValue="0" maxValue="1"/>
    </cacheField>
    <cacheField name="Coût infras portuaires" numFmtId="168">
      <sharedItems containsString="0" containsBlank="1" containsNumber="1" containsInteger="1" minValue="0" maxValue="45000000"/>
    </cacheField>
    <cacheField name="Coût infras accès &amp; draggage" numFmtId="168">
      <sharedItems containsString="0" containsBlank="1" containsNumber="1" containsInteger="1" minValue="0" maxValue="2000000"/>
    </cacheField>
    <cacheField name="Total coûts éligibles et retenus" numFmtId="168">
      <sharedItems containsString="0" containsBlank="1" containsNumber="1" containsInteger="1" minValue="0" maxValue="45000000"/>
    </cacheField>
    <cacheField name="Total coûts non éligibles" numFmtId="168">
      <sharedItems containsString="0" containsBlank="1" containsNumber="1" containsInteger="1" minValue="0" maxValue="60000000"/>
    </cacheField>
    <cacheField name="Total coûts non retenus" numFmtId="168">
      <sharedItems containsString="0" containsBlank="1" containsNumber="1" containsInteger="1" minValue="0" maxValue="0"/>
    </cacheField>
    <cacheField name="Total coûts non éligibles et non retenus" numFmtId="168">
      <sharedItems containsString="0" containsBlank="1" containsNumber="1" containsInteger="1" minValue="0" maxValue="60000000"/>
    </cacheField>
    <cacheField name="Subventions" numFmtId="168">
      <sharedItems containsString="0" containsBlank="1" containsNumber="1" containsInteger="1" minValue="0" maxValue="36000000"/>
    </cacheField>
    <cacheField name="Avances remboursables" numFmtId="168">
      <sharedItems containsString="0" containsBlank="1" containsNumber="1" containsInteger="1" minValue="0" maxValue="0"/>
    </cacheField>
    <cacheField name="Aide totale" numFmtId="168">
      <sharedItems containsString="0" containsBlank="1" containsNumber="1" containsInteger="1" minValue="0" maxValue="36000000"/>
    </cacheField>
    <cacheField name="Taux d'aide (éligibles et retenus)" numFmtId="0" formula="IF('Aide totale'=0,0,'Aide totale'/'Total coûts éligibles et retenus')" databaseField="0"/>
    <cacheField name="Part d'avances remb." numFmtId="0" formula="IF('Aide totale'=0,0,'Avances remboursables'/'Aide totale')" databaseField="0"/>
    <cacheField name="Coût totaux" numFmtId="0" formula="SUM('Total des coûts')" databaseField="0"/>
    <cacheField name="% sous-traitance" numFmtId="0" formula="'Coûts de sous-traitance'/'Total des coûts'" databaseField="0"/>
    <cacheField name="Frais mission / ETP" numFmtId="0" formula="IF(ISERROR((#NAME?/'Total Homme.mois')),0,(#NAME?/'Total Homme.mois'))" databaseField="0"/>
    <cacheField name="% de subvention" numFmtId="0" formula="Subventions/'Total coûts éligibles et retenus'" databaseField="0"/>
    <cacheField name="% d'AR" numFmtId="0" formula="'Avances remboursables'/'Total coûts éligibles et retenus'"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5148.586181828701" createdVersion="8" refreshedVersion="8" minRefreshableVersion="3" recordCount="30" xr:uid="{598AB1D5-58C4-4B95-A235-55010AF682CB}">
  <cacheSource type="worksheet">
    <worksheetSource ref="A10:AO200" sheet="BdD"/>
  </cacheSource>
  <cacheFields count="41">
    <cacheField name="Lot" numFmtId="0">
      <sharedItems containsBlank="1"/>
    </cacheField>
    <cacheField name="Tache" numFmtId="0">
      <sharedItems containsString="0" containsBlank="1" containsNumber="1" containsInteger="1" minValue="1" maxValue="1"/>
    </cacheField>
    <cacheField name="Sous-tache" numFmtId="0">
      <sharedItems containsString="0" containsBlank="1" containsNumber="1" containsInteger="1" minValue="1" maxValue="1"/>
    </cacheField>
    <cacheField name="Code detail" numFmtId="0">
      <sharedItems containsBlank="1"/>
    </cacheField>
    <cacheField name="Intitulé de l'activité" numFmtId="0">
      <sharedItems containsBlank="1" containsMixedTypes="1" containsNumber="1" containsInteger="1" minValue="0" maxValue="0"/>
    </cacheField>
    <cacheField name="Partenaire" numFmtId="0">
      <sharedItems containsBlank="1" count="2">
        <s v="Partenaire 1"/>
        <m/>
      </sharedItems>
    </cacheField>
    <cacheField name="Semestre" numFmtId="0">
      <sharedItems containsBlank="1"/>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String="0" containsBlank="1" containsNumber="1" containsInteger="1" minValue="1" maxValue="1"/>
    </cacheField>
    <cacheField name="Homme.mois cat 2" numFmtId="0">
      <sharedItems containsString="0" containsBlank="1" containsNumber="1" containsInteger="1" minValue="1" maxValue="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1"/>
    </cacheField>
    <cacheField name="Salaires cat 1" numFmtId="167">
      <sharedItems containsString="0" containsBlank="1" containsNumber="1" containsInteger="1" minValue="10000" maxValue="10000"/>
    </cacheField>
    <cacheField name="Salaires cat 2" numFmtId="167">
      <sharedItems containsString="0" containsBlank="1" containsNumber="1" containsInteger="1" minValue="8000" maxValue="8000"/>
    </cacheField>
    <cacheField name="Salaires cat 3" numFmtId="167">
      <sharedItems containsNonDate="0" containsString="0" containsBlank="1"/>
    </cacheField>
    <cacheField name="Salaires cat 4" numFmtId="167">
      <sharedItems containsNonDate="0" containsString="0" containsBlank="1"/>
    </cacheField>
    <cacheField name="Salaires cat 5" numFmtId="167">
      <sharedItems containsNonDate="0" containsString="0" containsBlank="1"/>
    </cacheField>
    <cacheField name="Salaires chargés non environnés" numFmtId="167">
      <sharedItems containsString="0" containsBlank="1" containsNumber="1" containsInteger="1" minValue="0" maxValue="10000" count="4">
        <n v="10000"/>
        <n v="8000"/>
        <n v="0"/>
        <m/>
      </sharedItems>
    </cacheField>
    <cacheField name="dont salaires personnels permanents (statutaires organismes publics)" numFmtId="167">
      <sharedItems containsNonDate="0" containsString="0" containsBlank="1"/>
    </cacheField>
    <cacheField name="dont salaires sans pers. permanents" numFmtId="167">
      <sharedItems containsString="0" containsBlank="1" containsNumber="1" containsInteger="1" minValue="0" maxValue="10000"/>
    </cacheField>
    <cacheField name="Coûts de sous-traitance" numFmtId="167">
      <sharedItems containsBlank="1" count="2">
        <s v=""/>
        <m/>
      </sharedItems>
    </cacheField>
    <cacheField name="Infrastructures portuaires" numFmtId="167">
      <sharedItems containsBlank="1" containsMixedTypes="1" containsNumber="1" containsInteger="1" minValue="45000000" maxValue="45000000" count="3">
        <n v="45000000"/>
        <s v=""/>
        <m/>
      </sharedItems>
    </cacheField>
    <cacheField name="Invest. accès et draggage" numFmtId="167">
      <sharedItems containsBlank="1" containsMixedTypes="1" containsNumber="1" containsInteger="1" minValue="2000000" maxValue="2000000" count="3">
        <s v=""/>
        <n v="2000000"/>
        <m/>
      </sharedItems>
    </cacheField>
    <cacheField name="Invest. superstructures" numFmtId="167">
      <sharedItems containsBlank="1" containsMixedTypes="1" containsNumber="1" containsInteger="1" minValue="60000000" maxValue="60000000" count="3">
        <s v=""/>
        <n v="60000000"/>
        <m/>
      </sharedItems>
    </cacheField>
    <cacheField name="Autres coûts" numFmtId="167">
      <sharedItems containsBlank="1"/>
    </cacheField>
    <cacheField name="Commentaires" numFmtId="0">
      <sharedItems containsNonDate="0" containsString="0" containsBlank="1"/>
    </cacheField>
    <cacheField name="Total des coûts" numFmtId="167">
      <sharedItems containsString="0" containsBlank="1" containsNumber="1" containsInteger="1" minValue="0" maxValue="60000000"/>
    </cacheField>
    <cacheField name="Classification_x000a_(RP = régime portuaire)" numFmtId="0">
      <sharedItems containsBlank="1"/>
    </cacheField>
    <cacheField name="Taux aide" numFmtId="0">
      <sharedItems containsString="0" containsBlank="1" containsNumber="1" minValue="0" maxValue="1"/>
    </cacheField>
    <cacheField name="Coût infras portuaires" numFmtId="168">
      <sharedItems containsString="0" containsBlank="1" containsNumber="1" containsInteger="1" minValue="0" maxValue="45000000"/>
    </cacheField>
    <cacheField name="Coût infras accès &amp; draggage" numFmtId="168">
      <sharedItems containsString="0" containsBlank="1" containsNumber="1" containsInteger="1" minValue="0" maxValue="2000000"/>
    </cacheField>
    <cacheField name="Total coûts éligibles et retenus" numFmtId="168">
      <sharedItems containsString="0" containsBlank="1" containsNumber="1" containsInteger="1" minValue="0" maxValue="45000000"/>
    </cacheField>
    <cacheField name="Total coûts non éligibles" numFmtId="168">
      <sharedItems containsString="0" containsBlank="1" containsNumber="1" containsInteger="1" minValue="0" maxValue="60000000"/>
    </cacheField>
    <cacheField name="Total coûts non retenus" numFmtId="168">
      <sharedItems containsString="0" containsBlank="1" containsNumber="1" containsInteger="1" minValue="0" maxValue="0"/>
    </cacheField>
    <cacheField name="Total coûts non éligibles et non retenus" numFmtId="168">
      <sharedItems containsString="0" containsBlank="1" containsNumber="1" containsInteger="1" minValue="0" maxValue="60000000"/>
    </cacheField>
    <cacheField name="Subventions" numFmtId="168">
      <sharedItems containsString="0" containsBlank="1" containsNumber="1" containsInteger="1" minValue="0" maxValue="36000000"/>
    </cacheField>
    <cacheField name="Avances remboursables" numFmtId="168">
      <sharedItems containsString="0" containsBlank="1" containsNumber="1" containsInteger="1" minValue="0" maxValue="0"/>
    </cacheField>
    <cacheField name="Aide totale" numFmtId="168">
      <sharedItems containsString="0" containsBlank="1" containsNumber="1" containsInteger="1" minValue="0" maxValue="36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LOT 0"/>
    <n v="1"/>
    <n v="1"/>
    <s v="LOT 011"/>
    <s v="Tache de DE"/>
    <x v="0"/>
    <s v="SEM01"/>
    <m/>
    <m/>
    <n v="1"/>
    <m/>
    <m/>
    <m/>
    <m/>
    <n v="1"/>
    <n v="10000"/>
    <m/>
    <m/>
    <m/>
    <m/>
    <n v="10000"/>
    <m/>
    <n v="10000"/>
    <n v="2000"/>
    <s v=""/>
    <n v="0"/>
    <n v="1000"/>
    <s v=""/>
    <s v=""/>
    <s v=""/>
    <m/>
    <n v="13000"/>
    <s v="DE"/>
    <n v="0.6"/>
    <n v="0"/>
    <n v="13000"/>
    <n v="0"/>
    <n v="0"/>
    <n v="13000"/>
    <n v="0"/>
    <n v="0"/>
    <n v="0"/>
    <n v="0"/>
    <n v="5850"/>
    <n v="1950"/>
    <n v="7800"/>
  </r>
  <r>
    <s v="LOT 0"/>
    <n v="1"/>
    <n v="1"/>
    <s v="LOT 011"/>
    <s v="Tache de DE"/>
    <x v="0"/>
    <s v="SEM02"/>
    <m/>
    <m/>
    <n v="1"/>
    <m/>
    <m/>
    <m/>
    <m/>
    <n v="1"/>
    <n v="10000"/>
    <m/>
    <m/>
    <m/>
    <m/>
    <n v="10000"/>
    <m/>
    <n v="10000"/>
    <n v="2000"/>
    <s v=""/>
    <n v="0"/>
    <m/>
    <s v=""/>
    <s v=""/>
    <s v=""/>
    <m/>
    <n v="12000"/>
    <s v="NE"/>
    <n v="0"/>
    <n v="0"/>
    <n v="0"/>
    <n v="0"/>
    <n v="0"/>
    <n v="0"/>
    <n v="12000"/>
    <n v="0"/>
    <n v="0"/>
    <n v="12000"/>
    <n v="0"/>
    <n v="0"/>
    <n v="0"/>
  </r>
  <r>
    <s v="LOT 1"/>
    <n v="1"/>
    <n v="1"/>
    <s v="LOT 111"/>
    <s v="Tache de RI"/>
    <x v="0"/>
    <s v="SEM01"/>
    <m/>
    <m/>
    <m/>
    <n v="1"/>
    <m/>
    <m/>
    <m/>
    <n v="1"/>
    <m/>
    <n v="6000"/>
    <m/>
    <m/>
    <m/>
    <n v="6000"/>
    <m/>
    <n v="6000"/>
    <n v="1200"/>
    <n v="10000"/>
    <n v="100000"/>
    <m/>
    <s v=""/>
    <s v=""/>
    <s v=""/>
    <m/>
    <n v="117200"/>
    <s v="RI"/>
    <n v="0.6"/>
    <n v="117200"/>
    <n v="0"/>
    <n v="0"/>
    <n v="0"/>
    <n v="117200"/>
    <n v="0"/>
    <n v="0"/>
    <n v="0"/>
    <n v="0"/>
    <n v="52740"/>
    <n v="17580"/>
    <n v="70320"/>
  </r>
  <r>
    <s v="LOT 1"/>
    <n v="1"/>
    <n v="1"/>
    <s v="LOT 111"/>
    <s v="Tache de RI"/>
    <x v="0"/>
    <s v="SEM02"/>
    <m/>
    <m/>
    <m/>
    <n v="1"/>
    <m/>
    <m/>
    <m/>
    <n v="1"/>
    <m/>
    <n v="6000"/>
    <m/>
    <m/>
    <m/>
    <n v="6000"/>
    <m/>
    <n v="6000"/>
    <n v="1200"/>
    <s v=""/>
    <n v="100000"/>
    <m/>
    <s v=""/>
    <s v=""/>
    <s v=""/>
    <m/>
    <n v="107200"/>
    <s v="RI"/>
    <n v="0.6"/>
    <n v="107200"/>
    <n v="0"/>
    <n v="0"/>
    <n v="0"/>
    <n v="107200"/>
    <n v="0"/>
    <n v="0"/>
    <n v="0"/>
    <n v="0"/>
    <n v="48240"/>
    <n v="16080"/>
    <n v="64320"/>
  </r>
  <r>
    <s v="LOT 2"/>
    <n v="1"/>
    <n v="1"/>
    <s v="LOT 211"/>
    <s v="Tache de RD"/>
    <x v="0"/>
    <s v="SEM01"/>
    <m/>
    <m/>
    <m/>
    <m/>
    <m/>
    <m/>
    <m/>
    <n v="0"/>
    <m/>
    <m/>
    <m/>
    <m/>
    <m/>
    <n v="0"/>
    <m/>
    <n v="0"/>
    <n v="0"/>
    <s v=""/>
    <n v="0"/>
    <m/>
    <s v=""/>
    <s v=""/>
    <n v="100000"/>
    <m/>
    <n v="100000"/>
    <s v="PE"/>
    <n v="0.35"/>
    <n v="0"/>
    <n v="0"/>
    <n v="100000"/>
    <n v="99950"/>
    <n v="99950"/>
    <n v="0"/>
    <n v="0"/>
    <n v="50"/>
    <n v="50"/>
    <n v="26236.875"/>
    <n v="8745.625"/>
    <n v="34982.5"/>
  </r>
  <r>
    <s v="LOT 3"/>
    <n v="1"/>
    <n v="1"/>
    <s v="LOT 311"/>
    <s v="Recherche"/>
    <x v="1"/>
    <s v="SEM01"/>
    <m/>
    <m/>
    <n v="30"/>
    <m/>
    <m/>
    <m/>
    <m/>
    <n v="30"/>
    <n v="5000"/>
    <m/>
    <m/>
    <m/>
    <m/>
    <n v="150000"/>
    <n v="3000"/>
    <n v="147000"/>
    <n v="30000"/>
    <s v=""/>
    <n v="0"/>
    <m/>
    <s v=""/>
    <s v=""/>
    <s v=""/>
    <m/>
    <n v="180000"/>
    <s v="RI"/>
    <n v="0.5"/>
    <n v="180000"/>
    <n v="0"/>
    <n v="0"/>
    <n v="0"/>
    <n v="180000"/>
    <n v="3000"/>
    <n v="0"/>
    <n v="0"/>
    <n v="3000"/>
    <n v="67500"/>
    <n v="22500"/>
    <n v="9000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s v=""/>
    <n v="0"/>
    <x v="2"/>
    <m/>
    <m/>
    <m/>
    <m/>
    <m/>
    <m/>
    <m/>
    <m/>
    <n v="0"/>
    <m/>
    <m/>
    <m/>
    <m/>
    <m/>
    <n v="0"/>
    <m/>
    <n v="0"/>
    <n v="0"/>
    <s v=""/>
    <s v=""/>
    <m/>
    <s v=""/>
    <s v=""/>
    <s v=""/>
    <m/>
    <n v="0"/>
    <m/>
    <n v="0"/>
    <n v="0"/>
    <n v="0"/>
    <n v="0"/>
    <n v="0"/>
    <n v="0"/>
    <n v="0"/>
    <n v="0"/>
    <n v="0"/>
    <n v="0"/>
    <n v="0"/>
    <n v="0"/>
    <n v="0"/>
  </r>
  <r>
    <m/>
    <m/>
    <m/>
    <m/>
    <m/>
    <x v="2"/>
    <m/>
    <m/>
    <m/>
    <m/>
    <m/>
    <m/>
    <m/>
    <m/>
    <m/>
    <m/>
    <m/>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LOT 0"/>
    <n v="1"/>
    <n v="1"/>
    <s v="LOT 011"/>
    <s v="Tache de DE"/>
    <x v="0"/>
    <x v="0"/>
    <m/>
    <m/>
    <n v="1"/>
    <m/>
    <m/>
    <m/>
    <m/>
    <n v="1"/>
    <n v="10000"/>
    <m/>
    <m/>
    <m/>
    <m/>
    <n v="10000"/>
    <m/>
    <n v="10000"/>
    <n v="2000"/>
    <s v=""/>
    <n v="0"/>
    <m/>
    <s v=""/>
    <s v=""/>
    <s v=""/>
    <m/>
    <n v="12000"/>
    <s v="DE"/>
    <n v="0.35"/>
    <n v="0"/>
    <n v="12000"/>
    <n v="0"/>
    <n v="0"/>
    <n v="0"/>
    <n v="12000"/>
    <n v="0"/>
    <n v="0"/>
    <n v="0"/>
    <n v="0"/>
    <n v="3150"/>
    <n v="1050"/>
    <n v="4200"/>
  </r>
  <r>
    <s v="LOT 0"/>
    <n v="1"/>
    <n v="1"/>
    <s v="LOT 011"/>
    <s v="Tache de DE"/>
    <x v="0"/>
    <x v="1"/>
    <m/>
    <m/>
    <n v="1"/>
    <m/>
    <m/>
    <m/>
    <m/>
    <n v="1"/>
    <n v="10000"/>
    <m/>
    <m/>
    <m/>
    <m/>
    <n v="10000"/>
    <m/>
    <n v="10000"/>
    <n v="2000"/>
    <s v=""/>
    <n v="0"/>
    <m/>
    <s v=""/>
    <s v=""/>
    <s v=""/>
    <m/>
    <n v="12000"/>
    <s v="DE"/>
    <n v="0.35"/>
    <n v="0"/>
    <n v="12000"/>
    <n v="0"/>
    <n v="0"/>
    <n v="0"/>
    <n v="12000"/>
    <n v="0"/>
    <n v="0"/>
    <n v="0"/>
    <n v="0"/>
    <n v="3150"/>
    <n v="1050"/>
    <n v="4200"/>
  </r>
  <r>
    <s v="LOT 1"/>
    <n v="1"/>
    <n v="1"/>
    <s v="LOT 111"/>
    <s v="Tache de RI"/>
    <x v="0"/>
    <x v="0"/>
    <m/>
    <m/>
    <m/>
    <n v="1"/>
    <m/>
    <m/>
    <m/>
    <n v="1"/>
    <m/>
    <n v="6000"/>
    <m/>
    <m/>
    <m/>
    <n v="6000"/>
    <m/>
    <n v="6000"/>
    <n v="1200"/>
    <n v="10000"/>
    <n v="100000"/>
    <m/>
    <s v=""/>
    <s v=""/>
    <s v=""/>
    <m/>
    <n v="117200"/>
    <s v="RI"/>
    <n v="0.6"/>
    <n v="117200"/>
    <n v="0"/>
    <n v="0"/>
    <n v="0"/>
    <n v="0"/>
    <n v="117200"/>
    <n v="0"/>
    <n v="0"/>
    <n v="0"/>
    <n v="0"/>
    <n v="52740"/>
    <n v="17580"/>
    <n v="70320"/>
  </r>
  <r>
    <s v="LOT 1"/>
    <n v="1"/>
    <n v="1"/>
    <s v="LOT 111"/>
    <s v="Tache de RI"/>
    <x v="0"/>
    <x v="1"/>
    <m/>
    <m/>
    <m/>
    <n v="1"/>
    <m/>
    <m/>
    <m/>
    <n v="1"/>
    <m/>
    <n v="6000"/>
    <m/>
    <m/>
    <m/>
    <n v="6000"/>
    <m/>
    <n v="6000"/>
    <n v="1200"/>
    <s v=""/>
    <n v="100000"/>
    <m/>
    <s v=""/>
    <s v=""/>
    <s v=""/>
    <m/>
    <n v="107200"/>
    <s v="RI"/>
    <n v="0.6"/>
    <n v="107200"/>
    <n v="0"/>
    <n v="0"/>
    <n v="0"/>
    <n v="0"/>
    <n v="107200"/>
    <n v="0"/>
    <n v="0"/>
    <n v="0"/>
    <n v="0"/>
    <n v="48240"/>
    <n v="16080"/>
    <n v="64320"/>
  </r>
  <r>
    <s v="LOT 2"/>
    <n v="1"/>
    <n v="1"/>
    <s v="LOT 211"/>
    <s v="Tache de RD"/>
    <x v="0"/>
    <x v="0"/>
    <m/>
    <m/>
    <m/>
    <m/>
    <m/>
    <m/>
    <m/>
    <n v="0"/>
    <m/>
    <m/>
    <m/>
    <m/>
    <m/>
    <n v="0"/>
    <m/>
    <n v="0"/>
    <n v="0"/>
    <n v="100000"/>
    <n v="0"/>
    <n v="1000"/>
    <s v=""/>
    <s v=""/>
    <s v=""/>
    <m/>
    <n v="101000"/>
    <s v="RD"/>
    <n v="0.25"/>
    <n v="0"/>
    <n v="0"/>
    <n v="101000"/>
    <n v="0"/>
    <n v="0"/>
    <n v="101000"/>
    <n v="0"/>
    <n v="0"/>
    <n v="0"/>
    <n v="0"/>
    <n v="18937.5"/>
    <n v="6312.5"/>
    <n v="25250"/>
  </r>
  <r>
    <s v="LOT 3"/>
    <n v="1"/>
    <n v="1"/>
    <s v="LOT 311"/>
    <s v="Recherche"/>
    <x v="1"/>
    <x v="0"/>
    <m/>
    <m/>
    <n v="30"/>
    <m/>
    <m/>
    <m/>
    <m/>
    <n v="30"/>
    <n v="5000"/>
    <m/>
    <m/>
    <m/>
    <m/>
    <n v="150000"/>
    <n v="3000"/>
    <n v="147000"/>
    <n v="30000"/>
    <s v=""/>
    <n v="0"/>
    <m/>
    <s v=""/>
    <s v=""/>
    <s v=""/>
    <m/>
    <n v="180000"/>
    <m/>
    <n v="0"/>
    <n v="0"/>
    <n v="0"/>
    <n v="0"/>
    <n v="0"/>
    <n v="0"/>
    <n v="0"/>
    <n v="3000"/>
    <n v="0"/>
    <n v="0"/>
    <n v="300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s v=""/>
    <n v="0"/>
    <x v="2"/>
    <x v="2"/>
    <m/>
    <m/>
    <m/>
    <m/>
    <m/>
    <m/>
    <m/>
    <n v="0"/>
    <m/>
    <m/>
    <m/>
    <m/>
    <m/>
    <n v="0"/>
    <m/>
    <n v="0"/>
    <n v="0"/>
    <s v=""/>
    <s v=""/>
    <m/>
    <s v=""/>
    <s v=""/>
    <s v=""/>
    <m/>
    <n v="0"/>
    <m/>
    <n v="0"/>
    <n v="0"/>
    <n v="0"/>
    <n v="0"/>
    <n v="0"/>
    <n v="0"/>
    <n v="0"/>
    <n v="0"/>
    <n v="0"/>
    <n v="0"/>
    <n v="0"/>
    <n v="0"/>
    <n v="0"/>
    <n v="0"/>
  </r>
  <r>
    <m/>
    <m/>
    <m/>
    <m/>
    <m/>
    <x v="2"/>
    <x v="2"/>
    <m/>
    <m/>
    <m/>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s v="LOT 1"/>
    <n v="1"/>
    <n v="1"/>
    <s v="LOT 111"/>
    <s v="Tache de RP - infrastructures portuaires "/>
    <x v="0"/>
    <x v="0"/>
    <m/>
    <m/>
    <n v="1"/>
    <m/>
    <m/>
    <m/>
    <m/>
    <n v="1"/>
    <n v="10000"/>
    <m/>
    <m/>
    <m/>
    <m/>
    <n v="10000"/>
    <m/>
    <n v="10000"/>
    <x v="0"/>
    <x v="0"/>
    <x v="0"/>
    <x v="0"/>
    <s v=""/>
    <m/>
    <n v="45000000"/>
    <s v="RP - Infras portuaires"/>
    <n v="0.8"/>
    <n v="45000000"/>
    <n v="0"/>
    <n v="45000000"/>
    <n v="0"/>
    <n v="0"/>
    <n v="0"/>
    <n v="36000000"/>
    <n v="0"/>
    <n v="36000000"/>
  </r>
  <r>
    <s v="LOT 2"/>
    <n v="1"/>
    <n v="1"/>
    <s v="LOT 211"/>
    <s v="Tache de RP - investissement accès ou draggage "/>
    <x v="0"/>
    <x v="1"/>
    <m/>
    <m/>
    <n v="1"/>
    <m/>
    <m/>
    <m/>
    <m/>
    <n v="1"/>
    <n v="10000"/>
    <m/>
    <m/>
    <m/>
    <m/>
    <n v="10000"/>
    <m/>
    <n v="10000"/>
    <x v="0"/>
    <x v="1"/>
    <x v="1"/>
    <x v="0"/>
    <s v=""/>
    <m/>
    <n v="2000000"/>
    <s v="RP - Infras accès et draggage"/>
    <n v="1"/>
    <n v="0"/>
    <n v="2000000"/>
    <n v="2000000"/>
    <n v="0"/>
    <n v="0"/>
    <n v="0"/>
    <n v="2000000"/>
    <n v="0"/>
    <n v="2000000"/>
  </r>
  <r>
    <s v="LOT 3"/>
    <n v="1"/>
    <n v="1"/>
    <s v="LOT 311"/>
    <s v="Tache de RP - investissement superstructures"/>
    <x v="0"/>
    <x v="1"/>
    <m/>
    <m/>
    <m/>
    <n v="1"/>
    <m/>
    <m/>
    <m/>
    <n v="1"/>
    <m/>
    <n v="8000"/>
    <m/>
    <m/>
    <m/>
    <n v="8000"/>
    <m/>
    <n v="8000"/>
    <x v="0"/>
    <x v="1"/>
    <x v="0"/>
    <x v="1"/>
    <s v=""/>
    <m/>
    <n v="60000000"/>
    <s v="RP - superstructures"/>
    <n v="0"/>
    <n v="0"/>
    <n v="0"/>
    <n v="0"/>
    <n v="60000000"/>
    <n v="0"/>
    <n v="6000000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s v=""/>
    <n v="0"/>
    <x v="1"/>
    <x v="2"/>
    <m/>
    <m/>
    <m/>
    <m/>
    <m/>
    <m/>
    <m/>
    <n v="0"/>
    <m/>
    <m/>
    <m/>
    <m/>
    <m/>
    <n v="0"/>
    <m/>
    <n v="0"/>
    <x v="0"/>
    <x v="1"/>
    <x v="0"/>
    <x v="0"/>
    <s v=""/>
    <m/>
    <n v="0"/>
    <m/>
    <n v="0"/>
    <n v="0"/>
    <n v="0"/>
    <n v="0"/>
    <n v="0"/>
    <n v="0"/>
    <n v="0"/>
    <n v="0"/>
    <n v="0"/>
    <n v="0"/>
  </r>
  <r>
    <m/>
    <m/>
    <m/>
    <m/>
    <m/>
    <x v="1"/>
    <x v="2"/>
    <m/>
    <m/>
    <m/>
    <m/>
    <m/>
    <m/>
    <m/>
    <m/>
    <m/>
    <m/>
    <m/>
    <m/>
    <m/>
    <m/>
    <m/>
    <m/>
    <x v="1"/>
    <x v="2"/>
    <x v="2"/>
    <x v="2"/>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
  <r>
    <s v="LOT 1"/>
    <n v="1"/>
    <n v="1"/>
    <s v="LOT 111"/>
    <s v="Tache de RP - infrastructures portuaires "/>
    <x v="0"/>
    <s v="SEM01"/>
    <m/>
    <m/>
    <n v="1"/>
    <m/>
    <m/>
    <m/>
    <m/>
    <n v="1"/>
    <n v="10000"/>
    <m/>
    <m/>
    <m/>
    <m/>
    <x v="0"/>
    <m/>
    <n v="10000"/>
    <x v="0"/>
    <x v="0"/>
    <x v="0"/>
    <x v="0"/>
    <s v=""/>
    <m/>
    <n v="45000000"/>
    <s v="RP - Infras portuaires"/>
    <n v="0.8"/>
    <n v="45000000"/>
    <n v="0"/>
    <n v="45000000"/>
    <n v="0"/>
    <n v="0"/>
    <n v="0"/>
    <n v="36000000"/>
    <n v="0"/>
    <n v="36000000"/>
  </r>
  <r>
    <s v="LOT 2"/>
    <n v="1"/>
    <n v="1"/>
    <s v="LOT 211"/>
    <s v="Tache de RP - investissement accès ou draggage "/>
    <x v="0"/>
    <s v="SEM02"/>
    <m/>
    <m/>
    <n v="1"/>
    <m/>
    <m/>
    <m/>
    <m/>
    <n v="1"/>
    <n v="10000"/>
    <m/>
    <m/>
    <m/>
    <m/>
    <x v="0"/>
    <m/>
    <n v="10000"/>
    <x v="0"/>
    <x v="1"/>
    <x v="1"/>
    <x v="0"/>
    <s v=""/>
    <m/>
    <n v="2000000"/>
    <s v="RP - Infras accès et draggage"/>
    <n v="1"/>
    <n v="0"/>
    <n v="2000000"/>
    <n v="2000000"/>
    <n v="0"/>
    <n v="0"/>
    <n v="0"/>
    <n v="2000000"/>
    <n v="0"/>
    <n v="2000000"/>
  </r>
  <r>
    <s v="LOT 3"/>
    <n v="1"/>
    <n v="1"/>
    <s v="LOT 311"/>
    <s v="Tache de RP - investissement superstructures"/>
    <x v="0"/>
    <s v="SEM02"/>
    <m/>
    <m/>
    <m/>
    <n v="1"/>
    <m/>
    <m/>
    <m/>
    <n v="1"/>
    <m/>
    <n v="8000"/>
    <m/>
    <m/>
    <m/>
    <x v="1"/>
    <m/>
    <n v="8000"/>
    <x v="0"/>
    <x v="1"/>
    <x v="0"/>
    <x v="1"/>
    <s v=""/>
    <m/>
    <n v="60000000"/>
    <s v="RP - superstructures"/>
    <n v="0"/>
    <n v="0"/>
    <n v="0"/>
    <n v="0"/>
    <n v="60000000"/>
    <n v="0"/>
    <n v="6000000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s v=""/>
    <n v="0"/>
    <x v="1"/>
    <m/>
    <m/>
    <m/>
    <m/>
    <m/>
    <m/>
    <m/>
    <m/>
    <n v="0"/>
    <m/>
    <m/>
    <m/>
    <m/>
    <m/>
    <x v="2"/>
    <m/>
    <n v="0"/>
    <x v="0"/>
    <x v="1"/>
    <x v="0"/>
    <x v="0"/>
    <s v=""/>
    <m/>
    <n v="0"/>
    <m/>
    <n v="0"/>
    <n v="0"/>
    <n v="0"/>
    <n v="0"/>
    <n v="0"/>
    <n v="0"/>
    <n v="0"/>
    <n v="0"/>
    <n v="0"/>
    <n v="0"/>
  </r>
  <r>
    <m/>
    <m/>
    <m/>
    <m/>
    <m/>
    <x v="1"/>
    <m/>
    <m/>
    <m/>
    <m/>
    <m/>
    <m/>
    <m/>
    <m/>
    <m/>
    <m/>
    <m/>
    <m/>
    <m/>
    <m/>
    <x v="3"/>
    <m/>
    <m/>
    <x v="1"/>
    <x v="2"/>
    <x v="2"/>
    <x v="2"/>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4000000}" name="Tableau croisé dynamique5" cacheId="167" applyNumberFormats="0" applyBorderFormats="0" applyFontFormats="0" applyPatternFormats="0" applyAlignmentFormats="0" applyWidthHeightFormats="1" dataCaption="Valeurs" updatedVersion="8" minRefreshableVersion="3" itemPrintTitles="1" createdVersion="6" indent="0" outline="1" outlineData="1" multipleFieldFilters="0" chartFormat="1">
  <location ref="B24:C29" firstHeaderRow="1" firstDataRow="1" firstDataCol="1" rowPageCount="1" colPageCount="1"/>
  <pivotFields count="56">
    <pivotField axis="axisRow" showAll="0" sortType="ascending">
      <items count="6">
        <item m="1" x="4"/>
        <item x="0"/>
        <item x="1"/>
        <item x="2"/>
        <item x="3"/>
        <item t="default"/>
      </items>
    </pivotField>
    <pivotField showAll="0"/>
    <pivotField showAll="0"/>
    <pivotField showAll="0" defaultSubtotal="0"/>
    <pivotField showAll="0"/>
    <pivotField axis="axisPage" showAll="0">
      <items count="8">
        <item m="1" x="2"/>
        <item m="1" x="3"/>
        <item m="1" x="6"/>
        <item x="0"/>
        <item m="1" x="5"/>
        <item x="1"/>
        <item m="1" x="4"/>
        <item t="default"/>
      </items>
    </pivotField>
    <pivotField showAll="0"/>
    <pivotField showAll="0"/>
    <pivotField showAll="0"/>
    <pivotField showAll="0"/>
    <pivotField showAll="0"/>
    <pivotField showAll="0"/>
    <pivotField showAll="0"/>
    <pivotField showAll="0"/>
    <pivotField numFmtId="167" showAll="0"/>
    <pivotField showAll="0"/>
    <pivotField showAll="0"/>
    <pivotField showAll="0"/>
    <pivotField showAll="0"/>
    <pivotField showAll="0"/>
    <pivotField numFmtId="167" showAll="0"/>
    <pivotField showAll="0"/>
    <pivotField numFmtId="167" showAll="0"/>
    <pivotField showAll="0"/>
    <pivotField showAll="0"/>
    <pivotField showAll="0"/>
    <pivotField showAll="0"/>
    <pivotField showAll="0"/>
    <pivotField showAll="0"/>
    <pivotField dataField="1" numFmtId="167" showAll="0"/>
    <pivotField showAll="0">
      <items count="11">
        <item m="1" x="8"/>
        <item m="1" x="4"/>
        <item m="1" x="9"/>
        <item m="1" x="7"/>
        <item m="1" x="5"/>
        <item x="3"/>
        <item m="1" x="6"/>
        <item x="0"/>
        <item x="1"/>
        <item x="2"/>
        <item t="default"/>
      </items>
    </pivotField>
    <pivotField numFmtId="9"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8">
        <item x="0"/>
        <item x="1"/>
        <item x="2"/>
        <item x="3"/>
        <item x="4"/>
        <item x="5"/>
        <item x="6"/>
        <item x="7"/>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5">
    <i>
      <x v="1"/>
    </i>
    <i>
      <x v="2"/>
    </i>
    <i>
      <x v="3"/>
    </i>
    <i>
      <x v="4"/>
    </i>
    <i t="grand">
      <x/>
    </i>
  </rowItems>
  <colItems count="1">
    <i/>
  </colItems>
  <pageFields count="1">
    <pageField fld="5" hier="-1"/>
  </pageFields>
  <dataFields count="1">
    <dataField name="Total des coûts :" fld="29" baseField="0" baseItem="690182600"/>
  </dataFields>
  <formats count="7">
    <format dxfId="371">
      <pivotArea type="all" dataOnly="0" outline="0" fieldPosition="0"/>
    </format>
    <format dxfId="370">
      <pivotArea outline="0" collapsedLevelsAreSubtotals="1" fieldPosition="0"/>
    </format>
    <format dxfId="369">
      <pivotArea field="0" type="button" dataOnly="0" labelOnly="1" outline="0" axis="axisRow" fieldPosition="0"/>
    </format>
    <format dxfId="368">
      <pivotArea dataOnly="0" labelOnly="1" outline="0" axis="axisValues" fieldPosition="0"/>
    </format>
    <format dxfId="367">
      <pivotArea dataOnly="0" labelOnly="1" fieldPosition="0">
        <references count="1">
          <reference field="0" count="0"/>
        </references>
      </pivotArea>
    </format>
    <format dxfId="366">
      <pivotArea dataOnly="0" labelOnly="1" grandRow="1" outline="0" fieldPosition="0"/>
    </format>
    <format dxfId="365">
      <pivotArea dataOnly="0" labelOnly="1" outline="0" axis="axisValues" fieldPosition="0"/>
    </format>
  </formats>
  <chartFormats count="6">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0" count="1" selected="0">
            <x v="0"/>
          </reference>
        </references>
      </pivotArea>
    </chartFormat>
    <chartFormat chart="0" format="8">
      <pivotArea type="data" outline="0" fieldPosition="0">
        <references count="2">
          <reference field="4294967294" count="1" selected="0">
            <x v="0"/>
          </reference>
          <reference field="0" count="1" selected="0">
            <x v="1"/>
          </reference>
        </references>
      </pivotArea>
    </chartFormat>
    <chartFormat chart="0" format="9">
      <pivotArea type="data" outline="0" fieldPosition="0">
        <references count="2">
          <reference field="4294967294" count="1" selected="0">
            <x v="0"/>
          </reference>
          <reference field="0" count="1" selected="0">
            <x v="2"/>
          </reference>
        </references>
      </pivotArea>
    </chartFormat>
    <chartFormat chart="0" format="10">
      <pivotArea type="data" outline="0" fieldPosition="0">
        <references count="2">
          <reference field="4294967294" count="1" selected="0">
            <x v="0"/>
          </reference>
          <reference field="0" count="1" selected="0">
            <x v="4"/>
          </reference>
        </references>
      </pivotArea>
    </chartFormat>
    <chartFormat chart="0" format="12">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Tableau croisé dynamique3" cacheId="166" applyNumberFormats="0" applyBorderFormats="0" applyFontFormats="0" applyPatternFormats="0" applyAlignmentFormats="0" applyWidthHeightFormats="1" dataCaption="Valeurs" updatedVersion="7" minRefreshableVersion="3" itemPrintTitles="1" createdVersion="4" indent="0" outline="1" outlineData="1" multipleFieldFilters="0" chartFormat="4">
  <location ref="B77:C81" firstHeaderRow="1" firstDataRow="1" firstDataCol="1" rowPageCount="1" colPageCount="1"/>
  <pivotFields count="54">
    <pivotField showAll="0"/>
    <pivotField showAll="0"/>
    <pivotField showAll="0"/>
    <pivotField showAll="0" defaultSubtotal="0"/>
    <pivotField showAll="0"/>
    <pivotField axis="axisPage" showAll="0" sortType="ascending">
      <items count="8">
        <item m="1" x="4"/>
        <item m="1" x="5"/>
        <item m="1" x="6"/>
        <item x="0"/>
        <item x="1"/>
        <item m="1" x="3"/>
        <item x="2"/>
        <item t="default"/>
      </items>
    </pivotField>
    <pivotField axis="axisRow" showAll="0" sortType="ascending" defaultSubtotal="0">
      <items count="7">
        <item x="0"/>
        <item x="1"/>
        <item m="1" x="6"/>
        <item m="1" x="5"/>
        <item m="1" x="4"/>
        <item m="1" x="3"/>
        <item x="2"/>
      </items>
    </pivotField>
    <pivotField showAll="0" defaultSubtotal="0"/>
    <pivotField showAll="0" defaultSubtotal="0"/>
    <pivotField showAll="0"/>
    <pivotField showAll="0"/>
    <pivotField showAll="0"/>
    <pivotField showAll="0"/>
    <pivotField showAll="0"/>
    <pivotField numFmtId="169" showAll="0"/>
    <pivotField showAll="0"/>
    <pivotField showAll="0"/>
    <pivotField showAll="0"/>
    <pivotField showAll="0"/>
    <pivotField showAll="0"/>
    <pivotField numFmtId="3" showAll="0"/>
    <pivotField showAll="0"/>
    <pivotField numFmtId="3" showAll="0"/>
    <pivotField numFmtId="3" showAll="0" defaultSubtotal="0"/>
    <pivotField showAll="0"/>
    <pivotField showAll="0"/>
    <pivotField showAll="0"/>
    <pivotField showAll="0" defaultSubtotal="0"/>
    <pivotField showAll="0"/>
    <pivotField numFmtId="3" showAll="0" defaultSubtotal="0"/>
    <pivotField showAll="0" defaultSubtotal="0"/>
    <pivotField numFmtId="3" showAll="0"/>
    <pivotField showAll="0"/>
    <pivotField numFmtId="170" showAll="0" defaultSubtotal="0"/>
    <pivotField numFmtId="3" showAll="0" defaultSubtotal="0"/>
    <pivotField numFmtId="3" showAll="0" defaultSubtotal="0"/>
    <pivotField showAl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4">
    <i>
      <x/>
    </i>
    <i>
      <x v="1"/>
    </i>
    <i>
      <x v="6"/>
    </i>
    <i t="grand">
      <x/>
    </i>
  </rowItems>
  <colItems count="1">
    <i/>
  </colItems>
  <pageFields count="1">
    <pageField fld="5" hier="-1"/>
  </pageFields>
  <dataFields count="1">
    <dataField name="Montant d'aide totale" fld="46" baseField="4" baseItem="1"/>
  </dataFields>
  <formats count="74">
    <format dxfId="445">
      <pivotArea outline="0" collapsedLevelsAreSubtotals="1" fieldPosition="0"/>
    </format>
    <format dxfId="444">
      <pivotArea outline="0" collapsedLevelsAreSubtotals="1" fieldPosition="0">
        <references count="1">
          <reference field="5" count="0" selected="0"/>
        </references>
      </pivotArea>
    </format>
    <format dxfId="443">
      <pivotArea grandCol="1" outline="0" collapsedLevelsAreSubtotals="1" fieldPosition="0"/>
    </format>
    <format dxfId="442">
      <pivotArea type="all" dataOnly="0" outline="0" fieldPosition="0"/>
    </format>
    <format dxfId="441">
      <pivotArea outline="0" collapsedLevelsAreSubtotals="1" fieldPosition="0"/>
    </format>
    <format dxfId="440">
      <pivotArea dataOnly="0" labelOnly="1" fieldPosition="0">
        <references count="1">
          <reference field="5" count="0"/>
        </references>
      </pivotArea>
    </format>
    <format dxfId="439">
      <pivotArea dataOnly="0" labelOnly="1" grandRow="1" outline="0" fieldPosition="0"/>
    </format>
    <format dxfId="438">
      <pivotArea dataOnly="0" labelOnly="1" outline="0" fieldPosition="0">
        <references count="1">
          <reference field="4294967294" count="1">
            <x v="0"/>
          </reference>
        </references>
      </pivotArea>
    </format>
    <format dxfId="437">
      <pivotArea dataOnly="0" labelOnly="1" outline="0" fieldPosition="0">
        <references count="1">
          <reference field="4294967294" count="1">
            <x v="0"/>
          </reference>
        </references>
      </pivotArea>
    </format>
    <format dxfId="436">
      <pivotArea dataOnly="0" labelOnly="1" outline="0" fieldPosition="0">
        <references count="1">
          <reference field="4294967294" count="1">
            <x v="0"/>
          </reference>
        </references>
      </pivotArea>
    </format>
    <format dxfId="435">
      <pivotArea dataOnly="0" labelOnly="1" outline="0" fieldPosition="0">
        <references count="1">
          <reference field="4294967294" count="1">
            <x v="0"/>
          </reference>
        </references>
      </pivotArea>
    </format>
    <format dxfId="434">
      <pivotArea dataOnly="0" labelOnly="1" outline="0" fieldPosition="0">
        <references count="1">
          <reference field="4294967294" count="1">
            <x v="0"/>
          </reference>
        </references>
      </pivotArea>
    </format>
    <format dxfId="433">
      <pivotArea dataOnly="0" labelOnly="1" outline="0" fieldPosition="0">
        <references count="1">
          <reference field="4294967294" count="1">
            <x v="0"/>
          </reference>
        </references>
      </pivotArea>
    </format>
    <format dxfId="432">
      <pivotArea dataOnly="0" labelOnly="1" outline="0" fieldPosition="0">
        <references count="1">
          <reference field="4294967294" count="1">
            <x v="0"/>
          </reference>
        </references>
      </pivotArea>
    </format>
    <format dxfId="431">
      <pivotArea dataOnly="0" labelOnly="1" outline="0" fieldPosition="0">
        <references count="1">
          <reference field="4294967294" count="1">
            <x v="0"/>
          </reference>
        </references>
      </pivotArea>
    </format>
    <format dxfId="430">
      <pivotArea type="all" dataOnly="0" outline="0" fieldPosition="0"/>
    </format>
    <format dxfId="429">
      <pivotArea outline="0" collapsedLevelsAreSubtotals="1" fieldPosition="0"/>
    </format>
    <format dxfId="428">
      <pivotArea dataOnly="0" labelOnly="1" fieldPosition="0">
        <references count="1">
          <reference field="5" count="0"/>
        </references>
      </pivotArea>
    </format>
    <format dxfId="427">
      <pivotArea dataOnly="0" labelOnly="1" grandRow="1" outline="0" fieldPosition="0"/>
    </format>
    <format dxfId="426">
      <pivotArea dataOnly="0" labelOnly="1" outline="0" fieldPosition="0">
        <references count="1">
          <reference field="4294967294" count="1">
            <x v="0"/>
          </reference>
        </references>
      </pivotArea>
    </format>
    <format dxfId="425">
      <pivotArea type="all" dataOnly="0" outline="0" fieldPosition="0"/>
    </format>
    <format dxfId="424">
      <pivotArea outline="0" collapsedLevelsAreSubtotals="1" fieldPosition="0"/>
    </format>
    <format dxfId="423">
      <pivotArea dataOnly="0" labelOnly="1" fieldPosition="0">
        <references count="1">
          <reference field="5" count="0"/>
        </references>
      </pivotArea>
    </format>
    <format dxfId="422">
      <pivotArea dataOnly="0" labelOnly="1" grandRow="1" outline="0" fieldPosition="0"/>
    </format>
    <format dxfId="421">
      <pivotArea dataOnly="0" labelOnly="1" outline="0" fieldPosition="0">
        <references count="1">
          <reference field="4294967294" count="1">
            <x v="0"/>
          </reference>
        </references>
      </pivotArea>
    </format>
    <format dxfId="420">
      <pivotArea type="all" dataOnly="0" outline="0" fieldPosition="0"/>
    </format>
    <format dxfId="419">
      <pivotArea outline="0" collapsedLevelsAreSubtotals="1" fieldPosition="0"/>
    </format>
    <format dxfId="418">
      <pivotArea dataOnly="0" labelOnly="1" fieldPosition="0">
        <references count="1">
          <reference field="5" count="0"/>
        </references>
      </pivotArea>
    </format>
    <format dxfId="417">
      <pivotArea dataOnly="0" labelOnly="1" grandRow="1" outline="0" fieldPosition="0"/>
    </format>
    <format dxfId="416">
      <pivotArea dataOnly="0" labelOnly="1" outline="0" fieldPosition="0">
        <references count="1">
          <reference field="4294967294" count="1">
            <x v="0"/>
          </reference>
        </references>
      </pivotArea>
    </format>
    <format dxfId="415">
      <pivotArea type="all" dataOnly="0" outline="0" fieldPosition="0"/>
    </format>
    <format dxfId="414">
      <pivotArea outline="0" collapsedLevelsAreSubtotals="1" fieldPosition="0"/>
    </format>
    <format dxfId="413">
      <pivotArea dataOnly="0" labelOnly="1" fieldPosition="0">
        <references count="1">
          <reference field="5" count="0"/>
        </references>
      </pivotArea>
    </format>
    <format dxfId="412">
      <pivotArea dataOnly="0" labelOnly="1" grandRow="1" outline="0" fieldPosition="0"/>
    </format>
    <format dxfId="411">
      <pivotArea dataOnly="0" labelOnly="1" outline="0" fieldPosition="0">
        <references count="1">
          <reference field="4294967294" count="1">
            <x v="0"/>
          </reference>
        </references>
      </pivotArea>
    </format>
    <format dxfId="410">
      <pivotArea type="all" dataOnly="0" outline="0" fieldPosition="0"/>
    </format>
    <format dxfId="409">
      <pivotArea outline="0" collapsedLevelsAreSubtotals="1" fieldPosition="0"/>
    </format>
    <format dxfId="408">
      <pivotArea dataOnly="0" labelOnly="1" fieldPosition="0">
        <references count="1">
          <reference field="5" count="0"/>
        </references>
      </pivotArea>
    </format>
    <format dxfId="407">
      <pivotArea dataOnly="0" labelOnly="1" grandRow="1" outline="0" fieldPosition="0"/>
    </format>
    <format dxfId="406">
      <pivotArea dataOnly="0" labelOnly="1" outline="0" fieldPosition="0">
        <references count="1">
          <reference field="4294967294" count="1">
            <x v="0"/>
          </reference>
        </references>
      </pivotArea>
    </format>
    <format dxfId="405">
      <pivotArea type="all" dataOnly="0" outline="0" fieldPosition="0"/>
    </format>
    <format dxfId="404">
      <pivotArea outline="0" collapsedLevelsAreSubtotals="1" fieldPosition="0"/>
    </format>
    <format dxfId="403">
      <pivotArea dataOnly="0" labelOnly="1" fieldPosition="0">
        <references count="1">
          <reference field="5" count="0"/>
        </references>
      </pivotArea>
    </format>
    <format dxfId="402">
      <pivotArea dataOnly="0" labelOnly="1" grandRow="1" outline="0" fieldPosition="0"/>
    </format>
    <format dxfId="401">
      <pivotArea dataOnly="0" labelOnly="1" outline="0" fieldPosition="0">
        <references count="1">
          <reference field="4294967294" count="1">
            <x v="0"/>
          </reference>
        </references>
      </pivotArea>
    </format>
    <format dxfId="400">
      <pivotArea type="all" dataOnly="0" outline="0" fieldPosition="0"/>
    </format>
    <format dxfId="399">
      <pivotArea outline="0" collapsedLevelsAreSubtotals="1" fieldPosition="0"/>
    </format>
    <format dxfId="398">
      <pivotArea field="5" type="button" dataOnly="0" labelOnly="1" outline="0" axis="axisPage" fieldPosition="0"/>
    </format>
    <format dxfId="397">
      <pivotArea dataOnly="0" labelOnly="1" fieldPosition="0">
        <references count="1">
          <reference field="5" count="0"/>
        </references>
      </pivotArea>
    </format>
    <format dxfId="396">
      <pivotArea dataOnly="0" labelOnly="1" grandRow="1" outline="0" fieldPosition="0"/>
    </format>
    <format dxfId="395">
      <pivotArea dataOnly="0" labelOnly="1" outline="0" fieldPosition="0">
        <references count="1">
          <reference field="4294967294" count="1">
            <x v="0"/>
          </reference>
        </references>
      </pivotArea>
    </format>
    <format dxfId="394">
      <pivotArea type="all" dataOnly="0" outline="0" fieldPosition="0"/>
    </format>
    <format dxfId="393">
      <pivotArea outline="0" collapsedLevelsAreSubtotals="1" fieldPosition="0"/>
    </format>
    <format dxfId="392">
      <pivotArea field="5" type="button" dataOnly="0" labelOnly="1" outline="0" axis="axisPage" fieldPosition="0"/>
    </format>
    <format dxfId="391">
      <pivotArea dataOnly="0" labelOnly="1" fieldPosition="0">
        <references count="1">
          <reference field="5" count="0"/>
        </references>
      </pivotArea>
    </format>
    <format dxfId="390">
      <pivotArea dataOnly="0" labelOnly="1" grandRow="1" outline="0" fieldPosition="0"/>
    </format>
    <format dxfId="389">
      <pivotArea dataOnly="0" labelOnly="1" outline="0" fieldPosition="0">
        <references count="1">
          <reference field="4294967294" count="1">
            <x v="0"/>
          </reference>
        </references>
      </pivotArea>
    </format>
    <format dxfId="388">
      <pivotArea type="all" dataOnly="0" outline="0" fieldPosition="0"/>
    </format>
    <format dxfId="387">
      <pivotArea outline="0" collapsedLevelsAreSubtotals="1" fieldPosition="0"/>
    </format>
    <format dxfId="386">
      <pivotArea type="origin" dataOnly="0" labelOnly="1" outline="0" fieldPosition="0"/>
    </format>
    <format dxfId="385">
      <pivotArea field="6" type="button" dataOnly="0" labelOnly="1" outline="0" axis="axisRow" fieldPosition="0"/>
    </format>
    <format dxfId="384">
      <pivotArea type="topRight" dataOnly="0" labelOnly="1" outline="0" fieldPosition="0"/>
    </format>
    <format dxfId="383">
      <pivotArea field="5" type="button" dataOnly="0" labelOnly="1" outline="0" axis="axisPage" fieldPosition="0"/>
    </format>
    <format dxfId="382">
      <pivotArea dataOnly="0" labelOnly="1" fieldPosition="0">
        <references count="1">
          <reference field="5" count="0"/>
        </references>
      </pivotArea>
    </format>
    <format dxfId="381">
      <pivotArea dataOnly="0" labelOnly="1" grandRow="1" outline="0" fieldPosition="0"/>
    </format>
    <format dxfId="380">
      <pivotArea dataOnly="0" labelOnly="1" fieldPosition="0">
        <references count="1">
          <reference field="6" count="0"/>
        </references>
      </pivotArea>
    </format>
    <format dxfId="379">
      <pivotArea dataOnly="0" labelOnly="1" grandCol="1" outline="0" fieldPosition="0"/>
    </format>
    <format dxfId="378">
      <pivotArea type="all" dataOnly="0" outline="0" fieldPosition="0"/>
    </format>
    <format dxfId="377">
      <pivotArea outline="0" collapsedLevelsAreSubtotals="1" fieldPosition="0"/>
    </format>
    <format dxfId="376">
      <pivotArea field="6" type="button" dataOnly="0" labelOnly="1" outline="0" axis="axisRow" fieldPosition="0"/>
    </format>
    <format dxfId="375">
      <pivotArea dataOnly="0" labelOnly="1" outline="0" axis="axisValues" fieldPosition="0"/>
    </format>
    <format dxfId="374">
      <pivotArea dataOnly="0" labelOnly="1" fieldPosition="0">
        <references count="1">
          <reference field="6" count="0"/>
        </references>
      </pivotArea>
    </format>
    <format dxfId="373">
      <pivotArea dataOnly="0" labelOnly="1" grandRow="1" outline="0" fieldPosition="0"/>
    </format>
    <format dxfId="372">
      <pivotArea dataOnly="0" labelOnly="1" outline="0" axis="axisValues" fieldPosition="0"/>
    </format>
  </formats>
  <chartFormats count="4">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6"/>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5000000}" name="Tableau croisé dynamique6" cacheId="167" applyNumberFormats="0" applyBorderFormats="0" applyFontFormats="0" applyPatternFormats="0" applyAlignmentFormats="0" applyWidthHeightFormats="1" dataCaption="Valeurs" updatedVersion="8" minRefreshableVersion="3" useAutoFormatting="1" itemPrintTitles="1" createdVersion="6" indent="0" outline="1" outlineData="1" multipleFieldFilters="0" chartFormat="1">
  <location ref="B44:F48" firstHeaderRow="0" firstDataRow="1" firstDataCol="1" rowPageCount="1" colPageCount="1"/>
  <pivotFields count="56">
    <pivotField showAll="0"/>
    <pivotField showAll="0"/>
    <pivotField showAll="0"/>
    <pivotField showAll="0" defaultSubtotal="0"/>
    <pivotField showAll="0"/>
    <pivotField axis="axisPage" showAll="0">
      <items count="8">
        <item m="1" x="2"/>
        <item m="1" x="3"/>
        <item m="1" x="6"/>
        <item x="0"/>
        <item m="1" x="5"/>
        <item x="1"/>
        <item m="1" x="4"/>
        <item t="default"/>
      </items>
    </pivotField>
    <pivotField axis="axisRow" showAll="0" sortType="ascending">
      <items count="5">
        <item x="0"/>
        <item x="1"/>
        <item m="1" x="3"/>
        <item x="2"/>
        <item t="default"/>
      </items>
    </pivotField>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dataField="1" numFmtId="167" showAll="0"/>
    <pivotField dataField="1" showAll="0"/>
    <pivotField numFmtId="167" showAll="0"/>
    <pivotField dataField="1" showAll="0"/>
    <pivotField showAll="0"/>
    <pivotField showAll="0"/>
    <pivotField showAll="0"/>
    <pivotField dataField="1" showAll="0"/>
    <pivotField showAll="0"/>
    <pivotField numFmtId="167" showAll="0"/>
    <pivotField showAll="0">
      <items count="11">
        <item m="1" x="8"/>
        <item m="1" x="4"/>
        <item m="1" x="9"/>
        <item m="1" x="7"/>
        <item m="1" x="5"/>
        <item x="3"/>
        <item m="1" x="6"/>
        <item x="0"/>
        <item x="1"/>
        <item x="2"/>
        <item t="default"/>
      </items>
    </pivotField>
    <pivotField numFmtId="9" showAll="0"/>
    <pivotField numFmtId="168" showAll="0"/>
    <pivotField numFmtId="168" showAll="0"/>
    <pivotField numFmtId="168" showAll="0"/>
    <pivotField numFmtId="168" showAll="0"/>
    <pivotField numFmtId="168" showAll="0"/>
    <pivotField numFmtId="168" showAll="0"/>
    <pivotField numFmtId="168" showAll="0"/>
    <pivotField numFmtId="168" showAll="0"/>
    <pivotField numFmtId="168"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showAll="0" defaultSubtotal="0">
      <items count="8">
        <item x="0"/>
        <item x="1"/>
        <item x="2"/>
        <item x="3"/>
        <item x="4"/>
        <item x="5"/>
        <item x="6"/>
        <item x="7"/>
      </items>
    </pivotField>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4">
    <i>
      <x/>
    </i>
    <i>
      <x v="1"/>
    </i>
    <i>
      <x v="3"/>
    </i>
    <i t="grand">
      <x/>
    </i>
  </rowItems>
  <colFields count="1">
    <field x="-2"/>
  </colFields>
  <colItems count="4">
    <i>
      <x/>
    </i>
    <i i="1">
      <x v="1"/>
    </i>
    <i i="2">
      <x v="2"/>
    </i>
    <i i="3">
      <x v="3"/>
    </i>
  </colItems>
  <pageFields count="1">
    <pageField fld="5" hier="-1"/>
  </pageFields>
  <dataFields count="4">
    <dataField name="Salaires chargés non environnés :" fld="20" baseField="6" baseItem="0"/>
    <dataField name="Dont salaires personnels permanents :" fld="21" baseField="6" baseItem="0"/>
    <dataField name="Coûts de sous-traitance :" fld="23" baseField="6" baseItem="0"/>
    <dataField name="Autres coûts :" fld="27" baseField="6" baseItem="0"/>
  </dataFields>
  <formats count="6">
    <format dxfId="451">
      <pivotArea type="all" dataOnly="0" outline="0" fieldPosition="0"/>
    </format>
    <format dxfId="450">
      <pivotArea outline="0" collapsedLevelsAreSubtotals="1" fieldPosition="0"/>
    </format>
    <format dxfId="449">
      <pivotArea field="6" type="button" dataOnly="0" labelOnly="1" outline="0" axis="axisRow" fieldPosition="0"/>
    </format>
    <format dxfId="448">
      <pivotArea dataOnly="0" labelOnly="1" fieldPosition="0">
        <references count="1">
          <reference field="6" count="0"/>
        </references>
      </pivotArea>
    </format>
    <format dxfId="447">
      <pivotArea dataOnly="0" labelOnly="1" grandRow="1" outline="0" fieldPosition="0"/>
    </format>
    <format dxfId="446">
      <pivotArea dataOnly="0" labelOnly="1" outline="0" fieldPosition="0">
        <references count="1">
          <reference field="4294967294" count="4">
            <x v="0"/>
            <x v="1"/>
            <x v="2"/>
            <x v="3"/>
          </reference>
        </references>
      </pivotArea>
    </format>
  </formats>
  <chartFormats count="4">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 chart="0" format="19" series="1">
      <pivotArea type="data" outline="0" fieldPosition="0">
        <references count="1">
          <reference field="4294967294" count="1" selected="0">
            <x v="2"/>
          </reference>
        </references>
      </pivotArea>
    </chartFormat>
    <chartFormat chart="0" format="2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F63B275-D005-4678-9985-FF4392D93C0A}" name="Tableau croisé dynamique2" cacheId="169" dataOnRows="1" applyNumberFormats="0" applyBorderFormats="0" applyFontFormats="0" applyPatternFormats="0" applyAlignmentFormats="0" applyWidthHeightFormats="1" dataCaption="Totaux" updatedVersion="8" minRefreshableVersion="3" useAutoFormatting="1" itemPrintTitles="1" createdVersion="8" indent="0" outline="1" outlineData="1" multipleFieldFilters="0" colHeaderCaption="">
  <location ref="B7:E16" firstHeaderRow="1" firstDataRow="2" firstDataCol="1"/>
  <pivotFields count="41">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5">
        <item x="2"/>
        <item x="1"/>
        <item x="0"/>
        <item x="3"/>
        <item t="default"/>
      </items>
    </pivotField>
    <pivotField showAll="0"/>
    <pivotField showAll="0"/>
    <pivotField dataField="1" showAll="0">
      <items count="3">
        <item x="0"/>
        <item x="1"/>
        <item t="default"/>
      </items>
    </pivotField>
    <pivotField dataField="1" showAll="0" sumSubtotal="1">
      <items count="4">
        <item x="0"/>
        <item x="1"/>
        <item x="2"/>
        <item t="sum"/>
      </items>
    </pivotField>
    <pivotField dataField="1" showAll="0" sumSubtotal="1">
      <items count="4">
        <item x="1"/>
        <item x="0"/>
        <item x="2"/>
        <item t="sum"/>
      </items>
    </pivotField>
    <pivotField dataField="1" showAll="0" sumSubtotal="1">
      <items count="4">
        <item x="1"/>
        <item x="0"/>
        <item x="2"/>
        <item t="sum"/>
      </items>
    </pivotField>
    <pivotField showAll="0"/>
    <pivotField showAll="0"/>
    <pivotField dataField="1" showAll="0"/>
    <pivotField showAll="0"/>
    <pivotField showAll="0"/>
    <pivotField showAll="0"/>
    <pivotField showAll="0"/>
    <pivotField dataField="1" showAll="0"/>
    <pivotField dataField="1" showAll="0"/>
    <pivotField showAll="0"/>
    <pivotField showAll="0"/>
    <pivotField showAll="0"/>
    <pivotField showAll="0"/>
    <pivotField showAll="0"/>
  </pivotFields>
  <rowFields count="1">
    <field x="-2"/>
  </rowFields>
  <rowItems count="8">
    <i>
      <x/>
    </i>
    <i i="1">
      <x v="1"/>
    </i>
    <i i="2">
      <x v="2"/>
    </i>
    <i i="3">
      <x v="3"/>
    </i>
    <i i="4">
      <x v="4"/>
    </i>
    <i i="5">
      <x v="5"/>
    </i>
    <i i="6">
      <x v="6"/>
    </i>
    <i i="7">
      <x v="7"/>
    </i>
  </rowItems>
  <colFields count="1">
    <field x="5"/>
  </colFields>
  <colItems count="3">
    <i>
      <x/>
    </i>
    <i>
      <x v="1"/>
    </i>
    <i t="grand">
      <x/>
    </i>
  </colItems>
  <dataFields count="8">
    <dataField name="Total Salaires chargés non environnés" fld="20" baseField="0" baseItem="0"/>
    <dataField name="Total sous-traitance" fld="23" baseField="5" baseItem="0"/>
    <dataField name="Total Infrastructures portuaires" fld="24" baseField="5" baseItem="0"/>
    <dataField name="Total Invest. accès et draggage" fld="25" baseField="5" baseItem="0"/>
    <dataField name="Total Invest. superstructures" fld="26" baseField="0" baseItem="0"/>
    <dataField name="Total général Coûts " fld="29" baseField="0" baseItem="0"/>
    <dataField name="Coûts non éligibles" fld="35" baseField="5" baseItem="0"/>
    <dataField name="Coûts éligibles et retenus" fld="34" baseField="5" baseItem="0"/>
  </dataFields>
  <formats count="16">
    <format dxfId="467">
      <pivotArea field="5" type="button" dataOnly="0" labelOnly="1" outline="0" axis="axisCol" fieldPosition="0"/>
    </format>
    <format dxfId="466">
      <pivotArea field="-2" type="button" dataOnly="0" labelOnly="1" outline="0" axis="axisRow" fieldPosition="0"/>
    </format>
    <format dxfId="465">
      <pivotArea type="topRight" dataOnly="0" labelOnly="1" outline="0" fieldPosition="0"/>
    </format>
    <format dxfId="464">
      <pivotArea dataOnly="0" labelOnly="1" fieldPosition="0">
        <references count="1">
          <reference field="5" count="0"/>
        </references>
      </pivotArea>
    </format>
    <format dxfId="463">
      <pivotArea field="5" dataOnly="0" labelOnly="1" grandCol="1" outline="0" axis="axisCol" fieldPosition="0">
        <references count="1">
          <reference field="4294967294" count="1" selected="0">
            <x v="1"/>
          </reference>
        </references>
      </pivotArea>
    </format>
    <format dxfId="462">
      <pivotArea field="5" dataOnly="0" labelOnly="1" grandCol="1" outline="0" axis="axisCol" fieldPosition="0">
        <references count="1">
          <reference field="4294967294" count="1" selected="0">
            <x v="3"/>
          </reference>
        </references>
      </pivotArea>
    </format>
    <format dxfId="461">
      <pivotArea field="5" dataOnly="0" labelOnly="1" grandCol="1" outline="0" axis="axisCol" fieldPosition="0">
        <references count="1">
          <reference field="4294967294" count="1" selected="0">
            <x v="4"/>
          </reference>
        </references>
      </pivotArea>
    </format>
    <format dxfId="460">
      <pivotArea field="5" dataOnly="0" labelOnly="1" grandCol="1" outline="0" axis="axisCol" fieldPosition="0">
        <references count="1">
          <reference field="4294967294" count="1" selected="0">
            <x v="0"/>
          </reference>
        </references>
      </pivotArea>
    </format>
    <format dxfId="459">
      <pivotArea field="5" dataOnly="0" labelOnly="1" grandCol="1" outline="0" axis="axisCol" fieldPosition="0">
        <references count="1">
          <reference field="4294967294" count="1" selected="0">
            <x v="2"/>
          </reference>
        </references>
      </pivotArea>
    </format>
    <format dxfId="458">
      <pivotArea dataOnly="0" labelOnly="1" outline="0" fieldPosition="0">
        <references count="2">
          <reference field="4294967294" count="5">
            <x v="0"/>
            <x v="1"/>
            <x v="2"/>
            <x v="3"/>
            <x v="4"/>
          </reference>
          <reference field="5" count="1" selected="0">
            <x v="0"/>
          </reference>
        </references>
      </pivotArea>
    </format>
    <format dxfId="457">
      <pivotArea dataOnly="0" labelOnly="1" outline="0" fieldPosition="0">
        <references count="2">
          <reference field="4294967294" count="5">
            <x v="0"/>
            <x v="1"/>
            <x v="2"/>
            <x v="3"/>
            <x v="4"/>
          </reference>
          <reference field="5" count="1" selected="0">
            <x v="1"/>
          </reference>
        </references>
      </pivotArea>
    </format>
    <format dxfId="456">
      <pivotArea outline="0" collapsedLevelsAreSubtotals="1" fieldPosition="0"/>
    </format>
    <format dxfId="455">
      <pivotArea collapsedLevelsAreSubtotals="1" fieldPosition="0">
        <references count="1">
          <reference field="4294967294" count="3">
            <x v="5"/>
            <x v="6"/>
            <x v="7"/>
          </reference>
        </references>
      </pivotArea>
    </format>
    <format dxfId="454">
      <pivotArea dataOnly="0" labelOnly="1" outline="0" fieldPosition="0">
        <references count="1">
          <reference field="4294967294" count="3">
            <x v="5"/>
            <x v="6"/>
            <x v="7"/>
          </reference>
        </references>
      </pivotArea>
    </format>
    <format dxfId="453">
      <pivotArea collapsedLevelsAreSubtotals="1" fieldPosition="0">
        <references count="1">
          <reference field="4294967294" count="3">
            <x v="5"/>
            <x v="6"/>
            <x v="7"/>
          </reference>
        </references>
      </pivotArea>
    </format>
    <format dxfId="452">
      <pivotArea dataOnly="0" labelOnly="1" outline="0" fieldPosition="0">
        <references count="1">
          <reference field="4294967294" count="3">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eau croisé dynamique1" cacheId="167" dataOnRows="1" applyNumberFormats="0" applyBorderFormats="0" applyFontFormats="0" applyPatternFormats="0" applyAlignmentFormats="0" applyWidthHeightFormats="1" dataCaption="Valeurs" grandTotalCaption="Total des dépenses pour l'opération en €" missingCaption="0" updatedVersion="8" minRefreshableVersion="3" showDrill="0" itemPrintTitles="1" createdVersion="6" indent="0" outline="1" outlineData="1" multipleFieldFilters="0">
  <location ref="A3:BG10" firstHeaderRow="1" firstDataRow="3" firstDataCol="2" rowPageCount="1" colPageCount="1"/>
  <pivotFields count="56">
    <pivotField axis="axisRow" outline="0" subtotalTop="0" showAll="0">
      <items count="6">
        <item x="3"/>
        <item m="1" x="4"/>
        <item x="0"/>
        <item x="1"/>
        <item x="2"/>
        <item t="default"/>
      </items>
    </pivotField>
    <pivotField subtotalTop="0" showAll="0"/>
    <pivotField subtotalTop="0" showAll="0"/>
    <pivotField subtotalTop="0" showAll="0"/>
    <pivotField subtotalTop="0" showAll="0"/>
    <pivotField axis="axisPage" subtotalTop="0" multipleItemSelectionAllowed="1" showAll="0">
      <items count="8">
        <item m="1" x="2"/>
        <item m="1" x="3"/>
        <item m="1" x="6"/>
        <item x="1"/>
        <item m="1" x="5"/>
        <item x="0"/>
        <item m="1" x="4"/>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167" subtotalTop="0" showAll="0"/>
    <pivotField subtotalTop="0" showAll="0"/>
    <pivotField subtotalTop="0" showAll="0"/>
    <pivotField subtotalTop="0" showAll="0"/>
    <pivotField subtotalTop="0" showAll="0"/>
    <pivotField subtotalTop="0" showAll="0"/>
    <pivotField numFmtId="167" subtotalTop="0" showAll="0"/>
    <pivotField dataField="1" subtotalTop="0" showAll="0"/>
    <pivotField dataField="1" numFmtId="167" subtotalTop="0" showAll="0"/>
    <pivotField dataField="1" subtotalTop="0" showAll="0"/>
    <pivotField showAll="0"/>
    <pivotField showAll="0"/>
    <pivotField showAll="0"/>
    <pivotField dataField="1" subtotalTop="0" showAll="0"/>
    <pivotField subtotalTop="0" showAll="0"/>
    <pivotField dataField="1" numFmtId="167" subtotalTop="0" showAll="0"/>
    <pivotField axis="axisCol" subtotalTop="0">
      <items count="11">
        <item n="Total DE" m="1" x="8"/>
        <item m="1" x="4"/>
        <item m="1" x="9"/>
        <item m="1" x="7"/>
        <item n="Total RI" m="1" x="5"/>
        <item h="1" x="3"/>
        <item m="1" x="6"/>
        <item h="1" x="0"/>
        <item h="1" x="1"/>
        <item h="1" x="2"/>
        <item t="default"/>
      </items>
    </pivotField>
    <pivotField numFmtId="9" showAll="0"/>
    <pivotField numFmtId="168" showAll="0"/>
    <pivotField numFmtId="168" showAll="0"/>
    <pivotField numFmtId="168" subtotalTop="0" showAll="0"/>
    <pivotField numFmtId="168" subtotalTop="0" showAll="0"/>
    <pivotField numFmtId="168" subtotalTop="0" showAll="0"/>
    <pivotField numFmtId="168" subtotalTop="0" showAll="0"/>
    <pivotField numFmtId="168" subtotalTop="0" showAll="0"/>
    <pivotField numFmtId="168" subtotalTop="0" showAll="0"/>
    <pivotField numFmtId="168"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axis="axisCol" subtotalCaption="Total ? en €" subtotalTop="0">
      <items count="9">
        <item n="Coûts PE" x="0"/>
        <item x="1"/>
        <item n="Coûts RDI" x="2"/>
        <item n="Coûts non retenus et non éligibles" x="3"/>
        <item x="4"/>
        <item x="5"/>
        <item x="6"/>
        <item x="7"/>
        <item t="default"/>
      </items>
    </pivotField>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2">
    <field x="0"/>
    <field x="-2"/>
  </rowFields>
  <rowItems count="5">
    <i t="grand">
      <x/>
    </i>
    <i t="grand" i="1">
      <x v="1"/>
    </i>
    <i t="grand" i="2">
      <x v="2"/>
    </i>
    <i t="grand" i="3">
      <x v="3"/>
    </i>
    <i t="grand" i="4">
      <x v="4"/>
    </i>
  </rowItems>
  <colFields count="2">
    <field x="47"/>
    <field x="30"/>
  </colFields>
  <colItems count="57">
    <i>
      <x/>
      <x/>
    </i>
    <i r="1">
      <x v="1"/>
    </i>
    <i r="1">
      <x v="2"/>
    </i>
    <i r="1">
      <x v="3"/>
    </i>
    <i r="1">
      <x v="4"/>
    </i>
    <i r="1">
      <x v="6"/>
    </i>
    <i t="default">
      <x/>
    </i>
    <i>
      <x v="1"/>
      <x/>
    </i>
    <i r="1">
      <x v="1"/>
    </i>
    <i r="1">
      <x v="2"/>
    </i>
    <i r="1">
      <x v="3"/>
    </i>
    <i r="1">
      <x v="4"/>
    </i>
    <i r="1">
      <x v="6"/>
    </i>
    <i t="default">
      <x v="1"/>
    </i>
    <i>
      <x v="2"/>
      <x/>
    </i>
    <i r="1">
      <x v="1"/>
    </i>
    <i r="1">
      <x v="2"/>
    </i>
    <i r="1">
      <x v="3"/>
    </i>
    <i r="1">
      <x v="4"/>
    </i>
    <i r="1">
      <x v="6"/>
    </i>
    <i t="default">
      <x v="2"/>
    </i>
    <i>
      <x v="3"/>
      <x/>
    </i>
    <i r="1">
      <x v="1"/>
    </i>
    <i r="1">
      <x v="2"/>
    </i>
    <i r="1">
      <x v="3"/>
    </i>
    <i r="1">
      <x v="4"/>
    </i>
    <i r="1">
      <x v="6"/>
    </i>
    <i t="default">
      <x v="3"/>
    </i>
    <i>
      <x v="4"/>
      <x/>
    </i>
    <i r="1">
      <x v="1"/>
    </i>
    <i r="1">
      <x v="2"/>
    </i>
    <i r="1">
      <x v="3"/>
    </i>
    <i r="1">
      <x v="4"/>
    </i>
    <i r="1">
      <x v="6"/>
    </i>
    <i t="default">
      <x v="4"/>
    </i>
    <i>
      <x v="5"/>
      <x/>
    </i>
    <i r="1">
      <x v="1"/>
    </i>
    <i r="1">
      <x v="2"/>
    </i>
    <i r="1">
      <x v="3"/>
    </i>
    <i r="1">
      <x v="4"/>
    </i>
    <i r="1">
      <x v="6"/>
    </i>
    <i t="default">
      <x v="5"/>
    </i>
    <i>
      <x v="6"/>
      <x/>
    </i>
    <i r="1">
      <x v="1"/>
    </i>
    <i r="1">
      <x v="2"/>
    </i>
    <i r="1">
      <x v="3"/>
    </i>
    <i r="1">
      <x v="4"/>
    </i>
    <i r="1">
      <x v="6"/>
    </i>
    <i t="default">
      <x v="6"/>
    </i>
    <i>
      <x v="7"/>
      <x/>
    </i>
    <i r="1">
      <x v="1"/>
    </i>
    <i r="1">
      <x v="2"/>
    </i>
    <i r="1">
      <x v="3"/>
    </i>
    <i r="1">
      <x v="4"/>
    </i>
    <i r="1">
      <x v="6"/>
    </i>
    <i t="default">
      <x v="7"/>
    </i>
    <i t="grand">
      <x/>
    </i>
  </colItems>
  <pageFields count="1">
    <pageField fld="5" hier="-1"/>
  </pageFields>
  <dataFields count="5">
    <dataField name="Salaires chargés non environnés sans pers. permanents" fld="22" baseField="0" baseItem="1"/>
    <dataField name="Salaires chargés non environnés personnels permanents" fld="21" baseField="0" baseItem="1"/>
    <dataField name="Coûts de sous-traitance :" fld="23" baseField="0" baseItem="0"/>
    <dataField name="Autres coûts :" fld="27" baseField="0" baseItem="0"/>
    <dataField name="Coûts totaux" fld="29" baseField="0" baseItem="0"/>
  </dataFields>
  <formats count="257">
    <format dxfId="364">
      <pivotArea dataOnly="0" labelOnly="1" grandCol="1" outline="0" fieldPosition="0"/>
    </format>
    <format dxfId="363">
      <pivotArea collapsedLevelsAreSubtotals="1" fieldPosition="0">
        <references count="2">
          <reference field="4294967294" count="4">
            <x v="1"/>
            <x v="2"/>
            <x v="3"/>
            <x v="4"/>
          </reference>
          <reference field="0" count="1" selected="0">
            <x v="0"/>
          </reference>
        </references>
      </pivotArea>
    </format>
    <format dxfId="362">
      <pivotArea collapsedLevelsAreSubtotals="1" fieldPosition="0">
        <references count="2">
          <reference field="4294967294" count="4">
            <x v="1"/>
            <x v="2"/>
            <x v="3"/>
            <x v="4"/>
          </reference>
          <reference field="0" count="1" selected="0">
            <x v="1"/>
          </reference>
        </references>
      </pivotArea>
    </format>
    <format dxfId="361">
      <pivotArea type="origin" dataOnly="0" labelOnly="1" outline="0" fieldPosition="0"/>
    </format>
    <format dxfId="360">
      <pivotArea field="30" type="button" dataOnly="0" labelOnly="1" outline="0" axis="axisCol" fieldPosition="1"/>
    </format>
    <format dxfId="359">
      <pivotArea type="topRight" dataOnly="0" labelOnly="1" outline="0" fieldPosition="0"/>
    </format>
    <format dxfId="358">
      <pivotArea field="0" type="button" dataOnly="0" labelOnly="1" outline="0" axis="axisRow" fieldPosition="0"/>
    </format>
    <format dxfId="357">
      <pivotArea field="-2" type="button" dataOnly="0" labelOnly="1" outline="0" axis="axisRow" fieldPosition="1"/>
    </format>
    <format dxfId="356">
      <pivotArea dataOnly="0" labelOnly="1" fieldPosition="0">
        <references count="1">
          <reference field="0" count="0"/>
        </references>
      </pivotArea>
    </format>
    <format dxfId="355">
      <pivotArea dataOnly="0" labelOnly="1" outline="0" fieldPosition="0">
        <references count="2">
          <reference field="4294967294" count="4">
            <x v="1"/>
            <x v="2"/>
            <x v="3"/>
            <x v="4"/>
          </reference>
          <reference field="0" count="1" selected="0">
            <x v="0"/>
          </reference>
        </references>
      </pivotArea>
    </format>
    <format dxfId="354">
      <pivotArea dataOnly="0" labelOnly="1" outline="0" fieldPosition="0">
        <references count="2">
          <reference field="4294967294" count="4">
            <x v="1"/>
            <x v="2"/>
            <x v="3"/>
            <x v="4"/>
          </reference>
          <reference field="0" count="1" selected="0">
            <x v="1"/>
          </reference>
        </references>
      </pivotArea>
    </format>
    <format dxfId="353">
      <pivotArea dataOnly="0" labelOnly="1" grandCol="1" outline="0" fieldPosition="0"/>
    </format>
    <format dxfId="352">
      <pivotArea type="all" dataOnly="0" outline="0" fieldPosition="0"/>
    </format>
    <format dxfId="351">
      <pivotArea outline="0" collapsedLevelsAreSubtotals="1" fieldPosition="0"/>
    </format>
    <format dxfId="350">
      <pivotArea type="origin" dataOnly="0" labelOnly="1" outline="0" fieldPosition="0"/>
    </format>
    <format dxfId="349">
      <pivotArea field="30" type="button" dataOnly="0" labelOnly="1" outline="0" axis="axisCol" fieldPosition="1"/>
    </format>
    <format dxfId="348">
      <pivotArea type="topRight" dataOnly="0" labelOnly="1" outline="0" fieldPosition="0"/>
    </format>
    <format dxfId="347">
      <pivotArea field="0" type="button" dataOnly="0" labelOnly="1" outline="0" axis="axisRow" fieldPosition="0"/>
    </format>
    <format dxfId="346">
      <pivotArea field="-2" type="button" dataOnly="0" labelOnly="1" outline="0" axis="axisRow" fieldPosition="1"/>
    </format>
    <format dxfId="345">
      <pivotArea dataOnly="0" labelOnly="1" fieldPosition="0">
        <references count="1">
          <reference field="0" count="1">
            <x v="1"/>
          </reference>
        </references>
      </pivotArea>
    </format>
    <format dxfId="344">
      <pivotArea field="0" dataOnly="0" labelOnly="1" grandRow="1" outline="0" axis="axisRow" fieldPosition="0">
        <references count="1">
          <reference field="4294967294" count="1" selected="0">
            <x v="1"/>
          </reference>
        </references>
      </pivotArea>
    </format>
    <format dxfId="343">
      <pivotArea field="0" dataOnly="0" labelOnly="1" grandRow="1" outline="0" axis="axisRow" fieldPosition="0">
        <references count="1">
          <reference field="4294967294" count="1" selected="0">
            <x v="2"/>
          </reference>
        </references>
      </pivotArea>
    </format>
    <format dxfId="342">
      <pivotArea field="0" dataOnly="0" labelOnly="1" grandRow="1" outline="0" axis="axisRow" fieldPosition="0">
        <references count="1">
          <reference field="4294967294" count="1" selected="0">
            <x v="3"/>
          </reference>
        </references>
      </pivotArea>
    </format>
    <format dxfId="341">
      <pivotArea field="0" dataOnly="0" labelOnly="1" grandRow="1" outline="0" axis="axisRow" fieldPosition="0">
        <references count="1">
          <reference field="4294967294" count="1" selected="0">
            <x v="4"/>
          </reference>
        </references>
      </pivotArea>
    </format>
    <format dxfId="340">
      <pivotArea field="0" dataOnly="0" labelOnly="1" grandRow="1" outline="0" axis="axisRow" fieldPosition="0">
        <references count="1">
          <reference field="4294967294" count="1" selected="0">
            <x v="1"/>
          </reference>
        </references>
      </pivotArea>
    </format>
    <format dxfId="339">
      <pivotArea field="0" dataOnly="0" labelOnly="1" grandRow="1" outline="0" axis="axisRow" fieldPosition="0">
        <references count="1">
          <reference field="4294967294" count="1" selected="0">
            <x v="2"/>
          </reference>
        </references>
      </pivotArea>
    </format>
    <format dxfId="338">
      <pivotArea field="0" dataOnly="0" labelOnly="1" grandRow="1" outline="0" axis="axisRow" fieldPosition="0">
        <references count="1">
          <reference field="4294967294" count="1" selected="0">
            <x v="3"/>
          </reference>
        </references>
      </pivotArea>
    </format>
    <format dxfId="337">
      <pivotArea field="0" dataOnly="0" labelOnly="1" grandRow="1" outline="0" axis="axisRow" fieldPosition="0">
        <references count="1">
          <reference field="4294967294" count="1" selected="0">
            <x v="4"/>
          </reference>
        </references>
      </pivotArea>
    </format>
    <format dxfId="336">
      <pivotArea field="0" dataOnly="0" labelOnly="1" grandRow="1" outline="0" axis="axisRow" fieldPosition="0">
        <references count="1">
          <reference field="4294967294" count="1" selected="0">
            <x v="1"/>
          </reference>
        </references>
      </pivotArea>
    </format>
    <format dxfId="335">
      <pivotArea field="0" dataOnly="0" labelOnly="1" grandRow="1" outline="0" axis="axisRow" fieldPosition="0">
        <references count="1">
          <reference field="4294967294" count="1" selected="0">
            <x v="2"/>
          </reference>
        </references>
      </pivotArea>
    </format>
    <format dxfId="334">
      <pivotArea field="0" dataOnly="0" labelOnly="1" grandRow="1" outline="0" axis="axisRow" fieldPosition="0">
        <references count="1">
          <reference field="4294967294" count="1" selected="0">
            <x v="3"/>
          </reference>
        </references>
      </pivotArea>
    </format>
    <format dxfId="333">
      <pivotArea field="0" dataOnly="0" labelOnly="1" grandRow="1" outline="0" axis="axisRow" fieldPosition="0">
        <references count="1">
          <reference field="4294967294" count="1" selected="0">
            <x v="4"/>
          </reference>
        </references>
      </pivotArea>
    </format>
    <format dxfId="332">
      <pivotArea field="0" dataOnly="0" labelOnly="1" grandRow="1" outline="0" axis="axisRow" fieldPosition="0">
        <references count="1">
          <reference field="4294967294" count="1" selected="0">
            <x v="1"/>
          </reference>
        </references>
      </pivotArea>
    </format>
    <format dxfId="331">
      <pivotArea field="0" dataOnly="0" labelOnly="1" grandRow="1" outline="0" axis="axisRow" fieldPosition="0">
        <references count="1">
          <reference field="4294967294" count="1" selected="0">
            <x v="2"/>
          </reference>
        </references>
      </pivotArea>
    </format>
    <format dxfId="330">
      <pivotArea field="0" dataOnly="0" labelOnly="1" grandRow="1" outline="0" axis="axisRow" fieldPosition="0">
        <references count="1">
          <reference field="4294967294" count="1" selected="0">
            <x v="3"/>
          </reference>
        </references>
      </pivotArea>
    </format>
    <format dxfId="329">
      <pivotArea field="0" dataOnly="0" labelOnly="1" grandRow="1" outline="0" axis="axisRow" fieldPosition="0">
        <references count="1">
          <reference field="4294967294" count="1" selected="0">
            <x v="4"/>
          </reference>
        </references>
      </pivotArea>
    </format>
    <format dxfId="328">
      <pivotArea field="0" dataOnly="0" labelOnly="1" grandRow="1" outline="0" axis="axisRow" fieldPosition="0">
        <references count="1">
          <reference field="4294967294" count="1" selected="0">
            <x v="1"/>
          </reference>
        </references>
      </pivotArea>
    </format>
    <format dxfId="327">
      <pivotArea field="0" dataOnly="0" labelOnly="1" grandRow="1" outline="0" axis="axisRow" fieldPosition="0">
        <references count="1">
          <reference field="4294967294" count="1" selected="0">
            <x v="2"/>
          </reference>
        </references>
      </pivotArea>
    </format>
    <format dxfId="326">
      <pivotArea field="0" dataOnly="0" labelOnly="1" grandRow="1" outline="0" axis="axisRow" fieldPosition="0">
        <references count="1">
          <reference field="4294967294" count="1" selected="0">
            <x v="3"/>
          </reference>
        </references>
      </pivotArea>
    </format>
    <format dxfId="325">
      <pivotArea field="0" dataOnly="0" labelOnly="1" grandRow="1" outline="0" axis="axisRow" fieldPosition="0">
        <references count="1">
          <reference field="4294967294" count="1" selected="0">
            <x v="4"/>
          </reference>
        </references>
      </pivotArea>
    </format>
    <format dxfId="324">
      <pivotArea field="0" dataOnly="0" labelOnly="1" grandRow="1" outline="0" axis="axisRow" fieldPosition="0">
        <references count="1">
          <reference field="4294967294" count="1" selected="0">
            <x v="1"/>
          </reference>
        </references>
      </pivotArea>
    </format>
    <format dxfId="323">
      <pivotArea field="0" dataOnly="0" labelOnly="1" grandRow="1" outline="0" axis="axisRow" fieldPosition="0">
        <references count="1">
          <reference field="4294967294" count="1" selected="0">
            <x v="2"/>
          </reference>
        </references>
      </pivotArea>
    </format>
    <format dxfId="322">
      <pivotArea field="0" dataOnly="0" labelOnly="1" grandRow="1" outline="0" axis="axisRow" fieldPosition="0">
        <references count="1">
          <reference field="4294967294" count="1" selected="0">
            <x v="3"/>
          </reference>
        </references>
      </pivotArea>
    </format>
    <format dxfId="321">
      <pivotArea field="0" dataOnly="0" labelOnly="1" grandRow="1" outline="0" axis="axisRow" fieldPosition="0">
        <references count="1">
          <reference field="4294967294" count="1" selected="0">
            <x v="4"/>
          </reference>
        </references>
      </pivotArea>
    </format>
    <format dxfId="320">
      <pivotArea field="0" dataOnly="0" labelOnly="1" grandRow="1" outline="0" axis="axisRow" fieldPosition="0">
        <references count="1">
          <reference field="4294967294" count="1" selected="0">
            <x v="1"/>
          </reference>
        </references>
      </pivotArea>
    </format>
    <format dxfId="319">
      <pivotArea field="0" dataOnly="0" labelOnly="1" grandRow="1" outline="0" axis="axisRow" fieldPosition="0">
        <references count="1">
          <reference field="4294967294" count="1" selected="0">
            <x v="2"/>
          </reference>
        </references>
      </pivotArea>
    </format>
    <format dxfId="318">
      <pivotArea field="0" dataOnly="0" labelOnly="1" grandRow="1" outline="0" axis="axisRow" fieldPosition="0">
        <references count="1">
          <reference field="4294967294" count="1" selected="0">
            <x v="3"/>
          </reference>
        </references>
      </pivotArea>
    </format>
    <format dxfId="317">
      <pivotArea field="0" dataOnly="0" labelOnly="1" grandRow="1" outline="0" axis="axisRow" fieldPosition="0">
        <references count="1">
          <reference field="4294967294" count="1" selected="0">
            <x v="4"/>
          </reference>
        </references>
      </pivotArea>
    </format>
    <format dxfId="316">
      <pivotArea field="0" dataOnly="0" labelOnly="1" grandRow="1" outline="0" axis="axisRow" fieldPosition="0">
        <references count="1">
          <reference field="4294967294" count="1" selected="0">
            <x v="1"/>
          </reference>
        </references>
      </pivotArea>
    </format>
    <format dxfId="315">
      <pivotArea field="0" dataOnly="0" labelOnly="1" grandRow="1" outline="0" axis="axisRow" fieldPosition="0">
        <references count="1">
          <reference field="4294967294" count="1" selected="0">
            <x v="2"/>
          </reference>
        </references>
      </pivotArea>
    </format>
    <format dxfId="314">
      <pivotArea field="0" dataOnly="0" labelOnly="1" grandRow="1" outline="0" axis="axisRow" fieldPosition="0">
        <references count="1">
          <reference field="4294967294" count="1" selected="0">
            <x v="3"/>
          </reference>
        </references>
      </pivotArea>
    </format>
    <format dxfId="313">
      <pivotArea field="0" dataOnly="0" labelOnly="1" grandRow="1" outline="0" axis="axisRow" fieldPosition="0">
        <references count="1">
          <reference field="4294967294" count="1" selected="0">
            <x v="4"/>
          </reference>
        </references>
      </pivotArea>
    </format>
    <format dxfId="312">
      <pivotArea field="0" dataOnly="0" labelOnly="1" grandRow="1" outline="0" axis="axisRow" fieldPosition="0">
        <references count="1">
          <reference field="4294967294" count="1" selected="0">
            <x v="1"/>
          </reference>
        </references>
      </pivotArea>
    </format>
    <format dxfId="311">
      <pivotArea field="0" dataOnly="0" labelOnly="1" grandRow="1" outline="0" axis="axisRow" fieldPosition="0">
        <references count="1">
          <reference field="4294967294" count="1" selected="0">
            <x v="2"/>
          </reference>
        </references>
      </pivotArea>
    </format>
    <format dxfId="310">
      <pivotArea field="0" dataOnly="0" labelOnly="1" grandRow="1" outline="0" axis="axisRow" fieldPosition="0">
        <references count="1">
          <reference field="4294967294" count="1" selected="0">
            <x v="3"/>
          </reference>
        </references>
      </pivotArea>
    </format>
    <format dxfId="309">
      <pivotArea field="0" dataOnly="0" labelOnly="1" grandRow="1" outline="0" axis="axisRow" fieldPosition="0">
        <references count="1">
          <reference field="4294967294" count="1" selected="0">
            <x v="4"/>
          </reference>
        </references>
      </pivotArea>
    </format>
    <format dxfId="308">
      <pivotArea dataOnly="0" labelOnly="1" outline="0" fieldPosition="0">
        <references count="2">
          <reference field="4294967294" count="4">
            <x v="1"/>
            <x v="2"/>
            <x v="3"/>
            <x v="4"/>
          </reference>
          <reference field="0" count="1" selected="0">
            <x v="1"/>
          </reference>
        </references>
      </pivotArea>
    </format>
    <format dxfId="307">
      <pivotArea dataOnly="0" labelOnly="1" grandCol="1" outline="0" fieldPosition="0"/>
    </format>
    <format dxfId="306">
      <pivotArea field="0" type="button" dataOnly="0" labelOnly="1" outline="0" axis="axisRow" fieldPosition="0"/>
    </format>
    <format dxfId="305">
      <pivotArea field="5" type="button" dataOnly="0" labelOnly="1" outline="0" axis="axisPage" fieldPosition="0"/>
    </format>
    <format dxfId="304">
      <pivotArea dataOnly="0" labelOnly="1" grandCol="1" outline="0" fieldPosition="0"/>
    </format>
    <format dxfId="303">
      <pivotArea dataOnly="0" labelOnly="1" grandCol="1" outline="0" fieldPosition="0"/>
    </format>
    <format dxfId="302">
      <pivotArea field="-2" type="button" dataOnly="0" labelOnly="1" outline="0" axis="axisRow" fieldPosition="1"/>
    </format>
    <format dxfId="301">
      <pivotArea type="all" dataOnly="0" outline="0" fieldPosition="0"/>
    </format>
    <format dxfId="300">
      <pivotArea outline="0" collapsedLevelsAreSubtotals="1" fieldPosition="0"/>
    </format>
    <format dxfId="299">
      <pivotArea type="origin" dataOnly="0" labelOnly="1" outline="0" fieldPosition="0"/>
    </format>
    <format dxfId="298">
      <pivotArea field="30" type="button" dataOnly="0" labelOnly="1" outline="0" axis="axisCol" fieldPosition="1"/>
    </format>
    <format dxfId="297">
      <pivotArea type="topRight" dataOnly="0" labelOnly="1" outline="0" fieldPosition="0"/>
    </format>
    <format dxfId="296">
      <pivotArea field="0" type="button" dataOnly="0" labelOnly="1" outline="0" axis="axisRow" fieldPosition="0"/>
    </format>
    <format dxfId="295">
      <pivotArea field="-2" type="button" dataOnly="0" labelOnly="1" outline="0" axis="axisRow" fieldPosition="1"/>
    </format>
    <format dxfId="294">
      <pivotArea dataOnly="0" labelOnly="1" fieldPosition="0">
        <references count="1">
          <reference field="0" count="1">
            <x v="1"/>
          </reference>
        </references>
      </pivotArea>
    </format>
    <format dxfId="293">
      <pivotArea field="0" dataOnly="0" labelOnly="1" grandRow="1" outline="0" axis="axisRow" fieldPosition="0">
        <references count="1">
          <reference field="4294967294" count="1" selected="0">
            <x v="1"/>
          </reference>
        </references>
      </pivotArea>
    </format>
    <format dxfId="292">
      <pivotArea field="0" dataOnly="0" labelOnly="1" grandRow="1" outline="0" axis="axisRow" fieldPosition="0">
        <references count="1">
          <reference field="4294967294" count="1" selected="0">
            <x v="2"/>
          </reference>
        </references>
      </pivotArea>
    </format>
    <format dxfId="291">
      <pivotArea field="0" dataOnly="0" labelOnly="1" grandRow="1" outline="0" axis="axisRow" fieldPosition="0">
        <references count="1">
          <reference field="4294967294" count="1" selected="0">
            <x v="3"/>
          </reference>
        </references>
      </pivotArea>
    </format>
    <format dxfId="290">
      <pivotArea field="0" dataOnly="0" labelOnly="1" grandRow="1" outline="0" axis="axisRow" fieldPosition="0">
        <references count="1">
          <reference field="4294967294" count="1" selected="0">
            <x v="4"/>
          </reference>
        </references>
      </pivotArea>
    </format>
    <format dxfId="289">
      <pivotArea field="0" dataOnly="0" labelOnly="1" grandRow="1" outline="0" axis="axisRow" fieldPosition="0">
        <references count="1">
          <reference field="4294967294" count="1" selected="0">
            <x v="1"/>
          </reference>
        </references>
      </pivotArea>
    </format>
    <format dxfId="288">
      <pivotArea field="0" dataOnly="0" labelOnly="1" grandRow="1" outline="0" axis="axisRow" fieldPosition="0">
        <references count="1">
          <reference field="4294967294" count="1" selected="0">
            <x v="2"/>
          </reference>
        </references>
      </pivotArea>
    </format>
    <format dxfId="287">
      <pivotArea field="0" dataOnly="0" labelOnly="1" grandRow="1" outline="0" axis="axisRow" fieldPosition="0">
        <references count="1">
          <reference field="4294967294" count="1" selected="0">
            <x v="3"/>
          </reference>
        </references>
      </pivotArea>
    </format>
    <format dxfId="286">
      <pivotArea field="0" dataOnly="0" labelOnly="1" grandRow="1" outline="0" axis="axisRow" fieldPosition="0">
        <references count="1">
          <reference field="4294967294" count="1" selected="0">
            <x v="4"/>
          </reference>
        </references>
      </pivotArea>
    </format>
    <format dxfId="285">
      <pivotArea field="0" dataOnly="0" labelOnly="1" grandRow="1" outline="0" axis="axisRow" fieldPosition="0">
        <references count="1">
          <reference field="4294967294" count="1" selected="0">
            <x v="1"/>
          </reference>
        </references>
      </pivotArea>
    </format>
    <format dxfId="284">
      <pivotArea field="0" dataOnly="0" labelOnly="1" grandRow="1" outline="0" axis="axisRow" fieldPosition="0">
        <references count="1">
          <reference field="4294967294" count="1" selected="0">
            <x v="2"/>
          </reference>
        </references>
      </pivotArea>
    </format>
    <format dxfId="283">
      <pivotArea field="0" dataOnly="0" labelOnly="1" grandRow="1" outline="0" axis="axisRow" fieldPosition="0">
        <references count="1">
          <reference field="4294967294" count="1" selected="0">
            <x v="3"/>
          </reference>
        </references>
      </pivotArea>
    </format>
    <format dxfId="282">
      <pivotArea field="0" dataOnly="0" labelOnly="1" grandRow="1" outline="0" axis="axisRow" fieldPosition="0">
        <references count="1">
          <reference field="4294967294" count="1" selected="0">
            <x v="4"/>
          </reference>
        </references>
      </pivotArea>
    </format>
    <format dxfId="281">
      <pivotArea field="0" dataOnly="0" labelOnly="1" grandRow="1" outline="0" axis="axisRow" fieldPosition="0">
        <references count="1">
          <reference field="4294967294" count="1" selected="0">
            <x v="1"/>
          </reference>
        </references>
      </pivotArea>
    </format>
    <format dxfId="280">
      <pivotArea field="0" dataOnly="0" labelOnly="1" grandRow="1" outline="0" axis="axisRow" fieldPosition="0">
        <references count="1">
          <reference field="4294967294" count="1" selected="0">
            <x v="2"/>
          </reference>
        </references>
      </pivotArea>
    </format>
    <format dxfId="279">
      <pivotArea field="0" dataOnly="0" labelOnly="1" grandRow="1" outline="0" axis="axisRow" fieldPosition="0">
        <references count="1">
          <reference field="4294967294" count="1" selected="0">
            <x v="3"/>
          </reference>
        </references>
      </pivotArea>
    </format>
    <format dxfId="278">
      <pivotArea field="0" dataOnly="0" labelOnly="1" grandRow="1" outline="0" axis="axisRow" fieldPosition="0">
        <references count="1">
          <reference field="4294967294" count="1" selected="0">
            <x v="4"/>
          </reference>
        </references>
      </pivotArea>
    </format>
    <format dxfId="277">
      <pivotArea field="0" dataOnly="0" labelOnly="1" grandRow="1" outline="0" axis="axisRow" fieldPosition="0">
        <references count="1">
          <reference field="4294967294" count="1" selected="0">
            <x v="1"/>
          </reference>
        </references>
      </pivotArea>
    </format>
    <format dxfId="276">
      <pivotArea field="0" dataOnly="0" labelOnly="1" grandRow="1" outline="0" axis="axisRow" fieldPosition="0">
        <references count="1">
          <reference field="4294967294" count="1" selected="0">
            <x v="2"/>
          </reference>
        </references>
      </pivotArea>
    </format>
    <format dxfId="275">
      <pivotArea field="0" dataOnly="0" labelOnly="1" grandRow="1" outline="0" axis="axisRow" fieldPosition="0">
        <references count="1">
          <reference field="4294967294" count="1" selected="0">
            <x v="3"/>
          </reference>
        </references>
      </pivotArea>
    </format>
    <format dxfId="274">
      <pivotArea field="0" dataOnly="0" labelOnly="1" grandRow="1" outline="0" axis="axisRow" fieldPosition="0">
        <references count="1">
          <reference field="4294967294" count="1" selected="0">
            <x v="4"/>
          </reference>
        </references>
      </pivotArea>
    </format>
    <format dxfId="273">
      <pivotArea field="0" dataOnly="0" labelOnly="1" grandRow="1" outline="0" axis="axisRow" fieldPosition="0">
        <references count="1">
          <reference field="4294967294" count="1" selected="0">
            <x v="1"/>
          </reference>
        </references>
      </pivotArea>
    </format>
    <format dxfId="272">
      <pivotArea field="0" dataOnly="0" labelOnly="1" grandRow="1" outline="0" axis="axisRow" fieldPosition="0">
        <references count="1">
          <reference field="4294967294" count="1" selected="0">
            <x v="2"/>
          </reference>
        </references>
      </pivotArea>
    </format>
    <format dxfId="271">
      <pivotArea field="0" dataOnly="0" labelOnly="1" grandRow="1" outline="0" axis="axisRow" fieldPosition="0">
        <references count="1">
          <reference field="4294967294" count="1" selected="0">
            <x v="3"/>
          </reference>
        </references>
      </pivotArea>
    </format>
    <format dxfId="270">
      <pivotArea field="0" dataOnly="0" labelOnly="1" grandRow="1" outline="0" axis="axisRow" fieldPosition="0">
        <references count="1">
          <reference field="4294967294" count="1" selected="0">
            <x v="4"/>
          </reference>
        </references>
      </pivotArea>
    </format>
    <format dxfId="269">
      <pivotArea field="0" dataOnly="0" labelOnly="1" grandRow="1" outline="0" axis="axisRow" fieldPosition="0">
        <references count="1">
          <reference field="4294967294" count="1" selected="0">
            <x v="1"/>
          </reference>
        </references>
      </pivotArea>
    </format>
    <format dxfId="268">
      <pivotArea field="0" dataOnly="0" labelOnly="1" grandRow="1" outline="0" axis="axisRow" fieldPosition="0">
        <references count="1">
          <reference field="4294967294" count="1" selected="0">
            <x v="2"/>
          </reference>
        </references>
      </pivotArea>
    </format>
    <format dxfId="267">
      <pivotArea field="0" dataOnly="0" labelOnly="1" grandRow="1" outline="0" axis="axisRow" fieldPosition="0">
        <references count="1">
          <reference field="4294967294" count="1" selected="0">
            <x v="3"/>
          </reference>
        </references>
      </pivotArea>
    </format>
    <format dxfId="266">
      <pivotArea field="0" dataOnly="0" labelOnly="1" grandRow="1" outline="0" axis="axisRow" fieldPosition="0">
        <references count="1">
          <reference field="4294967294" count="1" selected="0">
            <x v="4"/>
          </reference>
        </references>
      </pivotArea>
    </format>
    <format dxfId="265">
      <pivotArea field="0" dataOnly="0" labelOnly="1" grandRow="1" outline="0" axis="axisRow" fieldPosition="0">
        <references count="1">
          <reference field="4294967294" count="1" selected="0">
            <x v="1"/>
          </reference>
        </references>
      </pivotArea>
    </format>
    <format dxfId="264">
      <pivotArea field="0" dataOnly="0" labelOnly="1" grandRow="1" outline="0" axis="axisRow" fieldPosition="0">
        <references count="1">
          <reference field="4294967294" count="1" selected="0">
            <x v="2"/>
          </reference>
        </references>
      </pivotArea>
    </format>
    <format dxfId="263">
      <pivotArea field="0" dataOnly="0" labelOnly="1" grandRow="1" outline="0" axis="axisRow" fieldPosition="0">
        <references count="1">
          <reference field="4294967294" count="1" selected="0">
            <x v="3"/>
          </reference>
        </references>
      </pivotArea>
    </format>
    <format dxfId="262">
      <pivotArea field="0" dataOnly="0" labelOnly="1" grandRow="1" outline="0" axis="axisRow" fieldPosition="0">
        <references count="1">
          <reference field="4294967294" count="1" selected="0">
            <x v="4"/>
          </reference>
        </references>
      </pivotArea>
    </format>
    <format dxfId="261">
      <pivotArea field="0" dataOnly="0" labelOnly="1" grandRow="1" outline="0" axis="axisRow" fieldPosition="0">
        <references count="1">
          <reference field="4294967294" count="1" selected="0">
            <x v="1"/>
          </reference>
        </references>
      </pivotArea>
    </format>
    <format dxfId="260">
      <pivotArea field="0" dataOnly="0" labelOnly="1" grandRow="1" outline="0" axis="axisRow" fieldPosition="0">
        <references count="1">
          <reference field="4294967294" count="1" selected="0">
            <x v="2"/>
          </reference>
        </references>
      </pivotArea>
    </format>
    <format dxfId="259">
      <pivotArea field="0" dataOnly="0" labelOnly="1" grandRow="1" outline="0" axis="axisRow" fieldPosition="0">
        <references count="1">
          <reference field="4294967294" count="1" selected="0">
            <x v="3"/>
          </reference>
        </references>
      </pivotArea>
    </format>
    <format dxfId="258">
      <pivotArea field="0" dataOnly="0" labelOnly="1" grandRow="1" outline="0" axis="axisRow" fieldPosition="0">
        <references count="1">
          <reference field="4294967294" count="1" selected="0">
            <x v="4"/>
          </reference>
        </references>
      </pivotArea>
    </format>
    <format dxfId="257">
      <pivotArea dataOnly="0" labelOnly="1" outline="0" fieldPosition="0">
        <references count="2">
          <reference field="4294967294" count="4">
            <x v="1"/>
            <x v="2"/>
            <x v="3"/>
            <x v="4"/>
          </reference>
          <reference field="0" count="1" selected="0">
            <x v="1"/>
          </reference>
        </references>
      </pivotArea>
    </format>
    <format dxfId="256">
      <pivotArea dataOnly="0" labelOnly="1" grandCol="1" outline="0" fieldPosition="0"/>
    </format>
    <format dxfId="255">
      <pivotArea dataOnly="0" labelOnly="1" grandCol="1" outline="0" fieldPosition="0"/>
    </format>
    <format dxfId="254">
      <pivotArea dataOnly="0" labelOnly="1" grandCol="1" outline="0" fieldPosition="0"/>
    </format>
    <format dxfId="253">
      <pivotArea dataOnly="0" labelOnly="1" grandCol="1" outline="0" fieldPosition="0"/>
    </format>
    <format dxfId="252">
      <pivotArea dataOnly="0" labelOnly="1" grandCol="1" outline="0" fieldPosition="0"/>
    </format>
    <format dxfId="251">
      <pivotArea type="all" dataOnly="0" outline="0" fieldPosition="0"/>
    </format>
    <format dxfId="250">
      <pivotArea outline="0" collapsedLevelsAreSubtotals="1" fieldPosition="0"/>
    </format>
    <format dxfId="249">
      <pivotArea type="origin" dataOnly="0" labelOnly="1" outline="0" fieldPosition="0"/>
    </format>
    <format dxfId="248">
      <pivotArea field="30" type="button" dataOnly="0" labelOnly="1" outline="0" axis="axisCol" fieldPosition="1"/>
    </format>
    <format dxfId="247">
      <pivotArea type="topRight" dataOnly="0" labelOnly="1" outline="0" fieldPosition="0"/>
    </format>
    <format dxfId="246">
      <pivotArea field="0" type="button" dataOnly="0" labelOnly="1" outline="0" axis="axisRow" fieldPosition="0"/>
    </format>
    <format dxfId="245">
      <pivotArea field="-2" type="button" dataOnly="0" labelOnly="1" outline="0" axis="axisRow" fieldPosition="1"/>
    </format>
    <format dxfId="244">
      <pivotArea dataOnly="0" labelOnly="1" fieldPosition="0">
        <references count="1">
          <reference field="0" count="3">
            <x v="1"/>
            <x v="2"/>
            <x v="3"/>
          </reference>
        </references>
      </pivotArea>
    </format>
    <format dxfId="243">
      <pivotArea field="0" dataOnly="0" labelOnly="1" grandRow="1" outline="0" axis="axisRow" fieldPosition="0">
        <references count="1">
          <reference field="4294967294" count="1" selected="0">
            <x v="0"/>
          </reference>
        </references>
      </pivotArea>
    </format>
    <format dxfId="242">
      <pivotArea field="0" dataOnly="0" labelOnly="1" grandRow="1" outline="0" axis="axisRow" fieldPosition="0">
        <references count="1">
          <reference field="4294967294" count="1" selected="0">
            <x v="1"/>
          </reference>
        </references>
      </pivotArea>
    </format>
    <format dxfId="241">
      <pivotArea field="0" dataOnly="0" labelOnly="1" grandRow="1" outline="0" axis="axisRow" fieldPosition="0">
        <references count="1">
          <reference field="4294967294" count="1" selected="0">
            <x v="2"/>
          </reference>
        </references>
      </pivotArea>
    </format>
    <format dxfId="240">
      <pivotArea field="0" dataOnly="0" labelOnly="1" grandRow="1" outline="0" axis="axisRow" fieldPosition="0">
        <references count="1">
          <reference field="4294967294" count="1" selected="0">
            <x v="3"/>
          </reference>
        </references>
      </pivotArea>
    </format>
    <format dxfId="239">
      <pivotArea field="0" dataOnly="0" labelOnly="1" grandRow="1" outline="0" axis="axisRow" fieldPosition="0">
        <references count="1">
          <reference field="4294967294" count="1" selected="0">
            <x v="4"/>
          </reference>
        </references>
      </pivotArea>
    </format>
    <format dxfId="238">
      <pivotArea field="0" dataOnly="0" labelOnly="1" grandRow="1" outline="0" axis="axisRow" fieldPosition="0">
        <references count="1">
          <reference field="4294967294" count="1" selected="0">
            <x v="0"/>
          </reference>
        </references>
      </pivotArea>
    </format>
    <format dxfId="237">
      <pivotArea field="0" dataOnly="0" labelOnly="1" grandRow="1" outline="0" axis="axisRow" fieldPosition="0">
        <references count="1">
          <reference field="4294967294" count="1" selected="0">
            <x v="1"/>
          </reference>
        </references>
      </pivotArea>
    </format>
    <format dxfId="236">
      <pivotArea field="0" dataOnly="0" labelOnly="1" grandRow="1" outline="0" axis="axisRow" fieldPosition="0">
        <references count="1">
          <reference field="4294967294" count="1" selected="0">
            <x v="2"/>
          </reference>
        </references>
      </pivotArea>
    </format>
    <format dxfId="235">
      <pivotArea field="0" dataOnly="0" labelOnly="1" grandRow="1" outline="0" axis="axisRow" fieldPosition="0">
        <references count="1">
          <reference field="4294967294" count="1" selected="0">
            <x v="3"/>
          </reference>
        </references>
      </pivotArea>
    </format>
    <format dxfId="234">
      <pivotArea field="0" dataOnly="0" labelOnly="1" grandRow="1" outline="0" axis="axisRow" fieldPosition="0">
        <references count="1">
          <reference field="4294967294" count="1" selected="0">
            <x v="4"/>
          </reference>
        </references>
      </pivotArea>
    </format>
    <format dxfId="233">
      <pivotArea field="0" dataOnly="0" labelOnly="1" grandRow="1" outline="0" axis="axisRow" fieldPosition="0">
        <references count="1">
          <reference field="4294967294" count="1" selected="0">
            <x v="0"/>
          </reference>
        </references>
      </pivotArea>
    </format>
    <format dxfId="232">
      <pivotArea field="0" dataOnly="0" labelOnly="1" grandRow="1" outline="0" axis="axisRow" fieldPosition="0">
        <references count="1">
          <reference field="4294967294" count="1" selected="0">
            <x v="1"/>
          </reference>
        </references>
      </pivotArea>
    </format>
    <format dxfId="231">
      <pivotArea field="0" dataOnly="0" labelOnly="1" grandRow="1" outline="0" axis="axisRow" fieldPosition="0">
        <references count="1">
          <reference field="4294967294" count="1" selected="0">
            <x v="2"/>
          </reference>
        </references>
      </pivotArea>
    </format>
    <format dxfId="230">
      <pivotArea field="0" dataOnly="0" labelOnly="1" grandRow="1" outline="0" axis="axisRow" fieldPosition="0">
        <references count="1">
          <reference field="4294967294" count="1" selected="0">
            <x v="3"/>
          </reference>
        </references>
      </pivotArea>
    </format>
    <format dxfId="229">
      <pivotArea field="0" dataOnly="0" labelOnly="1" grandRow="1" outline="0" axis="axisRow" fieldPosition="0">
        <references count="1">
          <reference field="4294967294" count="1" selected="0">
            <x v="4"/>
          </reference>
        </references>
      </pivotArea>
    </format>
    <format dxfId="228">
      <pivotArea field="0" dataOnly="0" labelOnly="1" grandRow="1" outline="0" axis="axisRow" fieldPosition="0">
        <references count="1">
          <reference field="4294967294" count="1" selected="0">
            <x v="0"/>
          </reference>
        </references>
      </pivotArea>
    </format>
    <format dxfId="227">
      <pivotArea field="0" dataOnly="0" labelOnly="1" grandRow="1" outline="0" axis="axisRow" fieldPosition="0">
        <references count="1">
          <reference field="4294967294" count="1" selected="0">
            <x v="1"/>
          </reference>
        </references>
      </pivotArea>
    </format>
    <format dxfId="226">
      <pivotArea field="0" dataOnly="0" labelOnly="1" grandRow="1" outline="0" axis="axisRow" fieldPosition="0">
        <references count="1">
          <reference field="4294967294" count="1" selected="0">
            <x v="2"/>
          </reference>
        </references>
      </pivotArea>
    </format>
    <format dxfId="225">
      <pivotArea field="0" dataOnly="0" labelOnly="1" grandRow="1" outline="0" axis="axisRow" fieldPosition="0">
        <references count="1">
          <reference field="4294967294" count="1" selected="0">
            <x v="3"/>
          </reference>
        </references>
      </pivotArea>
    </format>
    <format dxfId="224">
      <pivotArea field="0" dataOnly="0" labelOnly="1" grandRow="1" outline="0" axis="axisRow" fieldPosition="0">
        <references count="1">
          <reference field="4294967294" count="1" selected="0">
            <x v="4"/>
          </reference>
        </references>
      </pivotArea>
    </format>
    <format dxfId="223">
      <pivotArea field="0" dataOnly="0" labelOnly="1" grandRow="1" outline="0" axis="axisRow" fieldPosition="0">
        <references count="1">
          <reference field="4294967294" count="1" selected="0">
            <x v="0"/>
          </reference>
        </references>
      </pivotArea>
    </format>
    <format dxfId="222">
      <pivotArea field="0" dataOnly="0" labelOnly="1" grandRow="1" outline="0" axis="axisRow" fieldPosition="0">
        <references count="1">
          <reference field="4294967294" count="1" selected="0">
            <x v="1"/>
          </reference>
        </references>
      </pivotArea>
    </format>
    <format dxfId="221">
      <pivotArea field="0" dataOnly="0" labelOnly="1" grandRow="1" outline="0" axis="axisRow" fieldPosition="0">
        <references count="1">
          <reference field="4294967294" count="1" selected="0">
            <x v="2"/>
          </reference>
        </references>
      </pivotArea>
    </format>
    <format dxfId="220">
      <pivotArea field="0" dataOnly="0" labelOnly="1" grandRow="1" outline="0" axis="axisRow" fieldPosition="0">
        <references count="1">
          <reference field="4294967294" count="1" selected="0">
            <x v="3"/>
          </reference>
        </references>
      </pivotArea>
    </format>
    <format dxfId="219">
      <pivotArea field="0" dataOnly="0" labelOnly="1" grandRow="1" outline="0" axis="axisRow" fieldPosition="0">
        <references count="1">
          <reference field="4294967294" count="1" selected="0">
            <x v="4"/>
          </reference>
        </references>
      </pivotArea>
    </format>
    <format dxfId="218">
      <pivotArea field="0" dataOnly="0" labelOnly="1" grandRow="1" outline="0" axis="axisRow" fieldPosition="0">
        <references count="1">
          <reference field="4294967294" count="1" selected="0">
            <x v="0"/>
          </reference>
        </references>
      </pivotArea>
    </format>
    <format dxfId="217">
      <pivotArea field="0" dataOnly="0" labelOnly="1" grandRow="1" outline="0" axis="axisRow" fieldPosition="0">
        <references count="1">
          <reference field="4294967294" count="1" selected="0">
            <x v="1"/>
          </reference>
        </references>
      </pivotArea>
    </format>
    <format dxfId="216">
      <pivotArea field="0" dataOnly="0" labelOnly="1" grandRow="1" outline="0" axis="axisRow" fieldPosition="0">
        <references count="1">
          <reference field="4294967294" count="1" selected="0">
            <x v="2"/>
          </reference>
        </references>
      </pivotArea>
    </format>
    <format dxfId="215">
      <pivotArea field="0" dataOnly="0" labelOnly="1" grandRow="1" outline="0" axis="axisRow" fieldPosition="0">
        <references count="1">
          <reference field="4294967294" count="1" selected="0">
            <x v="3"/>
          </reference>
        </references>
      </pivotArea>
    </format>
    <format dxfId="214">
      <pivotArea field="0" dataOnly="0" labelOnly="1" grandRow="1" outline="0" axis="axisRow" fieldPosition="0">
        <references count="1">
          <reference field="4294967294" count="1" selected="0">
            <x v="4"/>
          </reference>
        </references>
      </pivotArea>
    </format>
    <format dxfId="213">
      <pivotArea field="0" dataOnly="0" labelOnly="1" grandRow="1" outline="0" axis="axisRow" fieldPosition="0">
        <references count="1">
          <reference field="4294967294" count="1" selected="0">
            <x v="0"/>
          </reference>
        </references>
      </pivotArea>
    </format>
    <format dxfId="212">
      <pivotArea field="0" dataOnly="0" labelOnly="1" grandRow="1" outline="0" axis="axisRow" fieldPosition="0">
        <references count="1">
          <reference field="4294967294" count="1" selected="0">
            <x v="1"/>
          </reference>
        </references>
      </pivotArea>
    </format>
    <format dxfId="211">
      <pivotArea field="0" dataOnly="0" labelOnly="1" grandRow="1" outline="0" axis="axisRow" fieldPosition="0">
        <references count="1">
          <reference field="4294967294" count="1" selected="0">
            <x v="2"/>
          </reference>
        </references>
      </pivotArea>
    </format>
    <format dxfId="210">
      <pivotArea field="0" dataOnly="0" labelOnly="1" grandRow="1" outline="0" axis="axisRow" fieldPosition="0">
        <references count="1">
          <reference field="4294967294" count="1" selected="0">
            <x v="3"/>
          </reference>
        </references>
      </pivotArea>
    </format>
    <format dxfId="209">
      <pivotArea field="0" dataOnly="0" labelOnly="1" grandRow="1" outline="0" axis="axisRow" fieldPosition="0">
        <references count="1">
          <reference field="4294967294" count="1" selected="0">
            <x v="4"/>
          </reference>
        </references>
      </pivotArea>
    </format>
    <format dxfId="208">
      <pivotArea field="0" dataOnly="0" labelOnly="1" grandRow="1" outline="0" axis="axisRow" fieldPosition="0">
        <references count="1">
          <reference field="4294967294" count="1" selected="0">
            <x v="0"/>
          </reference>
        </references>
      </pivotArea>
    </format>
    <format dxfId="207">
      <pivotArea field="0" dataOnly="0" labelOnly="1" grandRow="1" outline="0" axis="axisRow" fieldPosition="0">
        <references count="1">
          <reference field="4294967294" count="1" selected="0">
            <x v="1"/>
          </reference>
        </references>
      </pivotArea>
    </format>
    <format dxfId="206">
      <pivotArea field="0" dataOnly="0" labelOnly="1" grandRow="1" outline="0" axis="axisRow" fieldPosition="0">
        <references count="1">
          <reference field="4294967294" count="1" selected="0">
            <x v="2"/>
          </reference>
        </references>
      </pivotArea>
    </format>
    <format dxfId="205">
      <pivotArea field="0" dataOnly="0" labelOnly="1" grandRow="1" outline="0" axis="axisRow" fieldPosition="0">
        <references count="1">
          <reference field="4294967294" count="1" selected="0">
            <x v="3"/>
          </reference>
        </references>
      </pivotArea>
    </format>
    <format dxfId="204">
      <pivotArea field="0" dataOnly="0" labelOnly="1" grandRow="1" outline="0" axis="axisRow" fieldPosition="0">
        <references count="1">
          <reference field="4294967294" count="1" selected="0">
            <x v="4"/>
          </reference>
        </references>
      </pivotArea>
    </format>
    <format dxfId="203">
      <pivotArea field="0" dataOnly="0" labelOnly="1" grandRow="1" outline="0" axis="axisRow" fieldPosition="0">
        <references count="1">
          <reference field="4294967294" count="1" selected="0">
            <x v="0"/>
          </reference>
        </references>
      </pivotArea>
    </format>
    <format dxfId="202">
      <pivotArea field="0" dataOnly="0" labelOnly="1" grandRow="1" outline="0" axis="axisRow" fieldPosition="0">
        <references count="1">
          <reference field="4294967294" count="1" selected="0">
            <x v="1"/>
          </reference>
        </references>
      </pivotArea>
    </format>
    <format dxfId="201">
      <pivotArea field="0" dataOnly="0" labelOnly="1" grandRow="1" outline="0" axis="axisRow" fieldPosition="0">
        <references count="1">
          <reference field="4294967294" count="1" selected="0">
            <x v="2"/>
          </reference>
        </references>
      </pivotArea>
    </format>
    <format dxfId="200">
      <pivotArea field="0" dataOnly="0" labelOnly="1" grandRow="1" outline="0" axis="axisRow" fieldPosition="0">
        <references count="1">
          <reference field="4294967294" count="1" selected="0">
            <x v="3"/>
          </reference>
        </references>
      </pivotArea>
    </format>
    <format dxfId="199">
      <pivotArea field="0" dataOnly="0" labelOnly="1" grandRow="1" outline="0" axis="axisRow" fieldPosition="0">
        <references count="1">
          <reference field="4294967294" count="1" selected="0">
            <x v="4"/>
          </reference>
        </references>
      </pivotArea>
    </format>
    <format dxfId="198">
      <pivotArea dataOnly="0" labelOnly="1" outline="0" fieldPosition="0">
        <references count="2">
          <reference field="4294967294" count="5">
            <x v="0"/>
            <x v="1"/>
            <x v="2"/>
            <x v="3"/>
            <x v="4"/>
          </reference>
          <reference field="0" count="1" selected="0">
            <x v="1"/>
          </reference>
        </references>
      </pivotArea>
    </format>
    <format dxfId="197">
      <pivotArea dataOnly="0" labelOnly="1" outline="0" fieldPosition="0">
        <references count="2">
          <reference field="4294967294" count="5">
            <x v="0"/>
            <x v="1"/>
            <x v="2"/>
            <x v="3"/>
            <x v="4"/>
          </reference>
          <reference field="0" count="1" selected="0">
            <x v="2"/>
          </reference>
        </references>
      </pivotArea>
    </format>
    <format dxfId="196">
      <pivotArea dataOnly="0" labelOnly="1" outline="0" fieldPosition="0">
        <references count="2">
          <reference field="4294967294" count="5">
            <x v="0"/>
            <x v="1"/>
            <x v="2"/>
            <x v="3"/>
            <x v="4"/>
          </reference>
          <reference field="0" count="1" selected="0">
            <x v="3"/>
          </reference>
        </references>
      </pivotArea>
    </format>
    <format dxfId="195">
      <pivotArea dataOnly="0" labelOnly="1" fieldPosition="0">
        <references count="1">
          <reference field="30" count="0"/>
        </references>
      </pivotArea>
    </format>
    <format dxfId="194">
      <pivotArea dataOnly="0" labelOnly="1" grandCol="1" outline="0" fieldPosition="0"/>
    </format>
    <format dxfId="193">
      <pivotArea field="47" type="button" dataOnly="0" labelOnly="1" outline="0" axis="axisCol" fieldPosition="0"/>
    </format>
    <format dxfId="192">
      <pivotArea dataOnly="0" labelOnly="1" grandCol="1" outline="0" fieldPosition="0"/>
    </format>
    <format dxfId="191">
      <pivotArea dataOnly="0" labelOnly="1" grandCol="1" outline="0" fieldPosition="0"/>
    </format>
    <format dxfId="190">
      <pivotArea dataOnly="0" labelOnly="1" grandCol="1" outline="0" fieldPosition="0"/>
    </format>
    <format dxfId="189">
      <pivotArea type="all" dataOnly="0" outline="0" fieldPosition="0"/>
    </format>
    <format dxfId="188">
      <pivotArea outline="0" collapsedLevelsAreSubtotals="1" fieldPosition="0"/>
    </format>
    <format dxfId="187">
      <pivotArea type="origin" dataOnly="0" labelOnly="1" outline="0" fieldPosition="0"/>
    </format>
    <format dxfId="186">
      <pivotArea field="47" type="button" dataOnly="0" labelOnly="1" outline="0" axis="axisCol" fieldPosition="0"/>
    </format>
    <format dxfId="185">
      <pivotArea field="30" type="button" dataOnly="0" labelOnly="1" outline="0" axis="axisCol" fieldPosition="1"/>
    </format>
    <format dxfId="184">
      <pivotArea type="topRight" dataOnly="0" labelOnly="1" outline="0" fieldPosition="0"/>
    </format>
    <format dxfId="183">
      <pivotArea field="0" type="button" dataOnly="0" labelOnly="1" outline="0" axis="axisRow" fieldPosition="0"/>
    </format>
    <format dxfId="182">
      <pivotArea field="-2" type="button" dataOnly="0" labelOnly="1" outline="0" axis="axisRow" fieldPosition="1"/>
    </format>
    <format dxfId="181">
      <pivotArea dataOnly="0" labelOnly="1" fieldPosition="0">
        <references count="1">
          <reference field="0" count="3">
            <x v="1"/>
            <x v="2"/>
            <x v="3"/>
          </reference>
        </references>
      </pivotArea>
    </format>
    <format dxfId="180">
      <pivotArea field="0" dataOnly="0" labelOnly="1" grandRow="1" outline="0" axis="axisRow" fieldPosition="0">
        <references count="1">
          <reference field="4294967294" count="1" selected="0">
            <x v="0"/>
          </reference>
        </references>
      </pivotArea>
    </format>
    <format dxfId="179">
      <pivotArea field="0" dataOnly="0" labelOnly="1" grandRow="1" outline="0" axis="axisRow" fieldPosition="0">
        <references count="1">
          <reference field="4294967294" count="1" selected="0">
            <x v="1"/>
          </reference>
        </references>
      </pivotArea>
    </format>
    <format dxfId="178">
      <pivotArea field="0" dataOnly="0" labelOnly="1" grandRow="1" outline="0" axis="axisRow" fieldPosition="0">
        <references count="1">
          <reference field="4294967294" count="1" selected="0">
            <x v="2"/>
          </reference>
        </references>
      </pivotArea>
    </format>
    <format dxfId="177">
      <pivotArea field="0" dataOnly="0" labelOnly="1" grandRow="1" outline="0" axis="axisRow" fieldPosition="0">
        <references count="1">
          <reference field="4294967294" count="1" selected="0">
            <x v="3"/>
          </reference>
        </references>
      </pivotArea>
    </format>
    <format dxfId="176">
      <pivotArea field="0" dataOnly="0" labelOnly="1" grandRow="1" outline="0" axis="axisRow" fieldPosition="0">
        <references count="1">
          <reference field="4294967294" count="1" selected="0">
            <x v="4"/>
          </reference>
        </references>
      </pivotArea>
    </format>
    <format dxfId="175">
      <pivotArea field="0" dataOnly="0" labelOnly="1" grandRow="1" outline="0" axis="axisRow" fieldPosition="0">
        <references count="1">
          <reference field="4294967294" count="1" selected="0">
            <x v="0"/>
          </reference>
        </references>
      </pivotArea>
    </format>
    <format dxfId="174">
      <pivotArea field="0" dataOnly="0" labelOnly="1" grandRow="1" outline="0" axis="axisRow" fieldPosition="0">
        <references count="1">
          <reference field="4294967294" count="1" selected="0">
            <x v="1"/>
          </reference>
        </references>
      </pivotArea>
    </format>
    <format dxfId="173">
      <pivotArea field="0" dataOnly="0" labelOnly="1" grandRow="1" outline="0" axis="axisRow" fieldPosition="0">
        <references count="1">
          <reference field="4294967294" count="1" selected="0">
            <x v="2"/>
          </reference>
        </references>
      </pivotArea>
    </format>
    <format dxfId="172">
      <pivotArea field="0" dataOnly="0" labelOnly="1" grandRow="1" outline="0" axis="axisRow" fieldPosition="0">
        <references count="1">
          <reference field="4294967294" count="1" selected="0">
            <x v="3"/>
          </reference>
        </references>
      </pivotArea>
    </format>
    <format dxfId="171">
      <pivotArea field="0" dataOnly="0" labelOnly="1" grandRow="1" outline="0" axis="axisRow" fieldPosition="0">
        <references count="1">
          <reference field="4294967294" count="1" selected="0">
            <x v="4"/>
          </reference>
        </references>
      </pivotArea>
    </format>
    <format dxfId="170">
      <pivotArea field="0" dataOnly="0" labelOnly="1" grandRow="1" outline="0" axis="axisRow" fieldPosition="0">
        <references count="1">
          <reference field="4294967294" count="1" selected="0">
            <x v="0"/>
          </reference>
        </references>
      </pivotArea>
    </format>
    <format dxfId="169">
      <pivotArea field="0" dataOnly="0" labelOnly="1" grandRow="1" outline="0" axis="axisRow" fieldPosition="0">
        <references count="1">
          <reference field="4294967294" count="1" selected="0">
            <x v="1"/>
          </reference>
        </references>
      </pivotArea>
    </format>
    <format dxfId="168">
      <pivotArea field="0" dataOnly="0" labelOnly="1" grandRow="1" outline="0" axis="axisRow" fieldPosition="0">
        <references count="1">
          <reference field="4294967294" count="1" selected="0">
            <x v="2"/>
          </reference>
        </references>
      </pivotArea>
    </format>
    <format dxfId="167">
      <pivotArea field="0" dataOnly="0" labelOnly="1" grandRow="1" outline="0" axis="axisRow" fieldPosition="0">
        <references count="1">
          <reference field="4294967294" count="1" selected="0">
            <x v="3"/>
          </reference>
        </references>
      </pivotArea>
    </format>
    <format dxfId="166">
      <pivotArea field="0" dataOnly="0" labelOnly="1" grandRow="1" outline="0" axis="axisRow" fieldPosition="0">
        <references count="1">
          <reference field="4294967294" count="1" selected="0">
            <x v="4"/>
          </reference>
        </references>
      </pivotArea>
    </format>
    <format dxfId="165">
      <pivotArea field="0" dataOnly="0" labelOnly="1" grandRow="1" outline="0" axis="axisRow" fieldPosition="0">
        <references count="1">
          <reference field="4294967294" count="1" selected="0">
            <x v="0"/>
          </reference>
        </references>
      </pivotArea>
    </format>
    <format dxfId="164">
      <pivotArea field="0" dataOnly="0" labelOnly="1" grandRow="1" outline="0" axis="axisRow" fieldPosition="0">
        <references count="1">
          <reference field="4294967294" count="1" selected="0">
            <x v="1"/>
          </reference>
        </references>
      </pivotArea>
    </format>
    <format dxfId="163">
      <pivotArea field="0" dataOnly="0" labelOnly="1" grandRow="1" outline="0" axis="axisRow" fieldPosition="0">
        <references count="1">
          <reference field="4294967294" count="1" selected="0">
            <x v="2"/>
          </reference>
        </references>
      </pivotArea>
    </format>
    <format dxfId="162">
      <pivotArea field="0" dataOnly="0" labelOnly="1" grandRow="1" outline="0" axis="axisRow" fieldPosition="0">
        <references count="1">
          <reference field="4294967294" count="1" selected="0">
            <x v="3"/>
          </reference>
        </references>
      </pivotArea>
    </format>
    <format dxfId="161">
      <pivotArea field="0" dataOnly="0" labelOnly="1" grandRow="1" outline="0" axis="axisRow" fieldPosition="0">
        <references count="1">
          <reference field="4294967294" count="1" selected="0">
            <x v="4"/>
          </reference>
        </references>
      </pivotArea>
    </format>
    <format dxfId="160">
      <pivotArea field="0" dataOnly="0" labelOnly="1" grandRow="1" outline="0" axis="axisRow" fieldPosition="0">
        <references count="1">
          <reference field="4294967294" count="1" selected="0">
            <x v="0"/>
          </reference>
        </references>
      </pivotArea>
    </format>
    <format dxfId="159">
      <pivotArea field="0" dataOnly="0" labelOnly="1" grandRow="1" outline="0" axis="axisRow" fieldPosition="0">
        <references count="1">
          <reference field="4294967294" count="1" selected="0">
            <x v="1"/>
          </reference>
        </references>
      </pivotArea>
    </format>
    <format dxfId="158">
      <pivotArea field="0" dataOnly="0" labelOnly="1" grandRow="1" outline="0" axis="axisRow" fieldPosition="0">
        <references count="1">
          <reference field="4294967294" count="1" selected="0">
            <x v="2"/>
          </reference>
        </references>
      </pivotArea>
    </format>
    <format dxfId="157">
      <pivotArea field="0" dataOnly="0" labelOnly="1" grandRow="1" outline="0" axis="axisRow" fieldPosition="0">
        <references count="1">
          <reference field="4294967294" count="1" selected="0">
            <x v="3"/>
          </reference>
        </references>
      </pivotArea>
    </format>
    <format dxfId="156">
      <pivotArea field="0" dataOnly="0" labelOnly="1" grandRow="1" outline="0" axis="axisRow" fieldPosition="0">
        <references count="1">
          <reference field="4294967294" count="1" selected="0">
            <x v="4"/>
          </reference>
        </references>
      </pivotArea>
    </format>
    <format dxfId="155">
      <pivotArea field="0" dataOnly="0" labelOnly="1" grandRow="1" outline="0" axis="axisRow" fieldPosition="0">
        <references count="1">
          <reference field="4294967294" count="1" selected="0">
            <x v="0"/>
          </reference>
        </references>
      </pivotArea>
    </format>
    <format dxfId="154">
      <pivotArea field="0" dataOnly="0" labelOnly="1" grandRow="1" outline="0" axis="axisRow" fieldPosition="0">
        <references count="1">
          <reference field="4294967294" count="1" selected="0">
            <x v="1"/>
          </reference>
        </references>
      </pivotArea>
    </format>
    <format dxfId="153">
      <pivotArea field="0" dataOnly="0" labelOnly="1" grandRow="1" outline="0" axis="axisRow" fieldPosition="0">
        <references count="1">
          <reference field="4294967294" count="1" selected="0">
            <x v="2"/>
          </reference>
        </references>
      </pivotArea>
    </format>
    <format dxfId="152">
      <pivotArea field="0" dataOnly="0" labelOnly="1" grandRow="1" outline="0" axis="axisRow" fieldPosition="0">
        <references count="1">
          <reference field="4294967294" count="1" selected="0">
            <x v="3"/>
          </reference>
        </references>
      </pivotArea>
    </format>
    <format dxfId="151">
      <pivotArea field="0" dataOnly="0" labelOnly="1" grandRow="1" outline="0" axis="axisRow" fieldPosition="0">
        <references count="1">
          <reference field="4294967294" count="1" selected="0">
            <x v="4"/>
          </reference>
        </references>
      </pivotArea>
    </format>
    <format dxfId="150">
      <pivotArea field="0" dataOnly="0" labelOnly="1" grandRow="1" outline="0" axis="axisRow" fieldPosition="0">
        <references count="1">
          <reference field="4294967294" count="1" selected="0">
            <x v="0"/>
          </reference>
        </references>
      </pivotArea>
    </format>
    <format dxfId="149">
      <pivotArea field="0" dataOnly="0" labelOnly="1" grandRow="1" outline="0" axis="axisRow" fieldPosition="0">
        <references count="1">
          <reference field="4294967294" count="1" selected="0">
            <x v="1"/>
          </reference>
        </references>
      </pivotArea>
    </format>
    <format dxfId="148">
      <pivotArea field="0" dataOnly="0" labelOnly="1" grandRow="1" outline="0" axis="axisRow" fieldPosition="0">
        <references count="1">
          <reference field="4294967294" count="1" selected="0">
            <x v="2"/>
          </reference>
        </references>
      </pivotArea>
    </format>
    <format dxfId="147">
      <pivotArea field="0" dataOnly="0" labelOnly="1" grandRow="1" outline="0" axis="axisRow" fieldPosition="0">
        <references count="1">
          <reference field="4294967294" count="1" selected="0">
            <x v="3"/>
          </reference>
        </references>
      </pivotArea>
    </format>
    <format dxfId="146">
      <pivotArea field="0" dataOnly="0" labelOnly="1" grandRow="1" outline="0" axis="axisRow" fieldPosition="0">
        <references count="1">
          <reference field="4294967294" count="1" selected="0">
            <x v="4"/>
          </reference>
        </references>
      </pivotArea>
    </format>
    <format dxfId="145">
      <pivotArea field="0" dataOnly="0" labelOnly="1" grandRow="1" outline="0" axis="axisRow" fieldPosition="0">
        <references count="1">
          <reference field="4294967294" count="1" selected="0">
            <x v="0"/>
          </reference>
        </references>
      </pivotArea>
    </format>
    <format dxfId="144">
      <pivotArea field="0" dataOnly="0" labelOnly="1" grandRow="1" outline="0" axis="axisRow" fieldPosition="0">
        <references count="1">
          <reference field="4294967294" count="1" selected="0">
            <x v="1"/>
          </reference>
        </references>
      </pivotArea>
    </format>
    <format dxfId="143">
      <pivotArea field="0" dataOnly="0" labelOnly="1" grandRow="1" outline="0" axis="axisRow" fieldPosition="0">
        <references count="1">
          <reference field="4294967294" count="1" selected="0">
            <x v="2"/>
          </reference>
        </references>
      </pivotArea>
    </format>
    <format dxfId="142">
      <pivotArea field="0" dataOnly="0" labelOnly="1" grandRow="1" outline="0" axis="axisRow" fieldPosition="0">
        <references count="1">
          <reference field="4294967294" count="1" selected="0">
            <x v="3"/>
          </reference>
        </references>
      </pivotArea>
    </format>
    <format dxfId="141">
      <pivotArea field="0" dataOnly="0" labelOnly="1" grandRow="1" outline="0" axis="axisRow" fieldPosition="0">
        <references count="1">
          <reference field="4294967294" count="1" selected="0">
            <x v="4"/>
          </reference>
        </references>
      </pivotArea>
    </format>
    <format dxfId="140">
      <pivotArea field="0" dataOnly="0" labelOnly="1" grandRow="1" outline="0" axis="axisRow" fieldPosition="0">
        <references count="1">
          <reference field="4294967294" count="1" selected="0">
            <x v="0"/>
          </reference>
        </references>
      </pivotArea>
    </format>
    <format dxfId="139">
      <pivotArea field="0" dataOnly="0" labelOnly="1" grandRow="1" outline="0" axis="axisRow" fieldPosition="0">
        <references count="1">
          <reference field="4294967294" count="1" selected="0">
            <x v="1"/>
          </reference>
        </references>
      </pivotArea>
    </format>
    <format dxfId="138">
      <pivotArea field="0" dataOnly="0" labelOnly="1" grandRow="1" outline="0" axis="axisRow" fieldPosition="0">
        <references count="1">
          <reference field="4294967294" count="1" selected="0">
            <x v="2"/>
          </reference>
        </references>
      </pivotArea>
    </format>
    <format dxfId="137">
      <pivotArea field="0" dataOnly="0" labelOnly="1" grandRow="1" outline="0" axis="axisRow" fieldPosition="0">
        <references count="1">
          <reference field="4294967294" count="1" selected="0">
            <x v="3"/>
          </reference>
        </references>
      </pivotArea>
    </format>
    <format dxfId="136">
      <pivotArea field="0" dataOnly="0" labelOnly="1" grandRow="1" outline="0" axis="axisRow" fieldPosition="0">
        <references count="1">
          <reference field="4294967294" count="1" selected="0">
            <x v="4"/>
          </reference>
        </references>
      </pivotArea>
    </format>
    <format dxfId="135">
      <pivotArea dataOnly="0" labelOnly="1" outline="0" fieldPosition="0">
        <references count="2">
          <reference field="4294967294" count="5">
            <x v="0"/>
            <x v="1"/>
            <x v="2"/>
            <x v="3"/>
            <x v="4"/>
          </reference>
          <reference field="0" count="1" selected="0">
            <x v="1"/>
          </reference>
        </references>
      </pivotArea>
    </format>
    <format dxfId="134">
      <pivotArea dataOnly="0" labelOnly="1" outline="0" fieldPosition="0">
        <references count="2">
          <reference field="4294967294" count="5">
            <x v="0"/>
            <x v="1"/>
            <x v="2"/>
            <x v="3"/>
            <x v="4"/>
          </reference>
          <reference field="0" count="1" selected="0">
            <x v="2"/>
          </reference>
        </references>
      </pivotArea>
    </format>
    <format dxfId="133">
      <pivotArea dataOnly="0" labelOnly="1" outline="0" fieldPosition="0">
        <references count="2">
          <reference field="4294967294" count="5">
            <x v="0"/>
            <x v="1"/>
            <x v="2"/>
            <x v="3"/>
            <x v="4"/>
          </reference>
          <reference field="0" count="1" selected="0">
            <x v="3"/>
          </reference>
        </references>
      </pivotArea>
    </format>
    <format dxfId="132">
      <pivotArea dataOnly="0" labelOnly="1" fieldPosition="0">
        <references count="1">
          <reference field="47" count="3">
            <x v="0"/>
            <x v="2"/>
            <x v="3"/>
          </reference>
        </references>
      </pivotArea>
    </format>
    <format dxfId="131">
      <pivotArea dataOnly="0" labelOnly="1" fieldPosition="0">
        <references count="1">
          <reference field="47" count="3" defaultSubtotal="1">
            <x v="0"/>
            <x v="2"/>
            <x v="3"/>
          </reference>
        </references>
      </pivotArea>
    </format>
    <format dxfId="130">
      <pivotArea dataOnly="0" labelOnly="1" grandCol="1" outline="0" fieldPosition="0"/>
    </format>
    <format dxfId="129">
      <pivotArea dataOnly="0" labelOnly="1" fieldPosition="0">
        <references count="2">
          <reference field="30" count="1">
            <x v="3"/>
          </reference>
          <reference field="47" count="1" selected="0">
            <x v="0"/>
          </reference>
        </references>
      </pivotArea>
    </format>
    <format dxfId="128">
      <pivotArea dataOnly="0" labelOnly="1" fieldPosition="0">
        <references count="2">
          <reference field="30" count="2">
            <x v="0"/>
            <x v="4"/>
          </reference>
          <reference field="47" count="1" selected="0">
            <x v="2"/>
          </reference>
        </references>
      </pivotArea>
    </format>
    <format dxfId="127">
      <pivotArea dataOnly="0" labelOnly="1" fieldPosition="0">
        <references count="2">
          <reference field="30" count="2">
            <x v="1"/>
            <x v="2"/>
          </reference>
          <reference field="47" count="1" selected="0">
            <x v="3"/>
          </reference>
        </references>
      </pivotArea>
    </format>
    <format dxfId="126">
      <pivotArea dataOnly="0" labelOnly="1" fieldPosition="0">
        <references count="1">
          <reference field="47" count="1" defaultSubtotal="1">
            <x v="0"/>
          </reference>
        </references>
      </pivotArea>
    </format>
    <format dxfId="125">
      <pivotArea dataOnly="0" labelOnly="1" fieldPosition="0">
        <references count="1">
          <reference field="47" count="1" defaultSubtotal="1">
            <x v="0"/>
          </reference>
        </references>
      </pivotArea>
    </format>
    <format dxfId="124">
      <pivotArea dataOnly="0" labelOnly="1" fieldPosition="0">
        <references count="1">
          <reference field="47" count="1" defaultSubtotal="1">
            <x v="2"/>
          </reference>
        </references>
      </pivotArea>
    </format>
    <format dxfId="123">
      <pivotArea dataOnly="0" labelOnly="1" fieldPosition="0">
        <references count="1">
          <reference field="47" count="1" defaultSubtotal="1">
            <x v="3"/>
          </reference>
        </references>
      </pivotArea>
    </format>
    <format dxfId="122">
      <pivotArea dataOnly="0" labelOnly="1" grandCol="1" outline="0" fieldPosition="0"/>
    </format>
    <format dxfId="121">
      <pivotArea dataOnly="0" labelOnly="1" fieldPosition="0">
        <references count="1">
          <reference field="47" count="1" defaultSubtotal="1">
            <x v="2"/>
          </reference>
        </references>
      </pivotArea>
    </format>
    <format dxfId="120">
      <pivotArea dataOnly="0" labelOnly="1" fieldPosition="0">
        <references count="1">
          <reference field="47" count="1" defaultSubtotal="1">
            <x v="0"/>
          </reference>
        </references>
      </pivotArea>
    </format>
    <format dxfId="119">
      <pivotArea dataOnly="0" labelOnly="1" fieldPosition="0">
        <references count="1">
          <reference field="47" count="1" defaultSubtotal="1">
            <x v="3"/>
          </reference>
        </references>
      </pivotArea>
    </format>
    <format dxfId="118">
      <pivotArea dataOnly="0" labelOnly="1" fieldPosition="0">
        <references count="1">
          <reference field="47" count="1">
            <x v="3"/>
          </reference>
        </references>
      </pivotArea>
    </format>
    <format dxfId="117">
      <pivotArea dataOnly="0" labelOnly="1" fieldPosition="0">
        <references count="1">
          <reference field="47" count="1">
            <x v="3"/>
          </reference>
        </references>
      </pivotArea>
    </format>
    <format dxfId="116">
      <pivotArea dataOnly="0" labelOnly="1" fieldPosition="0">
        <references count="1">
          <reference field="47" count="1" defaultSubtotal="1">
            <x v="2"/>
          </reference>
        </references>
      </pivotArea>
    </format>
    <format dxfId="115">
      <pivotArea dataOnly="0" labelOnly="1" fieldPosition="0">
        <references count="1">
          <reference field="47" count="1" defaultSubtotal="1">
            <x v="2"/>
          </reference>
        </references>
      </pivotArea>
    </format>
    <format dxfId="114">
      <pivotArea dataOnly="0" labelOnly="1" fieldPosition="0">
        <references count="1">
          <reference field="47" count="1" defaultSubtotal="1">
            <x v="2"/>
          </reference>
        </references>
      </pivotArea>
    </format>
    <format dxfId="113">
      <pivotArea dataOnly="0" labelOnly="1" fieldPosition="0">
        <references count="1">
          <reference field="47" count="1" defaultSubtotal="1">
            <x v="2"/>
          </reference>
        </references>
      </pivotArea>
    </format>
    <format dxfId="112">
      <pivotArea dataOnly="0" labelOnly="1" fieldPosition="0">
        <references count="1">
          <reference field="47" count="1">
            <x v="3"/>
          </reference>
        </references>
      </pivotArea>
    </format>
    <format dxfId="111">
      <pivotArea dataOnly="0" labelOnly="1" fieldPosition="0">
        <references count="1">
          <reference field="47" count="1">
            <x v="2"/>
          </reference>
        </references>
      </pivotArea>
    </format>
    <format dxfId="110">
      <pivotArea dataOnly="0" labelOnly="1" fieldPosition="0">
        <references count="1">
          <reference field="47" count="1">
            <x v="0"/>
          </reference>
        </references>
      </pivotArea>
    </format>
    <format dxfId="109">
      <pivotArea dataOnly="0" labelOnly="1" fieldPosition="0">
        <references count="1">
          <reference field="47" count="1" defaultSubtotal="1">
            <x v="3"/>
          </reference>
        </references>
      </pivotArea>
    </format>
    <format dxfId="108">
      <pivotArea dataOnly="0" labelOnly="1" fieldPosition="0">
        <references count="1">
          <reference field="47" count="1" defaultSubtotal="1">
            <x v="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eau croisé dynamique1" cacheId="165" dataOnRows="1" applyNumberFormats="0" applyBorderFormats="0" applyFontFormats="0" applyPatternFormats="0" applyAlignmentFormats="0" applyWidthHeightFormats="1" dataCaption="Valeurs" updatedVersion="7" minRefreshableVersion="3" colGrandTotals="0" itemPrintTitles="1" createdVersion="6" indent="0" outline="1" outlineData="1" multipleFieldFilters="0">
  <location ref="M10:P20" firstHeaderRow="1" firstDataRow="2" firstDataCol="1"/>
  <pivotFields count="46">
    <pivotField showAll="0"/>
    <pivotField showAll="0"/>
    <pivotField showAll="0"/>
    <pivotField showAll="0" defaultSubtotal="0"/>
    <pivotField showAll="0"/>
    <pivotField axis="axisCol" showAll="0" sortType="ascending">
      <items count="4">
        <item x="0"/>
        <item x="1"/>
        <item x="2"/>
        <item t="default"/>
      </items>
    </pivotField>
    <pivotField showAll="0"/>
    <pivotField showAll="0"/>
    <pivotField showAll="0"/>
    <pivotField showAll="0"/>
    <pivotField showAll="0"/>
    <pivotField showAll="0"/>
    <pivotField showAll="0"/>
    <pivotField showAll="0"/>
    <pivotField numFmtId="167" showAll="0"/>
    <pivotField showAll="0"/>
    <pivotField showAll="0"/>
    <pivotField showAll="0"/>
    <pivotField showAll="0"/>
    <pivotField showAll="0"/>
    <pivotField numFmtId="167" showAll="0"/>
    <pivotField showAll="0"/>
    <pivotField numFmtId="167" showAll="0"/>
    <pivotField numFmtId="167" showAll="0"/>
    <pivotField showAll="0"/>
    <pivotField showAll="0"/>
    <pivotField showAll="0"/>
    <pivotField showAll="0"/>
    <pivotField showAll="0"/>
    <pivotField showAll="0"/>
    <pivotField showAll="0"/>
    <pivotField dataField="1" numFmtId="167" showAll="0"/>
    <pivotField showAll="0"/>
    <pivotField numFmtId="9" showAll="0"/>
    <pivotField dataField="1" numFmtId="168" showAll="0"/>
    <pivotField dataField="1" numFmtId="168" showAll="0"/>
    <pivotField dataField="1" numFmtId="168" showAll="0"/>
    <pivotField dataField="1" numFmtId="168" showAll="0"/>
    <pivotField dataField="1" numFmtId="168" showAll="0"/>
    <pivotField numFmtId="168" showAll="0"/>
    <pivotField numFmtId="168" showAll="0"/>
    <pivotField numFmtId="168" showAll="0"/>
    <pivotField numFmtId="168" showAll="0"/>
    <pivotField dataField="1" numFmtId="168" showAll="0"/>
    <pivotField dataField="1" numFmtId="168" showAll="0"/>
    <pivotField dataField="1" numFmtId="168" showAll="0"/>
  </pivotFields>
  <rowFields count="1">
    <field x="-2"/>
  </rowFields>
  <rowItems count="9">
    <i>
      <x/>
    </i>
    <i i="1">
      <x v="1"/>
    </i>
    <i i="2">
      <x v="2"/>
    </i>
    <i i="3">
      <x v="3"/>
    </i>
    <i i="4">
      <x v="4"/>
    </i>
    <i i="5">
      <x v="5"/>
    </i>
    <i i="6">
      <x v="6"/>
    </i>
    <i i="7">
      <x v="7"/>
    </i>
    <i i="8">
      <x v="8"/>
    </i>
  </rowItems>
  <colFields count="1">
    <field x="5"/>
  </colFields>
  <colItems count="3">
    <i>
      <x/>
    </i>
    <i>
      <x v="1"/>
    </i>
    <i>
      <x v="2"/>
    </i>
  </colItems>
  <dataFields count="9">
    <dataField name="Somme de Total des coûts" fld="31" baseField="7" baseItem="1"/>
    <dataField name="Somme de Total coûts éligibles et retenus" fld="38" baseField="7" baseItem="0"/>
    <dataField name="Somme de Total coûts RI" fld="34" baseField="7" baseItem="0"/>
    <dataField name="Somme de Total coûts DE" fld="35" baseField="7" baseItem="0"/>
    <dataField name="Somme de Total coûts PE" fld="36" baseField="7" baseItem="0"/>
    <dataField name="Somme de Total coûts PE admissibles" fld="37" baseField="7" baseItem="0"/>
    <dataField name="Somme de Subventions" fld="43" baseField="7" baseItem="0"/>
    <dataField name="Somme de Avances remboursables" fld="44" baseField="7" baseItem="0"/>
    <dataField name="Somme de Aide totale" fld="45" baseField="7" baseItem="0"/>
  </dataFields>
  <formats count="24">
    <format dxfId="42">
      <pivotArea type="all" dataOnly="0" outline="0" fieldPosition="0"/>
    </format>
    <format dxfId="41">
      <pivotArea outline="0" collapsedLevelsAreSubtotals="1" fieldPosition="0"/>
    </format>
    <format dxfId="40">
      <pivotArea type="origin" dataOnly="0" labelOnly="1" outline="0" fieldPosition="0"/>
    </format>
    <format dxfId="39">
      <pivotArea field="5" type="button" dataOnly="0" labelOnly="1" outline="0" axis="axisCol" fieldPosition="0"/>
    </format>
    <format dxfId="38">
      <pivotArea type="topRight" dataOnly="0" labelOnly="1" outline="0" fieldPosition="0"/>
    </format>
    <format dxfId="37">
      <pivotArea field="-2" type="button" dataOnly="0" labelOnly="1" outline="0" axis="axisRow" fieldPosition="0"/>
    </format>
    <format dxfId="36">
      <pivotArea dataOnly="0" labelOnly="1" outline="0" fieldPosition="0">
        <references count="1">
          <reference field="4294967294" count="9">
            <x v="0"/>
            <x v="1"/>
            <x v="2"/>
            <x v="3"/>
            <x v="4"/>
            <x v="5"/>
            <x v="6"/>
            <x v="7"/>
            <x v="8"/>
          </reference>
        </references>
      </pivotArea>
    </format>
    <format dxfId="35">
      <pivotArea dataOnly="0" labelOnly="1" fieldPosition="0">
        <references count="1">
          <reference field="5" count="0"/>
        </references>
      </pivotArea>
    </format>
    <format dxfId="34">
      <pivotArea type="all" dataOnly="0" outline="0" fieldPosition="0"/>
    </format>
    <format dxfId="33">
      <pivotArea outline="0" collapsedLevelsAreSubtotals="1" fieldPosition="0"/>
    </format>
    <format dxfId="32">
      <pivotArea type="origin" dataOnly="0" labelOnly="1" outline="0" fieldPosition="0"/>
    </format>
    <format dxfId="31">
      <pivotArea field="5" type="button" dataOnly="0" labelOnly="1" outline="0" axis="axisCol" fieldPosition="0"/>
    </format>
    <format dxfId="30">
      <pivotArea type="topRight" dataOnly="0" labelOnly="1" outline="0" fieldPosition="0"/>
    </format>
    <format dxfId="29">
      <pivotArea field="-2" type="button" dataOnly="0" labelOnly="1" outline="0" axis="axisRow" fieldPosition="0"/>
    </format>
    <format dxfId="28">
      <pivotArea dataOnly="0" labelOnly="1" outline="0" fieldPosition="0">
        <references count="1">
          <reference field="4294967294" count="9">
            <x v="0"/>
            <x v="1"/>
            <x v="2"/>
            <x v="3"/>
            <x v="4"/>
            <x v="5"/>
            <x v="6"/>
            <x v="7"/>
            <x v="8"/>
          </reference>
        </references>
      </pivotArea>
    </format>
    <format dxfId="27">
      <pivotArea dataOnly="0" labelOnly="1" fieldPosition="0">
        <references count="1">
          <reference field="5" count="0"/>
        </references>
      </pivotArea>
    </format>
    <format dxfId="26">
      <pivotArea type="all" dataOnly="0" outline="0" fieldPosition="0"/>
    </format>
    <format dxfId="25">
      <pivotArea outline="0" collapsedLevelsAreSubtotals="1" fieldPosition="0"/>
    </format>
    <format dxfId="24">
      <pivotArea type="origin" dataOnly="0" labelOnly="1" outline="0" fieldPosition="0"/>
    </format>
    <format dxfId="23">
      <pivotArea field="5" type="button" dataOnly="0" labelOnly="1" outline="0" axis="axisCol" fieldPosition="0"/>
    </format>
    <format dxfId="22">
      <pivotArea type="topRight" dataOnly="0" labelOnly="1" outline="0" fieldPosition="0"/>
    </format>
    <format dxfId="21">
      <pivotArea field="-2" type="button" dataOnly="0" labelOnly="1" outline="0" axis="axisRow" fieldPosition="0"/>
    </format>
    <format dxfId="20">
      <pivotArea dataOnly="0" labelOnly="1" outline="0" fieldPosition="0">
        <references count="1">
          <reference field="4294967294" count="9">
            <x v="0"/>
            <x v="1"/>
            <x v="2"/>
            <x v="3"/>
            <x v="4"/>
            <x v="5"/>
            <x v="6"/>
            <x v="7"/>
            <x v="8"/>
          </reference>
        </references>
      </pivotArea>
    </format>
    <format dxfId="19">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Tableau croisé dynamique4" cacheId="168" applyNumberFormats="0" applyBorderFormats="0" applyFontFormats="0" applyPatternFormats="0" applyAlignmentFormats="0" applyWidthHeightFormats="1" dataCaption="Valeurs" updatedVersion="8" minRefreshableVersion="3" rowGrandTotals="0" colGrandTotals="0" itemPrintTitles="1" createdVersion="4" indent="0" outline="1" outlineData="1" multipleFieldFilters="0">
  <location ref="M32:P35" firstHeaderRow="1" firstDataRow="2" firstDataCol="1"/>
  <pivotFields count="48">
    <pivotField showAll="0"/>
    <pivotField showAll="0"/>
    <pivotField showAll="0"/>
    <pivotField showAll="0" defaultSubtotal="0"/>
    <pivotField showAll="0"/>
    <pivotField axis="axisRow" showAll="0" sortType="ascending">
      <items count="4">
        <item x="0"/>
        <item m="1" x="2"/>
        <item x="1"/>
        <item t="default"/>
      </items>
    </pivotField>
    <pivotField axis="axisCol" showAll="0" defaultSubtotal="0">
      <items count="4">
        <item x="0"/>
        <item x="1"/>
        <item m="1" x="3"/>
        <item x="2"/>
      </items>
    </pivotField>
    <pivotField showAll="0" defaultSubtotal="0"/>
    <pivotField showAll="0" defaultSubtotal="0"/>
    <pivotField showAll="0"/>
    <pivotField showAll="0"/>
    <pivotField showAll="0"/>
    <pivotField showAll="0"/>
    <pivotField showAll="0"/>
    <pivotField numFmtId="169" showAll="0"/>
    <pivotField showAll="0"/>
    <pivotField showAll="0"/>
    <pivotField showAll="0"/>
    <pivotField showAll="0"/>
    <pivotField showAll="0"/>
    <pivotField numFmtId="3" showAll="0"/>
    <pivotField showAll="0"/>
    <pivotField numFmtId="3" showAll="0"/>
    <pivotField showAll="0"/>
    <pivotField showAll="0"/>
    <pivotField showAll="0"/>
    <pivotField showAll="0"/>
    <pivotField numFmtId="3" showAll="0" defaultSubtotal="0"/>
    <pivotField showAll="0" defaultSubtotal="0"/>
    <pivotField numFmtId="3" showAll="0"/>
    <pivotField showAll="0"/>
    <pivotField showAll="0"/>
    <pivotField showAll="0"/>
    <pivotField showAll="0"/>
    <pivotField numFmtId="3" showAll="0" defaultSubtotal="0"/>
    <pivotField numFmtId="3" showAll="0" defaultSubtotal="0"/>
    <pivotField numFmtId="3" showAll="0" defaultSubtotal="0"/>
    <pivotField numFmtId="3" showAll="0" defaultSubtota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2">
    <i>
      <x/>
    </i>
    <i>
      <x v="2"/>
    </i>
  </rowItems>
  <colFields count="1">
    <field x="6"/>
  </colFields>
  <colItems count="3">
    <i>
      <x/>
    </i>
    <i>
      <x v="1"/>
    </i>
    <i>
      <x v="3"/>
    </i>
  </colItems>
  <dataFields count="1">
    <dataField name="Montant d'aide totale" fld="40" baseField="4" baseItem="1"/>
  </dataFields>
  <formats count="65">
    <format dxfId="107">
      <pivotArea outline="0" collapsedLevelsAreSubtotals="1" fieldPosition="0"/>
    </format>
    <format dxfId="106">
      <pivotArea outline="0" collapsedLevelsAreSubtotals="1" fieldPosition="0">
        <references count="1">
          <reference field="5" count="0" selected="0"/>
        </references>
      </pivotArea>
    </format>
    <format dxfId="105">
      <pivotArea grandCol="1" outline="0" collapsedLevelsAreSubtotals="1" fieldPosition="0"/>
    </format>
    <format dxfId="104">
      <pivotArea type="all" dataOnly="0" outline="0" fieldPosition="0"/>
    </format>
    <format dxfId="103">
      <pivotArea outline="0" collapsedLevelsAreSubtotals="1" fieldPosition="0"/>
    </format>
    <format dxfId="102">
      <pivotArea dataOnly="0" labelOnly="1" fieldPosition="0">
        <references count="1">
          <reference field="5" count="0"/>
        </references>
      </pivotArea>
    </format>
    <format dxfId="101">
      <pivotArea dataOnly="0" labelOnly="1" grandRow="1" outline="0" fieldPosition="0"/>
    </format>
    <format dxfId="100">
      <pivotArea dataOnly="0" labelOnly="1" outline="0" fieldPosition="0">
        <references count="1">
          <reference field="4294967294" count="1">
            <x v="0"/>
          </reference>
        </references>
      </pivotArea>
    </format>
    <format dxfId="99">
      <pivotArea dataOnly="0" labelOnly="1" outline="0" fieldPosition="0">
        <references count="1">
          <reference field="4294967294" count="1">
            <x v="0"/>
          </reference>
        </references>
      </pivotArea>
    </format>
    <format dxfId="98">
      <pivotArea dataOnly="0" labelOnly="1" outline="0" fieldPosition="0">
        <references count="1">
          <reference field="4294967294" count="1">
            <x v="0"/>
          </reference>
        </references>
      </pivotArea>
    </format>
    <format dxfId="97">
      <pivotArea dataOnly="0" labelOnly="1" outline="0" fieldPosition="0">
        <references count="1">
          <reference field="4294967294" count="1">
            <x v="0"/>
          </reference>
        </references>
      </pivotArea>
    </format>
    <format dxfId="96">
      <pivotArea dataOnly="0" labelOnly="1" outline="0" fieldPosition="0">
        <references count="1">
          <reference field="4294967294" count="1">
            <x v="0"/>
          </reference>
        </references>
      </pivotArea>
    </format>
    <format dxfId="95">
      <pivotArea dataOnly="0" labelOnly="1" outline="0" fieldPosition="0">
        <references count="1">
          <reference field="4294967294" count="1">
            <x v="0"/>
          </reference>
        </references>
      </pivotArea>
    </format>
    <format dxfId="94">
      <pivotArea dataOnly="0" labelOnly="1" outline="0" fieldPosition="0">
        <references count="1">
          <reference field="4294967294" count="1">
            <x v="0"/>
          </reference>
        </references>
      </pivotArea>
    </format>
    <format dxfId="93">
      <pivotArea dataOnly="0" labelOnly="1" outline="0" fieldPosition="0">
        <references count="1">
          <reference field="4294967294" count="1">
            <x v="0"/>
          </reference>
        </references>
      </pivotArea>
    </format>
    <format dxfId="92">
      <pivotArea type="all" dataOnly="0" outline="0" fieldPosition="0"/>
    </format>
    <format dxfId="91">
      <pivotArea outline="0" collapsedLevelsAreSubtotals="1" fieldPosition="0"/>
    </format>
    <format dxfId="90">
      <pivotArea dataOnly="0" labelOnly="1" fieldPosition="0">
        <references count="1">
          <reference field="5" count="0"/>
        </references>
      </pivotArea>
    </format>
    <format dxfId="89">
      <pivotArea dataOnly="0" labelOnly="1" grandRow="1" outline="0" fieldPosition="0"/>
    </format>
    <format dxfId="88">
      <pivotArea dataOnly="0" labelOnly="1" outline="0" fieldPosition="0">
        <references count="1">
          <reference field="4294967294" count="1">
            <x v="0"/>
          </reference>
        </references>
      </pivotArea>
    </format>
    <format dxfId="87">
      <pivotArea type="all" dataOnly="0" outline="0" fieldPosition="0"/>
    </format>
    <format dxfId="86">
      <pivotArea outline="0" collapsedLevelsAreSubtotals="1" fieldPosition="0"/>
    </format>
    <format dxfId="85">
      <pivotArea dataOnly="0" labelOnly="1" fieldPosition="0">
        <references count="1">
          <reference field="5" count="0"/>
        </references>
      </pivotArea>
    </format>
    <format dxfId="84">
      <pivotArea dataOnly="0" labelOnly="1" grandRow="1" outline="0" fieldPosition="0"/>
    </format>
    <format dxfId="83">
      <pivotArea dataOnly="0" labelOnly="1" outline="0" fieldPosition="0">
        <references count="1">
          <reference field="4294967294" count="1">
            <x v="0"/>
          </reference>
        </references>
      </pivotArea>
    </format>
    <format dxfId="82">
      <pivotArea type="all" dataOnly="0" outline="0" fieldPosition="0"/>
    </format>
    <format dxfId="81">
      <pivotArea outline="0" collapsedLevelsAreSubtotals="1" fieldPosition="0"/>
    </format>
    <format dxfId="80">
      <pivotArea dataOnly="0" labelOnly="1" fieldPosition="0">
        <references count="1">
          <reference field="5" count="0"/>
        </references>
      </pivotArea>
    </format>
    <format dxfId="79">
      <pivotArea dataOnly="0" labelOnly="1" grandRow="1" outline="0" fieldPosition="0"/>
    </format>
    <format dxfId="78">
      <pivotArea dataOnly="0" labelOnly="1" outline="0" fieldPosition="0">
        <references count="1">
          <reference field="4294967294" count="1">
            <x v="0"/>
          </reference>
        </references>
      </pivotArea>
    </format>
    <format dxfId="77">
      <pivotArea type="all" dataOnly="0" outline="0" fieldPosition="0"/>
    </format>
    <format dxfId="76">
      <pivotArea outline="0" collapsedLevelsAreSubtotals="1" fieldPosition="0"/>
    </format>
    <format dxfId="75">
      <pivotArea dataOnly="0" labelOnly="1" fieldPosition="0">
        <references count="1">
          <reference field="5" count="0"/>
        </references>
      </pivotArea>
    </format>
    <format dxfId="74">
      <pivotArea dataOnly="0" labelOnly="1" grandRow="1" outline="0" fieldPosition="0"/>
    </format>
    <format dxfId="73">
      <pivotArea dataOnly="0" labelOnly="1" outline="0" fieldPosition="0">
        <references count="1">
          <reference field="4294967294" count="1">
            <x v="0"/>
          </reference>
        </references>
      </pivotArea>
    </format>
    <format dxfId="72">
      <pivotArea type="all" dataOnly="0" outline="0" fieldPosition="0"/>
    </format>
    <format dxfId="71">
      <pivotArea outline="0" collapsedLevelsAreSubtotals="1" fieldPosition="0"/>
    </format>
    <format dxfId="70">
      <pivotArea dataOnly="0" labelOnly="1" fieldPosition="0">
        <references count="1">
          <reference field="5" count="0"/>
        </references>
      </pivotArea>
    </format>
    <format dxfId="69">
      <pivotArea dataOnly="0" labelOnly="1" grandRow="1" outline="0" fieldPosition="0"/>
    </format>
    <format dxfId="68">
      <pivotArea dataOnly="0" labelOnly="1" outline="0" fieldPosition="0">
        <references count="1">
          <reference field="4294967294" count="1">
            <x v="0"/>
          </reference>
        </references>
      </pivotArea>
    </format>
    <format dxfId="67">
      <pivotArea type="all" dataOnly="0" outline="0" fieldPosition="0"/>
    </format>
    <format dxfId="66">
      <pivotArea outline="0" collapsedLevelsAreSubtotals="1" fieldPosition="0"/>
    </format>
    <format dxfId="65">
      <pivotArea dataOnly="0" labelOnly="1" fieldPosition="0">
        <references count="1">
          <reference field="5" count="0"/>
        </references>
      </pivotArea>
    </format>
    <format dxfId="64">
      <pivotArea dataOnly="0" labelOnly="1" grandRow="1" outline="0" fieldPosition="0"/>
    </format>
    <format dxfId="63">
      <pivotArea dataOnly="0" labelOnly="1" outline="0" fieldPosition="0">
        <references count="1">
          <reference field="4294967294" count="1">
            <x v="0"/>
          </reference>
        </references>
      </pivotArea>
    </format>
    <format dxfId="62">
      <pivotArea type="all" dataOnly="0" outline="0" fieldPosition="0"/>
    </format>
    <format dxfId="61">
      <pivotArea outline="0" collapsedLevelsAreSubtotals="1" fieldPosition="0"/>
    </format>
    <format dxfId="60">
      <pivotArea field="5" type="button" dataOnly="0" labelOnly="1" outline="0" axis="axisRow" fieldPosition="0"/>
    </format>
    <format dxfId="59">
      <pivotArea dataOnly="0" labelOnly="1" fieldPosition="0">
        <references count="1">
          <reference field="5" count="0"/>
        </references>
      </pivotArea>
    </format>
    <format dxfId="58">
      <pivotArea dataOnly="0" labelOnly="1" grandRow="1" outline="0" fieldPosition="0"/>
    </format>
    <format dxfId="57">
      <pivotArea dataOnly="0" labelOnly="1" outline="0" fieldPosition="0">
        <references count="1">
          <reference field="4294967294" count="1">
            <x v="0"/>
          </reference>
        </references>
      </pivotArea>
    </format>
    <format dxfId="56">
      <pivotArea type="all" dataOnly="0" outline="0" fieldPosition="0"/>
    </format>
    <format dxfId="55">
      <pivotArea outline="0" collapsedLevelsAreSubtotals="1" fieldPosition="0"/>
    </format>
    <format dxfId="54">
      <pivotArea field="5" type="button" dataOnly="0" labelOnly="1" outline="0" axis="axisRow" fieldPosition="0"/>
    </format>
    <format dxfId="53">
      <pivotArea dataOnly="0" labelOnly="1" fieldPosition="0">
        <references count="1">
          <reference field="5" count="0"/>
        </references>
      </pivotArea>
    </format>
    <format dxfId="52">
      <pivotArea dataOnly="0" labelOnly="1" grandRow="1" outline="0" fieldPosition="0"/>
    </format>
    <format dxfId="51">
      <pivotArea dataOnly="0" labelOnly="1" outline="0" fieldPosition="0">
        <references count="1">
          <reference field="4294967294" count="1">
            <x v="0"/>
          </reference>
        </references>
      </pivotArea>
    </format>
    <format dxfId="50">
      <pivotArea type="all" dataOnly="0" outline="0" fieldPosition="0"/>
    </format>
    <format dxfId="49">
      <pivotArea outline="0" collapsedLevelsAreSubtotals="1" fieldPosition="0"/>
    </format>
    <format dxfId="48">
      <pivotArea type="origin" dataOnly="0" labelOnly="1" outline="0" fieldPosition="0"/>
    </format>
    <format dxfId="47">
      <pivotArea field="6" type="button" dataOnly="0" labelOnly="1" outline="0" axis="axisCol" fieldPosition="0"/>
    </format>
    <format dxfId="46">
      <pivotArea type="topRight" dataOnly="0" labelOnly="1" outline="0" fieldPosition="0"/>
    </format>
    <format dxfId="45">
      <pivotArea field="5" type="button" dataOnly="0" labelOnly="1" outline="0" axis="axisRow" fieldPosition="0"/>
    </format>
    <format dxfId="44">
      <pivotArea dataOnly="0" labelOnly="1" fieldPosition="0">
        <references count="1">
          <reference field="5" count="0"/>
        </references>
      </pivotArea>
    </format>
    <format dxfId="43">
      <pivotArea dataOnly="0" labelOnly="1" fieldPosition="0">
        <references count="1">
          <reference field="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urope-en-france.gouv.fr/fr/aides-d-etat/regimes-d-aide/sa59258-regime-daides-exempte-de-notification-relatif-aux-aide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7.xml"/><Relationship Id="rId1" Type="http://schemas.openxmlformats.org/officeDocument/2006/relationships/pivotTable" Target="../pivotTables/pivotTable6.xml"/><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249977111117893"/>
  </sheetPr>
  <dimension ref="B1:K12"/>
  <sheetViews>
    <sheetView showGridLines="0" topLeftCell="B1" zoomScale="85" zoomScaleNormal="85" workbookViewId="0">
      <pane ySplit="4" topLeftCell="A5" activePane="bottomLeft" state="frozen"/>
      <selection pane="bottomLeft" activeCell="D14" sqref="D14"/>
    </sheetView>
  </sheetViews>
  <sheetFormatPr baseColWidth="10" defaultColWidth="9.15234375" defaultRowHeight="14.6" x14ac:dyDescent="0.4"/>
  <cols>
    <col min="1" max="1" width="9.15234375" style="1"/>
    <col min="2" max="2" width="19.84375" style="1" customWidth="1"/>
    <col min="3" max="3" width="139.84375" style="1" customWidth="1"/>
    <col min="4" max="5" width="19.15234375" style="1" customWidth="1"/>
    <col min="6" max="6" width="37" style="1" bestFit="1" customWidth="1"/>
    <col min="7" max="16384" width="9.15234375" style="1"/>
  </cols>
  <sheetData>
    <row r="1" spans="2:11" x14ac:dyDescent="0.4">
      <c r="B1" s="3"/>
      <c r="C1" s="3"/>
      <c r="D1" s="3"/>
      <c r="E1" s="3"/>
      <c r="F1" s="3"/>
      <c r="G1" s="3"/>
      <c r="H1" s="3"/>
      <c r="I1" s="3"/>
      <c r="J1" s="3"/>
      <c r="K1" s="3"/>
    </row>
    <row r="2" spans="2:11" ht="23.15" x14ac:dyDescent="0.4">
      <c r="B2" s="11"/>
      <c r="C2" s="11" t="s">
        <v>5</v>
      </c>
      <c r="D2" s="10"/>
      <c r="E2" s="10"/>
      <c r="F2" s="10"/>
      <c r="G2" s="10"/>
      <c r="H2" s="10"/>
      <c r="I2" s="10"/>
      <c r="J2" s="10"/>
      <c r="K2" s="10"/>
    </row>
    <row r="3" spans="2:11" x14ac:dyDescent="0.4">
      <c r="B3" s="9"/>
      <c r="C3" s="9" t="s">
        <v>274</v>
      </c>
      <c r="K3" s="3"/>
    </row>
    <row r="4" spans="2:11" x14ac:dyDescent="0.4">
      <c r="B4" s="9"/>
      <c r="C4" s="9"/>
      <c r="K4" s="3"/>
    </row>
    <row r="5" spans="2:11" ht="18.45" x14ac:dyDescent="0.4">
      <c r="B5" s="4" t="s">
        <v>4</v>
      </c>
      <c r="C5" s="4"/>
      <c r="K5" s="3"/>
    </row>
    <row r="6" spans="2:11" ht="15" x14ac:dyDescent="0.4">
      <c r="B6" s="8"/>
      <c r="C6" s="5" t="s">
        <v>3</v>
      </c>
      <c r="K6" s="3"/>
    </row>
    <row r="7" spans="2:11" ht="15" x14ac:dyDescent="0.4">
      <c r="B7" s="7"/>
      <c r="C7" s="5" t="s">
        <v>2</v>
      </c>
      <c r="K7" s="3"/>
    </row>
    <row r="8" spans="2:11" ht="15" x14ac:dyDescent="0.4">
      <c r="B8" s="6"/>
      <c r="C8" s="5" t="s">
        <v>1</v>
      </c>
      <c r="K8" s="3"/>
    </row>
    <row r="9" spans="2:11" ht="15" x14ac:dyDescent="0.4">
      <c r="B9" s="5"/>
      <c r="C9" s="5"/>
      <c r="K9" s="3"/>
    </row>
    <row r="10" spans="2:11" x14ac:dyDescent="0.4">
      <c r="B10" s="3"/>
      <c r="C10" s="3"/>
      <c r="K10" s="3"/>
    </row>
    <row r="11" spans="2:11" ht="18.45" x14ac:dyDescent="0.4">
      <c r="B11" s="4" t="s">
        <v>0</v>
      </c>
      <c r="C11" s="4"/>
      <c r="K11" s="3"/>
    </row>
    <row r="12" spans="2:11" x14ac:dyDescent="0.4">
      <c r="B12" s="3"/>
      <c r="C12" s="3"/>
      <c r="K12" s="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tint="-0.249977111117893"/>
  </sheetPr>
  <dimension ref="A1:C35"/>
  <sheetViews>
    <sheetView showGridLines="0" topLeftCell="A8" zoomScale="48" zoomScaleNormal="70" workbookViewId="0">
      <selection activeCell="B19" sqref="B19"/>
    </sheetView>
  </sheetViews>
  <sheetFormatPr baseColWidth="10" defaultColWidth="11.4609375" defaultRowHeight="18.45" x14ac:dyDescent="0.5"/>
  <cols>
    <col min="1" max="1" width="26.69140625" style="22" customWidth="1"/>
    <col min="2" max="2" width="216.69140625" style="21" customWidth="1"/>
    <col min="3" max="16384" width="11.4609375" style="21"/>
  </cols>
  <sheetData>
    <row r="1" spans="1:3" x14ac:dyDescent="0.5">
      <c r="A1" s="229" t="s">
        <v>224</v>
      </c>
      <c r="B1" s="230"/>
      <c r="C1" s="21" t="s">
        <v>223</v>
      </c>
    </row>
    <row r="2" spans="1:3" ht="36.9" x14ac:dyDescent="0.5">
      <c r="A2" s="194" t="s">
        <v>272</v>
      </c>
      <c r="B2" s="195" t="s">
        <v>273</v>
      </c>
    </row>
    <row r="3" spans="1:3" ht="92.15" x14ac:dyDescent="0.5">
      <c r="A3" s="194" t="s">
        <v>219</v>
      </c>
      <c r="B3" s="195" t="s">
        <v>225</v>
      </c>
    </row>
    <row r="4" spans="1:3" x14ac:dyDescent="0.5">
      <c r="A4" s="194" t="s">
        <v>230</v>
      </c>
      <c r="B4" s="196" t="s">
        <v>220</v>
      </c>
    </row>
    <row r="5" spans="1:3" x14ac:dyDescent="0.5">
      <c r="A5" s="194" t="s">
        <v>246</v>
      </c>
      <c r="B5" s="196" t="s">
        <v>221</v>
      </c>
    </row>
    <row r="6" spans="1:3" ht="36.9" x14ac:dyDescent="0.5">
      <c r="A6" s="194" t="s">
        <v>218</v>
      </c>
      <c r="B6" s="195" t="s">
        <v>222</v>
      </c>
    </row>
    <row r="7" spans="1:3" x14ac:dyDescent="0.5">
      <c r="A7" s="194" t="s">
        <v>217</v>
      </c>
      <c r="B7" s="196" t="s">
        <v>216</v>
      </c>
    </row>
    <row r="8" spans="1:3" ht="283" customHeight="1" x14ac:dyDescent="0.5">
      <c r="A8" s="194" t="s">
        <v>226</v>
      </c>
      <c r="B8" s="195" t="s">
        <v>227</v>
      </c>
    </row>
    <row r="9" spans="1:3" ht="55.3" x14ac:dyDescent="0.5">
      <c r="A9" s="194" t="s">
        <v>277</v>
      </c>
      <c r="B9" s="225" t="s">
        <v>278</v>
      </c>
    </row>
    <row r="10" spans="1:3" x14ac:dyDescent="0.5">
      <c r="B10" s="23"/>
    </row>
    <row r="11" spans="1:3" hidden="1" x14ac:dyDescent="0.5">
      <c r="A11" s="197" t="s">
        <v>35</v>
      </c>
      <c r="B11" s="197"/>
    </row>
    <row r="12" spans="1:3" ht="140.6" hidden="1" x14ac:dyDescent="0.5">
      <c r="A12" s="194" t="s">
        <v>34</v>
      </c>
      <c r="B12" s="198" t="s">
        <v>204</v>
      </c>
    </row>
    <row r="13" spans="1:3" ht="228.45" hidden="1" x14ac:dyDescent="0.5">
      <c r="A13" s="194" t="s">
        <v>33</v>
      </c>
      <c r="B13" s="198" t="s">
        <v>203</v>
      </c>
    </row>
    <row r="14" spans="1:3" ht="333.9" hidden="1" x14ac:dyDescent="0.5">
      <c r="A14" s="194" t="s">
        <v>32</v>
      </c>
      <c r="B14" s="198" t="s">
        <v>31</v>
      </c>
    </row>
    <row r="15" spans="1:3" ht="35.15" hidden="1" x14ac:dyDescent="0.5">
      <c r="A15" s="194" t="s">
        <v>206</v>
      </c>
      <c r="B15" s="199" t="s">
        <v>211</v>
      </c>
    </row>
    <row r="16" spans="1:3" hidden="1" x14ac:dyDescent="0.5"/>
    <row r="17" spans="1:2" x14ac:dyDescent="0.5">
      <c r="B17" s="23"/>
    </row>
    <row r="18" spans="1:2" ht="55.3" x14ac:dyDescent="0.5">
      <c r="A18" s="200" t="s">
        <v>30</v>
      </c>
      <c r="B18" s="197"/>
    </row>
    <row r="19" spans="1:2" ht="123" x14ac:dyDescent="0.5">
      <c r="A19" s="194" t="s">
        <v>29</v>
      </c>
      <c r="B19" s="198" t="s">
        <v>28</v>
      </c>
    </row>
    <row r="20" spans="1:2" ht="105.45" x14ac:dyDescent="0.5">
      <c r="A20" s="194" t="s">
        <v>27</v>
      </c>
      <c r="B20" s="198" t="s">
        <v>26</v>
      </c>
    </row>
    <row r="21" spans="1:2" ht="87.9" x14ac:dyDescent="0.5">
      <c r="A21" s="194" t="s">
        <v>25</v>
      </c>
      <c r="B21" s="198" t="s">
        <v>24</v>
      </c>
    </row>
    <row r="22" spans="1:2" ht="105.45" x14ac:dyDescent="0.5">
      <c r="A22" s="194" t="s">
        <v>23</v>
      </c>
      <c r="B22" s="198" t="s">
        <v>212</v>
      </c>
    </row>
    <row r="23" spans="1:2" ht="136.5" customHeight="1" x14ac:dyDescent="0.5">
      <c r="A23" s="194" t="s">
        <v>22</v>
      </c>
      <c r="B23" s="198" t="s">
        <v>21</v>
      </c>
    </row>
    <row r="24" spans="1:2" ht="35.15" x14ac:dyDescent="0.5">
      <c r="A24" s="194" t="s">
        <v>20</v>
      </c>
      <c r="B24" s="198" t="s">
        <v>19</v>
      </c>
    </row>
    <row r="25" spans="1:2" ht="35.15" x14ac:dyDescent="0.5">
      <c r="A25" s="194" t="s">
        <v>207</v>
      </c>
      <c r="B25" s="198" t="s">
        <v>208</v>
      </c>
    </row>
    <row r="26" spans="1:2" ht="70.3" x14ac:dyDescent="0.5">
      <c r="A26" s="194" t="s">
        <v>18</v>
      </c>
      <c r="B26" s="198" t="s">
        <v>17</v>
      </c>
    </row>
    <row r="29" spans="1:2" ht="36.9" x14ac:dyDescent="0.5">
      <c r="A29" s="200" t="s">
        <v>16</v>
      </c>
      <c r="B29" s="197"/>
    </row>
    <row r="30" spans="1:2" ht="405.75" customHeight="1" x14ac:dyDescent="0.5">
      <c r="A30" s="194" t="s">
        <v>15</v>
      </c>
      <c r="B30" s="195" t="s">
        <v>14</v>
      </c>
    </row>
    <row r="31" spans="1:2" ht="228" customHeight="1" x14ac:dyDescent="0.5">
      <c r="A31" s="194" t="s">
        <v>73</v>
      </c>
      <c r="B31" s="195" t="s">
        <v>145</v>
      </c>
    </row>
    <row r="35" spans="1:1" x14ac:dyDescent="0.5">
      <c r="A35" s="21"/>
    </row>
  </sheetData>
  <mergeCells count="1">
    <mergeCell ref="A1:B1"/>
  </mergeCells>
  <hyperlinks>
    <hyperlink ref="C1" r:id="rId1" xr:uid="{044E7802-EF21-4148-B00C-071B78EECDEE}"/>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sheetPr>
  <dimension ref="A1:K16"/>
  <sheetViews>
    <sheetView showGridLines="0" tabSelected="1" topLeftCell="A7" zoomScale="70" zoomScaleNormal="70" workbookViewId="0">
      <selection activeCell="A14" sqref="A14"/>
    </sheetView>
  </sheetViews>
  <sheetFormatPr baseColWidth="10" defaultRowHeight="14.6" x14ac:dyDescent="0.4"/>
  <cols>
    <col min="1" max="1" width="40.69140625" customWidth="1"/>
    <col min="2" max="6" width="24.69140625" customWidth="1"/>
    <col min="7" max="7" width="19.15234375" customWidth="1"/>
    <col min="8" max="8" width="12.921875" style="204" customWidth="1"/>
    <col min="9" max="9" width="24.53515625" style="204" bestFit="1" customWidth="1"/>
    <col min="11" max="11" width="17.61328125" customWidth="1"/>
  </cols>
  <sheetData>
    <row r="1" spans="1:11" ht="43.5" customHeight="1" x14ac:dyDescent="0.4">
      <c r="A1" s="49" t="s">
        <v>77</v>
      </c>
      <c r="B1" s="50"/>
      <c r="C1" s="50"/>
      <c r="D1" s="50"/>
      <c r="E1" s="50"/>
      <c r="F1" s="51"/>
      <c r="H1" s="231" t="s">
        <v>240</v>
      </c>
      <c r="I1" s="231"/>
      <c r="J1" s="231"/>
      <c r="K1" s="231"/>
    </row>
    <row r="2" spans="1:11" ht="37.299999999999997" x14ac:dyDescent="0.4">
      <c r="A2" s="52"/>
      <c r="B2" s="52"/>
      <c r="C2" s="53"/>
      <c r="D2" s="53"/>
      <c r="E2" s="53"/>
      <c r="F2" s="55"/>
      <c r="H2" s="202"/>
      <c r="I2" s="202"/>
      <c r="J2" s="202" t="s">
        <v>284</v>
      </c>
      <c r="K2" s="202" t="s">
        <v>287</v>
      </c>
    </row>
    <row r="3" spans="1:11" ht="43.75" x14ac:dyDescent="0.4">
      <c r="A3" s="54" t="s">
        <v>76</v>
      </c>
      <c r="B3" s="24" t="s">
        <v>269</v>
      </c>
      <c r="C3" s="55"/>
      <c r="D3" s="55"/>
      <c r="E3" s="55"/>
      <c r="F3" s="55"/>
      <c r="H3" s="233" t="s">
        <v>230</v>
      </c>
      <c r="I3" s="205" t="s">
        <v>233</v>
      </c>
      <c r="J3" s="202" t="s">
        <v>229</v>
      </c>
      <c r="K3" s="203">
        <v>0.8</v>
      </c>
    </row>
    <row r="4" spans="1:11" x14ac:dyDescent="0.4">
      <c r="A4" s="54" t="s">
        <v>75</v>
      </c>
      <c r="B4" s="25" t="s">
        <v>114</v>
      </c>
      <c r="C4" s="55"/>
      <c r="D4" s="55"/>
      <c r="E4" s="55"/>
      <c r="F4" s="55"/>
      <c r="H4" s="234"/>
      <c r="I4" s="232" t="s">
        <v>231</v>
      </c>
      <c r="J4" s="202" t="s">
        <v>280</v>
      </c>
      <c r="K4" s="203">
        <v>1</v>
      </c>
    </row>
    <row r="5" spans="1:11" ht="25" customHeight="1" x14ac:dyDescent="0.4">
      <c r="A5" s="54" t="s">
        <v>74</v>
      </c>
      <c r="B5" s="25">
        <v>36</v>
      </c>
      <c r="C5" s="55"/>
      <c r="D5" s="55"/>
      <c r="E5" s="55"/>
      <c r="F5" s="55"/>
      <c r="H5" s="234"/>
      <c r="I5" s="232"/>
      <c r="J5" s="202" t="s">
        <v>281</v>
      </c>
      <c r="K5" s="203">
        <v>0.8</v>
      </c>
    </row>
    <row r="6" spans="1:11" ht="24.9" x14ac:dyDescent="0.4">
      <c r="A6" s="56" t="s">
        <v>106</v>
      </c>
      <c r="B6" s="35">
        <v>46784</v>
      </c>
      <c r="C6" s="55"/>
      <c r="D6" s="55"/>
      <c r="E6" s="55"/>
      <c r="F6" s="55"/>
      <c r="H6" s="234"/>
      <c r="I6" s="232"/>
      <c r="J6" s="202" t="s">
        <v>282</v>
      </c>
      <c r="K6" s="203">
        <v>0.6</v>
      </c>
    </row>
    <row r="7" spans="1:11" ht="43.5" customHeight="1" x14ac:dyDescent="0.4">
      <c r="A7" s="54" t="s">
        <v>188</v>
      </c>
      <c r="B7" s="25" t="s">
        <v>65</v>
      </c>
      <c r="C7" s="57" t="s">
        <v>144</v>
      </c>
      <c r="D7" s="55"/>
      <c r="E7" s="55"/>
      <c r="F7" s="55"/>
      <c r="H7" s="234"/>
      <c r="I7" s="205" t="s">
        <v>232</v>
      </c>
      <c r="J7" s="202" t="s">
        <v>285</v>
      </c>
      <c r="K7" s="203">
        <v>1</v>
      </c>
    </row>
    <row r="8" spans="1:11" ht="73" customHeight="1" x14ac:dyDescent="0.4">
      <c r="A8" s="55"/>
      <c r="B8" s="55"/>
      <c r="C8" s="55"/>
      <c r="D8" s="55"/>
      <c r="E8" s="55"/>
      <c r="F8" s="55"/>
      <c r="H8" s="234"/>
      <c r="I8" s="205" t="s">
        <v>233</v>
      </c>
      <c r="J8" s="202" t="s">
        <v>286</v>
      </c>
      <c r="K8" s="203">
        <v>0.8</v>
      </c>
    </row>
    <row r="9" spans="1:11" ht="15.45" x14ac:dyDescent="0.4">
      <c r="A9" s="53"/>
      <c r="B9" s="58" t="s">
        <v>72</v>
      </c>
      <c r="C9" s="58"/>
      <c r="D9" s="58"/>
      <c r="E9" s="58"/>
      <c r="F9" s="58"/>
      <c r="H9" s="235"/>
      <c r="I9"/>
    </row>
    <row r="10" spans="1:11" ht="27" customHeight="1" x14ac:dyDescent="0.4">
      <c r="A10" s="59" t="s">
        <v>71</v>
      </c>
      <c r="B10" s="24" t="s">
        <v>158</v>
      </c>
      <c r="C10" s="24" t="s">
        <v>159</v>
      </c>
      <c r="D10" s="24"/>
      <c r="E10" s="24"/>
      <c r="F10" s="24"/>
    </row>
    <row r="11" spans="1:11" ht="27" customHeight="1" x14ac:dyDescent="0.4">
      <c r="A11" s="59" t="s">
        <v>70</v>
      </c>
      <c r="B11" s="24" t="s">
        <v>63</v>
      </c>
      <c r="C11" s="24" t="s">
        <v>64</v>
      </c>
      <c r="D11" s="24"/>
      <c r="E11" s="24"/>
      <c r="F11" s="24"/>
      <c r="J11" s="227" t="s">
        <v>283</v>
      </c>
    </row>
    <row r="12" spans="1:11" ht="27" customHeight="1" x14ac:dyDescent="0.4">
      <c r="A12" s="201" t="s">
        <v>228</v>
      </c>
      <c r="B12" s="24" t="s">
        <v>230</v>
      </c>
      <c r="C12" s="24" t="s">
        <v>230</v>
      </c>
      <c r="D12" s="24"/>
      <c r="E12" s="24"/>
      <c r="F12" s="24"/>
    </row>
    <row r="13" spans="1:11" ht="54" customHeight="1" x14ac:dyDescent="0.4">
      <c r="A13" s="226" t="s">
        <v>288</v>
      </c>
      <c r="B13" s="24"/>
      <c r="C13" s="24"/>
      <c r="D13" s="24"/>
      <c r="E13" s="24"/>
      <c r="F13" s="24"/>
    </row>
    <row r="14" spans="1:11" ht="27" customHeight="1" x14ac:dyDescent="0.4">
      <c r="A14" s="59" t="s">
        <v>69</v>
      </c>
      <c r="B14" s="191">
        <v>0</v>
      </c>
      <c r="C14" s="191">
        <v>0</v>
      </c>
      <c r="D14" s="191">
        <v>0</v>
      </c>
      <c r="E14" s="191">
        <v>0</v>
      </c>
      <c r="F14" s="191">
        <v>0</v>
      </c>
    </row>
    <row r="15" spans="1:11" ht="27" customHeight="1" x14ac:dyDescent="0.4">
      <c r="A15" s="201" t="s">
        <v>270</v>
      </c>
      <c r="B15" s="206">
        <f>IF(B$12=Definitions!$A$4,IF(BdD!$AI$4&lt;22000000,Partenaires!$K$4,IF(BdD!$AI$4&lt;55000000,Partenaires!$K$5,IF(BdD!$AI$4&lt;143000000,Partenaires!$K$6,"erreur"))),IF(B$12=Definitions!$A$5,Partenaires!$K$9,"erreur"))</f>
        <v>0.8</v>
      </c>
      <c r="C15" s="206">
        <f>IF(BdD!$AI$4&lt;22000000,Partenaires!$K$4,IF(BdD!$AI$4&lt;55000000,Partenaires!$K$5,IF(BdD!$AI$4&lt;143000000,Partenaires!$K$6,"erreur")))</f>
        <v>0.8</v>
      </c>
      <c r="D15" s="206">
        <f>IF(BdD!$AI$4&lt;22000000,Partenaires!$K$4,IF(BdD!$AI$4&lt;55000000,Partenaires!$K$5,IF(BdD!$AI$4&lt;143000000,Partenaires!$K$6,"erreur")))</f>
        <v>0.8</v>
      </c>
      <c r="E15" s="206">
        <f>IF(BdD!$AI$4&lt;22000000,Partenaires!$K$4,IF(BdD!$AI$4&lt;55000000,Partenaires!$K$5,IF(BdD!$AI$4&lt;143000000,Partenaires!$K$6,"erreur")))</f>
        <v>0.8</v>
      </c>
      <c r="F15" s="206">
        <f>IF(BdD!$AI$4&lt;22000000,Partenaires!$K$4,IF(BdD!$AI$4&lt;55000000,Partenaires!$K$5,IF(BdD!$AI$4&lt;143000000,Partenaires!$K$6,"erreur")))</f>
        <v>0.8</v>
      </c>
    </row>
    <row r="16" spans="1:11" ht="27" customHeight="1" x14ac:dyDescent="0.4">
      <c r="A16" s="201" t="s">
        <v>271</v>
      </c>
      <c r="B16" s="206">
        <v>1</v>
      </c>
      <c r="C16" s="206">
        <v>1</v>
      </c>
      <c r="D16" s="206">
        <v>1</v>
      </c>
      <c r="E16" s="206">
        <v>1</v>
      </c>
      <c r="F16" s="206">
        <v>1</v>
      </c>
    </row>
  </sheetData>
  <sheetProtection formatCells="0" formatColumns="0" formatRows="0" insertColumns="0" insertRows="0" insertHyperlinks="0" deleteColumns="0" deleteRows="0" sort="0" autoFilter="0" pivotTables="0"/>
  <mergeCells count="3">
    <mergeCell ref="H1:K1"/>
    <mergeCell ref="I4:I6"/>
    <mergeCell ref="H3:H9"/>
  </mergeCells>
  <conditionalFormatting sqref="B3:B7 B10:F13">
    <cfRule type="containsBlanks" dxfId="18" priority="2">
      <formula>LEN(TRIM(B3))=0</formula>
    </cfRule>
  </conditionalFormatting>
  <dataValidations count="2">
    <dataValidation type="list" allowBlank="1" showInputMessage="1" showErrorMessage="1" sqref="B7:B8" xr:uid="{00000000-0002-0000-0200-000001000000}">
      <formula1>"Oui,Non"</formula1>
    </dataValidation>
    <dataValidation type="list" allowBlank="1" showInputMessage="1" showErrorMessage="1" sqref="B11:F11" xr:uid="{00000000-0002-0000-0200-000002000000}">
      <formula1>"GE,ME,PE,ER 100%*coûts marginaux,ER 50%*coûts complets"</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789808-D3F6-4EAC-B6C6-CAC0F8F9CFBA}">
          <x14:formula1>
            <xm:f>Definitions!$A$4:$A$5</xm:f>
          </x14:formula1>
          <xm:sqref>B12:F12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sheetPr>
  <dimension ref="A1:E99"/>
  <sheetViews>
    <sheetView showGridLines="0" zoomScale="78" zoomScaleNormal="120" workbookViewId="0">
      <pane ySplit="5" topLeftCell="A6" activePane="bottomLeft" state="frozen"/>
      <selection pane="bottomLeft" activeCell="E9" sqref="E9"/>
    </sheetView>
  </sheetViews>
  <sheetFormatPr baseColWidth="10" defaultRowHeight="14.6" x14ac:dyDescent="0.4"/>
  <cols>
    <col min="1" max="3" width="11.23046875" customWidth="1"/>
    <col min="4" max="4" width="23" customWidth="1"/>
    <col min="5" max="5" width="83.15234375" customWidth="1"/>
  </cols>
  <sheetData>
    <row r="1" spans="1:5" x14ac:dyDescent="0.4">
      <c r="A1" s="20" t="s">
        <v>13</v>
      </c>
    </row>
    <row r="2" spans="1:5" x14ac:dyDescent="0.4">
      <c r="A2" s="18" t="s">
        <v>163</v>
      </c>
    </row>
    <row r="4" spans="1:5" x14ac:dyDescent="0.4">
      <c r="D4" s="19" t="s">
        <v>12</v>
      </c>
      <c r="E4" s="18" t="s">
        <v>11</v>
      </c>
    </row>
    <row r="5" spans="1:5" x14ac:dyDescent="0.4">
      <c r="A5" s="17" t="s">
        <v>10</v>
      </c>
      <c r="B5" s="17" t="s">
        <v>9</v>
      </c>
      <c r="C5" s="17" t="s">
        <v>8</v>
      </c>
      <c r="D5" s="17" t="s">
        <v>7</v>
      </c>
      <c r="E5" s="17" t="s">
        <v>6</v>
      </c>
    </row>
    <row r="6" spans="1:5" x14ac:dyDescent="0.4">
      <c r="A6" s="26" t="s">
        <v>160</v>
      </c>
      <c r="B6" s="26">
        <v>1</v>
      </c>
      <c r="C6" s="26">
        <v>1</v>
      </c>
      <c r="D6" s="13" t="str">
        <f t="shared" ref="D6:D7" si="0">CONCATENATE(A6,B6,C6)</f>
        <v>LOT 111</v>
      </c>
      <c r="E6" s="12" t="s">
        <v>234</v>
      </c>
    </row>
    <row r="7" spans="1:5" x14ac:dyDescent="0.4">
      <c r="A7" s="26" t="s">
        <v>162</v>
      </c>
      <c r="B7" s="26">
        <v>1</v>
      </c>
      <c r="C7" s="26">
        <v>1</v>
      </c>
      <c r="D7" s="13" t="str">
        <f t="shared" si="0"/>
        <v>LOT 211</v>
      </c>
      <c r="E7" s="12" t="s">
        <v>235</v>
      </c>
    </row>
    <row r="8" spans="1:5" x14ac:dyDescent="0.4">
      <c r="A8" s="26" t="s">
        <v>202</v>
      </c>
      <c r="B8" s="26">
        <v>1</v>
      </c>
      <c r="C8" s="26">
        <v>1</v>
      </c>
      <c r="D8" s="13" t="str">
        <f t="shared" ref="D8:D31" si="1">CONCATENATE(A8,B8,C8)</f>
        <v>LOT 311</v>
      </c>
      <c r="E8" s="12" t="s">
        <v>249</v>
      </c>
    </row>
    <row r="9" spans="1:5" x14ac:dyDescent="0.4">
      <c r="A9" s="26"/>
      <c r="B9" s="26"/>
      <c r="C9" s="26"/>
      <c r="D9" s="13" t="str">
        <f t="shared" si="1"/>
        <v/>
      </c>
      <c r="E9" s="12"/>
    </row>
    <row r="10" spans="1:5" x14ac:dyDescent="0.4">
      <c r="A10" s="26"/>
      <c r="B10" s="26"/>
      <c r="C10" s="26"/>
      <c r="D10" s="13" t="str">
        <f t="shared" si="1"/>
        <v/>
      </c>
      <c r="E10" s="12"/>
    </row>
    <row r="11" spans="1:5" x14ac:dyDescent="0.4">
      <c r="A11" s="26"/>
      <c r="B11" s="26"/>
      <c r="C11" s="26"/>
      <c r="D11" s="13" t="str">
        <f t="shared" si="1"/>
        <v/>
      </c>
      <c r="E11" s="12"/>
    </row>
    <row r="12" spans="1:5" x14ac:dyDescent="0.4">
      <c r="A12" s="26"/>
      <c r="B12" s="26"/>
      <c r="C12" s="26"/>
      <c r="D12" s="13" t="str">
        <f t="shared" si="1"/>
        <v/>
      </c>
      <c r="E12" s="12"/>
    </row>
    <row r="13" spans="1:5" x14ac:dyDescent="0.4">
      <c r="A13" s="26"/>
      <c r="B13" s="26"/>
      <c r="C13" s="26"/>
      <c r="D13" s="13" t="str">
        <f t="shared" si="1"/>
        <v/>
      </c>
      <c r="E13" s="12"/>
    </row>
    <row r="14" spans="1:5" x14ac:dyDescent="0.4">
      <c r="A14" s="26"/>
      <c r="B14" s="26"/>
      <c r="C14" s="26"/>
      <c r="D14" s="13" t="str">
        <f t="shared" si="1"/>
        <v/>
      </c>
      <c r="E14" s="12"/>
    </row>
    <row r="15" spans="1:5" x14ac:dyDescent="0.4">
      <c r="A15" s="26"/>
      <c r="B15" s="26"/>
      <c r="C15" s="26"/>
      <c r="D15" s="13" t="str">
        <f t="shared" si="1"/>
        <v/>
      </c>
      <c r="E15" s="12"/>
    </row>
    <row r="16" spans="1:5" x14ac:dyDescent="0.4">
      <c r="A16" s="26"/>
      <c r="B16" s="26"/>
      <c r="C16" s="26"/>
      <c r="D16" s="13" t="str">
        <f t="shared" si="1"/>
        <v/>
      </c>
      <c r="E16" s="12"/>
    </row>
    <row r="17" spans="1:5" x14ac:dyDescent="0.4">
      <c r="A17" s="26"/>
      <c r="B17" s="26"/>
      <c r="C17" s="26"/>
      <c r="D17" s="13" t="str">
        <f t="shared" si="1"/>
        <v/>
      </c>
      <c r="E17" s="12"/>
    </row>
    <row r="18" spans="1:5" x14ac:dyDescent="0.4">
      <c r="A18" s="26"/>
      <c r="B18" s="26"/>
      <c r="C18" s="26"/>
      <c r="D18" s="13" t="str">
        <f t="shared" si="1"/>
        <v/>
      </c>
      <c r="E18" s="12"/>
    </row>
    <row r="19" spans="1:5" x14ac:dyDescent="0.4">
      <c r="A19" s="26"/>
      <c r="B19" s="26"/>
      <c r="C19" s="26"/>
      <c r="D19" s="13" t="str">
        <f t="shared" si="1"/>
        <v/>
      </c>
      <c r="E19" s="12"/>
    </row>
    <row r="20" spans="1:5" x14ac:dyDescent="0.4">
      <c r="A20" s="26"/>
      <c r="B20" s="26"/>
      <c r="C20" s="26"/>
      <c r="D20" s="13" t="str">
        <f t="shared" si="1"/>
        <v/>
      </c>
      <c r="E20" s="12"/>
    </row>
    <row r="21" spans="1:5" x14ac:dyDescent="0.4">
      <c r="A21" s="26"/>
      <c r="B21" s="26"/>
      <c r="C21" s="26"/>
      <c r="D21" s="13" t="str">
        <f t="shared" si="1"/>
        <v/>
      </c>
      <c r="E21" s="12"/>
    </row>
    <row r="22" spans="1:5" x14ac:dyDescent="0.4">
      <c r="A22" s="26"/>
      <c r="B22" s="26"/>
      <c r="C22" s="26"/>
      <c r="D22" s="13" t="str">
        <f t="shared" si="1"/>
        <v/>
      </c>
      <c r="E22" s="12"/>
    </row>
    <row r="23" spans="1:5" x14ac:dyDescent="0.4">
      <c r="A23" s="26"/>
      <c r="B23" s="26"/>
      <c r="C23" s="26"/>
      <c r="D23" s="13" t="str">
        <f t="shared" si="1"/>
        <v/>
      </c>
      <c r="E23" s="12"/>
    </row>
    <row r="24" spans="1:5" x14ac:dyDescent="0.4">
      <c r="A24" s="26"/>
      <c r="B24" s="26"/>
      <c r="C24" s="26"/>
      <c r="D24" s="13" t="str">
        <f t="shared" si="1"/>
        <v/>
      </c>
      <c r="E24" s="12"/>
    </row>
    <row r="25" spans="1:5" x14ac:dyDescent="0.4">
      <c r="A25" s="26"/>
      <c r="B25" s="26"/>
      <c r="C25" s="26"/>
      <c r="D25" s="13" t="str">
        <f t="shared" si="1"/>
        <v/>
      </c>
      <c r="E25" s="12"/>
    </row>
    <row r="26" spans="1:5" x14ac:dyDescent="0.4">
      <c r="A26" s="26"/>
      <c r="B26" s="26"/>
      <c r="C26" s="26"/>
      <c r="D26" s="13" t="str">
        <f t="shared" si="1"/>
        <v/>
      </c>
      <c r="E26" s="12"/>
    </row>
    <row r="27" spans="1:5" x14ac:dyDescent="0.4">
      <c r="A27" s="26"/>
      <c r="B27" s="26"/>
      <c r="C27" s="26"/>
      <c r="D27" s="13" t="str">
        <f t="shared" si="1"/>
        <v/>
      </c>
      <c r="E27" s="12"/>
    </row>
    <row r="28" spans="1:5" x14ac:dyDescent="0.4">
      <c r="A28" s="26"/>
      <c r="B28" s="26"/>
      <c r="C28" s="26"/>
      <c r="D28" s="13" t="str">
        <f t="shared" si="1"/>
        <v/>
      </c>
      <c r="E28" s="12"/>
    </row>
    <row r="29" spans="1:5" x14ac:dyDescent="0.4">
      <c r="A29" s="26"/>
      <c r="B29" s="26"/>
      <c r="C29" s="26"/>
      <c r="D29" s="13" t="str">
        <f t="shared" si="1"/>
        <v/>
      </c>
      <c r="E29" s="12"/>
    </row>
    <row r="30" spans="1:5" x14ac:dyDescent="0.4">
      <c r="A30" s="26"/>
      <c r="B30" s="26"/>
      <c r="C30" s="26"/>
      <c r="D30" s="13" t="str">
        <f t="shared" si="1"/>
        <v/>
      </c>
      <c r="E30" s="12"/>
    </row>
    <row r="31" spans="1:5" x14ac:dyDescent="0.4">
      <c r="A31" s="26"/>
      <c r="B31" s="26"/>
      <c r="C31" s="26"/>
      <c r="D31" s="13" t="str">
        <f t="shared" si="1"/>
        <v/>
      </c>
      <c r="E31" s="12"/>
    </row>
    <row r="32" spans="1:5" x14ac:dyDescent="0.4">
      <c r="A32" s="16"/>
      <c r="B32" s="15"/>
      <c r="C32" s="14"/>
      <c r="D32" s="13" t="str">
        <f t="shared" ref="D32:D57" si="2">CONCATENATE(A32,B32,C32)</f>
        <v/>
      </c>
      <c r="E32" s="12"/>
    </row>
    <row r="33" spans="1:5" x14ac:dyDescent="0.4">
      <c r="A33" s="16"/>
      <c r="B33" s="15"/>
      <c r="C33" s="14"/>
      <c r="D33" s="13" t="str">
        <f t="shared" si="2"/>
        <v/>
      </c>
      <c r="E33" s="12"/>
    </row>
    <row r="34" spans="1:5" x14ac:dyDescent="0.4">
      <c r="A34" s="16"/>
      <c r="B34" s="15"/>
      <c r="C34" s="14"/>
      <c r="D34" s="13" t="str">
        <f t="shared" si="2"/>
        <v/>
      </c>
      <c r="E34" s="12"/>
    </row>
    <row r="35" spans="1:5" x14ac:dyDescent="0.4">
      <c r="A35" s="16"/>
      <c r="B35" s="15"/>
      <c r="C35" s="14"/>
      <c r="D35" s="13" t="str">
        <f t="shared" si="2"/>
        <v/>
      </c>
      <c r="E35" s="12"/>
    </row>
    <row r="36" spans="1:5" x14ac:dyDescent="0.4">
      <c r="A36" s="16"/>
      <c r="B36" s="15"/>
      <c r="C36" s="14"/>
      <c r="D36" s="13" t="str">
        <f t="shared" si="2"/>
        <v/>
      </c>
      <c r="E36" s="12"/>
    </row>
    <row r="37" spans="1:5" x14ac:dyDescent="0.4">
      <c r="A37" s="16"/>
      <c r="B37" s="15"/>
      <c r="C37" s="14"/>
      <c r="D37" s="13" t="str">
        <f t="shared" si="2"/>
        <v/>
      </c>
      <c r="E37" s="12"/>
    </row>
    <row r="38" spans="1:5" x14ac:dyDescent="0.4">
      <c r="A38" s="16"/>
      <c r="B38" s="15"/>
      <c r="C38" s="14"/>
      <c r="D38" s="13" t="str">
        <f t="shared" si="2"/>
        <v/>
      </c>
      <c r="E38" s="12"/>
    </row>
    <row r="39" spans="1:5" x14ac:dyDescent="0.4">
      <c r="A39" s="16"/>
      <c r="B39" s="15"/>
      <c r="C39" s="14"/>
      <c r="D39" s="13" t="str">
        <f t="shared" si="2"/>
        <v/>
      </c>
      <c r="E39" s="12"/>
    </row>
    <row r="40" spans="1:5" x14ac:dyDescent="0.4">
      <c r="A40" s="16"/>
      <c r="B40" s="15"/>
      <c r="C40" s="14"/>
      <c r="D40" s="13" t="str">
        <f t="shared" si="2"/>
        <v/>
      </c>
      <c r="E40" s="12"/>
    </row>
    <row r="41" spans="1:5" x14ac:dyDescent="0.4">
      <c r="A41" s="16"/>
      <c r="B41" s="15"/>
      <c r="C41" s="14"/>
      <c r="D41" s="13" t="str">
        <f t="shared" si="2"/>
        <v/>
      </c>
      <c r="E41" s="12"/>
    </row>
    <row r="42" spans="1:5" x14ac:dyDescent="0.4">
      <c r="A42" s="16"/>
      <c r="B42" s="15"/>
      <c r="C42" s="14"/>
      <c r="D42" s="13" t="str">
        <f t="shared" si="2"/>
        <v/>
      </c>
      <c r="E42" s="12"/>
    </row>
    <row r="43" spans="1:5" x14ac:dyDescent="0.4">
      <c r="A43" s="16"/>
      <c r="B43" s="15"/>
      <c r="C43" s="14"/>
      <c r="D43" s="13" t="str">
        <f t="shared" si="2"/>
        <v/>
      </c>
      <c r="E43" s="12"/>
    </row>
    <row r="44" spans="1:5" x14ac:dyDescent="0.4">
      <c r="A44" s="16"/>
      <c r="B44" s="15"/>
      <c r="C44" s="14"/>
      <c r="D44" s="13" t="str">
        <f t="shared" si="2"/>
        <v/>
      </c>
      <c r="E44" s="12"/>
    </row>
    <row r="45" spans="1:5" x14ac:dyDescent="0.4">
      <c r="A45" s="16"/>
      <c r="B45" s="15"/>
      <c r="C45" s="14"/>
      <c r="D45" s="13" t="str">
        <f t="shared" si="2"/>
        <v/>
      </c>
      <c r="E45" s="12"/>
    </row>
    <row r="46" spans="1:5" x14ac:dyDescent="0.4">
      <c r="A46" s="16"/>
      <c r="B46" s="15"/>
      <c r="C46" s="14"/>
      <c r="D46" s="13" t="str">
        <f t="shared" si="2"/>
        <v/>
      </c>
      <c r="E46" s="12"/>
    </row>
    <row r="47" spans="1:5" x14ac:dyDescent="0.4">
      <c r="A47" s="16"/>
      <c r="B47" s="15"/>
      <c r="C47" s="14"/>
      <c r="D47" s="13" t="str">
        <f t="shared" si="2"/>
        <v/>
      </c>
      <c r="E47" s="12"/>
    </row>
    <row r="48" spans="1:5" x14ac:dyDescent="0.4">
      <c r="A48" s="16"/>
      <c r="B48" s="15"/>
      <c r="C48" s="14"/>
      <c r="D48" s="13" t="str">
        <f t="shared" si="2"/>
        <v/>
      </c>
      <c r="E48" s="12"/>
    </row>
    <row r="49" spans="1:5" x14ac:dyDescent="0.4">
      <c r="A49" s="16"/>
      <c r="B49" s="15"/>
      <c r="C49" s="14"/>
      <c r="D49" s="13" t="str">
        <f t="shared" si="2"/>
        <v/>
      </c>
      <c r="E49" s="12"/>
    </row>
    <row r="50" spans="1:5" x14ac:dyDescent="0.4">
      <c r="A50" s="16"/>
      <c r="B50" s="15"/>
      <c r="C50" s="14"/>
      <c r="D50" s="13" t="str">
        <f t="shared" si="2"/>
        <v/>
      </c>
      <c r="E50" s="12"/>
    </row>
    <row r="51" spans="1:5" x14ac:dyDescent="0.4">
      <c r="A51" s="16"/>
      <c r="B51" s="15"/>
      <c r="C51" s="14"/>
      <c r="D51" s="13" t="str">
        <f t="shared" si="2"/>
        <v/>
      </c>
      <c r="E51" s="12"/>
    </row>
    <row r="52" spans="1:5" x14ac:dyDescent="0.4">
      <c r="A52" s="16"/>
      <c r="B52" s="15"/>
      <c r="C52" s="14"/>
      <c r="D52" s="13" t="str">
        <f t="shared" si="2"/>
        <v/>
      </c>
      <c r="E52" s="12"/>
    </row>
    <row r="53" spans="1:5" x14ac:dyDescent="0.4">
      <c r="A53" s="16"/>
      <c r="B53" s="15"/>
      <c r="C53" s="14"/>
      <c r="D53" s="13" t="str">
        <f t="shared" si="2"/>
        <v/>
      </c>
      <c r="E53" s="12"/>
    </row>
    <row r="54" spans="1:5" x14ac:dyDescent="0.4">
      <c r="A54" s="16"/>
      <c r="B54" s="15"/>
      <c r="C54" s="14"/>
      <c r="D54" s="13" t="str">
        <f t="shared" si="2"/>
        <v/>
      </c>
      <c r="E54" s="12"/>
    </row>
    <row r="55" spans="1:5" x14ac:dyDescent="0.4">
      <c r="A55" s="16"/>
      <c r="B55" s="15"/>
      <c r="C55" s="14"/>
      <c r="D55" s="13" t="str">
        <f t="shared" si="2"/>
        <v/>
      </c>
      <c r="E55" s="12"/>
    </row>
    <row r="56" spans="1:5" x14ac:dyDescent="0.4">
      <c r="A56" s="16"/>
      <c r="B56" s="15"/>
      <c r="C56" s="14"/>
      <c r="D56" s="13" t="str">
        <f t="shared" si="2"/>
        <v/>
      </c>
      <c r="E56" s="12"/>
    </row>
    <row r="57" spans="1:5" x14ac:dyDescent="0.4">
      <c r="A57" s="16"/>
      <c r="B57" s="15"/>
      <c r="C57" s="14"/>
      <c r="D57" s="13" t="str">
        <f t="shared" si="2"/>
        <v/>
      </c>
      <c r="E57" s="12"/>
    </row>
    <row r="58" spans="1:5" x14ac:dyDescent="0.4">
      <c r="A58" s="16"/>
      <c r="B58" s="15"/>
      <c r="C58" s="14"/>
      <c r="D58" s="13" t="str">
        <f t="shared" ref="D58:D89" si="3">CONCATENATE(A58,B58,C58)</f>
        <v/>
      </c>
      <c r="E58" s="12"/>
    </row>
    <row r="59" spans="1:5" x14ac:dyDescent="0.4">
      <c r="A59" s="16"/>
      <c r="B59" s="15"/>
      <c r="C59" s="14"/>
      <c r="D59" s="13" t="str">
        <f t="shared" si="3"/>
        <v/>
      </c>
      <c r="E59" s="12"/>
    </row>
    <row r="60" spans="1:5" x14ac:dyDescent="0.4">
      <c r="A60" s="16"/>
      <c r="B60" s="15"/>
      <c r="C60" s="14"/>
      <c r="D60" s="13" t="str">
        <f t="shared" si="3"/>
        <v/>
      </c>
      <c r="E60" s="12"/>
    </row>
    <row r="61" spans="1:5" x14ac:dyDescent="0.4">
      <c r="A61" s="16"/>
      <c r="B61" s="15"/>
      <c r="C61" s="14"/>
      <c r="D61" s="13" t="str">
        <f t="shared" si="3"/>
        <v/>
      </c>
      <c r="E61" s="12"/>
    </row>
    <row r="62" spans="1:5" x14ac:dyDescent="0.4">
      <c r="A62" s="16"/>
      <c r="B62" s="15"/>
      <c r="C62" s="14"/>
      <c r="D62" s="13" t="str">
        <f t="shared" si="3"/>
        <v/>
      </c>
      <c r="E62" s="12"/>
    </row>
    <row r="63" spans="1:5" x14ac:dyDescent="0.4">
      <c r="A63" s="16"/>
      <c r="B63" s="15"/>
      <c r="C63" s="14"/>
      <c r="D63" s="13" t="str">
        <f t="shared" si="3"/>
        <v/>
      </c>
      <c r="E63" s="12"/>
    </row>
    <row r="64" spans="1:5" x14ac:dyDescent="0.4">
      <c r="A64" s="16"/>
      <c r="B64" s="15"/>
      <c r="C64" s="14"/>
      <c r="D64" s="13" t="str">
        <f t="shared" si="3"/>
        <v/>
      </c>
      <c r="E64" s="12"/>
    </row>
    <row r="65" spans="1:5" x14ac:dyDescent="0.4">
      <c r="A65" s="16"/>
      <c r="B65" s="15"/>
      <c r="C65" s="14"/>
      <c r="D65" s="13" t="str">
        <f t="shared" si="3"/>
        <v/>
      </c>
      <c r="E65" s="12"/>
    </row>
    <row r="66" spans="1:5" x14ac:dyDescent="0.4">
      <c r="A66" s="16"/>
      <c r="B66" s="15"/>
      <c r="C66" s="14"/>
      <c r="D66" s="13" t="str">
        <f t="shared" si="3"/>
        <v/>
      </c>
      <c r="E66" s="12"/>
    </row>
    <row r="67" spans="1:5" x14ac:dyDescent="0.4">
      <c r="A67" s="16"/>
      <c r="B67" s="15"/>
      <c r="C67" s="14"/>
      <c r="D67" s="13" t="str">
        <f t="shared" si="3"/>
        <v/>
      </c>
      <c r="E67" s="12"/>
    </row>
    <row r="68" spans="1:5" x14ac:dyDescent="0.4">
      <c r="A68" s="16"/>
      <c r="B68" s="15"/>
      <c r="C68" s="14"/>
      <c r="D68" s="13" t="str">
        <f t="shared" si="3"/>
        <v/>
      </c>
      <c r="E68" s="12"/>
    </row>
    <row r="69" spans="1:5" x14ac:dyDescent="0.4">
      <c r="A69" s="16"/>
      <c r="B69" s="15"/>
      <c r="C69" s="14"/>
      <c r="D69" s="13" t="str">
        <f t="shared" si="3"/>
        <v/>
      </c>
      <c r="E69" s="12"/>
    </row>
    <row r="70" spans="1:5" x14ac:dyDescent="0.4">
      <c r="A70" s="16"/>
      <c r="B70" s="15"/>
      <c r="C70" s="14"/>
      <c r="D70" s="13" t="str">
        <f t="shared" si="3"/>
        <v/>
      </c>
      <c r="E70" s="12"/>
    </row>
    <row r="71" spans="1:5" x14ac:dyDescent="0.4">
      <c r="A71" s="16"/>
      <c r="B71" s="15"/>
      <c r="C71" s="14"/>
      <c r="D71" s="13" t="str">
        <f t="shared" si="3"/>
        <v/>
      </c>
      <c r="E71" s="12"/>
    </row>
    <row r="72" spans="1:5" x14ac:dyDescent="0.4">
      <c r="A72" s="16"/>
      <c r="B72" s="15"/>
      <c r="C72" s="14"/>
      <c r="D72" s="13" t="str">
        <f t="shared" si="3"/>
        <v/>
      </c>
      <c r="E72" s="12"/>
    </row>
    <row r="73" spans="1:5" x14ac:dyDescent="0.4">
      <c r="A73" s="16"/>
      <c r="B73" s="15"/>
      <c r="C73" s="14"/>
      <c r="D73" s="13" t="str">
        <f t="shared" si="3"/>
        <v/>
      </c>
      <c r="E73" s="12"/>
    </row>
    <row r="74" spans="1:5" x14ac:dyDescent="0.4">
      <c r="A74" s="16"/>
      <c r="B74" s="15"/>
      <c r="C74" s="14"/>
      <c r="D74" s="13" t="str">
        <f t="shared" si="3"/>
        <v/>
      </c>
      <c r="E74" s="12"/>
    </row>
    <row r="75" spans="1:5" x14ac:dyDescent="0.4">
      <c r="A75" s="16"/>
      <c r="B75" s="15"/>
      <c r="C75" s="14"/>
      <c r="D75" s="13" t="str">
        <f t="shared" si="3"/>
        <v/>
      </c>
      <c r="E75" s="12"/>
    </row>
    <row r="76" spans="1:5" x14ac:dyDescent="0.4">
      <c r="A76" s="16"/>
      <c r="B76" s="15"/>
      <c r="C76" s="14"/>
      <c r="D76" s="13" t="str">
        <f t="shared" si="3"/>
        <v/>
      </c>
      <c r="E76" s="12"/>
    </row>
    <row r="77" spans="1:5" x14ac:dyDescent="0.4">
      <c r="A77" s="16"/>
      <c r="B77" s="15"/>
      <c r="C77" s="14"/>
      <c r="D77" s="13" t="str">
        <f t="shared" si="3"/>
        <v/>
      </c>
      <c r="E77" s="12"/>
    </row>
    <row r="78" spans="1:5" x14ac:dyDescent="0.4">
      <c r="A78" s="16"/>
      <c r="B78" s="15"/>
      <c r="C78" s="14"/>
      <c r="D78" s="13" t="str">
        <f t="shared" si="3"/>
        <v/>
      </c>
      <c r="E78" s="12"/>
    </row>
    <row r="79" spans="1:5" x14ac:dyDescent="0.4">
      <c r="A79" s="16"/>
      <c r="B79" s="15"/>
      <c r="C79" s="14"/>
      <c r="D79" s="13" t="str">
        <f t="shared" si="3"/>
        <v/>
      </c>
      <c r="E79" s="12"/>
    </row>
    <row r="80" spans="1:5" x14ac:dyDescent="0.4">
      <c r="A80" s="16"/>
      <c r="B80" s="15"/>
      <c r="C80" s="14"/>
      <c r="D80" s="13" t="str">
        <f t="shared" si="3"/>
        <v/>
      </c>
      <c r="E80" s="12"/>
    </row>
    <row r="81" spans="1:5" x14ac:dyDescent="0.4">
      <c r="A81" s="16"/>
      <c r="B81" s="15"/>
      <c r="C81" s="14"/>
      <c r="D81" s="13" t="str">
        <f t="shared" si="3"/>
        <v/>
      </c>
      <c r="E81" s="12"/>
    </row>
    <row r="82" spans="1:5" x14ac:dyDescent="0.4">
      <c r="A82" s="16"/>
      <c r="B82" s="15"/>
      <c r="C82" s="14"/>
      <c r="D82" s="13" t="str">
        <f t="shared" si="3"/>
        <v/>
      </c>
      <c r="E82" s="12"/>
    </row>
    <row r="83" spans="1:5" x14ac:dyDescent="0.4">
      <c r="A83" s="16"/>
      <c r="B83" s="15"/>
      <c r="C83" s="14"/>
      <c r="D83" s="13" t="str">
        <f t="shared" si="3"/>
        <v/>
      </c>
      <c r="E83" s="12"/>
    </row>
    <row r="84" spans="1:5" x14ac:dyDescent="0.4">
      <c r="A84" s="16"/>
      <c r="B84" s="15"/>
      <c r="C84" s="14"/>
      <c r="D84" s="13" t="str">
        <f t="shared" si="3"/>
        <v/>
      </c>
      <c r="E84" s="12"/>
    </row>
    <row r="85" spans="1:5" x14ac:dyDescent="0.4">
      <c r="A85" s="16"/>
      <c r="B85" s="15"/>
      <c r="C85" s="14"/>
      <c r="D85" s="13" t="str">
        <f t="shared" si="3"/>
        <v/>
      </c>
      <c r="E85" s="12"/>
    </row>
    <row r="86" spans="1:5" x14ac:dyDescent="0.4">
      <c r="A86" s="16"/>
      <c r="B86" s="15"/>
      <c r="C86" s="14"/>
      <c r="D86" s="13" t="str">
        <f t="shared" si="3"/>
        <v/>
      </c>
      <c r="E86" s="12"/>
    </row>
    <row r="87" spans="1:5" x14ac:dyDescent="0.4">
      <c r="A87" s="16"/>
      <c r="B87" s="15"/>
      <c r="C87" s="14"/>
      <c r="D87" s="13" t="str">
        <f t="shared" si="3"/>
        <v/>
      </c>
      <c r="E87" s="12"/>
    </row>
    <row r="88" spans="1:5" x14ac:dyDescent="0.4">
      <c r="A88" s="16"/>
      <c r="B88" s="15"/>
      <c r="C88" s="14"/>
      <c r="D88" s="13" t="str">
        <f t="shared" si="3"/>
        <v/>
      </c>
      <c r="E88" s="12"/>
    </row>
    <row r="89" spans="1:5" x14ac:dyDescent="0.4">
      <c r="A89" s="16"/>
      <c r="B89" s="15"/>
      <c r="C89" s="14"/>
      <c r="D89" s="13" t="str">
        <f t="shared" si="3"/>
        <v/>
      </c>
      <c r="E89" s="12"/>
    </row>
    <row r="90" spans="1:5" x14ac:dyDescent="0.4">
      <c r="A90" s="16"/>
      <c r="B90" s="15"/>
      <c r="C90" s="14"/>
      <c r="D90" s="13" t="str">
        <f t="shared" ref="D90:D99" si="4">CONCATENATE(A90,B90,C90)</f>
        <v/>
      </c>
      <c r="E90" s="12"/>
    </row>
    <row r="91" spans="1:5" x14ac:dyDescent="0.4">
      <c r="A91" s="16"/>
      <c r="B91" s="15"/>
      <c r="C91" s="14"/>
      <c r="D91" s="13" t="str">
        <f t="shared" si="4"/>
        <v/>
      </c>
      <c r="E91" s="12"/>
    </row>
    <row r="92" spans="1:5" x14ac:dyDescent="0.4">
      <c r="A92" s="16"/>
      <c r="B92" s="15"/>
      <c r="C92" s="14"/>
      <c r="D92" s="13" t="str">
        <f t="shared" si="4"/>
        <v/>
      </c>
      <c r="E92" s="12"/>
    </row>
    <row r="93" spans="1:5" x14ac:dyDescent="0.4">
      <c r="A93" s="16"/>
      <c r="B93" s="15"/>
      <c r="C93" s="14"/>
      <c r="D93" s="13" t="str">
        <f t="shared" si="4"/>
        <v/>
      </c>
      <c r="E93" s="12"/>
    </row>
    <row r="94" spans="1:5" x14ac:dyDescent="0.4">
      <c r="A94" s="16"/>
      <c r="B94" s="15"/>
      <c r="C94" s="14"/>
      <c r="D94" s="13" t="str">
        <f t="shared" si="4"/>
        <v/>
      </c>
      <c r="E94" s="12"/>
    </row>
    <row r="95" spans="1:5" x14ac:dyDescent="0.4">
      <c r="A95" s="16"/>
      <c r="B95" s="15"/>
      <c r="C95" s="14"/>
      <c r="D95" s="13" t="str">
        <f t="shared" si="4"/>
        <v/>
      </c>
      <c r="E95" s="12"/>
    </row>
    <row r="96" spans="1:5" x14ac:dyDescent="0.4">
      <c r="A96" s="16"/>
      <c r="B96" s="15"/>
      <c r="C96" s="14"/>
      <c r="D96" s="13" t="str">
        <f t="shared" si="4"/>
        <v/>
      </c>
      <c r="E96" s="12"/>
    </row>
    <row r="97" spans="1:5" x14ac:dyDescent="0.4">
      <c r="A97" s="16"/>
      <c r="B97" s="15"/>
      <c r="C97" s="14"/>
      <c r="D97" s="13" t="str">
        <f t="shared" si="4"/>
        <v/>
      </c>
      <c r="E97" s="12"/>
    </row>
    <row r="98" spans="1:5" x14ac:dyDescent="0.4">
      <c r="A98" s="16"/>
      <c r="B98" s="15"/>
      <c r="C98" s="14"/>
      <c r="D98" s="13" t="str">
        <f t="shared" si="4"/>
        <v/>
      </c>
      <c r="E98" s="12"/>
    </row>
    <row r="99" spans="1:5" x14ac:dyDescent="0.4">
      <c r="A99" s="16"/>
      <c r="B99" s="15"/>
      <c r="C99" s="14"/>
      <c r="D99" s="13" t="str">
        <f t="shared" si="4"/>
        <v/>
      </c>
      <c r="E99" s="12"/>
    </row>
  </sheetData>
  <sheetProtection selectLockedCells="1"/>
  <conditionalFormatting sqref="A6:B31">
    <cfRule type="containsBlanks" dxfId="17" priority="1">
      <formula>LEN(TRIM(A6))=0</formula>
    </cfRule>
  </conditionalFormatting>
  <dataValidations count="3">
    <dataValidation type="list" allowBlank="1" showInputMessage="1" showErrorMessage="1" sqref="C5 A6:A99" xr:uid="{00000000-0002-0000-0300-000000000000}">
      <formula1>"LOT 0,LOT 1,LOT 2,LOT 3,LOT 4,LOT 5,LOT 6,LOT 7,LOT 8,LOT 9,LOT 10,LOT 11,LOT 12,LOT 13,LOT 14,LOT 14,LOT 15"</formula1>
    </dataValidation>
    <dataValidation type="list" allowBlank="1" showInputMessage="1" showErrorMessage="1" sqref="B6:B99" xr:uid="{00000000-0002-0000-0300-000001000000}">
      <formula1>"1,2,3,4,5,6,7,8,9,10,11,12,13,14,15"</formula1>
    </dataValidation>
    <dataValidation type="list" allowBlank="1" showInputMessage="1" showErrorMessage="1" sqref="C6:C99" xr:uid="{00000000-0002-0000-0300-000002000000}">
      <formula1>",,1,2,3,4,5,6,7,8,9,10,11,12,13,14,15"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4"/>
  </sheetPr>
  <dimension ref="A1:AF45"/>
  <sheetViews>
    <sheetView showGridLines="0" topLeftCell="C1" zoomScale="70" zoomScaleNormal="70" workbookViewId="0">
      <pane ySplit="8" topLeftCell="A9" activePane="bottomLeft" state="frozen"/>
      <selection pane="bottomLeft" activeCell="L9" sqref="L9"/>
    </sheetView>
  </sheetViews>
  <sheetFormatPr baseColWidth="10" defaultColWidth="11.4609375" defaultRowHeight="14.6" x14ac:dyDescent="0.4"/>
  <cols>
    <col min="1" max="2" width="11.4609375" style="55"/>
    <col min="3" max="3" width="17.53515625" style="55" customWidth="1"/>
    <col min="4" max="4" width="46.15234375" style="55" bestFit="1" customWidth="1"/>
    <col min="5" max="5" width="17.53515625" style="55" customWidth="1"/>
    <col min="6" max="6" width="13.69140625" style="55" customWidth="1"/>
    <col min="7" max="7" width="11.4609375" style="55"/>
    <col min="8" max="8" width="24.4609375" style="55" customWidth="1"/>
    <col min="9" max="9" width="20.4609375" style="55" customWidth="1"/>
    <col min="10" max="10" width="11.4609375" style="55"/>
    <col min="11" max="11" width="46.69140625" style="55" customWidth="1"/>
    <col min="12" max="12" width="19.84375" style="64" customWidth="1"/>
    <col min="13" max="13" width="42.4609375" style="55" customWidth="1"/>
    <col min="14" max="16384" width="11.4609375" style="55"/>
  </cols>
  <sheetData>
    <row r="1" spans="1:32" ht="12.75" customHeight="1" x14ac:dyDescent="0.4">
      <c r="A1" s="26"/>
      <c r="B1" s="26"/>
      <c r="C1" s="26"/>
      <c r="D1" s="61" t="str">
        <f t="shared" ref="D1" si="0">CONCATENATE(CONCATENATE(A1,B1,C1),F1,G1,H1)</f>
        <v/>
      </c>
      <c r="E1" s="62">
        <f>IFERROR(VLOOKUP(CONCATENATE(A1,B1,C1),'Structure projet '!D:E,2,FALSE),"")</f>
        <v>0</v>
      </c>
      <c r="F1" s="26"/>
      <c r="G1" s="26"/>
      <c r="H1" s="26"/>
      <c r="I1" s="28"/>
      <c r="J1" s="29"/>
      <c r="K1" s="26"/>
      <c r="L1" s="31"/>
      <c r="M1" s="30"/>
      <c r="N1" s="63"/>
      <c r="AF1" s="55" t="s">
        <v>83</v>
      </c>
    </row>
    <row r="2" spans="1:32" ht="15" customHeight="1" x14ac:dyDescent="0.4">
      <c r="A2" s="238" t="s">
        <v>193</v>
      </c>
      <c r="B2" s="238"/>
      <c r="C2" s="238"/>
      <c r="D2" s="238"/>
      <c r="E2" s="238"/>
      <c r="F2" s="238"/>
    </row>
    <row r="3" spans="1:32" ht="17.600000000000001" x14ac:dyDescent="0.4">
      <c r="A3" s="49" t="s">
        <v>94</v>
      </c>
      <c r="B3" s="65"/>
      <c r="C3" s="65"/>
      <c r="D3" s="65"/>
      <c r="E3" s="65"/>
      <c r="F3" s="65"/>
      <c r="G3" s="65"/>
      <c r="H3" s="65"/>
      <c r="I3" s="66"/>
    </row>
    <row r="4" spans="1:32" ht="18.75" customHeight="1" thickBot="1" x14ac:dyDescent="0.45"/>
    <row r="5" spans="1:32" ht="49.5" customHeight="1" thickBot="1" x14ac:dyDescent="0.45">
      <c r="A5" s="239" t="s">
        <v>213</v>
      </c>
      <c r="B5" s="240"/>
      <c r="C5" s="240"/>
      <c r="D5" s="240"/>
      <c r="E5" s="240"/>
      <c r="F5" s="240"/>
      <c r="G5" s="240"/>
      <c r="H5" s="241"/>
      <c r="I5" s="245" t="s">
        <v>190</v>
      </c>
      <c r="J5" s="67" t="s">
        <v>147</v>
      </c>
      <c r="K5" s="67"/>
      <c r="L5" s="60">
        <f>SUM(L9:L84)</f>
        <v>107000000</v>
      </c>
    </row>
    <row r="6" spans="1:32" ht="49.5" customHeight="1" thickBot="1" x14ac:dyDescent="0.45">
      <c r="A6" s="242"/>
      <c r="B6" s="243"/>
      <c r="C6" s="243"/>
      <c r="D6" s="243"/>
      <c r="E6" s="243"/>
      <c r="F6" s="243"/>
      <c r="G6" s="243"/>
      <c r="H6" s="244"/>
      <c r="I6" s="246"/>
      <c r="J6" s="236" t="s">
        <v>245</v>
      </c>
      <c r="K6" s="237"/>
      <c r="L6" s="60">
        <f>SUM(BdD!X4,BdD!AA4,BdD!AB4,BdD!Y4,BdD!Z4)</f>
        <v>107000000</v>
      </c>
    </row>
    <row r="8" spans="1:32" ht="49.75" x14ac:dyDescent="0.4">
      <c r="A8" s="68" t="s">
        <v>10</v>
      </c>
      <c r="B8" s="68" t="s">
        <v>9</v>
      </c>
      <c r="C8" s="68" t="s">
        <v>88</v>
      </c>
      <c r="D8" s="69" t="s">
        <v>97</v>
      </c>
      <c r="E8" s="68" t="s">
        <v>6</v>
      </c>
      <c r="F8" s="68" t="s">
        <v>54</v>
      </c>
      <c r="G8" s="68" t="s">
        <v>90</v>
      </c>
      <c r="H8" s="68" t="s">
        <v>91</v>
      </c>
      <c r="I8" s="68" t="s">
        <v>92</v>
      </c>
      <c r="J8" s="68" t="s">
        <v>95</v>
      </c>
      <c r="K8" s="68" t="s">
        <v>247</v>
      </c>
      <c r="L8" s="70" t="s">
        <v>93</v>
      </c>
      <c r="M8" s="68" t="s">
        <v>45</v>
      </c>
      <c r="N8" s="63"/>
    </row>
    <row r="9" spans="1:32" ht="23.25" customHeight="1" x14ac:dyDescent="0.4">
      <c r="A9" s="26" t="s">
        <v>160</v>
      </c>
      <c r="B9" s="26">
        <v>1</v>
      </c>
      <c r="C9" s="26">
        <v>1</v>
      </c>
      <c r="D9" s="61" t="str">
        <f t="shared" ref="D9:D10" si="1">CONCATENATE(CONCATENATE(A9,B9,C9),F9,G9,H9)</f>
        <v>LOT 111Partenaire 1SEM01Infrastructures portuaires</v>
      </c>
      <c r="E9" s="62" t="str">
        <f>IFERROR(VLOOKUP(CONCATENATE(A9,B9,C9),'Structure projet '!D:E,2,FALSE),"")</f>
        <v xml:space="preserve">Tache de RP - infrastructures portuaires </v>
      </c>
      <c r="F9" s="26" t="s">
        <v>158</v>
      </c>
      <c r="G9" s="26" t="s">
        <v>96</v>
      </c>
      <c r="H9" s="38" t="s">
        <v>237</v>
      </c>
      <c r="I9" s="28"/>
      <c r="J9" s="29"/>
      <c r="K9" s="26" t="s">
        <v>239</v>
      </c>
      <c r="L9" s="31">
        <v>45000000</v>
      </c>
      <c r="M9" s="26"/>
      <c r="N9" s="63"/>
      <c r="AF9" s="55" t="s">
        <v>83</v>
      </c>
    </row>
    <row r="10" spans="1:32" ht="23.25" customHeight="1" x14ac:dyDescent="0.4">
      <c r="A10" s="26" t="s">
        <v>162</v>
      </c>
      <c r="B10" s="26">
        <v>1</v>
      </c>
      <c r="C10" s="26">
        <v>1</v>
      </c>
      <c r="D10" s="61" t="str">
        <f t="shared" si="1"/>
        <v>LOT 211Partenaire 1SEM02Invest. accès et draggage</v>
      </c>
      <c r="E10" s="62" t="str">
        <f>IFERROR(VLOOKUP(CONCATENATE(A10,B10,C10),'Structure projet '!D:E,2,FALSE),"")</f>
        <v xml:space="preserve">Tache de RP - investissement accès ou draggage </v>
      </c>
      <c r="F10" s="26" t="s">
        <v>158</v>
      </c>
      <c r="G10" s="26" t="s">
        <v>146</v>
      </c>
      <c r="H10" s="38" t="s">
        <v>236</v>
      </c>
      <c r="I10" s="28"/>
      <c r="J10" s="29"/>
      <c r="K10" s="26" t="s">
        <v>238</v>
      </c>
      <c r="L10" s="31">
        <v>2000000</v>
      </c>
      <c r="M10" s="26"/>
      <c r="N10" s="63"/>
      <c r="AF10" s="55" t="s">
        <v>83</v>
      </c>
    </row>
    <row r="11" spans="1:32" ht="23.25" customHeight="1" x14ac:dyDescent="0.4">
      <c r="A11" s="26" t="s">
        <v>202</v>
      </c>
      <c r="B11" s="26">
        <v>1</v>
      </c>
      <c r="C11" s="26">
        <v>1</v>
      </c>
      <c r="D11" s="61" t="str">
        <f t="shared" ref="D11:D17" si="2">CONCATENATE(CONCATENATE(A11,B11,C11),F11,G11,H11)</f>
        <v>LOT 311Partenaire 1SEM02Invest. superstructures</v>
      </c>
      <c r="E11" s="62" t="str">
        <f>IFERROR(VLOOKUP(CONCATENATE(A11,B11,C11),'Structure projet '!D:E,2,FALSE),"")</f>
        <v>Tache de RP - investissement superstructures</v>
      </c>
      <c r="F11" s="26" t="s">
        <v>158</v>
      </c>
      <c r="G11" s="26" t="s">
        <v>146</v>
      </c>
      <c r="H11" s="38" t="s">
        <v>248</v>
      </c>
      <c r="I11" s="28"/>
      <c r="J11" s="29"/>
      <c r="K11" s="26" t="s">
        <v>250</v>
      </c>
      <c r="L11" s="31">
        <v>60000000</v>
      </c>
      <c r="M11" s="26"/>
      <c r="N11" s="63"/>
      <c r="AF11" s="55" t="s">
        <v>83</v>
      </c>
    </row>
    <row r="12" spans="1:32" ht="23.25" customHeight="1" x14ac:dyDescent="0.4">
      <c r="A12" s="26"/>
      <c r="B12" s="26"/>
      <c r="C12" s="26"/>
      <c r="D12" s="61" t="str">
        <f t="shared" si="2"/>
        <v/>
      </c>
      <c r="E12" s="62">
        <f>IFERROR(VLOOKUP(CONCATENATE(A12,B12,C12),'Structure projet '!D:E,2,FALSE),"")</f>
        <v>0</v>
      </c>
      <c r="F12" s="26"/>
      <c r="G12" s="26"/>
      <c r="H12" s="38"/>
      <c r="I12" s="28"/>
      <c r="J12" s="29"/>
      <c r="K12" s="26"/>
      <c r="L12" s="31"/>
      <c r="M12" s="26"/>
      <c r="N12" s="63"/>
      <c r="AF12" s="55" t="s">
        <v>83</v>
      </c>
    </row>
    <row r="13" spans="1:32" ht="23.25" customHeight="1" x14ac:dyDescent="0.4">
      <c r="A13" s="26"/>
      <c r="B13" s="26"/>
      <c r="C13" s="26"/>
      <c r="D13" s="61" t="str">
        <f t="shared" ref="D13" si="3">CONCATENATE(CONCATENATE(A13,B13,C13),F13,G13,H13)</f>
        <v/>
      </c>
      <c r="E13" s="62">
        <f>IFERROR(VLOOKUP(CONCATENATE(A13,B13,C13),'Structure projet '!D:E,2,FALSE),"")</f>
        <v>0</v>
      </c>
      <c r="F13" s="26"/>
      <c r="G13" s="26"/>
      <c r="H13" s="38"/>
      <c r="I13" s="28"/>
      <c r="J13" s="29"/>
      <c r="K13" s="26"/>
      <c r="L13" s="31"/>
      <c r="M13" s="26"/>
      <c r="N13" s="63"/>
      <c r="AF13" s="55" t="s">
        <v>83</v>
      </c>
    </row>
    <row r="14" spans="1:32" ht="23.25" customHeight="1" x14ac:dyDescent="0.4">
      <c r="A14" s="26"/>
      <c r="B14" s="26"/>
      <c r="C14" s="26"/>
      <c r="D14" s="61" t="str">
        <f t="shared" si="2"/>
        <v/>
      </c>
      <c r="E14" s="62">
        <f>IFERROR(VLOOKUP(CONCATENATE(A14,B14,C14),'Structure projet '!D:E,2,FALSE),"")</f>
        <v>0</v>
      </c>
      <c r="F14" s="26"/>
      <c r="G14" s="26"/>
      <c r="H14" s="38"/>
      <c r="I14" s="28"/>
      <c r="J14" s="29"/>
      <c r="K14" s="26"/>
      <c r="L14" s="31"/>
      <c r="M14" s="26"/>
      <c r="N14" s="63"/>
      <c r="AF14" s="55" t="s">
        <v>83</v>
      </c>
    </row>
    <row r="15" spans="1:32" ht="23.25" customHeight="1" x14ac:dyDescent="0.4">
      <c r="A15" s="26"/>
      <c r="B15" s="26"/>
      <c r="C15" s="26"/>
      <c r="D15" s="61" t="str">
        <f t="shared" si="2"/>
        <v/>
      </c>
      <c r="E15" s="62">
        <f>IFERROR(VLOOKUP(CONCATENATE(A15,B15,C15),'Structure projet '!D:E,2,FALSE),"")</f>
        <v>0</v>
      </c>
      <c r="F15" s="26"/>
      <c r="G15" s="26"/>
      <c r="H15" s="38"/>
      <c r="I15" s="28"/>
      <c r="J15" s="29"/>
      <c r="K15" s="26"/>
      <c r="L15" s="31"/>
      <c r="M15" s="26"/>
      <c r="N15" s="63"/>
      <c r="AF15" s="55" t="s">
        <v>83</v>
      </c>
    </row>
    <row r="16" spans="1:32" ht="23.25" customHeight="1" x14ac:dyDescent="0.4">
      <c r="A16" s="26"/>
      <c r="B16" s="26"/>
      <c r="C16" s="26"/>
      <c r="D16" s="61" t="str">
        <f t="shared" si="2"/>
        <v/>
      </c>
      <c r="E16" s="62">
        <f>IFERROR(VLOOKUP(CONCATENATE(A16,B16,C16),'Structure projet '!D:E,2,FALSE),"")</f>
        <v>0</v>
      </c>
      <c r="F16" s="26"/>
      <c r="G16" s="26"/>
      <c r="H16" s="38"/>
      <c r="I16" s="28"/>
      <c r="J16" s="29"/>
      <c r="K16" s="26"/>
      <c r="L16" s="31"/>
      <c r="M16" s="26"/>
      <c r="N16" s="63"/>
      <c r="AF16" s="55" t="s">
        <v>83</v>
      </c>
    </row>
    <row r="17" spans="1:32" ht="23.25" customHeight="1" x14ac:dyDescent="0.4">
      <c r="A17" s="26"/>
      <c r="B17" s="26"/>
      <c r="C17" s="26"/>
      <c r="D17" s="61" t="str">
        <f t="shared" si="2"/>
        <v/>
      </c>
      <c r="E17" s="62">
        <f>IFERROR(VLOOKUP(CONCATENATE(A17,B17,C17),'Structure projet '!D:E,2,FALSE),"")</f>
        <v>0</v>
      </c>
      <c r="F17" s="26"/>
      <c r="G17" s="26"/>
      <c r="H17" s="38"/>
      <c r="I17" s="28"/>
      <c r="J17" s="29"/>
      <c r="K17" s="26"/>
      <c r="L17" s="31"/>
      <c r="M17" s="26"/>
      <c r="N17" s="63"/>
      <c r="AF17" s="55" t="s">
        <v>83</v>
      </c>
    </row>
    <row r="18" spans="1:32" ht="23.25" customHeight="1" x14ac:dyDescent="0.4">
      <c r="A18" s="26"/>
      <c r="B18" s="26"/>
      <c r="C18" s="26"/>
      <c r="D18" s="61" t="str">
        <f t="shared" ref="D18:D45" si="4">CONCATENATE(CONCATENATE(A18,B18,C18),F18,G18,H18)</f>
        <v/>
      </c>
      <c r="E18" s="62">
        <f>IFERROR(VLOOKUP(CONCATENATE(A18,B18,C18),'Structure projet '!D:E,2,FALSE),"")</f>
        <v>0</v>
      </c>
      <c r="F18" s="26"/>
      <c r="G18" s="26"/>
      <c r="H18" s="38"/>
      <c r="I18" s="28"/>
      <c r="J18" s="29"/>
      <c r="K18" s="26"/>
      <c r="L18" s="31"/>
      <c r="M18" s="26"/>
      <c r="N18" s="63"/>
      <c r="AF18" s="55" t="s">
        <v>83</v>
      </c>
    </row>
    <row r="19" spans="1:32" ht="23.25" customHeight="1" x14ac:dyDescent="0.4">
      <c r="A19" s="26"/>
      <c r="B19" s="26"/>
      <c r="C19" s="26"/>
      <c r="D19" s="61" t="str">
        <f t="shared" si="4"/>
        <v/>
      </c>
      <c r="E19" s="62">
        <f>IFERROR(VLOOKUP(CONCATENATE(A19,B19,C19),'Structure projet '!D:E,2,FALSE),"")</f>
        <v>0</v>
      </c>
      <c r="F19" s="26"/>
      <c r="G19" s="26"/>
      <c r="H19" s="38"/>
      <c r="I19" s="28"/>
      <c r="J19" s="29"/>
      <c r="K19" s="26"/>
      <c r="L19" s="31"/>
      <c r="M19" s="26"/>
      <c r="N19" s="63"/>
      <c r="AF19" s="55" t="s">
        <v>83</v>
      </c>
    </row>
    <row r="20" spans="1:32" ht="23.25" customHeight="1" x14ac:dyDescent="0.4">
      <c r="A20" s="26"/>
      <c r="B20" s="26"/>
      <c r="C20" s="26"/>
      <c r="D20" s="61" t="str">
        <f t="shared" si="4"/>
        <v/>
      </c>
      <c r="E20" s="62">
        <f>IFERROR(VLOOKUP(CONCATENATE(A20,B20,C20),'Structure projet '!D:E,2,FALSE),"")</f>
        <v>0</v>
      </c>
      <c r="F20" s="26"/>
      <c r="G20" s="26"/>
      <c r="H20" s="38"/>
      <c r="I20" s="28"/>
      <c r="J20" s="29"/>
      <c r="K20" s="26"/>
      <c r="L20" s="31"/>
      <c r="M20" s="26"/>
      <c r="N20" s="63"/>
      <c r="AF20" s="55" t="s">
        <v>83</v>
      </c>
    </row>
    <row r="21" spans="1:32" ht="23.25" customHeight="1" x14ac:dyDescent="0.4">
      <c r="A21" s="26"/>
      <c r="B21" s="26"/>
      <c r="C21" s="26"/>
      <c r="D21" s="61" t="str">
        <f t="shared" si="4"/>
        <v/>
      </c>
      <c r="E21" s="62">
        <f>IFERROR(VLOOKUP(CONCATENATE(A21,B21,C21),'Structure projet '!D:E,2,FALSE),"")</f>
        <v>0</v>
      </c>
      <c r="F21" s="26"/>
      <c r="G21" s="26"/>
      <c r="H21" s="38"/>
      <c r="I21" s="28"/>
      <c r="J21" s="29"/>
      <c r="K21" s="26"/>
      <c r="L21" s="31"/>
      <c r="M21" s="26"/>
      <c r="N21" s="63"/>
      <c r="AF21" s="55" t="s">
        <v>83</v>
      </c>
    </row>
    <row r="22" spans="1:32" ht="23.25" customHeight="1" x14ac:dyDescent="0.4">
      <c r="A22" s="26"/>
      <c r="B22" s="26"/>
      <c r="C22" s="26"/>
      <c r="D22" s="61" t="str">
        <f t="shared" si="4"/>
        <v/>
      </c>
      <c r="E22" s="62">
        <f>IFERROR(VLOOKUP(CONCATENATE(A22,B22,C22),'Structure projet '!D:E,2,FALSE),"")</f>
        <v>0</v>
      </c>
      <c r="F22" s="26"/>
      <c r="G22" s="26"/>
      <c r="H22" s="38"/>
      <c r="I22" s="28"/>
      <c r="J22" s="29"/>
      <c r="K22" s="26"/>
      <c r="L22" s="31"/>
      <c r="M22" s="26"/>
      <c r="N22" s="63"/>
      <c r="AF22" s="55" t="s">
        <v>83</v>
      </c>
    </row>
    <row r="23" spans="1:32" ht="23.25" customHeight="1" x14ac:dyDescent="0.4">
      <c r="A23" s="26"/>
      <c r="B23" s="26"/>
      <c r="C23" s="26"/>
      <c r="D23" s="61" t="str">
        <f t="shared" si="4"/>
        <v/>
      </c>
      <c r="E23" s="62">
        <f>IFERROR(VLOOKUP(CONCATENATE(A23,B23,C23),'Structure projet '!D:E,2,FALSE),"")</f>
        <v>0</v>
      </c>
      <c r="F23" s="26"/>
      <c r="G23" s="26"/>
      <c r="H23" s="38"/>
      <c r="I23" s="28"/>
      <c r="J23" s="29"/>
      <c r="K23" s="26"/>
      <c r="L23" s="31"/>
      <c r="M23" s="26"/>
      <c r="N23" s="63"/>
      <c r="AF23" s="55" t="s">
        <v>83</v>
      </c>
    </row>
    <row r="24" spans="1:32" ht="23.25" customHeight="1" x14ac:dyDescent="0.4">
      <c r="A24" s="26"/>
      <c r="B24" s="26"/>
      <c r="C24" s="26"/>
      <c r="D24" s="61" t="str">
        <f t="shared" si="4"/>
        <v/>
      </c>
      <c r="E24" s="62">
        <f>IFERROR(VLOOKUP(CONCATENATE(A24,B24,C24),'Structure projet '!D:E,2,FALSE),"")</f>
        <v>0</v>
      </c>
      <c r="F24" s="26"/>
      <c r="G24" s="26"/>
      <c r="H24" s="38"/>
      <c r="I24" s="28"/>
      <c r="J24" s="29"/>
      <c r="K24" s="26"/>
      <c r="L24" s="31"/>
      <c r="M24" s="26"/>
      <c r="N24" s="63"/>
      <c r="AF24" s="55" t="s">
        <v>83</v>
      </c>
    </row>
    <row r="25" spans="1:32" ht="23.25" customHeight="1" x14ac:dyDescent="0.4">
      <c r="A25" s="26"/>
      <c r="B25" s="26"/>
      <c r="C25" s="26"/>
      <c r="D25" s="61" t="str">
        <f t="shared" si="4"/>
        <v/>
      </c>
      <c r="E25" s="62">
        <f>IFERROR(VLOOKUP(CONCATENATE(A25,B25,C25),'Structure projet '!D:E,2,FALSE),"")</f>
        <v>0</v>
      </c>
      <c r="F25" s="26"/>
      <c r="G25" s="26"/>
      <c r="H25" s="38"/>
      <c r="I25" s="28"/>
      <c r="J25" s="29"/>
      <c r="K25" s="26"/>
      <c r="L25" s="31"/>
      <c r="M25" s="26"/>
      <c r="N25" s="63"/>
      <c r="AF25" s="55" t="s">
        <v>83</v>
      </c>
    </row>
    <row r="26" spans="1:32" ht="23.25" customHeight="1" x14ac:dyDescent="0.4">
      <c r="A26" s="26"/>
      <c r="B26" s="26"/>
      <c r="C26" s="26"/>
      <c r="D26" s="61" t="str">
        <f t="shared" si="4"/>
        <v/>
      </c>
      <c r="E26" s="62">
        <f>IFERROR(VLOOKUP(CONCATENATE(A26,B26,C26),'Structure projet '!D:E,2,FALSE),"")</f>
        <v>0</v>
      </c>
      <c r="F26" s="26"/>
      <c r="G26" s="26"/>
      <c r="H26" s="38"/>
      <c r="I26" s="28"/>
      <c r="J26" s="29"/>
      <c r="K26" s="26"/>
      <c r="L26" s="31"/>
      <c r="M26" s="26"/>
      <c r="N26" s="63"/>
      <c r="AF26" s="55" t="s">
        <v>83</v>
      </c>
    </row>
    <row r="27" spans="1:32" ht="23.25" customHeight="1" x14ac:dyDescent="0.4">
      <c r="A27" s="26"/>
      <c r="B27" s="26"/>
      <c r="C27" s="26"/>
      <c r="D27" s="61" t="str">
        <f t="shared" si="4"/>
        <v/>
      </c>
      <c r="E27" s="62">
        <f>IFERROR(VLOOKUP(CONCATENATE(A27,B27,C27),'Structure projet '!D:E,2,FALSE),"")</f>
        <v>0</v>
      </c>
      <c r="F27" s="26"/>
      <c r="G27" s="26"/>
      <c r="H27" s="38"/>
      <c r="I27" s="28"/>
      <c r="J27" s="29"/>
      <c r="K27" s="26"/>
      <c r="L27" s="31"/>
      <c r="M27" s="26"/>
      <c r="N27" s="63"/>
      <c r="AF27" s="55" t="s">
        <v>83</v>
      </c>
    </row>
    <row r="28" spans="1:32" ht="23.25" customHeight="1" x14ac:dyDescent="0.4">
      <c r="A28" s="26"/>
      <c r="B28" s="26"/>
      <c r="C28" s="26"/>
      <c r="D28" s="61" t="str">
        <f t="shared" si="4"/>
        <v/>
      </c>
      <c r="E28" s="62">
        <f>IFERROR(VLOOKUP(CONCATENATE(A28,B28,C28),'Structure projet '!D:E,2,FALSE),"")</f>
        <v>0</v>
      </c>
      <c r="F28" s="26"/>
      <c r="G28" s="26"/>
      <c r="H28" s="38"/>
      <c r="I28" s="28"/>
      <c r="J28" s="29"/>
      <c r="K28" s="26"/>
      <c r="L28" s="31"/>
      <c r="M28" s="26"/>
      <c r="N28" s="63"/>
      <c r="AF28" s="55" t="s">
        <v>83</v>
      </c>
    </row>
    <row r="29" spans="1:32" ht="23.25" customHeight="1" x14ac:dyDescent="0.4">
      <c r="A29" s="26"/>
      <c r="B29" s="26"/>
      <c r="C29" s="26"/>
      <c r="D29" s="61" t="str">
        <f t="shared" si="4"/>
        <v/>
      </c>
      <c r="E29" s="62">
        <f>IFERROR(VLOOKUP(CONCATENATE(A29,B29,C29),'Structure projet '!D:E,2,FALSE),"")</f>
        <v>0</v>
      </c>
      <c r="F29" s="26"/>
      <c r="G29" s="26"/>
      <c r="H29" s="38"/>
      <c r="I29" s="28"/>
      <c r="J29" s="29"/>
      <c r="K29" s="26"/>
      <c r="L29" s="31"/>
      <c r="M29" s="26"/>
      <c r="N29" s="63"/>
      <c r="AF29" s="55" t="s">
        <v>83</v>
      </c>
    </row>
    <row r="30" spans="1:32" ht="23.25" customHeight="1" x14ac:dyDescent="0.4">
      <c r="A30" s="26"/>
      <c r="B30" s="26"/>
      <c r="C30" s="26"/>
      <c r="D30" s="61" t="str">
        <f t="shared" si="4"/>
        <v/>
      </c>
      <c r="E30" s="62">
        <f>IFERROR(VLOOKUP(CONCATENATE(A30,B30,C30),'Structure projet '!D:E,2,FALSE),"")</f>
        <v>0</v>
      </c>
      <c r="F30" s="26"/>
      <c r="G30" s="26"/>
      <c r="H30" s="38"/>
      <c r="I30" s="28"/>
      <c r="J30" s="29"/>
      <c r="K30" s="26"/>
      <c r="L30" s="31"/>
      <c r="M30" s="26"/>
      <c r="N30" s="63"/>
      <c r="AF30" s="55" t="s">
        <v>83</v>
      </c>
    </row>
    <row r="31" spans="1:32" ht="23.25" customHeight="1" x14ac:dyDescent="0.4">
      <c r="A31" s="26"/>
      <c r="B31" s="26"/>
      <c r="C31" s="26"/>
      <c r="D31" s="61" t="str">
        <f t="shared" si="4"/>
        <v/>
      </c>
      <c r="E31" s="62">
        <f>IFERROR(VLOOKUP(CONCATENATE(A31,B31,C31),'Structure projet '!D:E,2,FALSE),"")</f>
        <v>0</v>
      </c>
      <c r="F31" s="26"/>
      <c r="G31" s="26"/>
      <c r="H31" s="38"/>
      <c r="I31" s="28"/>
      <c r="J31" s="29"/>
      <c r="K31" s="26"/>
      <c r="L31" s="31"/>
      <c r="M31" s="26"/>
      <c r="N31" s="63"/>
      <c r="AF31" s="55" t="s">
        <v>83</v>
      </c>
    </row>
    <row r="32" spans="1:32" ht="23.25" customHeight="1" x14ac:dyDescent="0.4">
      <c r="A32" s="26"/>
      <c r="B32" s="26"/>
      <c r="C32" s="26"/>
      <c r="D32" s="61" t="str">
        <f t="shared" si="4"/>
        <v/>
      </c>
      <c r="E32" s="62">
        <f>IFERROR(VLOOKUP(CONCATENATE(A32,B32,C32),'Structure projet '!D:E,2,FALSE),"")</f>
        <v>0</v>
      </c>
      <c r="F32" s="26"/>
      <c r="G32" s="26"/>
      <c r="H32" s="38"/>
      <c r="I32" s="28"/>
      <c r="J32" s="29"/>
      <c r="K32" s="26"/>
      <c r="L32" s="31"/>
      <c r="M32" s="26"/>
      <c r="N32" s="63"/>
      <c r="AF32" s="55" t="s">
        <v>83</v>
      </c>
    </row>
    <row r="33" spans="1:32" ht="23.25" customHeight="1" x14ac:dyDescent="0.4">
      <c r="A33" s="26"/>
      <c r="B33" s="26"/>
      <c r="C33" s="26"/>
      <c r="D33" s="61" t="str">
        <f t="shared" si="4"/>
        <v/>
      </c>
      <c r="E33" s="62">
        <f>IFERROR(VLOOKUP(CONCATENATE(A33,B33,C33),'Structure projet '!D:E,2,FALSE),"")</f>
        <v>0</v>
      </c>
      <c r="F33" s="26"/>
      <c r="G33" s="26"/>
      <c r="H33" s="38"/>
      <c r="I33" s="28"/>
      <c r="J33" s="29"/>
      <c r="K33" s="26"/>
      <c r="L33" s="31"/>
      <c r="M33" s="26"/>
      <c r="N33" s="63"/>
      <c r="AF33" s="55" t="s">
        <v>83</v>
      </c>
    </row>
    <row r="34" spans="1:32" ht="23.25" customHeight="1" x14ac:dyDescent="0.4">
      <c r="A34" s="26"/>
      <c r="B34" s="26"/>
      <c r="C34" s="26"/>
      <c r="D34" s="61" t="str">
        <f t="shared" si="4"/>
        <v/>
      </c>
      <c r="E34" s="62">
        <f>IFERROR(VLOOKUP(CONCATENATE(A34,B34,C34),'Structure projet '!D:E,2,FALSE),"")</f>
        <v>0</v>
      </c>
      <c r="F34" s="26"/>
      <c r="G34" s="26"/>
      <c r="H34" s="38"/>
      <c r="I34" s="28"/>
      <c r="J34" s="29"/>
      <c r="K34" s="26"/>
      <c r="L34" s="31"/>
      <c r="M34" s="26"/>
      <c r="N34" s="63"/>
      <c r="AF34" s="55" t="s">
        <v>83</v>
      </c>
    </row>
    <row r="35" spans="1:32" ht="23.25" customHeight="1" x14ac:dyDescent="0.4">
      <c r="A35" s="26"/>
      <c r="B35" s="26"/>
      <c r="C35" s="26"/>
      <c r="D35" s="61" t="str">
        <f t="shared" si="4"/>
        <v/>
      </c>
      <c r="E35" s="62">
        <f>IFERROR(VLOOKUP(CONCATENATE(A35,B35,C35),'Structure projet '!D:E,2,FALSE),"")</f>
        <v>0</v>
      </c>
      <c r="F35" s="26"/>
      <c r="G35" s="26"/>
      <c r="H35" s="38"/>
      <c r="I35" s="28"/>
      <c r="J35" s="29"/>
      <c r="K35" s="26"/>
      <c r="L35" s="31"/>
      <c r="M35" s="26"/>
      <c r="N35" s="63"/>
      <c r="AF35" s="55" t="s">
        <v>83</v>
      </c>
    </row>
    <row r="36" spans="1:32" ht="23.25" customHeight="1" x14ac:dyDescent="0.4">
      <c r="A36" s="26"/>
      <c r="B36" s="26"/>
      <c r="C36" s="26"/>
      <c r="D36" s="61" t="str">
        <f t="shared" si="4"/>
        <v/>
      </c>
      <c r="E36" s="62">
        <f>IFERROR(VLOOKUP(CONCATENATE(A36,B36,C36),'Structure projet '!D:E,2,FALSE),"")</f>
        <v>0</v>
      </c>
      <c r="F36" s="26"/>
      <c r="G36" s="26"/>
      <c r="H36" s="38"/>
      <c r="I36" s="28"/>
      <c r="J36" s="29"/>
      <c r="K36" s="26"/>
      <c r="L36" s="31"/>
      <c r="M36" s="26"/>
      <c r="N36" s="63"/>
      <c r="AF36" s="55" t="s">
        <v>83</v>
      </c>
    </row>
    <row r="37" spans="1:32" ht="23.25" customHeight="1" x14ac:dyDescent="0.4">
      <c r="A37" s="26"/>
      <c r="B37" s="26"/>
      <c r="C37" s="26"/>
      <c r="D37" s="61" t="str">
        <f t="shared" si="4"/>
        <v/>
      </c>
      <c r="E37" s="62">
        <f>IFERROR(VLOOKUP(CONCATENATE(A37,B37,C37),'Structure projet '!D:E,2,FALSE),"")</f>
        <v>0</v>
      </c>
      <c r="F37" s="26"/>
      <c r="G37" s="26"/>
      <c r="H37" s="38"/>
      <c r="I37" s="28"/>
      <c r="J37" s="29"/>
      <c r="K37" s="26"/>
      <c r="L37" s="31"/>
      <c r="M37" s="26"/>
      <c r="N37" s="63"/>
      <c r="AF37" s="55" t="s">
        <v>83</v>
      </c>
    </row>
    <row r="38" spans="1:32" ht="23.25" customHeight="1" x14ac:dyDescent="0.4">
      <c r="A38" s="26"/>
      <c r="B38" s="26"/>
      <c r="C38" s="26"/>
      <c r="D38" s="61" t="str">
        <f t="shared" si="4"/>
        <v/>
      </c>
      <c r="E38" s="62">
        <f>IFERROR(VLOOKUP(CONCATENATE(A38,B38,C38),'Structure projet '!D:E,2,FALSE),"")</f>
        <v>0</v>
      </c>
      <c r="F38" s="26"/>
      <c r="G38" s="26"/>
      <c r="H38" s="38"/>
      <c r="I38" s="28"/>
      <c r="J38" s="29"/>
      <c r="K38" s="26"/>
      <c r="L38" s="31"/>
      <c r="M38" s="26"/>
      <c r="N38" s="63"/>
      <c r="AF38" s="55" t="s">
        <v>83</v>
      </c>
    </row>
    <row r="39" spans="1:32" ht="23.25" customHeight="1" x14ac:dyDescent="0.4">
      <c r="A39" s="26"/>
      <c r="B39" s="26"/>
      <c r="C39" s="26"/>
      <c r="D39" s="61" t="str">
        <f t="shared" si="4"/>
        <v/>
      </c>
      <c r="E39" s="62">
        <f>IFERROR(VLOOKUP(CONCATENATE(A39,B39,C39),'Structure projet '!D:E,2,FALSE),"")</f>
        <v>0</v>
      </c>
      <c r="F39" s="26"/>
      <c r="G39" s="26"/>
      <c r="H39" s="38"/>
      <c r="I39" s="28"/>
      <c r="J39" s="29"/>
      <c r="K39" s="26"/>
      <c r="L39" s="31"/>
      <c r="M39" s="26"/>
      <c r="N39" s="63"/>
      <c r="AF39" s="55" t="s">
        <v>83</v>
      </c>
    </row>
    <row r="40" spans="1:32" ht="23.25" customHeight="1" x14ac:dyDescent="0.4">
      <c r="A40" s="26"/>
      <c r="B40" s="26"/>
      <c r="C40" s="26"/>
      <c r="D40" s="61" t="str">
        <f t="shared" si="4"/>
        <v/>
      </c>
      <c r="E40" s="62">
        <f>IFERROR(VLOOKUP(CONCATENATE(A40,B40,C40),'Structure projet '!D:E,2,FALSE),"")</f>
        <v>0</v>
      </c>
      <c r="F40" s="26"/>
      <c r="G40" s="26"/>
      <c r="H40" s="38"/>
      <c r="I40" s="28"/>
      <c r="J40" s="29"/>
      <c r="K40" s="26"/>
      <c r="L40" s="31"/>
      <c r="M40" s="26"/>
      <c r="N40" s="63"/>
      <c r="AF40" s="55" t="s">
        <v>83</v>
      </c>
    </row>
    <row r="41" spans="1:32" ht="23.25" customHeight="1" x14ac:dyDescent="0.4">
      <c r="A41" s="26"/>
      <c r="B41" s="26"/>
      <c r="C41" s="26"/>
      <c r="D41" s="61" t="str">
        <f t="shared" si="4"/>
        <v/>
      </c>
      <c r="E41" s="62">
        <f>IFERROR(VLOOKUP(CONCATENATE(A41,B41,C41),'Structure projet '!D:E,2,FALSE),"")</f>
        <v>0</v>
      </c>
      <c r="F41" s="26"/>
      <c r="G41" s="26"/>
      <c r="H41" s="38"/>
      <c r="I41" s="28"/>
      <c r="J41" s="29"/>
      <c r="K41" s="26"/>
      <c r="L41" s="31"/>
      <c r="M41" s="26"/>
      <c r="N41" s="63"/>
      <c r="AF41" s="55" t="s">
        <v>83</v>
      </c>
    </row>
    <row r="42" spans="1:32" ht="23.25" customHeight="1" x14ac:dyDescent="0.4">
      <c r="A42" s="26"/>
      <c r="B42" s="26"/>
      <c r="C42" s="26"/>
      <c r="D42" s="61" t="str">
        <f t="shared" si="4"/>
        <v/>
      </c>
      <c r="E42" s="62">
        <f>IFERROR(VLOOKUP(CONCATENATE(A42,B42,C42),'Structure projet '!D:E,2,FALSE),"")</f>
        <v>0</v>
      </c>
      <c r="F42" s="26"/>
      <c r="G42" s="26"/>
      <c r="H42" s="38"/>
      <c r="I42" s="28"/>
      <c r="J42" s="29"/>
      <c r="K42" s="26"/>
      <c r="L42" s="31"/>
      <c r="M42" s="26"/>
      <c r="N42" s="63"/>
      <c r="AF42" s="55" t="s">
        <v>83</v>
      </c>
    </row>
    <row r="43" spans="1:32" ht="23.25" customHeight="1" x14ac:dyDescent="0.4">
      <c r="A43" s="26"/>
      <c r="B43" s="26"/>
      <c r="C43" s="26"/>
      <c r="D43" s="61" t="str">
        <f t="shared" si="4"/>
        <v/>
      </c>
      <c r="E43" s="62">
        <f>IFERROR(VLOOKUP(CONCATENATE(A43,B43,C43),'Structure projet '!D:E,2,FALSE),"")</f>
        <v>0</v>
      </c>
      <c r="F43" s="26"/>
      <c r="G43" s="26"/>
      <c r="H43" s="38"/>
      <c r="I43" s="28"/>
      <c r="J43" s="29"/>
      <c r="K43" s="26"/>
      <c r="L43" s="31"/>
      <c r="M43" s="26"/>
      <c r="N43" s="63"/>
      <c r="AF43" s="55" t="s">
        <v>83</v>
      </c>
    </row>
    <row r="44" spans="1:32" ht="23.25" customHeight="1" x14ac:dyDescent="0.4">
      <c r="A44" s="26"/>
      <c r="B44" s="26"/>
      <c r="C44" s="26"/>
      <c r="D44" s="61" t="str">
        <f t="shared" si="4"/>
        <v/>
      </c>
      <c r="E44" s="62">
        <f>IFERROR(VLOOKUP(CONCATENATE(A44,B44,C44),'Structure projet '!D:E,2,FALSE),"")</f>
        <v>0</v>
      </c>
      <c r="F44" s="26"/>
      <c r="G44" s="26"/>
      <c r="H44" s="38"/>
      <c r="I44" s="28"/>
      <c r="J44" s="29"/>
      <c r="K44" s="26"/>
      <c r="L44" s="31"/>
      <c r="M44" s="26"/>
      <c r="N44" s="63"/>
      <c r="AF44" s="55" t="s">
        <v>83</v>
      </c>
    </row>
    <row r="45" spans="1:32" ht="23.25" customHeight="1" x14ac:dyDescent="0.4">
      <c r="A45" s="26"/>
      <c r="B45" s="26"/>
      <c r="C45" s="26"/>
      <c r="D45" s="61" t="str">
        <f t="shared" si="4"/>
        <v/>
      </c>
      <c r="E45" s="62">
        <f>IFERROR(VLOOKUP(CONCATENATE(A45,B45,C45),'Structure projet '!D:E,2,FALSE),"")</f>
        <v>0</v>
      </c>
      <c r="F45" s="26"/>
      <c r="G45" s="26"/>
      <c r="H45" s="38"/>
      <c r="I45" s="28"/>
      <c r="J45" s="29"/>
      <c r="K45" s="26"/>
      <c r="L45" s="31"/>
      <c r="M45" s="26"/>
      <c r="N45" s="63"/>
      <c r="AF45" s="55" t="s">
        <v>83</v>
      </c>
    </row>
  </sheetData>
  <sheetProtection formatCells="0" formatColumns="0" formatRows="0" insertColumns="0" insertRows="0" insertHyperlinks="0" deleteColumns="0" deleteRows="0" sort="0" autoFilter="0" pivotTables="0"/>
  <autoFilter ref="A8:M8" xr:uid="{00000000-0009-0000-0000-000005000000}"/>
  <mergeCells count="4">
    <mergeCell ref="J6:K6"/>
    <mergeCell ref="A2:F2"/>
    <mergeCell ref="A5:H6"/>
    <mergeCell ref="I5:I6"/>
  </mergeCells>
  <phoneticPr fontId="43" type="noConversion"/>
  <conditionalFormatting sqref="A1:B1 A9:B45">
    <cfRule type="containsBlanks" dxfId="16" priority="23">
      <formula>LEN(TRIM(A1))=0</formula>
    </cfRule>
  </conditionalFormatting>
  <conditionalFormatting sqref="F1:H1">
    <cfRule type="containsBlanks" dxfId="15" priority="19">
      <formula>LEN(TRIM(F1))=0</formula>
    </cfRule>
  </conditionalFormatting>
  <conditionalFormatting sqref="F9:M45">
    <cfRule type="containsBlanks" dxfId="14" priority="2">
      <formula>LEN(TRIM(F9))=0</formula>
    </cfRule>
  </conditionalFormatting>
  <conditionalFormatting sqref="K1:L1">
    <cfRule type="containsBlanks" dxfId="13" priority="20">
      <formula>LEN(TRIM(K1))=0</formula>
    </cfRule>
  </conditionalFormatting>
  <conditionalFormatting sqref="K10:L10">
    <cfRule type="containsBlanks" dxfId="12" priority="1">
      <formula>LEN(TRIM(K10))=0</formula>
    </cfRule>
  </conditionalFormatting>
  <dataValidations count="6">
    <dataValidation type="list" allowBlank="1" showInputMessage="1" showErrorMessage="1" sqref="A1 A14:A45 A9:A12" xr:uid="{00000000-0002-0000-0500-000000000000}">
      <formula1>"LOT 0,LOT 1,LOT 2,LOT 3,LOT 4,LOT 5,LOT 6,LOT 7,LOT 8,LOT 9,LOT 10,LOT 11,LOT 12,LOT 13,LOT 14,LOT 14,LOT 15"</formula1>
    </dataValidation>
    <dataValidation type="list" allowBlank="1" showInputMessage="1" showErrorMessage="1" sqref="G1 G14:G45 G9:G12" xr:uid="{00000000-0002-0000-0500-000001000000}">
      <formula1>"SEM01,SEM02,SEM03,SEM04,SEM05,SEM06,SEM07,SEM08,SEM09,SEM10,SEM11,SEM12,SEM13,SEM14,SEM15,SEM16"</formula1>
    </dataValidation>
    <dataValidation type="list" allowBlank="1" showInputMessage="1" showErrorMessage="1" sqref="B1 B14:B45 B9:B12" xr:uid="{00000000-0002-0000-0500-000002000000}">
      <formula1>"1,2,3,4,5,6,7,8,9,10,11,12,13,14,15"</formula1>
    </dataValidation>
    <dataValidation type="list" allowBlank="1" showInputMessage="1" showErrorMessage="1" sqref="C1 C14:C45 C9:C12" xr:uid="{00000000-0002-0000-0500-000003000000}">
      <formula1>",,1,2,3,4,5,6,7,8,9,10,11,12,13,14,15"</formula1>
    </dataValidation>
    <dataValidation type="list" allowBlank="1" showInputMessage="1" showErrorMessage="1" sqref="H1" xr:uid="{00000000-0002-0000-0500-000004000000}">
      <formula1>"Coûts de sous-traitance,Coût de refacturation interne,Frais de Mission,Autres coûts"</formula1>
    </dataValidation>
    <dataValidation type="list" allowBlank="1" showInputMessage="1" showErrorMessage="1" sqref="H9:H45" xr:uid="{742EA314-71BB-4E3C-8548-34687AB39506}">
      <formula1>"Coûts de sous-traitance,Autres coûts,Infrastructures portuaires,Invest. accès et draggage,Invest. superstructures"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Partenaires!$B$10:$F$10</xm:f>
          </x14:formula1>
          <xm:sqref>F1 F14:F45 F9:F12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5"/>
  </sheetPr>
  <dimension ref="A1:AP39"/>
  <sheetViews>
    <sheetView showGridLines="0" topLeftCell="S1" zoomScale="70" zoomScaleNormal="70" workbookViewId="0">
      <pane ySplit="11" topLeftCell="A12" activePane="bottomLeft" state="frozen"/>
      <selection pane="bottomLeft" activeCell="AA13" sqref="AA13"/>
    </sheetView>
  </sheetViews>
  <sheetFormatPr baseColWidth="10" defaultColWidth="13.84375" defaultRowHeight="14.6" outlineLevelCol="1" x14ac:dyDescent="0.4"/>
  <cols>
    <col min="1" max="2" width="8.69140625" style="55" customWidth="1"/>
    <col min="3" max="3" width="10.23046875" style="55" customWidth="1"/>
    <col min="4" max="4" width="18.69140625" style="55" customWidth="1"/>
    <col min="5" max="5" width="28.84375" style="55" customWidth="1"/>
    <col min="6" max="6" width="15.4609375" style="55" customWidth="1"/>
    <col min="7" max="7" width="11.4609375" style="55" customWidth="1"/>
    <col min="8" max="8" width="11" style="55" customWidth="1"/>
    <col min="9" max="9" width="13.23046875" style="55" customWidth="1"/>
    <col min="10" max="14" width="18.53515625" style="71" customWidth="1" outlineLevel="1"/>
    <col min="15" max="15" width="17.23046875" style="71" customWidth="1" outlineLevel="1"/>
    <col min="16" max="20" width="15.84375" style="71" customWidth="1" outlineLevel="1"/>
    <col min="21" max="21" width="13.84375" style="71" customWidth="1"/>
    <col min="22" max="22" width="28.84375" style="71" customWidth="1"/>
    <col min="23" max="24" width="13.84375" style="71" customWidth="1"/>
    <col min="25" max="27" width="29" style="71" customWidth="1"/>
    <col min="28" max="28" width="13.84375" style="71" customWidth="1"/>
    <col min="29" max="29" width="36.15234375" style="71" customWidth="1"/>
    <col min="30" max="30" width="19.53515625" style="71" customWidth="1"/>
    <col min="31" max="31" width="17.23046875" style="55" customWidth="1"/>
    <col min="32" max="32" width="16.07421875" style="55" bestFit="1" customWidth="1"/>
    <col min="33" max="40" width="14.69140625" style="72" customWidth="1"/>
    <col min="41" max="41" width="23.15234375" style="72" customWidth="1"/>
    <col min="42" max="42" width="22.07421875" style="55" customWidth="1"/>
    <col min="43" max="16384" width="13.84375" style="55"/>
  </cols>
  <sheetData>
    <row r="1" spans="1:42" ht="18" customHeight="1" x14ac:dyDescent="0.4">
      <c r="A1" s="26"/>
      <c r="B1" s="26"/>
      <c r="C1" s="26"/>
      <c r="D1" s="61"/>
      <c r="E1" s="62"/>
      <c r="F1" s="26"/>
      <c r="G1" s="26"/>
      <c r="H1" s="27"/>
      <c r="I1" s="27"/>
      <c r="J1" s="37"/>
      <c r="K1" s="37"/>
      <c r="L1" s="37"/>
      <c r="M1" s="37"/>
      <c r="N1" s="37"/>
      <c r="O1" s="151">
        <f t="shared" ref="O1" si="0">SUM(J1:N1)</f>
        <v>0</v>
      </c>
      <c r="P1" s="31"/>
      <c r="Q1" s="31"/>
      <c r="R1" s="31"/>
      <c r="S1" s="31"/>
      <c r="T1" s="31"/>
      <c r="U1" s="152">
        <f t="shared" ref="U1" si="1">SUMPRODUCT(J1:N1,P1:T1)</f>
        <v>0</v>
      </c>
      <c r="V1" s="139"/>
      <c r="W1" s="152">
        <f t="shared" ref="W1" si="2">IF(U1-V1=0,0,U1-V1)</f>
        <v>0</v>
      </c>
      <c r="X1" s="31" t="str">
        <f>_xlfn.IFNA(IF(VLOOKUP(CONCATENATE($D1,$F1,$G1,X$3),'Description des coûts'!$D$8:$M$1048576,5,FALSE)=X$3,VLOOKUP(CONCATENATE($D1,$F1,$G1,X$3),'Description des coûts'!$D$8:$M$1048576,9,FALSE),0),"")</f>
        <v/>
      </c>
      <c r="Y1" s="31" t="str">
        <f>_xlfn.IFNA(IF(VLOOKUP(CONCATENATE($D1,$F1,$G1,Y$3),'Description des coûts'!$D$8:$M$1048576,5,FALSE)=Y$3,VLOOKUP(CONCATENATE($D1,$F1,$G1,Y$3),'Description des coûts'!$D$8:$M$1048576,9,FALSE),0),"")</f>
        <v/>
      </c>
      <c r="Z1" s="31" t="str">
        <f>_xlfn.IFNA(IF(VLOOKUP(CONCATENATE($D1,$F1,$G1,Z$3),'Description des coûts'!$D$8:$M$1048576,5,FALSE)=Z$3,VLOOKUP(CONCATENATE($D1,$F1,$G1,Z$3),'Description des coûts'!$D$8:$M$1048576,9,FALSE),0),"")</f>
        <v/>
      </c>
      <c r="AA1" s="31" t="str">
        <f>_xlfn.IFNA(IF(VLOOKUP(CONCATENATE($D1,$F1,$G1,AA$3),'Description des coûts'!$D$8:$M$1048576,5,FALSE)=AA$3,VLOOKUP(CONCATENATE($D1,$F1,$G1,AA$3),'Description des coûts'!$D$8:$M$1048576,9,FALSE),0),"")</f>
        <v/>
      </c>
      <c r="AB1" s="31" t="str">
        <f>_xlfn.IFNA(IF(VLOOKUP(CONCATENATE($D1,$F1,$G1,AB$3),'Description des coûts'!$D$8:$M$1048576,5,FALSE)=AB$3,VLOOKUP(CONCATENATE($D1,$F1,$G1,AB$3),'Description des coûts'!$D$8:$M$1048576,9,FALSE),0),"")</f>
        <v/>
      </c>
      <c r="AC1" s="27"/>
      <c r="AD1" s="152">
        <f>SUM(X1,Y1,Z1,AB1)</f>
        <v>0</v>
      </c>
      <c r="AE1" s="26"/>
      <c r="AF1" s="153">
        <f>IF(F1="",0,IF($AE1 = "RP - Infras portuaires", N(HLOOKUP($F1,Partenaires!$B$10:$F$16,8,0)),IF($AE1 = "RP - Infras accès et draggage", N(HLOOKUP($F1,Partenaires!$B$10:$F$16,9,0)), "erreur")))</f>
        <v>0</v>
      </c>
      <c r="AG1" s="154">
        <f>IF(OR(AE1="RI",AE1="NE",AE1="NR",AE1="PE",AE1="DE",AE1="RP - Infras accès et draggage"),0,IF(AE1="RP - Infras portuaires",AD1-V1,0))</f>
        <v>0</v>
      </c>
      <c r="AH1" s="154">
        <f>IF(OR(AE1="RI",AE1="NE",AE1="NR",AE1="PE",AE1="DE",AE1="RP - Infras portuaires"),0,IF(AE1="RP - Infras accès et draggage",AD1-V1,0))</f>
        <v>0</v>
      </c>
      <c r="AI1" s="154">
        <f>SUM(AG1:AH1)</f>
        <v>0</v>
      </c>
      <c r="AJ1" s="154">
        <f>IF(AE1="NE",AD1,V1)</f>
        <v>0</v>
      </c>
      <c r="AK1" s="154">
        <f>IF(AE1="NR",AD1,0)</f>
        <v>0</v>
      </c>
      <c r="AL1" s="154">
        <f>AJ1+AK1</f>
        <v>0</v>
      </c>
      <c r="AM1" s="154">
        <f t="shared" ref="AM1" si="3">AO1-AN1</f>
        <v>0</v>
      </c>
      <c r="AN1" s="154">
        <f>IF(F1="",0,$AO1*N(HLOOKUP($F1,Partenaires!$B$10:$F$16,7,FALSE)))</f>
        <v>0</v>
      </c>
      <c r="AO1" s="154">
        <f>AI1*AF1</f>
        <v>0</v>
      </c>
    </row>
    <row r="2" spans="1:42" x14ac:dyDescent="0.4">
      <c r="A2" s="238" t="s">
        <v>193</v>
      </c>
      <c r="B2" s="238"/>
      <c r="C2" s="238"/>
      <c r="D2" s="238"/>
      <c r="E2" s="238"/>
      <c r="F2" s="238"/>
    </row>
    <row r="3" spans="1:42" s="82" customFormat="1" ht="37.5" customHeight="1" x14ac:dyDescent="0.4">
      <c r="A3" s="49" t="s">
        <v>80</v>
      </c>
      <c r="B3" s="65"/>
      <c r="C3" s="65"/>
      <c r="D3" s="65"/>
      <c r="E3" s="65"/>
      <c r="F3" s="65"/>
      <c r="G3" s="66"/>
      <c r="H3" s="73"/>
      <c r="I3" s="73"/>
      <c r="J3" s="74" t="s">
        <v>36</v>
      </c>
      <c r="K3" s="74" t="s">
        <v>37</v>
      </c>
      <c r="L3" s="74" t="s">
        <v>38</v>
      </c>
      <c r="M3" s="74" t="s">
        <v>39</v>
      </c>
      <c r="N3" s="74" t="s">
        <v>40</v>
      </c>
      <c r="O3" s="75" t="s">
        <v>41</v>
      </c>
      <c r="P3" s="76"/>
      <c r="Q3" s="76"/>
      <c r="R3" s="76"/>
      <c r="S3" s="76"/>
      <c r="T3" s="76"/>
      <c r="U3" s="77" t="s">
        <v>42</v>
      </c>
      <c r="V3" s="77" t="s">
        <v>43</v>
      </c>
      <c r="W3" s="77" t="s">
        <v>44</v>
      </c>
      <c r="X3" s="77" t="s">
        <v>25</v>
      </c>
      <c r="Y3" s="190" t="s">
        <v>237</v>
      </c>
      <c r="Z3" s="190" t="s">
        <v>236</v>
      </c>
      <c r="AA3" s="190" t="s">
        <v>248</v>
      </c>
      <c r="AB3" s="77" t="s">
        <v>18</v>
      </c>
      <c r="AC3" s="78"/>
      <c r="AD3" s="77" t="s">
        <v>46</v>
      </c>
      <c r="AE3" s="79"/>
      <c r="AF3" s="79"/>
      <c r="AG3" s="189" t="s">
        <v>241</v>
      </c>
      <c r="AH3" s="189" t="s">
        <v>242</v>
      </c>
      <c r="AI3" s="80" t="s">
        <v>47</v>
      </c>
      <c r="AJ3" s="80" t="s">
        <v>48</v>
      </c>
      <c r="AK3" s="80" t="s">
        <v>49</v>
      </c>
      <c r="AL3" s="80" t="s">
        <v>50</v>
      </c>
      <c r="AM3" s="81" t="s">
        <v>51</v>
      </c>
      <c r="AN3" s="81" t="s">
        <v>52</v>
      </c>
      <c r="AO3" s="81" t="s">
        <v>276</v>
      </c>
      <c r="AP3" s="81" t="s">
        <v>275</v>
      </c>
    </row>
    <row r="4" spans="1:42" s="83" customFormat="1" ht="27" customHeight="1" thickBot="1" x14ac:dyDescent="0.45">
      <c r="B4" s="73"/>
      <c r="C4" s="73"/>
      <c r="D4" s="73"/>
      <c r="E4" s="84"/>
      <c r="F4" s="85"/>
      <c r="H4" s="86"/>
      <c r="I4" s="87" t="s">
        <v>53</v>
      </c>
      <c r="J4" s="156">
        <f>SUM(J8:J803)</f>
        <v>2</v>
      </c>
      <c r="K4" s="156">
        <f>SUM(K7:K803)</f>
        <v>1</v>
      </c>
      <c r="L4" s="156">
        <f>SUM(L7:L803)</f>
        <v>0</v>
      </c>
      <c r="M4" s="156">
        <f>SUM(M7:M803)</f>
        <v>0</v>
      </c>
      <c r="N4" s="156">
        <f>SUM(N7:N803)</f>
        <v>0</v>
      </c>
      <c r="O4" s="157">
        <f>SUM(O7:O803)</f>
        <v>3</v>
      </c>
      <c r="P4" s="150"/>
      <c r="Q4" s="150"/>
      <c r="R4" s="150"/>
      <c r="S4" s="150"/>
      <c r="T4" s="150"/>
      <c r="U4" s="32">
        <f>SUM(U7:U803)</f>
        <v>28000</v>
      </c>
      <c r="V4" s="32">
        <f>SUM(V7:V803)</f>
        <v>0</v>
      </c>
      <c r="W4" s="32">
        <f>SUM(W10:W803)</f>
        <v>28000</v>
      </c>
      <c r="X4" s="32">
        <f>SUM(X10:X803)</f>
        <v>0</v>
      </c>
      <c r="Y4" s="32">
        <f t="shared" ref="Y4:Z4" si="4">SUM(Y10:Y803)</f>
        <v>45000000</v>
      </c>
      <c r="Z4" s="32">
        <f t="shared" si="4"/>
        <v>2000000</v>
      </c>
      <c r="AA4" s="32">
        <f t="shared" ref="AA4" si="5">SUM(AA10:AA803)</f>
        <v>60000000</v>
      </c>
      <c r="AB4" s="32">
        <f>SUM(AB10:AB803)</f>
        <v>0</v>
      </c>
      <c r="AC4" s="149"/>
      <c r="AD4" s="32">
        <f>SUM(AD10:AD803)</f>
        <v>107000000</v>
      </c>
      <c r="AE4" s="88"/>
      <c r="AF4" s="79"/>
      <c r="AG4" s="155">
        <f t="shared" ref="AG4:AO4" si="6">SUM(AG10:AG803)</f>
        <v>45000000</v>
      </c>
      <c r="AH4" s="155">
        <f t="shared" si="6"/>
        <v>2000000</v>
      </c>
      <c r="AI4" s="155">
        <f t="shared" si="6"/>
        <v>47000000</v>
      </c>
      <c r="AJ4" s="155">
        <f t="shared" si="6"/>
        <v>60000000</v>
      </c>
      <c r="AK4" s="155">
        <f t="shared" si="6"/>
        <v>0</v>
      </c>
      <c r="AL4" s="155">
        <f t="shared" si="6"/>
        <v>60000000</v>
      </c>
      <c r="AM4" s="155">
        <f t="shared" si="6"/>
        <v>38000000</v>
      </c>
      <c r="AN4" s="155">
        <f t="shared" si="6"/>
        <v>0</v>
      </c>
      <c r="AO4" s="155">
        <f t="shared" si="6"/>
        <v>38000000</v>
      </c>
      <c r="AP4" s="155">
        <f>AO4-SUM(Partenaires!B13:F13)</f>
        <v>38000000</v>
      </c>
    </row>
    <row r="5" spans="1:42" s="83" customFormat="1" ht="27" customHeight="1" x14ac:dyDescent="0.4">
      <c r="A5" s="89" t="s">
        <v>112</v>
      </c>
      <c r="B5" s="90"/>
      <c r="C5" s="91" t="s">
        <v>86</v>
      </c>
      <c r="D5" s="92"/>
      <c r="E5" s="92"/>
      <c r="F5" s="93"/>
      <c r="G5" s="55"/>
      <c r="H5" s="86"/>
      <c r="I5" s="87" t="s">
        <v>85</v>
      </c>
      <c r="J5" s="156">
        <f>SUBTOTAL(9,J8:J803)</f>
        <v>2</v>
      </c>
      <c r="K5" s="156">
        <f>SUBTOTAL(9,K7:K803)</f>
        <v>1</v>
      </c>
      <c r="L5" s="156">
        <f>SUBTOTAL(9,L7:L803)</f>
        <v>0</v>
      </c>
      <c r="M5" s="156">
        <f>SUBTOTAL(9,M7:M803)</f>
        <v>0</v>
      </c>
      <c r="N5" s="156">
        <f>SUBTOTAL(9,N7:N803)</f>
        <v>0</v>
      </c>
      <c r="O5" s="157">
        <f>SUBTOTAL(9,O7:O803)</f>
        <v>3</v>
      </c>
      <c r="P5" s="150"/>
      <c r="Q5" s="150"/>
      <c r="R5" s="150"/>
      <c r="S5" s="150"/>
      <c r="T5" s="150"/>
      <c r="U5" s="32">
        <f>SUBTOTAL(9,U7:U803)</f>
        <v>28000</v>
      </c>
      <c r="V5" s="32">
        <f>SUBTOTAL(9,V7:V803)</f>
        <v>0</v>
      </c>
      <c r="W5" s="32">
        <f>SUBTOTAL(9,W10:W803)</f>
        <v>28000</v>
      </c>
      <c r="X5" s="32">
        <f>SUBTOTAL(9,X10:X803)</f>
        <v>0</v>
      </c>
      <c r="Y5" s="32">
        <f t="shared" ref="Y5:Z5" si="7">SUBTOTAL(9,Y10:Y803)</f>
        <v>45000000</v>
      </c>
      <c r="Z5" s="32">
        <f t="shared" si="7"/>
        <v>2000000</v>
      </c>
      <c r="AA5" s="32">
        <f t="shared" ref="AA5" si="8">SUBTOTAL(9,AA10:AA803)</f>
        <v>60000000</v>
      </c>
      <c r="AB5" s="32">
        <f>SUBTOTAL(9,AB10:AB803)</f>
        <v>0</v>
      </c>
      <c r="AC5" s="149"/>
      <c r="AD5" s="32">
        <f>SUBTOTAL(9,AD10:AD803)</f>
        <v>107000000</v>
      </c>
      <c r="AE5" s="88"/>
      <c r="AF5" s="79"/>
      <c r="AG5" s="155">
        <f t="shared" ref="AG5:AO5" si="9">SUBTOTAL(9,AG10:AG803)</f>
        <v>45000000</v>
      </c>
      <c r="AH5" s="155">
        <f t="shared" si="9"/>
        <v>2000000</v>
      </c>
      <c r="AI5" s="155">
        <f t="shared" si="9"/>
        <v>47000000</v>
      </c>
      <c r="AJ5" s="155">
        <f t="shared" si="9"/>
        <v>60000000</v>
      </c>
      <c r="AK5" s="155">
        <f t="shared" si="9"/>
        <v>0</v>
      </c>
      <c r="AL5" s="155">
        <f t="shared" si="9"/>
        <v>60000000</v>
      </c>
      <c r="AM5" s="155">
        <f t="shared" si="9"/>
        <v>38000000</v>
      </c>
      <c r="AN5" s="155">
        <f t="shared" si="9"/>
        <v>0</v>
      </c>
      <c r="AO5" s="155">
        <f t="shared" si="9"/>
        <v>38000000</v>
      </c>
    </row>
    <row r="6" spans="1:42" ht="15" thickBot="1" x14ac:dyDescent="0.45">
      <c r="A6" s="94"/>
      <c r="B6" s="95"/>
      <c r="C6" s="96" t="s">
        <v>87</v>
      </c>
      <c r="D6" s="96"/>
      <c r="E6" s="96"/>
      <c r="F6" s="97"/>
    </row>
    <row r="8" spans="1:42" x14ac:dyDescent="0.4">
      <c r="J8" s="98"/>
      <c r="P8" s="98"/>
      <c r="Y8" s="99"/>
      <c r="Z8" s="99"/>
      <c r="AA8" s="99"/>
    </row>
    <row r="9" spans="1:42" x14ac:dyDescent="0.4">
      <c r="E9" s="228" t="s">
        <v>279</v>
      </c>
      <c r="J9" s="98" t="s">
        <v>81</v>
      </c>
      <c r="P9" s="98" t="s">
        <v>82</v>
      </c>
      <c r="Y9" s="100"/>
      <c r="Z9" s="100"/>
      <c r="AA9" s="100"/>
      <c r="AE9" s="101" t="s">
        <v>84</v>
      </c>
    </row>
    <row r="10" spans="1:42" s="105" customFormat="1" ht="69" customHeight="1" x14ac:dyDescent="0.4">
      <c r="A10" s="69" t="s">
        <v>10</v>
      </c>
      <c r="B10" s="69" t="s">
        <v>9</v>
      </c>
      <c r="C10" s="69" t="s">
        <v>8</v>
      </c>
      <c r="D10" s="69" t="s">
        <v>187</v>
      </c>
      <c r="E10" s="69" t="s">
        <v>6</v>
      </c>
      <c r="F10" s="69" t="s">
        <v>54</v>
      </c>
      <c r="G10" s="69" t="s">
        <v>55</v>
      </c>
      <c r="H10" s="69" t="s">
        <v>78</v>
      </c>
      <c r="I10" s="69" t="s">
        <v>79</v>
      </c>
      <c r="J10" s="102" t="s">
        <v>36</v>
      </c>
      <c r="K10" s="102" t="s">
        <v>37</v>
      </c>
      <c r="L10" s="102" t="s">
        <v>38</v>
      </c>
      <c r="M10" s="102" t="s">
        <v>39</v>
      </c>
      <c r="N10" s="102" t="s">
        <v>40</v>
      </c>
      <c r="O10" s="102" t="s">
        <v>41</v>
      </c>
      <c r="P10" s="102" t="s">
        <v>56</v>
      </c>
      <c r="Q10" s="102" t="s">
        <v>57</v>
      </c>
      <c r="R10" s="102" t="s">
        <v>58</v>
      </c>
      <c r="S10" s="102" t="s">
        <v>59</v>
      </c>
      <c r="T10" s="102" t="s">
        <v>60</v>
      </c>
      <c r="U10" s="102" t="s">
        <v>42</v>
      </c>
      <c r="V10" s="102" t="s">
        <v>61</v>
      </c>
      <c r="W10" s="102" t="s">
        <v>44</v>
      </c>
      <c r="X10" s="102" t="s">
        <v>25</v>
      </c>
      <c r="Y10" s="102" t="s">
        <v>237</v>
      </c>
      <c r="Z10" s="102" t="s">
        <v>236</v>
      </c>
      <c r="AA10" s="102" t="s">
        <v>248</v>
      </c>
      <c r="AB10" s="102" t="s">
        <v>18</v>
      </c>
      <c r="AC10" s="102" t="s">
        <v>45</v>
      </c>
      <c r="AD10" s="102" t="s">
        <v>46</v>
      </c>
      <c r="AE10" s="69" t="s">
        <v>257</v>
      </c>
      <c r="AF10" s="69" t="s">
        <v>256</v>
      </c>
      <c r="AG10" s="103" t="s">
        <v>258</v>
      </c>
      <c r="AH10" s="103" t="s">
        <v>259</v>
      </c>
      <c r="AI10" s="103" t="s">
        <v>47</v>
      </c>
      <c r="AJ10" s="103" t="s">
        <v>48</v>
      </c>
      <c r="AK10" s="103" t="s">
        <v>49</v>
      </c>
      <c r="AL10" s="103" t="s">
        <v>50</v>
      </c>
      <c r="AM10" s="103" t="s">
        <v>51</v>
      </c>
      <c r="AN10" s="103" t="s">
        <v>52</v>
      </c>
      <c r="AO10" s="104" t="s">
        <v>276</v>
      </c>
      <c r="AP10" s="55"/>
    </row>
    <row r="11" spans="1:42" ht="18" customHeight="1" x14ac:dyDescent="0.4">
      <c r="A11" s="26" t="s">
        <v>160</v>
      </c>
      <c r="B11" s="26">
        <v>1</v>
      </c>
      <c r="C11" s="26">
        <v>1</v>
      </c>
      <c r="D11" s="61" t="str">
        <f t="shared" ref="D11:D39" si="10">CONCATENATE(A11,B11,C11)</f>
        <v>LOT 111</v>
      </c>
      <c r="E11" s="62" t="str">
        <f>IFERROR(VLOOKUP(CONCATENATE(A11,B11,C11),'Structure projet '!D:E,2,FALSE),"")</f>
        <v xml:space="preserve">Tache de RP - infrastructures portuaires </v>
      </c>
      <c r="F11" s="26" t="s">
        <v>158</v>
      </c>
      <c r="G11" s="26" t="s">
        <v>96</v>
      </c>
      <c r="H11" s="27"/>
      <c r="I11" s="27"/>
      <c r="J11" s="37">
        <v>1</v>
      </c>
      <c r="K11" s="37"/>
      <c r="L11" s="37"/>
      <c r="M11" s="37"/>
      <c r="N11" s="37"/>
      <c r="O11" s="151">
        <f t="shared" ref="O11:O39" si="11">SUM(J11:N11)</f>
        <v>1</v>
      </c>
      <c r="P11" s="31">
        <v>10000</v>
      </c>
      <c r="Q11" s="31"/>
      <c r="R11" s="31"/>
      <c r="S11" s="31"/>
      <c r="T11" s="31"/>
      <c r="U11" s="152">
        <f t="shared" ref="U11:U39" si="12">SUMPRODUCT(J11:N11,P11:T11)</f>
        <v>10000</v>
      </c>
      <c r="V11" s="139"/>
      <c r="W11" s="152">
        <f t="shared" ref="W11" si="13">IF(U11-V11=0,0,U11-V11)</f>
        <v>10000</v>
      </c>
      <c r="X11" s="31" t="str">
        <f>_xlfn.IFNA(IF(VLOOKUP(CONCATENATE($D11,$F11,$G11,X$3),'Description des coûts'!$D$8:$M$1048576,5,FALSE)=X$3,VLOOKUP(CONCATENATE($D11,$F11,$G11,X$3),'Description des coûts'!$D$8:$M$1048576,9,FALSE),0),"")</f>
        <v/>
      </c>
      <c r="Y11" s="31">
        <f>_xlfn.IFNA(IF(VLOOKUP(CONCATENATE($D11,$F11,$G11,Y$3),'Description des coûts'!$D$8:$M$1048576,5,FALSE)=Y$3,VLOOKUP(CONCATENATE($D11,$F11,$G11,Y$3),'Description des coûts'!$D$8:$M$1048576,9,FALSE),0),"")</f>
        <v>45000000</v>
      </c>
      <c r="Z11" s="31" t="str">
        <f>_xlfn.IFNA(IF(VLOOKUP(CONCATENATE($D11,$F11,$G11,Z$3),'Description des coûts'!$D$8:$M$1048576,5,FALSE)=Z$3,VLOOKUP(CONCATENATE($D11,$F11,$G11,Z$3),'Description des coûts'!$D$8:$M$1048576,9,FALSE),0),"")</f>
        <v/>
      </c>
      <c r="AA11" s="31" t="str">
        <f>_xlfn.IFNA(IF(VLOOKUP(CONCATENATE($D11,$F11,$G11,AA$3),'Description des coûts'!$D$8:$M$1048576,5,FALSE)=AA$3,VLOOKUP(CONCATENATE($D11,$F11,$G11,AA$3),'Description des coûts'!$D$8:$M$1048576,9,FALSE),0),"")</f>
        <v/>
      </c>
      <c r="AB11" s="31" t="str">
        <f>_xlfn.IFNA(IF(VLOOKUP(CONCATENATE($D11,$F11,$G11,AB$3),'Description des coûts'!$D$8:$M$1048576,5,FALSE)=AB$3,VLOOKUP(CONCATENATE($D11,$F11,$G11,AB$3),'Description des coûts'!$D$8:$M$1048576,9,FALSE),0),"")</f>
        <v/>
      </c>
      <c r="AC11" s="27"/>
      <c r="AD11" s="152">
        <f>SUM(X11,Y11,Z11,AB11,AA11)</f>
        <v>45000000</v>
      </c>
      <c r="AE11" s="26" t="s">
        <v>243</v>
      </c>
      <c r="AF11" s="153">
        <f>IF(F11="",0,IF($AE11 = "RP - Infras portuaires", N(HLOOKUP($F11,Partenaires!$B$10:$F$16,6,0)),IF($AE11 = "RP - Infras accès et draggage", N(HLOOKUP($F11,Partenaires!$B$10:$F$16,7,0)), "erreur")))</f>
        <v>0.8</v>
      </c>
      <c r="AG11" s="154">
        <f t="shared" ref="AG11:AG39" si="14">IF(OR(AE11="RI",AE11="NE",AE11="NR",AE11="PE",AE11="DE",AE11="RP - Infras accès et draggage"),0,IF(AE11="RP - Infras portuaires",AD11-V11,0))</f>
        <v>45000000</v>
      </c>
      <c r="AH11" s="154">
        <f t="shared" ref="AH11:AH39" si="15">IF(OR(AE11="RI",AE11="NE",AE11="NR",AE11="PE",AE11="DE",AE11="RP - Infras portuaires"),0,IF(AE11="RP - Infras accès et draggage",AD11-V11,0))</f>
        <v>0</v>
      </c>
      <c r="AI11" s="154">
        <f t="shared" ref="AI11:AI39" si="16">SUM(AG11:AH11)</f>
        <v>45000000</v>
      </c>
      <c r="AJ11" s="154">
        <f t="shared" ref="AJ11:AJ12" si="17">IF(OR(AE11="NE",AE11="RP - superstructures"),AD11,V11)</f>
        <v>0</v>
      </c>
      <c r="AK11" s="154">
        <f t="shared" ref="AK11:AK39" si="18">IF(AE11="NR",AD11,0)</f>
        <v>0</v>
      </c>
      <c r="AL11" s="154">
        <f>AJ11+AK11</f>
        <v>0</v>
      </c>
      <c r="AM11" s="154">
        <f t="shared" ref="AM11" si="19">AO11-AN11</f>
        <v>36000000</v>
      </c>
      <c r="AN11" s="154">
        <f>IF(F11="",0,$AO11*N(HLOOKUP($F11,Partenaires!$B$10:$F$16,5,FALSE)))</f>
        <v>0</v>
      </c>
      <c r="AO11" s="154">
        <f>AI11*AF11</f>
        <v>36000000</v>
      </c>
    </row>
    <row r="12" spans="1:42" ht="18" customHeight="1" x14ac:dyDescent="0.4">
      <c r="A12" s="26" t="s">
        <v>162</v>
      </c>
      <c r="B12" s="26">
        <v>1</v>
      </c>
      <c r="C12" s="26">
        <v>1</v>
      </c>
      <c r="D12" s="61" t="str">
        <f t="shared" ref="D12" si="20">CONCATENATE(A12,B12,C12)</f>
        <v>LOT 211</v>
      </c>
      <c r="E12" s="62" t="str">
        <f>IFERROR(VLOOKUP(CONCATENATE(A12,B12,C12),'Structure projet '!D:E,2,FALSE),"")</f>
        <v xml:space="preserve">Tache de RP - investissement accès ou draggage </v>
      </c>
      <c r="F12" s="26" t="s">
        <v>158</v>
      </c>
      <c r="G12" s="26" t="s">
        <v>146</v>
      </c>
      <c r="H12" s="27"/>
      <c r="I12" s="27"/>
      <c r="J12" s="37">
        <v>1</v>
      </c>
      <c r="K12" s="37"/>
      <c r="L12" s="37"/>
      <c r="M12" s="37"/>
      <c r="N12" s="37"/>
      <c r="O12" s="151">
        <f t="shared" ref="O12" si="21">SUM(J12:N12)</f>
        <v>1</v>
      </c>
      <c r="P12" s="31">
        <v>10000</v>
      </c>
      <c r="Q12" s="31"/>
      <c r="R12" s="31"/>
      <c r="S12" s="31"/>
      <c r="T12" s="31"/>
      <c r="U12" s="152">
        <f t="shared" ref="U12" si="22">SUMPRODUCT(J12:N12,P12:T12)</f>
        <v>10000</v>
      </c>
      <c r="V12" s="139"/>
      <c r="W12" s="152">
        <f t="shared" ref="W12" si="23">IF(U12-V12=0,0,U12-V12)</f>
        <v>10000</v>
      </c>
      <c r="X12" s="31" t="str">
        <f>_xlfn.IFNA(IF(VLOOKUP(CONCATENATE($D12,$F12,$G12,X$3),'Description des coûts'!$D$8:$M$1048576,5,FALSE)=X$3,VLOOKUP(CONCATENATE($D12,$F12,$G12,X$3),'Description des coûts'!$D$8:$M$1048576,9,FALSE),0),"")</f>
        <v/>
      </c>
      <c r="Y12" s="31" t="str">
        <f>_xlfn.IFNA(IF(VLOOKUP(CONCATENATE($D12,$F12,$G12,Y$3),'Description des coûts'!$D$8:$M$1048576,5,FALSE)=Y$3,VLOOKUP(CONCATENATE($D12,$F12,$G12,Y$3),'Description des coûts'!$D$8:$M$1048576,9,FALSE),0),"")</f>
        <v/>
      </c>
      <c r="Z12" s="31">
        <f>_xlfn.IFNA(IF(VLOOKUP(CONCATENATE($D12,$F12,$G12,Z$3),'Description des coûts'!$D$8:$M$1048576,5,FALSE)=Z$3,VLOOKUP(CONCATENATE($D12,$F12,$G12,Z$3),'Description des coûts'!$D$8:$M$1048576,9,FALSE),0),"")</f>
        <v>2000000</v>
      </c>
      <c r="AA12" s="31" t="str">
        <f>_xlfn.IFNA(IF(VLOOKUP(CONCATENATE($D12,$F12,$G12,AA$3),'Description des coûts'!$D$8:$M$1048576,5,FALSE)=AA$3,VLOOKUP(CONCATENATE($D12,$F12,$G12,AA$3),'Description des coûts'!$D$8:$M$1048576,9,FALSE),0),"")</f>
        <v/>
      </c>
      <c r="AB12" s="31" t="str">
        <f>_xlfn.IFNA(IF(VLOOKUP(CONCATENATE($D12,$F12,$G12,AB$3),'Description des coûts'!$D$8:$M$1048576,5,FALSE)=AB$3,VLOOKUP(CONCATENATE($D12,$F12,$G12,AB$3),'Description des coûts'!$D$8:$M$1048576,9,FALSE),0),"")</f>
        <v/>
      </c>
      <c r="AC12" s="27"/>
      <c r="AD12" s="152">
        <f t="shared" ref="AD12:AD39" si="24">SUM(X12,Y12,Z12,AB12,AA12)</f>
        <v>2000000</v>
      </c>
      <c r="AE12" s="26" t="s">
        <v>244</v>
      </c>
      <c r="AF12" s="153">
        <f>IF(F12="",0,IF($AE12 = "RP - Infras portuaires", N(HLOOKUP($F12,Partenaires!$B$10:$F$16,6,0)),IF($AE12 = "RP - Infras accès et draggage", N(HLOOKUP($F12,Partenaires!$B$10:$F$16,7,0)), "erreur")))</f>
        <v>1</v>
      </c>
      <c r="AG12" s="154">
        <f t="shared" si="14"/>
        <v>0</v>
      </c>
      <c r="AH12" s="154">
        <f t="shared" si="15"/>
        <v>2000000</v>
      </c>
      <c r="AI12" s="154">
        <f t="shared" si="16"/>
        <v>2000000</v>
      </c>
      <c r="AJ12" s="154">
        <f t="shared" si="17"/>
        <v>0</v>
      </c>
      <c r="AK12" s="154">
        <f t="shared" si="18"/>
        <v>0</v>
      </c>
      <c r="AL12" s="154">
        <f t="shared" ref="AL12:AL39" si="25">AJ12+AK12</f>
        <v>0</v>
      </c>
      <c r="AM12" s="154">
        <f t="shared" ref="AM12" si="26">AO12-AN12</f>
        <v>2000000</v>
      </c>
      <c r="AN12" s="154">
        <f>IF(F12="",0,$AO12*N(HLOOKUP($F12,Partenaires!$B$10:$F$16,5,FALSE)))</f>
        <v>0</v>
      </c>
      <c r="AO12" s="154">
        <f t="shared" ref="AO12:AO39" si="27">AI12*AF12</f>
        <v>2000000</v>
      </c>
    </row>
    <row r="13" spans="1:42" ht="18" customHeight="1" x14ac:dyDescent="0.4">
      <c r="A13" s="26" t="s">
        <v>202</v>
      </c>
      <c r="B13" s="26">
        <v>1</v>
      </c>
      <c r="C13" s="26">
        <v>1</v>
      </c>
      <c r="D13" s="61" t="str">
        <f t="shared" si="10"/>
        <v>LOT 311</v>
      </c>
      <c r="E13" s="62" t="str">
        <f>IFERROR(VLOOKUP(D13,'Structure projet '!D:E,2,FALSE),"")</f>
        <v>Tache de RP - investissement superstructures</v>
      </c>
      <c r="F13" s="26" t="s">
        <v>158</v>
      </c>
      <c r="G13" s="26" t="s">
        <v>146</v>
      </c>
      <c r="H13" s="27"/>
      <c r="I13" s="27"/>
      <c r="J13" s="37"/>
      <c r="K13" s="37">
        <v>1</v>
      </c>
      <c r="L13" s="37"/>
      <c r="M13" s="37"/>
      <c r="N13" s="37"/>
      <c r="O13" s="151">
        <f t="shared" si="11"/>
        <v>1</v>
      </c>
      <c r="P13" s="31"/>
      <c r="Q13" s="31">
        <v>8000</v>
      </c>
      <c r="R13" s="31"/>
      <c r="S13" s="31"/>
      <c r="T13" s="31"/>
      <c r="U13" s="152">
        <f t="shared" si="12"/>
        <v>8000</v>
      </c>
      <c r="V13" s="139"/>
      <c r="W13" s="152">
        <f t="shared" ref="W13:W39" si="28">IF(U13-V13=0,0,U13-V13)</f>
        <v>8000</v>
      </c>
      <c r="X13" s="31" t="str">
        <f>_xlfn.IFNA(IF(VLOOKUP(CONCATENATE($D13,$F13,$G13,X$3),'Description des coûts'!$D$8:$M$1048576,5,FALSE)=X$3,VLOOKUP(CONCATENATE($D13,$F13,$G13,X$3),'Description des coûts'!$D$8:$M$1048576,9,FALSE),0),"")</f>
        <v/>
      </c>
      <c r="Y13" s="31" t="str">
        <f>_xlfn.IFNA(IF(VLOOKUP(CONCATENATE($D13,$F13,$G13,Y$3),'Description des coûts'!$D$8:$M$1048576,5,FALSE)=Y$3,VLOOKUP(CONCATENATE($D13,$F13,$G13,Y$3),'Description des coûts'!$D$8:$M$1048576,9,FALSE),0),"")</f>
        <v/>
      </c>
      <c r="Z13" s="31" t="str">
        <f>_xlfn.IFNA(IF(VLOOKUP(CONCATENATE($D13,$F13,$G13,Z$3),'Description des coûts'!$D$8:$M$1048576,5,FALSE)=Z$3,VLOOKUP(CONCATENATE($D13,$F13,$G13,Z$3),'Description des coûts'!$D$8:$M$1048576,9,FALSE),0),"")</f>
        <v/>
      </c>
      <c r="AA13" s="31">
        <f>_xlfn.IFNA(IF(VLOOKUP(CONCATENATE($D13,$F13,$G13,AA$3),'Description des coûts'!$D$8:$M$1048576,5,FALSE)=AA$3,VLOOKUP(CONCATENATE($D13,$F13,$G13,AA$3),'Description des coûts'!$D$8:$M$1048576,9,FALSE),0),"")</f>
        <v>60000000</v>
      </c>
      <c r="AB13" s="31" t="str">
        <f>_xlfn.IFNA(IF(VLOOKUP(CONCATENATE($D13,$F13,$G13,AB$3),'Description des coûts'!$D$8:$M$1048576,5,FALSE)=AB$3,VLOOKUP(CONCATENATE($D13,$F13,$G13,AB$3),'Description des coûts'!$D$8:$M$1048576,9,FALSE),0),"")</f>
        <v/>
      </c>
      <c r="AC13" s="27"/>
      <c r="AD13" s="152">
        <f t="shared" si="24"/>
        <v>60000000</v>
      </c>
      <c r="AE13" s="26" t="s">
        <v>251</v>
      </c>
      <c r="AF13" s="153">
        <f>IF(F13="",0,IF($AE13 = "RP - Infras portuaires", N(HLOOKUP($F13,Partenaires!$B$10:$F$16,6,0)),IF($AE13 = "RP - Infras accès et draggage", N(HLOOKUP($F13,Partenaires!$B$10:$F$16,7,0)), 0)))</f>
        <v>0</v>
      </c>
      <c r="AG13" s="154">
        <f t="shared" si="14"/>
        <v>0</v>
      </c>
      <c r="AH13" s="154">
        <f t="shared" si="15"/>
        <v>0</v>
      </c>
      <c r="AI13" s="154">
        <f t="shared" si="16"/>
        <v>0</v>
      </c>
      <c r="AJ13" s="154">
        <f>IF(OR(AE13="NE",AE13="RP - superstructures"),AD13,V13)</f>
        <v>60000000</v>
      </c>
      <c r="AK13" s="154">
        <f t="shared" si="18"/>
        <v>0</v>
      </c>
      <c r="AL13" s="154">
        <f t="shared" si="25"/>
        <v>60000000</v>
      </c>
      <c r="AM13" s="154">
        <f t="shared" ref="AM13:AM39" si="29">AO13-AN13</f>
        <v>0</v>
      </c>
      <c r="AN13" s="154">
        <f>IF(F13="",0,$AO13*N(HLOOKUP($F13,Partenaires!$B$10:$F$16,5,FALSE)))</f>
        <v>0</v>
      </c>
      <c r="AO13" s="154">
        <f t="shared" si="27"/>
        <v>0</v>
      </c>
    </row>
    <row r="14" spans="1:42" ht="18" customHeight="1" x14ac:dyDescent="0.4">
      <c r="A14" s="26"/>
      <c r="B14" s="26"/>
      <c r="C14" s="26"/>
      <c r="D14" s="61" t="str">
        <f t="shared" si="10"/>
        <v/>
      </c>
      <c r="E14" s="62">
        <f>IFERROR(VLOOKUP(D14,'Structure projet '!D:E,2,FALSE),"")</f>
        <v>0</v>
      </c>
      <c r="F14" s="26"/>
      <c r="G14" s="26"/>
      <c r="H14" s="27"/>
      <c r="I14" s="27"/>
      <c r="J14" s="37"/>
      <c r="K14" s="37"/>
      <c r="L14" s="37"/>
      <c r="M14" s="37"/>
      <c r="N14" s="37"/>
      <c r="O14" s="151">
        <f t="shared" si="11"/>
        <v>0</v>
      </c>
      <c r="P14" s="31"/>
      <c r="Q14" s="31"/>
      <c r="R14" s="31"/>
      <c r="S14" s="31"/>
      <c r="T14" s="31"/>
      <c r="U14" s="152">
        <f t="shared" si="12"/>
        <v>0</v>
      </c>
      <c r="V14" s="139"/>
      <c r="W14" s="152">
        <f t="shared" si="28"/>
        <v>0</v>
      </c>
      <c r="X14" s="31" t="str">
        <f>_xlfn.IFNA(IF(VLOOKUP(CONCATENATE($D14,$F14,$G14,X$3),'Description des coûts'!$D$8:$M$1048576,5,FALSE)=X$3,VLOOKUP(CONCATENATE($D14,$F14,$G14,X$3),'Description des coûts'!$D$8:$M$1048576,9,FALSE),0),"")</f>
        <v/>
      </c>
      <c r="Y14" s="31" t="str">
        <f>_xlfn.IFNA(IF(VLOOKUP(CONCATENATE($D14,$F14,$G14,Y$3),'Description des coûts'!$D$8:$M$1048576,5,FALSE)=Y$3,VLOOKUP(CONCATENATE($D14,$F14,$G14,Y$3),'Description des coûts'!$D$8:$M$1048576,9,FALSE),0),"")</f>
        <v/>
      </c>
      <c r="Z14" s="31" t="str">
        <f>_xlfn.IFNA(IF(VLOOKUP(CONCATENATE($D14,$F14,$G14,Z$3),'Description des coûts'!$D$8:$M$1048576,5,FALSE)=Z$3,VLOOKUP(CONCATENATE($D14,$F14,$G14,Z$3),'Description des coûts'!$D$8:$M$1048576,9,FALSE),0),"")</f>
        <v/>
      </c>
      <c r="AA14" s="31" t="str">
        <f>_xlfn.IFNA(IF(VLOOKUP(CONCATENATE($D14,$F14,$G14,AA$3),'Description des coûts'!$D$8:$M$1048576,5,FALSE)=AA$3,VLOOKUP(CONCATENATE($D14,$F14,$G14,AA$3),'Description des coûts'!$D$8:$M$1048576,9,FALSE),0),"")</f>
        <v/>
      </c>
      <c r="AB14" s="31" t="str">
        <f>_xlfn.IFNA(IF(VLOOKUP(CONCATENATE($D14,$F14,$G14,AB$3),'Description des coûts'!$D$8:$M$1048576,5,FALSE)=AB$3,VLOOKUP(CONCATENATE($D14,$F14,$G14,AB$3),'Description des coûts'!$D$8:$M$1048576,9,FALSE),0),"")</f>
        <v/>
      </c>
      <c r="AC14" s="27"/>
      <c r="AD14" s="152">
        <f t="shared" si="24"/>
        <v>0</v>
      </c>
      <c r="AE14" s="26"/>
      <c r="AF14" s="153">
        <f>IF(F14="",0,IF($AE14 = "RP - Infras portuaires", N(HLOOKUP($F14,Partenaires!$B$10:$F$16,6,0)),IF($AE14 = "RP - Infras accès et draggage", N(HLOOKUP($F14,Partenaires!$B$10:$F$16,7,0)), "erreur")))</f>
        <v>0</v>
      </c>
      <c r="AG14" s="154">
        <f t="shared" si="14"/>
        <v>0</v>
      </c>
      <c r="AH14" s="154">
        <f t="shared" si="15"/>
        <v>0</v>
      </c>
      <c r="AI14" s="154">
        <f t="shared" si="16"/>
        <v>0</v>
      </c>
      <c r="AJ14" s="154">
        <f t="shared" ref="AJ14:AJ39" si="30">IF(OR(AE14="NE",AE14="RP - superstructures"),AD14,V14)</f>
        <v>0</v>
      </c>
      <c r="AK14" s="154">
        <f t="shared" si="18"/>
        <v>0</v>
      </c>
      <c r="AL14" s="154">
        <f t="shared" si="25"/>
        <v>0</v>
      </c>
      <c r="AM14" s="154">
        <f t="shared" si="29"/>
        <v>0</v>
      </c>
      <c r="AN14" s="154">
        <f>IF(F14="",0,$AO14*N(HLOOKUP($F14,Partenaires!$B$10:$F$16,5,FALSE)))</f>
        <v>0</v>
      </c>
      <c r="AO14" s="154">
        <f t="shared" si="27"/>
        <v>0</v>
      </c>
    </row>
    <row r="15" spans="1:42" ht="18" customHeight="1" x14ac:dyDescent="0.4">
      <c r="A15" s="26"/>
      <c r="B15" s="26"/>
      <c r="C15" s="26"/>
      <c r="D15" s="61" t="str">
        <f t="shared" si="10"/>
        <v/>
      </c>
      <c r="E15" s="62">
        <f>IFERROR(VLOOKUP(D15,'Structure projet '!D:E,2,FALSE),"")</f>
        <v>0</v>
      </c>
      <c r="F15" s="26"/>
      <c r="G15" s="26"/>
      <c r="H15" s="27"/>
      <c r="I15" s="27"/>
      <c r="J15" s="37"/>
      <c r="K15" s="37"/>
      <c r="L15" s="37"/>
      <c r="M15" s="37"/>
      <c r="N15" s="37"/>
      <c r="O15" s="151">
        <f t="shared" si="11"/>
        <v>0</v>
      </c>
      <c r="P15" s="31"/>
      <c r="Q15" s="31"/>
      <c r="R15" s="31"/>
      <c r="S15" s="31"/>
      <c r="T15" s="31"/>
      <c r="U15" s="152">
        <f t="shared" si="12"/>
        <v>0</v>
      </c>
      <c r="V15" s="139"/>
      <c r="W15" s="152">
        <f t="shared" si="28"/>
        <v>0</v>
      </c>
      <c r="X15" s="31" t="str">
        <f>_xlfn.IFNA(IF(VLOOKUP(CONCATENATE($D15,$F15,$G15,X$3),'Description des coûts'!$D$8:$M$1048576,5,FALSE)=X$3,VLOOKUP(CONCATENATE($D15,$F15,$G15,X$3),'Description des coûts'!$D$8:$M$1048576,9,FALSE),0),"")</f>
        <v/>
      </c>
      <c r="Y15" s="31" t="str">
        <f>_xlfn.IFNA(IF(VLOOKUP(CONCATENATE($D15,$F15,$G15,Y$3),'Description des coûts'!$D$8:$M$1048576,5,FALSE)=Y$3,VLOOKUP(CONCATENATE($D15,$F15,$G15,Y$3),'Description des coûts'!$D$8:$M$1048576,9,FALSE),0),"")</f>
        <v/>
      </c>
      <c r="Z15" s="31" t="str">
        <f>_xlfn.IFNA(IF(VLOOKUP(CONCATENATE($D15,$F15,$G15,Z$3),'Description des coûts'!$D$8:$M$1048576,5,FALSE)=Z$3,VLOOKUP(CONCATENATE($D15,$F15,$G15,Z$3),'Description des coûts'!$D$8:$M$1048576,9,FALSE),0),"")</f>
        <v/>
      </c>
      <c r="AA15" s="31" t="str">
        <f>_xlfn.IFNA(IF(VLOOKUP(CONCATENATE($D15,$F15,$G15,AA$3),'Description des coûts'!$D$8:$M$1048576,5,FALSE)=AA$3,VLOOKUP(CONCATENATE($D15,$F15,$G15,AA$3),'Description des coûts'!$D$8:$M$1048576,9,FALSE),0),"")</f>
        <v/>
      </c>
      <c r="AB15" s="31" t="str">
        <f>_xlfn.IFNA(IF(VLOOKUP(CONCATENATE($D15,$F15,$G15,AB$3),'Description des coûts'!$D$8:$M$1048576,5,FALSE)=AB$3,VLOOKUP(CONCATENATE($D15,$F15,$G15,AB$3),'Description des coûts'!$D$8:$M$1048576,9,FALSE),0),"")</f>
        <v/>
      </c>
      <c r="AC15" s="27"/>
      <c r="AD15" s="152">
        <f t="shared" si="24"/>
        <v>0</v>
      </c>
      <c r="AE15" s="26"/>
      <c r="AF15" s="153">
        <f>IF(F15="",0,IF($AE15 = "RP - Infras portuaires", N(HLOOKUP($F15,Partenaires!$B$10:$F$16,6,0)),IF($AE15 = "RP - Infras accès et draggage", N(HLOOKUP($F15,Partenaires!$B$10:$F$16,7,0)), "erreur")))</f>
        <v>0</v>
      </c>
      <c r="AG15" s="154">
        <f t="shared" si="14"/>
        <v>0</v>
      </c>
      <c r="AH15" s="154">
        <f t="shared" si="15"/>
        <v>0</v>
      </c>
      <c r="AI15" s="154">
        <f t="shared" si="16"/>
        <v>0</v>
      </c>
      <c r="AJ15" s="154">
        <f t="shared" si="30"/>
        <v>0</v>
      </c>
      <c r="AK15" s="154">
        <f t="shared" si="18"/>
        <v>0</v>
      </c>
      <c r="AL15" s="154">
        <f t="shared" si="25"/>
        <v>0</v>
      </c>
      <c r="AM15" s="154">
        <f t="shared" si="29"/>
        <v>0</v>
      </c>
      <c r="AN15" s="154">
        <f>IF(F15="",0,$AO15*N(HLOOKUP($F15,Partenaires!$B$10:$F$16,5,FALSE)))</f>
        <v>0</v>
      </c>
      <c r="AO15" s="154">
        <f t="shared" si="27"/>
        <v>0</v>
      </c>
    </row>
    <row r="16" spans="1:42" ht="18" customHeight="1" x14ac:dyDescent="0.4">
      <c r="A16" s="26"/>
      <c r="B16" s="26"/>
      <c r="C16" s="26"/>
      <c r="D16" s="61" t="str">
        <f t="shared" si="10"/>
        <v/>
      </c>
      <c r="E16" s="62">
        <f>IFERROR(VLOOKUP(D16,'Structure projet '!D:E,2,FALSE),"")</f>
        <v>0</v>
      </c>
      <c r="F16" s="26"/>
      <c r="G16" s="26"/>
      <c r="H16" s="27"/>
      <c r="I16" s="27"/>
      <c r="J16" s="37"/>
      <c r="K16" s="37"/>
      <c r="L16" s="37"/>
      <c r="M16" s="37"/>
      <c r="N16" s="37"/>
      <c r="O16" s="151">
        <f t="shared" si="11"/>
        <v>0</v>
      </c>
      <c r="P16" s="31"/>
      <c r="Q16" s="31"/>
      <c r="R16" s="31"/>
      <c r="S16" s="31"/>
      <c r="T16" s="31"/>
      <c r="U16" s="152">
        <f t="shared" si="12"/>
        <v>0</v>
      </c>
      <c r="V16" s="139"/>
      <c r="W16" s="152">
        <f t="shared" si="28"/>
        <v>0</v>
      </c>
      <c r="X16" s="31" t="str">
        <f>_xlfn.IFNA(IF(VLOOKUP(CONCATENATE($D16,$F16,$G16,X$3),'Description des coûts'!$D$8:$M$1048576,5,FALSE)=X$3,VLOOKUP(CONCATENATE($D16,$F16,$G16,X$3),'Description des coûts'!$D$8:$M$1048576,9,FALSE),0),"")</f>
        <v/>
      </c>
      <c r="Y16" s="31" t="str">
        <f>_xlfn.IFNA(IF(VLOOKUP(CONCATENATE($D16,$F16,$G16,Y$3),'Description des coûts'!$D$8:$M$1048576,5,FALSE)=Y$3,VLOOKUP(CONCATENATE($D16,$F16,$G16,Y$3),'Description des coûts'!$D$8:$M$1048576,9,FALSE),0),"")</f>
        <v/>
      </c>
      <c r="Z16" s="31" t="str">
        <f>_xlfn.IFNA(IF(VLOOKUP(CONCATENATE($D16,$F16,$G16,Z$3),'Description des coûts'!$D$8:$M$1048576,5,FALSE)=Z$3,VLOOKUP(CONCATENATE($D16,$F16,$G16,Z$3),'Description des coûts'!$D$8:$M$1048576,9,FALSE),0),"")</f>
        <v/>
      </c>
      <c r="AA16" s="31" t="str">
        <f>_xlfn.IFNA(IF(VLOOKUP(CONCATENATE($D16,$F16,$G16,AA$3),'Description des coûts'!$D$8:$M$1048576,5,FALSE)=AA$3,VLOOKUP(CONCATENATE($D16,$F16,$G16,AA$3),'Description des coûts'!$D$8:$M$1048576,9,FALSE),0),"")</f>
        <v/>
      </c>
      <c r="AB16" s="31" t="str">
        <f>_xlfn.IFNA(IF(VLOOKUP(CONCATENATE($D16,$F16,$G16,AB$3),'Description des coûts'!$D$8:$M$1048576,5,FALSE)=AB$3,VLOOKUP(CONCATENATE($D16,$F16,$G16,AB$3),'Description des coûts'!$D$8:$M$1048576,9,FALSE),0),"")</f>
        <v/>
      </c>
      <c r="AC16" s="27"/>
      <c r="AD16" s="152">
        <f t="shared" si="24"/>
        <v>0</v>
      </c>
      <c r="AE16" s="26"/>
      <c r="AF16" s="153">
        <f>IF(F16="",0,IF($AE16 = "RP - Infras portuaires", N(HLOOKUP($F16,Partenaires!$B$10:$F$16,6,0)),IF($AE16 = "RP - Infras accès et draggage", N(HLOOKUP($F16,Partenaires!$B$10:$F$16,7,0)), "erreur")))</f>
        <v>0</v>
      </c>
      <c r="AG16" s="154">
        <f t="shared" si="14"/>
        <v>0</v>
      </c>
      <c r="AH16" s="154">
        <f t="shared" si="15"/>
        <v>0</v>
      </c>
      <c r="AI16" s="154">
        <f t="shared" si="16"/>
        <v>0</v>
      </c>
      <c r="AJ16" s="154">
        <f t="shared" si="30"/>
        <v>0</v>
      </c>
      <c r="AK16" s="154">
        <f t="shared" si="18"/>
        <v>0</v>
      </c>
      <c r="AL16" s="154">
        <f t="shared" si="25"/>
        <v>0</v>
      </c>
      <c r="AM16" s="154">
        <f t="shared" si="29"/>
        <v>0</v>
      </c>
      <c r="AN16" s="154">
        <f>IF(F16="",0,$AO16*N(HLOOKUP($F16,Partenaires!$B$10:$F$16,5,FALSE)))</f>
        <v>0</v>
      </c>
      <c r="AO16" s="154">
        <f t="shared" si="27"/>
        <v>0</v>
      </c>
    </row>
    <row r="17" spans="1:41" ht="18" customHeight="1" x14ac:dyDescent="0.4">
      <c r="A17" s="26"/>
      <c r="B17" s="26"/>
      <c r="C17" s="26"/>
      <c r="D17" s="61" t="str">
        <f t="shared" si="10"/>
        <v/>
      </c>
      <c r="E17" s="62">
        <f>IFERROR(VLOOKUP(D17,'Structure projet '!D:E,2,FALSE),"")</f>
        <v>0</v>
      </c>
      <c r="F17" s="26"/>
      <c r="G17" s="26"/>
      <c r="H17" s="27"/>
      <c r="I17" s="27"/>
      <c r="J17" s="37"/>
      <c r="K17" s="37"/>
      <c r="L17" s="37"/>
      <c r="M17" s="37"/>
      <c r="N17" s="37"/>
      <c r="O17" s="151">
        <f t="shared" si="11"/>
        <v>0</v>
      </c>
      <c r="P17" s="31"/>
      <c r="Q17" s="31"/>
      <c r="R17" s="31"/>
      <c r="S17" s="31"/>
      <c r="T17" s="31"/>
      <c r="U17" s="152">
        <f t="shared" si="12"/>
        <v>0</v>
      </c>
      <c r="V17" s="139"/>
      <c r="W17" s="152">
        <f t="shared" si="28"/>
        <v>0</v>
      </c>
      <c r="X17" s="31" t="str">
        <f>_xlfn.IFNA(IF(VLOOKUP(CONCATENATE($D17,$F17,$G17,X$3),'Description des coûts'!$D$8:$M$1048576,5,FALSE)=X$3,VLOOKUP(CONCATENATE($D17,$F17,$G17,X$3),'Description des coûts'!$D$8:$M$1048576,9,FALSE),0),"")</f>
        <v/>
      </c>
      <c r="Y17" s="31" t="str">
        <f>_xlfn.IFNA(IF(VLOOKUP(CONCATENATE($D17,$F17,$G17,Y$3),'Description des coûts'!$D$8:$M$1048576,5,FALSE)=Y$3,VLOOKUP(CONCATENATE($D17,$F17,$G17,Y$3),'Description des coûts'!$D$8:$M$1048576,9,FALSE),0),"")</f>
        <v/>
      </c>
      <c r="Z17" s="31" t="str">
        <f>_xlfn.IFNA(IF(VLOOKUP(CONCATENATE($D17,$F17,$G17,Z$3),'Description des coûts'!$D$8:$M$1048576,5,FALSE)=Z$3,VLOOKUP(CONCATENATE($D17,$F17,$G17,Z$3),'Description des coûts'!$D$8:$M$1048576,9,FALSE),0),"")</f>
        <v/>
      </c>
      <c r="AA17" s="31" t="str">
        <f>_xlfn.IFNA(IF(VLOOKUP(CONCATENATE($D17,$F17,$G17,AA$3),'Description des coûts'!$D$8:$M$1048576,5,FALSE)=AA$3,VLOOKUP(CONCATENATE($D17,$F17,$G17,AA$3),'Description des coûts'!$D$8:$M$1048576,9,FALSE),0),"")</f>
        <v/>
      </c>
      <c r="AB17" s="31" t="str">
        <f>_xlfn.IFNA(IF(VLOOKUP(CONCATENATE($D17,$F17,$G17,AB$3),'Description des coûts'!$D$8:$M$1048576,5,FALSE)=AB$3,VLOOKUP(CONCATENATE($D17,$F17,$G17,AB$3),'Description des coûts'!$D$8:$M$1048576,9,FALSE),0),"")</f>
        <v/>
      </c>
      <c r="AC17" s="27"/>
      <c r="AD17" s="152">
        <f t="shared" si="24"/>
        <v>0</v>
      </c>
      <c r="AE17" s="26"/>
      <c r="AF17" s="153">
        <f>IF(F17="",0,IF($AE17 = "RP - Infras portuaires", N(HLOOKUP($F17,Partenaires!$B$10:$F$16,6,0)),IF($AE17 = "RP - Infras accès et draggage", N(HLOOKUP($F17,Partenaires!$B$10:$F$16,7,0)), "erreur")))</f>
        <v>0</v>
      </c>
      <c r="AG17" s="154">
        <f t="shared" si="14"/>
        <v>0</v>
      </c>
      <c r="AH17" s="154">
        <f t="shared" si="15"/>
        <v>0</v>
      </c>
      <c r="AI17" s="154">
        <f t="shared" si="16"/>
        <v>0</v>
      </c>
      <c r="AJ17" s="154">
        <f t="shared" si="30"/>
        <v>0</v>
      </c>
      <c r="AK17" s="154">
        <f t="shared" si="18"/>
        <v>0</v>
      </c>
      <c r="AL17" s="154">
        <f t="shared" si="25"/>
        <v>0</v>
      </c>
      <c r="AM17" s="154">
        <f t="shared" si="29"/>
        <v>0</v>
      </c>
      <c r="AN17" s="154">
        <f>IF(F17="",0,$AO17*N(HLOOKUP($F17,Partenaires!$B$10:$F$16,5,FALSE)))</f>
        <v>0</v>
      </c>
      <c r="AO17" s="154">
        <f t="shared" si="27"/>
        <v>0</v>
      </c>
    </row>
    <row r="18" spans="1:41" ht="18" customHeight="1" x14ac:dyDescent="0.4">
      <c r="A18" s="26"/>
      <c r="B18" s="26"/>
      <c r="C18" s="26"/>
      <c r="D18" s="61" t="str">
        <f t="shared" si="10"/>
        <v/>
      </c>
      <c r="E18" s="62">
        <f>IFERROR(VLOOKUP(D18,'Structure projet '!D:E,2,FALSE),"")</f>
        <v>0</v>
      </c>
      <c r="F18" s="26"/>
      <c r="G18" s="26"/>
      <c r="H18" s="27"/>
      <c r="I18" s="27"/>
      <c r="J18" s="37"/>
      <c r="K18" s="37"/>
      <c r="L18" s="37"/>
      <c r="M18" s="37"/>
      <c r="N18" s="37"/>
      <c r="O18" s="151">
        <f t="shared" si="11"/>
        <v>0</v>
      </c>
      <c r="P18" s="31"/>
      <c r="Q18" s="31"/>
      <c r="R18" s="31"/>
      <c r="S18" s="31"/>
      <c r="T18" s="31"/>
      <c r="U18" s="152">
        <f t="shared" si="12"/>
        <v>0</v>
      </c>
      <c r="V18" s="139"/>
      <c r="W18" s="152">
        <f t="shared" si="28"/>
        <v>0</v>
      </c>
      <c r="X18" s="31" t="str">
        <f>_xlfn.IFNA(IF(VLOOKUP(CONCATENATE($D18,$F18,$G18,X$3),'Description des coûts'!$D$8:$M$1048576,5,FALSE)=X$3,VLOOKUP(CONCATENATE($D18,$F18,$G18,X$3),'Description des coûts'!$D$8:$M$1048576,9,FALSE),0),"")</f>
        <v/>
      </c>
      <c r="Y18" s="31" t="str">
        <f>_xlfn.IFNA(IF(VLOOKUP(CONCATENATE($D18,$F18,$G18,Y$3),'Description des coûts'!$D$8:$M$1048576,5,FALSE)=Y$3,VLOOKUP(CONCATENATE($D18,$F18,$G18,Y$3),'Description des coûts'!$D$8:$M$1048576,9,FALSE),0),"")</f>
        <v/>
      </c>
      <c r="Z18" s="31" t="str">
        <f>_xlfn.IFNA(IF(VLOOKUP(CONCATENATE($D18,$F18,$G18,Z$3),'Description des coûts'!$D$8:$M$1048576,5,FALSE)=Z$3,VLOOKUP(CONCATENATE($D18,$F18,$G18,Z$3),'Description des coûts'!$D$8:$M$1048576,9,FALSE),0),"")</f>
        <v/>
      </c>
      <c r="AA18" s="31" t="str">
        <f>_xlfn.IFNA(IF(VLOOKUP(CONCATENATE($D18,$F18,$G18,AA$3),'Description des coûts'!$D$8:$M$1048576,5,FALSE)=AA$3,VLOOKUP(CONCATENATE($D18,$F18,$G18,AA$3),'Description des coûts'!$D$8:$M$1048576,9,FALSE),0),"")</f>
        <v/>
      </c>
      <c r="AB18" s="31" t="str">
        <f>_xlfn.IFNA(IF(VLOOKUP(CONCATENATE($D18,$F18,$G18,AB$3),'Description des coûts'!$D$8:$M$1048576,5,FALSE)=AB$3,VLOOKUP(CONCATENATE($D18,$F18,$G18,AB$3),'Description des coûts'!$D$8:$M$1048576,9,FALSE),0),"")</f>
        <v/>
      </c>
      <c r="AC18" s="27"/>
      <c r="AD18" s="152">
        <f t="shared" si="24"/>
        <v>0</v>
      </c>
      <c r="AE18" s="26"/>
      <c r="AF18" s="153">
        <f>IF(F18="",0,IF($AE18 = "RP - Infras portuaires", N(HLOOKUP($F18,Partenaires!$B$10:$F$16,6,0)),IF($AE18 = "RP - Infras accès et draggage", N(HLOOKUP($F18,Partenaires!$B$10:$F$16,7,0)), "erreur")))</f>
        <v>0</v>
      </c>
      <c r="AG18" s="154">
        <f t="shared" si="14"/>
        <v>0</v>
      </c>
      <c r="AH18" s="154">
        <f t="shared" si="15"/>
        <v>0</v>
      </c>
      <c r="AI18" s="154">
        <f t="shared" si="16"/>
        <v>0</v>
      </c>
      <c r="AJ18" s="154">
        <f t="shared" si="30"/>
        <v>0</v>
      </c>
      <c r="AK18" s="154">
        <f t="shared" si="18"/>
        <v>0</v>
      </c>
      <c r="AL18" s="154">
        <f t="shared" si="25"/>
        <v>0</v>
      </c>
      <c r="AM18" s="154">
        <f t="shared" si="29"/>
        <v>0</v>
      </c>
      <c r="AN18" s="154">
        <f>IF(F18="",0,$AO18*N(HLOOKUP($F18,Partenaires!$B$10:$F$16,5,FALSE)))</f>
        <v>0</v>
      </c>
      <c r="AO18" s="154">
        <f t="shared" si="27"/>
        <v>0</v>
      </c>
    </row>
    <row r="19" spans="1:41" ht="18" customHeight="1" x14ac:dyDescent="0.4">
      <c r="A19" s="26"/>
      <c r="B19" s="26"/>
      <c r="C19" s="26"/>
      <c r="D19" s="61" t="str">
        <f t="shared" si="10"/>
        <v/>
      </c>
      <c r="E19" s="62">
        <f>IFERROR(VLOOKUP(D19,'Structure projet '!D:E,2,FALSE),"")</f>
        <v>0</v>
      </c>
      <c r="F19" s="26"/>
      <c r="G19" s="26"/>
      <c r="H19" s="27"/>
      <c r="I19" s="27"/>
      <c r="J19" s="37"/>
      <c r="K19" s="37"/>
      <c r="L19" s="37"/>
      <c r="M19" s="37"/>
      <c r="N19" s="37"/>
      <c r="O19" s="151">
        <f t="shared" si="11"/>
        <v>0</v>
      </c>
      <c r="P19" s="31"/>
      <c r="Q19" s="31"/>
      <c r="R19" s="31"/>
      <c r="S19" s="31"/>
      <c r="T19" s="31"/>
      <c r="U19" s="152">
        <f t="shared" si="12"/>
        <v>0</v>
      </c>
      <c r="V19" s="139"/>
      <c r="W19" s="152">
        <f t="shared" si="28"/>
        <v>0</v>
      </c>
      <c r="X19" s="31" t="str">
        <f>_xlfn.IFNA(IF(VLOOKUP(CONCATENATE($D19,$F19,$G19,X$3),'Description des coûts'!$D$8:$M$1048576,5,FALSE)=X$3,VLOOKUP(CONCATENATE($D19,$F19,$G19,X$3),'Description des coûts'!$D$8:$M$1048576,9,FALSE),0),"")</f>
        <v/>
      </c>
      <c r="Y19" s="31" t="str">
        <f>_xlfn.IFNA(IF(VLOOKUP(CONCATENATE($D19,$F19,$G19,Y$3),'Description des coûts'!$D$8:$M$1048576,5,FALSE)=Y$3,VLOOKUP(CONCATENATE($D19,$F19,$G19,Y$3),'Description des coûts'!$D$8:$M$1048576,9,FALSE),0),"")</f>
        <v/>
      </c>
      <c r="Z19" s="31" t="str">
        <f>_xlfn.IFNA(IF(VLOOKUP(CONCATENATE($D19,$F19,$G19,Z$3),'Description des coûts'!$D$8:$M$1048576,5,FALSE)=Z$3,VLOOKUP(CONCATENATE($D19,$F19,$G19,Z$3),'Description des coûts'!$D$8:$M$1048576,9,FALSE),0),"")</f>
        <v/>
      </c>
      <c r="AA19" s="31" t="str">
        <f>_xlfn.IFNA(IF(VLOOKUP(CONCATENATE($D19,$F19,$G19,AA$3),'Description des coûts'!$D$8:$M$1048576,5,FALSE)=AA$3,VLOOKUP(CONCATENATE($D19,$F19,$G19,AA$3),'Description des coûts'!$D$8:$M$1048576,9,FALSE),0),"")</f>
        <v/>
      </c>
      <c r="AB19" s="31" t="str">
        <f>_xlfn.IFNA(IF(VLOOKUP(CONCATENATE($D19,$F19,$G19,AB$3),'Description des coûts'!$D$8:$M$1048576,5,FALSE)=AB$3,VLOOKUP(CONCATENATE($D19,$F19,$G19,AB$3),'Description des coûts'!$D$8:$M$1048576,9,FALSE),0),"")</f>
        <v/>
      </c>
      <c r="AC19" s="27"/>
      <c r="AD19" s="152">
        <f t="shared" si="24"/>
        <v>0</v>
      </c>
      <c r="AE19" s="26"/>
      <c r="AF19" s="153">
        <f>IF(F19="",0,IF($AE19 = "RP - Infras portuaires", N(HLOOKUP($F19,Partenaires!$B$10:$F$16,6,0)),IF($AE19 = "RP - Infras accès et draggage", N(HLOOKUP($F19,Partenaires!$B$10:$F$16,7,0)), "erreur")))</f>
        <v>0</v>
      </c>
      <c r="AG19" s="154">
        <f t="shared" si="14"/>
        <v>0</v>
      </c>
      <c r="AH19" s="154">
        <f t="shared" si="15"/>
        <v>0</v>
      </c>
      <c r="AI19" s="154">
        <f t="shared" si="16"/>
        <v>0</v>
      </c>
      <c r="AJ19" s="154">
        <f t="shared" si="30"/>
        <v>0</v>
      </c>
      <c r="AK19" s="154">
        <f t="shared" si="18"/>
        <v>0</v>
      </c>
      <c r="AL19" s="154">
        <f t="shared" si="25"/>
        <v>0</v>
      </c>
      <c r="AM19" s="154">
        <f t="shared" si="29"/>
        <v>0</v>
      </c>
      <c r="AN19" s="154">
        <f>IF(F19="",0,$AO19*N(HLOOKUP($F19,Partenaires!$B$10:$F$16,5,FALSE)))</f>
        <v>0</v>
      </c>
      <c r="AO19" s="154">
        <f t="shared" si="27"/>
        <v>0</v>
      </c>
    </row>
    <row r="20" spans="1:41" ht="18" customHeight="1" x14ac:dyDescent="0.4">
      <c r="A20" s="26"/>
      <c r="B20" s="26"/>
      <c r="C20" s="26"/>
      <c r="D20" s="61" t="str">
        <f t="shared" si="10"/>
        <v/>
      </c>
      <c r="E20" s="62">
        <f>IFERROR(VLOOKUP(D20,'Structure projet '!D:E,2,FALSE),"")</f>
        <v>0</v>
      </c>
      <c r="F20" s="26"/>
      <c r="G20" s="26"/>
      <c r="H20" s="27"/>
      <c r="I20" s="27"/>
      <c r="J20" s="37"/>
      <c r="K20" s="37"/>
      <c r="L20" s="37"/>
      <c r="M20" s="37"/>
      <c r="N20" s="37"/>
      <c r="O20" s="151">
        <f t="shared" si="11"/>
        <v>0</v>
      </c>
      <c r="P20" s="31"/>
      <c r="Q20" s="31"/>
      <c r="R20" s="31"/>
      <c r="S20" s="31"/>
      <c r="T20" s="31"/>
      <c r="U20" s="152">
        <f t="shared" si="12"/>
        <v>0</v>
      </c>
      <c r="V20" s="139"/>
      <c r="W20" s="152">
        <f t="shared" si="28"/>
        <v>0</v>
      </c>
      <c r="X20" s="31" t="str">
        <f>_xlfn.IFNA(IF(VLOOKUP(CONCATENATE($D20,$F20,$G20,X$3),'Description des coûts'!$D$8:$M$1048576,5,FALSE)=X$3,VLOOKUP(CONCATENATE($D20,$F20,$G20,X$3),'Description des coûts'!$D$8:$M$1048576,9,FALSE),0),"")</f>
        <v/>
      </c>
      <c r="Y20" s="31" t="str">
        <f>_xlfn.IFNA(IF(VLOOKUP(CONCATENATE($D20,$F20,$G20,Y$3),'Description des coûts'!$D$8:$M$1048576,5,FALSE)=Y$3,VLOOKUP(CONCATENATE($D20,$F20,$G20,Y$3),'Description des coûts'!$D$8:$M$1048576,9,FALSE),0),"")</f>
        <v/>
      </c>
      <c r="Z20" s="31" t="str">
        <f>_xlfn.IFNA(IF(VLOOKUP(CONCATENATE($D20,$F20,$G20,Z$3),'Description des coûts'!$D$8:$M$1048576,5,FALSE)=Z$3,VLOOKUP(CONCATENATE($D20,$F20,$G20,Z$3),'Description des coûts'!$D$8:$M$1048576,9,FALSE),0),"")</f>
        <v/>
      </c>
      <c r="AA20" s="31" t="str">
        <f>_xlfn.IFNA(IF(VLOOKUP(CONCATENATE($D20,$F20,$G20,AA$3),'Description des coûts'!$D$8:$M$1048576,5,FALSE)=AA$3,VLOOKUP(CONCATENATE($D20,$F20,$G20,AA$3),'Description des coûts'!$D$8:$M$1048576,9,FALSE),0),"")</f>
        <v/>
      </c>
      <c r="AB20" s="31" t="str">
        <f>_xlfn.IFNA(IF(VLOOKUP(CONCATENATE($D20,$F20,$G20,AB$3),'Description des coûts'!$D$8:$M$1048576,5,FALSE)=AB$3,VLOOKUP(CONCATENATE($D20,$F20,$G20,AB$3),'Description des coûts'!$D$8:$M$1048576,9,FALSE),0),"")</f>
        <v/>
      </c>
      <c r="AC20" s="27"/>
      <c r="AD20" s="152">
        <f t="shared" si="24"/>
        <v>0</v>
      </c>
      <c r="AE20" s="26"/>
      <c r="AF20" s="153">
        <f>IF(F20="",0,IF($AE20 = "RP - Infras portuaires", N(HLOOKUP($F20,Partenaires!$B$10:$F$16,6,0)),IF($AE20 = "RP - Infras accès et draggage", N(HLOOKUP($F20,Partenaires!$B$10:$F$16,7,0)), "erreur")))</f>
        <v>0</v>
      </c>
      <c r="AG20" s="154">
        <f t="shared" si="14"/>
        <v>0</v>
      </c>
      <c r="AH20" s="154">
        <f t="shared" si="15"/>
        <v>0</v>
      </c>
      <c r="AI20" s="154">
        <f t="shared" si="16"/>
        <v>0</v>
      </c>
      <c r="AJ20" s="154">
        <f t="shared" si="30"/>
        <v>0</v>
      </c>
      <c r="AK20" s="154">
        <f t="shared" si="18"/>
        <v>0</v>
      </c>
      <c r="AL20" s="154">
        <f t="shared" si="25"/>
        <v>0</v>
      </c>
      <c r="AM20" s="154">
        <f t="shared" si="29"/>
        <v>0</v>
      </c>
      <c r="AN20" s="154">
        <f>IF(F20="",0,$AO20*N(HLOOKUP($F20,Partenaires!$B$10:$F$16,5,FALSE)))</f>
        <v>0</v>
      </c>
      <c r="AO20" s="154">
        <f t="shared" si="27"/>
        <v>0</v>
      </c>
    </row>
    <row r="21" spans="1:41" ht="18" customHeight="1" x14ac:dyDescent="0.4">
      <c r="A21" s="26"/>
      <c r="B21" s="26"/>
      <c r="C21" s="26"/>
      <c r="D21" s="61" t="str">
        <f t="shared" si="10"/>
        <v/>
      </c>
      <c r="E21" s="62">
        <f>IFERROR(VLOOKUP(D21,'Structure projet '!D:E,2,FALSE),"")</f>
        <v>0</v>
      </c>
      <c r="F21" s="26"/>
      <c r="G21" s="26"/>
      <c r="H21" s="27"/>
      <c r="I21" s="27"/>
      <c r="J21" s="37"/>
      <c r="K21" s="37"/>
      <c r="L21" s="37"/>
      <c r="M21" s="37"/>
      <c r="N21" s="37"/>
      <c r="O21" s="151">
        <f t="shared" si="11"/>
        <v>0</v>
      </c>
      <c r="P21" s="31"/>
      <c r="Q21" s="31"/>
      <c r="R21" s="31"/>
      <c r="S21" s="31"/>
      <c r="T21" s="31"/>
      <c r="U21" s="152">
        <f t="shared" si="12"/>
        <v>0</v>
      </c>
      <c r="V21" s="139"/>
      <c r="W21" s="152">
        <f t="shared" si="28"/>
        <v>0</v>
      </c>
      <c r="X21" s="31" t="str">
        <f>_xlfn.IFNA(IF(VLOOKUP(CONCATENATE($D21,$F21,$G21,X$3),'Description des coûts'!$D$8:$M$1048576,5,FALSE)=X$3,VLOOKUP(CONCATENATE($D21,$F21,$G21,X$3),'Description des coûts'!$D$8:$M$1048576,9,FALSE),0),"")</f>
        <v/>
      </c>
      <c r="Y21" s="31" t="str">
        <f>_xlfn.IFNA(IF(VLOOKUP(CONCATENATE($D21,$F21,$G21,Y$3),'Description des coûts'!$D$8:$M$1048576,5,FALSE)=Y$3,VLOOKUP(CONCATENATE($D21,$F21,$G21,Y$3),'Description des coûts'!$D$8:$M$1048576,9,FALSE),0),"")</f>
        <v/>
      </c>
      <c r="Z21" s="31" t="str">
        <f>_xlfn.IFNA(IF(VLOOKUP(CONCATENATE($D21,$F21,$G21,Z$3),'Description des coûts'!$D$8:$M$1048576,5,FALSE)=Z$3,VLOOKUP(CONCATENATE($D21,$F21,$G21,Z$3),'Description des coûts'!$D$8:$M$1048576,9,FALSE),0),"")</f>
        <v/>
      </c>
      <c r="AA21" s="31" t="str">
        <f>_xlfn.IFNA(IF(VLOOKUP(CONCATENATE($D21,$F21,$G21,AA$3),'Description des coûts'!$D$8:$M$1048576,5,FALSE)=AA$3,VLOOKUP(CONCATENATE($D21,$F21,$G21,AA$3),'Description des coûts'!$D$8:$M$1048576,9,FALSE),0),"")</f>
        <v/>
      </c>
      <c r="AB21" s="31" t="str">
        <f>_xlfn.IFNA(IF(VLOOKUP(CONCATENATE($D21,$F21,$G21,AB$3),'Description des coûts'!$D$8:$M$1048576,5,FALSE)=AB$3,VLOOKUP(CONCATENATE($D21,$F21,$G21,AB$3),'Description des coûts'!$D$8:$M$1048576,9,FALSE),0),"")</f>
        <v/>
      </c>
      <c r="AC21" s="27"/>
      <c r="AD21" s="152">
        <f t="shared" si="24"/>
        <v>0</v>
      </c>
      <c r="AE21" s="26"/>
      <c r="AF21" s="153">
        <f>IF(F21="",0,IF($AE21 = "RP - Infras portuaires", N(HLOOKUP($F21,Partenaires!$B$10:$F$16,6,0)),IF($AE21 = "RP - Infras accès et draggage", N(HLOOKUP($F21,Partenaires!$B$10:$F$16,7,0)), "erreur")))</f>
        <v>0</v>
      </c>
      <c r="AG21" s="154">
        <f t="shared" si="14"/>
        <v>0</v>
      </c>
      <c r="AH21" s="154">
        <f t="shared" si="15"/>
        <v>0</v>
      </c>
      <c r="AI21" s="154">
        <f t="shared" si="16"/>
        <v>0</v>
      </c>
      <c r="AJ21" s="154">
        <f t="shared" si="30"/>
        <v>0</v>
      </c>
      <c r="AK21" s="154">
        <f t="shared" si="18"/>
        <v>0</v>
      </c>
      <c r="AL21" s="154">
        <f t="shared" si="25"/>
        <v>0</v>
      </c>
      <c r="AM21" s="154">
        <f t="shared" si="29"/>
        <v>0</v>
      </c>
      <c r="AN21" s="154">
        <f>IF(F21="",0,$AO21*N(HLOOKUP($F21,Partenaires!$B$10:$F$16,5,FALSE)))</f>
        <v>0</v>
      </c>
      <c r="AO21" s="154">
        <f t="shared" si="27"/>
        <v>0</v>
      </c>
    </row>
    <row r="22" spans="1:41" ht="18" customHeight="1" x14ac:dyDescent="0.4">
      <c r="A22" s="26"/>
      <c r="B22" s="26"/>
      <c r="C22" s="26"/>
      <c r="D22" s="61" t="str">
        <f t="shared" si="10"/>
        <v/>
      </c>
      <c r="E22" s="62">
        <f>IFERROR(VLOOKUP(D22,'Structure projet '!D:E,2,FALSE),"")</f>
        <v>0</v>
      </c>
      <c r="F22" s="26"/>
      <c r="G22" s="26"/>
      <c r="H22" s="27"/>
      <c r="I22" s="27"/>
      <c r="J22" s="37"/>
      <c r="K22" s="37"/>
      <c r="L22" s="37"/>
      <c r="M22" s="37"/>
      <c r="N22" s="37"/>
      <c r="O22" s="151">
        <f t="shared" si="11"/>
        <v>0</v>
      </c>
      <c r="P22" s="31"/>
      <c r="Q22" s="31"/>
      <c r="R22" s="31"/>
      <c r="S22" s="31"/>
      <c r="T22" s="31"/>
      <c r="U22" s="152">
        <f t="shared" si="12"/>
        <v>0</v>
      </c>
      <c r="V22" s="139"/>
      <c r="W22" s="152">
        <f t="shared" si="28"/>
        <v>0</v>
      </c>
      <c r="X22" s="31" t="str">
        <f>_xlfn.IFNA(IF(VLOOKUP(CONCATENATE($D22,$F22,$G22,X$3),'Description des coûts'!$D$8:$M$1048576,5,FALSE)=X$3,VLOOKUP(CONCATENATE($D22,$F22,$G22,X$3),'Description des coûts'!$D$8:$M$1048576,9,FALSE),0),"")</f>
        <v/>
      </c>
      <c r="Y22" s="31" t="str">
        <f>_xlfn.IFNA(IF(VLOOKUP(CONCATENATE($D22,$F22,$G22,Y$3),'Description des coûts'!$D$8:$M$1048576,5,FALSE)=Y$3,VLOOKUP(CONCATENATE($D22,$F22,$G22,Y$3),'Description des coûts'!$D$8:$M$1048576,9,FALSE),0),"")</f>
        <v/>
      </c>
      <c r="Z22" s="31" t="str">
        <f>_xlfn.IFNA(IF(VLOOKUP(CONCATENATE($D22,$F22,$G22,Z$3),'Description des coûts'!$D$8:$M$1048576,5,FALSE)=Z$3,VLOOKUP(CONCATENATE($D22,$F22,$G22,Z$3),'Description des coûts'!$D$8:$M$1048576,9,FALSE),0),"")</f>
        <v/>
      </c>
      <c r="AA22" s="31" t="str">
        <f>_xlfn.IFNA(IF(VLOOKUP(CONCATENATE($D22,$F22,$G22,AA$3),'Description des coûts'!$D$8:$M$1048576,5,FALSE)=AA$3,VLOOKUP(CONCATENATE($D22,$F22,$G22,AA$3),'Description des coûts'!$D$8:$M$1048576,9,FALSE),0),"")</f>
        <v/>
      </c>
      <c r="AB22" s="31" t="str">
        <f>_xlfn.IFNA(IF(VLOOKUP(CONCATENATE($D22,$F22,$G22,AB$3),'Description des coûts'!$D$8:$M$1048576,5,FALSE)=AB$3,VLOOKUP(CONCATENATE($D22,$F22,$G22,AB$3),'Description des coûts'!$D$8:$M$1048576,9,FALSE),0),"")</f>
        <v/>
      </c>
      <c r="AC22" s="27"/>
      <c r="AD22" s="152">
        <f t="shared" si="24"/>
        <v>0</v>
      </c>
      <c r="AE22" s="26"/>
      <c r="AF22" s="153">
        <f>IF(F22="",0,IF($AE22 = "RP - Infras portuaires", N(HLOOKUP($F22,Partenaires!$B$10:$F$16,6,0)),IF($AE22 = "RP - Infras accès et draggage", N(HLOOKUP($F22,Partenaires!$B$10:$F$16,7,0)), "erreur")))</f>
        <v>0</v>
      </c>
      <c r="AG22" s="154">
        <f t="shared" si="14"/>
        <v>0</v>
      </c>
      <c r="AH22" s="154">
        <f t="shared" si="15"/>
        <v>0</v>
      </c>
      <c r="AI22" s="154">
        <f t="shared" si="16"/>
        <v>0</v>
      </c>
      <c r="AJ22" s="154">
        <f t="shared" si="30"/>
        <v>0</v>
      </c>
      <c r="AK22" s="154">
        <f t="shared" si="18"/>
        <v>0</v>
      </c>
      <c r="AL22" s="154">
        <f t="shared" si="25"/>
        <v>0</v>
      </c>
      <c r="AM22" s="154">
        <f t="shared" si="29"/>
        <v>0</v>
      </c>
      <c r="AN22" s="154">
        <f>IF(F22="",0,$AO22*N(HLOOKUP($F22,Partenaires!$B$10:$F$16,5,FALSE)))</f>
        <v>0</v>
      </c>
      <c r="AO22" s="154">
        <f t="shared" si="27"/>
        <v>0</v>
      </c>
    </row>
    <row r="23" spans="1:41" ht="18" customHeight="1" x14ac:dyDescent="0.4">
      <c r="A23" s="26"/>
      <c r="B23" s="26"/>
      <c r="C23" s="26"/>
      <c r="D23" s="61" t="str">
        <f t="shared" si="10"/>
        <v/>
      </c>
      <c r="E23" s="62">
        <f>IFERROR(VLOOKUP(D23,'Structure projet '!D:E,2,FALSE),"")</f>
        <v>0</v>
      </c>
      <c r="F23" s="26"/>
      <c r="G23" s="26"/>
      <c r="H23" s="27"/>
      <c r="I23" s="27"/>
      <c r="J23" s="37"/>
      <c r="K23" s="37"/>
      <c r="L23" s="37"/>
      <c r="M23" s="37"/>
      <c r="N23" s="37"/>
      <c r="O23" s="151">
        <f t="shared" si="11"/>
        <v>0</v>
      </c>
      <c r="P23" s="31"/>
      <c r="Q23" s="31"/>
      <c r="R23" s="31"/>
      <c r="S23" s="31"/>
      <c r="T23" s="31"/>
      <c r="U23" s="152">
        <f t="shared" si="12"/>
        <v>0</v>
      </c>
      <c r="V23" s="139"/>
      <c r="W23" s="152">
        <f t="shared" si="28"/>
        <v>0</v>
      </c>
      <c r="X23" s="31" t="str">
        <f>_xlfn.IFNA(IF(VLOOKUP(CONCATENATE($D23,$F23,$G23,X$3),'Description des coûts'!$D$8:$M$1048576,5,FALSE)=X$3,VLOOKUP(CONCATENATE($D23,$F23,$G23,X$3),'Description des coûts'!$D$8:$M$1048576,9,FALSE),0),"")</f>
        <v/>
      </c>
      <c r="Y23" s="31" t="str">
        <f>_xlfn.IFNA(IF(VLOOKUP(CONCATENATE($D23,$F23,$G23,Y$3),'Description des coûts'!$D$8:$M$1048576,5,FALSE)=Y$3,VLOOKUP(CONCATENATE($D23,$F23,$G23,Y$3),'Description des coûts'!$D$8:$M$1048576,9,FALSE),0),"")</f>
        <v/>
      </c>
      <c r="Z23" s="31" t="str">
        <f>_xlfn.IFNA(IF(VLOOKUP(CONCATENATE($D23,$F23,$G23,Z$3),'Description des coûts'!$D$8:$M$1048576,5,FALSE)=Z$3,VLOOKUP(CONCATENATE($D23,$F23,$G23,Z$3),'Description des coûts'!$D$8:$M$1048576,9,FALSE),0),"")</f>
        <v/>
      </c>
      <c r="AA23" s="31" t="str">
        <f>_xlfn.IFNA(IF(VLOOKUP(CONCATENATE($D23,$F23,$G23,AA$3),'Description des coûts'!$D$8:$M$1048576,5,FALSE)=AA$3,VLOOKUP(CONCATENATE($D23,$F23,$G23,AA$3),'Description des coûts'!$D$8:$M$1048576,9,FALSE),0),"")</f>
        <v/>
      </c>
      <c r="AB23" s="31" t="str">
        <f>_xlfn.IFNA(IF(VLOOKUP(CONCATENATE($D23,$F23,$G23,AB$3),'Description des coûts'!$D$8:$M$1048576,5,FALSE)=AB$3,VLOOKUP(CONCATENATE($D23,$F23,$G23,AB$3),'Description des coûts'!$D$8:$M$1048576,9,FALSE),0),"")</f>
        <v/>
      </c>
      <c r="AC23" s="27"/>
      <c r="AD23" s="152">
        <f t="shared" si="24"/>
        <v>0</v>
      </c>
      <c r="AE23" s="26"/>
      <c r="AF23" s="153">
        <f>IF(F23="",0,IF($AE23 = "RP - Infras portuaires", N(HLOOKUP($F23,Partenaires!$B$10:$F$16,6,0)),IF($AE23 = "RP - Infras accès et draggage", N(HLOOKUP($F23,Partenaires!$B$10:$F$16,7,0)), "erreur")))</f>
        <v>0</v>
      </c>
      <c r="AG23" s="154">
        <f t="shared" si="14"/>
        <v>0</v>
      </c>
      <c r="AH23" s="154">
        <f t="shared" si="15"/>
        <v>0</v>
      </c>
      <c r="AI23" s="154">
        <f t="shared" si="16"/>
        <v>0</v>
      </c>
      <c r="AJ23" s="154">
        <f t="shared" si="30"/>
        <v>0</v>
      </c>
      <c r="AK23" s="154">
        <f t="shared" si="18"/>
        <v>0</v>
      </c>
      <c r="AL23" s="154">
        <f t="shared" si="25"/>
        <v>0</v>
      </c>
      <c r="AM23" s="154">
        <f t="shared" si="29"/>
        <v>0</v>
      </c>
      <c r="AN23" s="154">
        <f>IF(F23="",0,$AO23*N(HLOOKUP($F23,Partenaires!$B$10:$F$16,5,FALSE)))</f>
        <v>0</v>
      </c>
      <c r="AO23" s="154">
        <f t="shared" si="27"/>
        <v>0</v>
      </c>
    </row>
    <row r="24" spans="1:41" ht="18" customHeight="1" x14ac:dyDescent="0.4">
      <c r="A24" s="26"/>
      <c r="B24" s="26"/>
      <c r="C24" s="26"/>
      <c r="D24" s="61" t="str">
        <f t="shared" si="10"/>
        <v/>
      </c>
      <c r="E24" s="62">
        <f>IFERROR(VLOOKUP(D24,'Structure projet '!D:E,2,FALSE),"")</f>
        <v>0</v>
      </c>
      <c r="F24" s="26"/>
      <c r="G24" s="26"/>
      <c r="H24" s="27"/>
      <c r="I24" s="27"/>
      <c r="J24" s="37"/>
      <c r="K24" s="37"/>
      <c r="L24" s="37"/>
      <c r="M24" s="37"/>
      <c r="N24" s="37"/>
      <c r="O24" s="151">
        <f t="shared" si="11"/>
        <v>0</v>
      </c>
      <c r="P24" s="31"/>
      <c r="Q24" s="31"/>
      <c r="R24" s="31"/>
      <c r="S24" s="31"/>
      <c r="T24" s="31"/>
      <c r="U24" s="152">
        <f t="shared" si="12"/>
        <v>0</v>
      </c>
      <c r="V24" s="139"/>
      <c r="W24" s="152">
        <f t="shared" si="28"/>
        <v>0</v>
      </c>
      <c r="X24" s="31" t="str">
        <f>_xlfn.IFNA(IF(VLOOKUP(CONCATENATE($D24,$F24,$G24,X$3),'Description des coûts'!$D$8:$M$1048576,5,FALSE)=X$3,VLOOKUP(CONCATENATE($D24,$F24,$G24,X$3),'Description des coûts'!$D$8:$M$1048576,9,FALSE),0),"")</f>
        <v/>
      </c>
      <c r="Y24" s="31" t="str">
        <f>_xlfn.IFNA(IF(VLOOKUP(CONCATENATE($D24,$F24,$G24,Y$3),'Description des coûts'!$D$8:$M$1048576,5,FALSE)=Y$3,VLOOKUP(CONCATENATE($D24,$F24,$G24,Y$3),'Description des coûts'!$D$8:$M$1048576,9,FALSE),0),"")</f>
        <v/>
      </c>
      <c r="Z24" s="31" t="str">
        <f>_xlfn.IFNA(IF(VLOOKUP(CONCATENATE($D24,$F24,$G24,Z$3),'Description des coûts'!$D$8:$M$1048576,5,FALSE)=Z$3,VLOOKUP(CONCATENATE($D24,$F24,$G24,Z$3),'Description des coûts'!$D$8:$M$1048576,9,FALSE),0),"")</f>
        <v/>
      </c>
      <c r="AA24" s="31" t="str">
        <f>_xlfn.IFNA(IF(VLOOKUP(CONCATENATE($D24,$F24,$G24,AA$3),'Description des coûts'!$D$8:$M$1048576,5,FALSE)=AA$3,VLOOKUP(CONCATENATE($D24,$F24,$G24,AA$3),'Description des coûts'!$D$8:$M$1048576,9,FALSE),0),"")</f>
        <v/>
      </c>
      <c r="AB24" s="31" t="str">
        <f>_xlfn.IFNA(IF(VLOOKUP(CONCATENATE($D24,$F24,$G24,AB$3),'Description des coûts'!$D$8:$M$1048576,5,FALSE)=AB$3,VLOOKUP(CONCATENATE($D24,$F24,$G24,AB$3),'Description des coûts'!$D$8:$M$1048576,9,FALSE),0),"")</f>
        <v/>
      </c>
      <c r="AC24" s="27"/>
      <c r="AD24" s="152">
        <f t="shared" si="24"/>
        <v>0</v>
      </c>
      <c r="AE24" s="26"/>
      <c r="AF24" s="153">
        <f>IF(F24="",0,IF($AE24 = "RP - Infras portuaires", N(HLOOKUP($F24,Partenaires!$B$10:$F$16,6,0)),IF($AE24 = "RP - Infras accès et draggage", N(HLOOKUP($F24,Partenaires!$B$10:$F$16,7,0)), "erreur")))</f>
        <v>0</v>
      </c>
      <c r="AG24" s="154">
        <f t="shared" si="14"/>
        <v>0</v>
      </c>
      <c r="AH24" s="154">
        <f t="shared" si="15"/>
        <v>0</v>
      </c>
      <c r="AI24" s="154">
        <f t="shared" si="16"/>
        <v>0</v>
      </c>
      <c r="AJ24" s="154">
        <f t="shared" si="30"/>
        <v>0</v>
      </c>
      <c r="AK24" s="154">
        <f t="shared" si="18"/>
        <v>0</v>
      </c>
      <c r="AL24" s="154">
        <f t="shared" si="25"/>
        <v>0</v>
      </c>
      <c r="AM24" s="154">
        <f t="shared" si="29"/>
        <v>0</v>
      </c>
      <c r="AN24" s="154">
        <f>IF(F24="",0,$AO24*N(HLOOKUP($F24,Partenaires!$B$10:$F$16,5,FALSE)))</f>
        <v>0</v>
      </c>
      <c r="AO24" s="154">
        <f t="shared" si="27"/>
        <v>0</v>
      </c>
    </row>
    <row r="25" spans="1:41" ht="18" customHeight="1" x14ac:dyDescent="0.4">
      <c r="A25" s="26"/>
      <c r="B25" s="26"/>
      <c r="C25" s="26"/>
      <c r="D25" s="61" t="str">
        <f t="shared" si="10"/>
        <v/>
      </c>
      <c r="E25" s="62">
        <f>IFERROR(VLOOKUP(D25,'Structure projet '!D:E,2,FALSE),"")</f>
        <v>0</v>
      </c>
      <c r="F25" s="26"/>
      <c r="G25" s="26"/>
      <c r="H25" s="27"/>
      <c r="I25" s="27"/>
      <c r="J25" s="37"/>
      <c r="K25" s="37"/>
      <c r="L25" s="37"/>
      <c r="M25" s="37"/>
      <c r="N25" s="37"/>
      <c r="O25" s="151">
        <f t="shared" si="11"/>
        <v>0</v>
      </c>
      <c r="P25" s="31"/>
      <c r="Q25" s="31"/>
      <c r="R25" s="31"/>
      <c r="S25" s="31"/>
      <c r="T25" s="31"/>
      <c r="U25" s="152">
        <f t="shared" si="12"/>
        <v>0</v>
      </c>
      <c r="V25" s="139"/>
      <c r="W25" s="152">
        <f t="shared" si="28"/>
        <v>0</v>
      </c>
      <c r="X25" s="31" t="str">
        <f>_xlfn.IFNA(IF(VLOOKUP(CONCATENATE($D25,$F25,$G25,X$3),'Description des coûts'!$D$8:$M$1048576,5,FALSE)=X$3,VLOOKUP(CONCATENATE($D25,$F25,$G25,X$3),'Description des coûts'!$D$8:$M$1048576,9,FALSE),0),"")</f>
        <v/>
      </c>
      <c r="Y25" s="31" t="str">
        <f>_xlfn.IFNA(IF(VLOOKUP(CONCATENATE($D25,$F25,$G25,Y$3),'Description des coûts'!$D$8:$M$1048576,5,FALSE)=Y$3,VLOOKUP(CONCATENATE($D25,$F25,$G25,Y$3),'Description des coûts'!$D$8:$M$1048576,9,FALSE),0),"")</f>
        <v/>
      </c>
      <c r="Z25" s="31" t="str">
        <f>_xlfn.IFNA(IF(VLOOKUP(CONCATENATE($D25,$F25,$G25,Z$3),'Description des coûts'!$D$8:$M$1048576,5,FALSE)=Z$3,VLOOKUP(CONCATENATE($D25,$F25,$G25,Z$3),'Description des coûts'!$D$8:$M$1048576,9,FALSE),0),"")</f>
        <v/>
      </c>
      <c r="AA25" s="31" t="str">
        <f>_xlfn.IFNA(IF(VLOOKUP(CONCATENATE($D25,$F25,$G25,AA$3),'Description des coûts'!$D$8:$M$1048576,5,FALSE)=AA$3,VLOOKUP(CONCATENATE($D25,$F25,$G25,AA$3),'Description des coûts'!$D$8:$M$1048576,9,FALSE),0),"")</f>
        <v/>
      </c>
      <c r="AB25" s="31" t="str">
        <f>_xlfn.IFNA(IF(VLOOKUP(CONCATENATE($D25,$F25,$G25,AB$3),'Description des coûts'!$D$8:$M$1048576,5,FALSE)=AB$3,VLOOKUP(CONCATENATE($D25,$F25,$G25,AB$3),'Description des coûts'!$D$8:$M$1048576,9,FALSE),0),"")</f>
        <v/>
      </c>
      <c r="AC25" s="27"/>
      <c r="AD25" s="152">
        <f t="shared" si="24"/>
        <v>0</v>
      </c>
      <c r="AE25" s="26"/>
      <c r="AF25" s="153">
        <f>IF(F25="",0,IF($AE25 = "RP - Infras portuaires", N(HLOOKUP($F25,Partenaires!$B$10:$F$16,6,0)),IF($AE25 = "RP - Infras accès et draggage", N(HLOOKUP($F25,Partenaires!$B$10:$F$16,7,0)), "erreur")))</f>
        <v>0</v>
      </c>
      <c r="AG25" s="154">
        <f t="shared" si="14"/>
        <v>0</v>
      </c>
      <c r="AH25" s="154">
        <f t="shared" si="15"/>
        <v>0</v>
      </c>
      <c r="AI25" s="154">
        <f t="shared" si="16"/>
        <v>0</v>
      </c>
      <c r="AJ25" s="154">
        <f t="shared" si="30"/>
        <v>0</v>
      </c>
      <c r="AK25" s="154">
        <f t="shared" si="18"/>
        <v>0</v>
      </c>
      <c r="AL25" s="154">
        <f t="shared" si="25"/>
        <v>0</v>
      </c>
      <c r="AM25" s="154">
        <f t="shared" si="29"/>
        <v>0</v>
      </c>
      <c r="AN25" s="154">
        <f>IF(F25="",0,$AO25*N(HLOOKUP($F25,Partenaires!$B$10:$F$16,5,FALSE)))</f>
        <v>0</v>
      </c>
      <c r="AO25" s="154">
        <f t="shared" si="27"/>
        <v>0</v>
      </c>
    </row>
    <row r="26" spans="1:41" ht="18" customHeight="1" x14ac:dyDescent="0.4">
      <c r="A26" s="26"/>
      <c r="B26" s="26"/>
      <c r="C26" s="26"/>
      <c r="D26" s="61" t="str">
        <f t="shared" si="10"/>
        <v/>
      </c>
      <c r="E26" s="62">
        <f>IFERROR(VLOOKUP(D26,'Structure projet '!D:E,2,FALSE),"")</f>
        <v>0</v>
      </c>
      <c r="F26" s="26"/>
      <c r="G26" s="26"/>
      <c r="H26" s="27"/>
      <c r="I26" s="27"/>
      <c r="J26" s="37"/>
      <c r="K26" s="37"/>
      <c r="L26" s="37"/>
      <c r="M26" s="37"/>
      <c r="N26" s="37"/>
      <c r="O26" s="151">
        <f t="shared" si="11"/>
        <v>0</v>
      </c>
      <c r="P26" s="31"/>
      <c r="Q26" s="31"/>
      <c r="R26" s="31"/>
      <c r="S26" s="31"/>
      <c r="T26" s="31"/>
      <c r="U26" s="152">
        <f t="shared" si="12"/>
        <v>0</v>
      </c>
      <c r="V26" s="139"/>
      <c r="W26" s="152">
        <f t="shared" si="28"/>
        <v>0</v>
      </c>
      <c r="X26" s="31" t="str">
        <f>_xlfn.IFNA(IF(VLOOKUP(CONCATENATE($D26,$F26,$G26,X$3),'Description des coûts'!$D$8:$M$1048576,5,FALSE)=X$3,VLOOKUP(CONCATENATE($D26,$F26,$G26,X$3),'Description des coûts'!$D$8:$M$1048576,9,FALSE),0),"")</f>
        <v/>
      </c>
      <c r="Y26" s="31" t="str">
        <f>_xlfn.IFNA(IF(VLOOKUP(CONCATENATE($D26,$F26,$G26,Y$3),'Description des coûts'!$D$8:$M$1048576,5,FALSE)=Y$3,VLOOKUP(CONCATENATE($D26,$F26,$G26,Y$3),'Description des coûts'!$D$8:$M$1048576,9,FALSE),0),"")</f>
        <v/>
      </c>
      <c r="Z26" s="31" t="str">
        <f>_xlfn.IFNA(IF(VLOOKUP(CONCATENATE($D26,$F26,$G26,Z$3),'Description des coûts'!$D$8:$M$1048576,5,FALSE)=Z$3,VLOOKUP(CONCATENATE($D26,$F26,$G26,Z$3),'Description des coûts'!$D$8:$M$1048576,9,FALSE),0),"")</f>
        <v/>
      </c>
      <c r="AA26" s="31" t="str">
        <f>_xlfn.IFNA(IF(VLOOKUP(CONCATENATE($D26,$F26,$G26,AA$3),'Description des coûts'!$D$8:$M$1048576,5,FALSE)=AA$3,VLOOKUP(CONCATENATE($D26,$F26,$G26,AA$3),'Description des coûts'!$D$8:$M$1048576,9,FALSE),0),"")</f>
        <v/>
      </c>
      <c r="AB26" s="31" t="str">
        <f>_xlfn.IFNA(IF(VLOOKUP(CONCATENATE($D26,$F26,$G26,AB$3),'Description des coûts'!$D$8:$M$1048576,5,FALSE)=AB$3,VLOOKUP(CONCATENATE($D26,$F26,$G26,AB$3),'Description des coûts'!$D$8:$M$1048576,9,FALSE),0),"")</f>
        <v/>
      </c>
      <c r="AC26" s="27"/>
      <c r="AD26" s="152">
        <f t="shared" si="24"/>
        <v>0</v>
      </c>
      <c r="AE26" s="26"/>
      <c r="AF26" s="153">
        <f>IF(F26="",0,IF($AE26 = "RP - Infras portuaires", N(HLOOKUP($F26,Partenaires!$B$10:$F$16,6,0)),IF($AE26 = "RP - Infras accès et draggage", N(HLOOKUP($F26,Partenaires!$B$10:$F$16,7,0)), "erreur")))</f>
        <v>0</v>
      </c>
      <c r="AG26" s="154">
        <f t="shared" si="14"/>
        <v>0</v>
      </c>
      <c r="AH26" s="154">
        <f t="shared" si="15"/>
        <v>0</v>
      </c>
      <c r="AI26" s="154">
        <f t="shared" si="16"/>
        <v>0</v>
      </c>
      <c r="AJ26" s="154">
        <f t="shared" si="30"/>
        <v>0</v>
      </c>
      <c r="AK26" s="154">
        <f t="shared" si="18"/>
        <v>0</v>
      </c>
      <c r="AL26" s="154">
        <f t="shared" si="25"/>
        <v>0</v>
      </c>
      <c r="AM26" s="154">
        <f t="shared" si="29"/>
        <v>0</v>
      </c>
      <c r="AN26" s="154">
        <f>IF(F26="",0,$AO26*N(HLOOKUP($F26,Partenaires!$B$10:$F$16,5,FALSE)))</f>
        <v>0</v>
      </c>
      <c r="AO26" s="154">
        <f t="shared" si="27"/>
        <v>0</v>
      </c>
    </row>
    <row r="27" spans="1:41" ht="18" customHeight="1" x14ac:dyDescent="0.4">
      <c r="A27" s="26"/>
      <c r="B27" s="26"/>
      <c r="C27" s="26"/>
      <c r="D27" s="61" t="str">
        <f t="shared" si="10"/>
        <v/>
      </c>
      <c r="E27" s="62">
        <f>IFERROR(VLOOKUP(D27,'Structure projet '!D:E,2,FALSE),"")</f>
        <v>0</v>
      </c>
      <c r="F27" s="26"/>
      <c r="G27" s="26"/>
      <c r="H27" s="27"/>
      <c r="I27" s="27"/>
      <c r="J27" s="37"/>
      <c r="K27" s="37"/>
      <c r="L27" s="37"/>
      <c r="M27" s="37"/>
      <c r="N27" s="37"/>
      <c r="O27" s="151">
        <f t="shared" si="11"/>
        <v>0</v>
      </c>
      <c r="P27" s="31"/>
      <c r="Q27" s="31"/>
      <c r="R27" s="31"/>
      <c r="S27" s="31"/>
      <c r="T27" s="31"/>
      <c r="U27" s="152">
        <f t="shared" si="12"/>
        <v>0</v>
      </c>
      <c r="V27" s="139"/>
      <c r="W27" s="152">
        <f t="shared" si="28"/>
        <v>0</v>
      </c>
      <c r="X27" s="31" t="str">
        <f>_xlfn.IFNA(IF(VLOOKUP(CONCATENATE($D27,$F27,$G27,X$3),'Description des coûts'!$D$8:$M$1048576,5,FALSE)=X$3,VLOOKUP(CONCATENATE($D27,$F27,$G27,X$3),'Description des coûts'!$D$8:$M$1048576,9,FALSE),0),"")</f>
        <v/>
      </c>
      <c r="Y27" s="31" t="str">
        <f>_xlfn.IFNA(IF(VLOOKUP(CONCATENATE($D27,$F27,$G27,Y$3),'Description des coûts'!$D$8:$M$1048576,5,FALSE)=Y$3,VLOOKUP(CONCATENATE($D27,$F27,$G27,Y$3),'Description des coûts'!$D$8:$M$1048576,9,FALSE),0),"")</f>
        <v/>
      </c>
      <c r="Z27" s="31" t="str">
        <f>_xlfn.IFNA(IF(VLOOKUP(CONCATENATE($D27,$F27,$G27,Z$3),'Description des coûts'!$D$8:$M$1048576,5,FALSE)=Z$3,VLOOKUP(CONCATENATE($D27,$F27,$G27,Z$3),'Description des coûts'!$D$8:$M$1048576,9,FALSE),0),"")</f>
        <v/>
      </c>
      <c r="AA27" s="31" t="str">
        <f>_xlfn.IFNA(IF(VLOOKUP(CONCATENATE($D27,$F27,$G27,AA$3),'Description des coûts'!$D$8:$M$1048576,5,FALSE)=AA$3,VLOOKUP(CONCATENATE($D27,$F27,$G27,AA$3),'Description des coûts'!$D$8:$M$1048576,9,FALSE),0),"")</f>
        <v/>
      </c>
      <c r="AB27" s="31" t="str">
        <f>_xlfn.IFNA(IF(VLOOKUP(CONCATENATE($D27,$F27,$G27,AB$3),'Description des coûts'!$D$8:$M$1048576,5,FALSE)=AB$3,VLOOKUP(CONCATENATE($D27,$F27,$G27,AB$3),'Description des coûts'!$D$8:$M$1048576,9,FALSE),0),"")</f>
        <v/>
      </c>
      <c r="AC27" s="27"/>
      <c r="AD27" s="152">
        <f t="shared" si="24"/>
        <v>0</v>
      </c>
      <c r="AE27" s="26"/>
      <c r="AF27" s="153">
        <f>IF(F27="",0,IF($AE27 = "RP - Infras portuaires", N(HLOOKUP($F27,Partenaires!$B$10:$F$16,6,0)),IF($AE27 = "RP - Infras accès et draggage", N(HLOOKUP($F27,Partenaires!$B$10:$F$16,7,0)), "erreur")))</f>
        <v>0</v>
      </c>
      <c r="AG27" s="154">
        <f t="shared" si="14"/>
        <v>0</v>
      </c>
      <c r="AH27" s="154">
        <f t="shared" si="15"/>
        <v>0</v>
      </c>
      <c r="AI27" s="154">
        <f t="shared" si="16"/>
        <v>0</v>
      </c>
      <c r="AJ27" s="154">
        <f t="shared" si="30"/>
        <v>0</v>
      </c>
      <c r="AK27" s="154">
        <f t="shared" si="18"/>
        <v>0</v>
      </c>
      <c r="AL27" s="154">
        <f t="shared" si="25"/>
        <v>0</v>
      </c>
      <c r="AM27" s="154">
        <f t="shared" si="29"/>
        <v>0</v>
      </c>
      <c r="AN27" s="154">
        <f>IF(F27="",0,$AO27*N(HLOOKUP($F27,Partenaires!$B$10:$F$16,5,FALSE)))</f>
        <v>0</v>
      </c>
      <c r="AO27" s="154">
        <f t="shared" si="27"/>
        <v>0</v>
      </c>
    </row>
    <row r="28" spans="1:41" ht="18" customHeight="1" x14ac:dyDescent="0.4">
      <c r="A28" s="26"/>
      <c r="B28" s="26"/>
      <c r="C28" s="26"/>
      <c r="D28" s="61" t="str">
        <f t="shared" si="10"/>
        <v/>
      </c>
      <c r="E28" s="62">
        <f>IFERROR(VLOOKUP(D28,'Structure projet '!D:E,2,FALSE),"")</f>
        <v>0</v>
      </c>
      <c r="F28" s="26"/>
      <c r="G28" s="26"/>
      <c r="H28" s="27"/>
      <c r="I28" s="27"/>
      <c r="J28" s="37"/>
      <c r="K28" s="37"/>
      <c r="L28" s="37"/>
      <c r="M28" s="37"/>
      <c r="N28" s="37"/>
      <c r="O28" s="151">
        <f t="shared" si="11"/>
        <v>0</v>
      </c>
      <c r="P28" s="31"/>
      <c r="Q28" s="31"/>
      <c r="R28" s="31"/>
      <c r="S28" s="31"/>
      <c r="T28" s="31"/>
      <c r="U28" s="152">
        <f t="shared" si="12"/>
        <v>0</v>
      </c>
      <c r="V28" s="139"/>
      <c r="W28" s="152">
        <f t="shared" si="28"/>
        <v>0</v>
      </c>
      <c r="X28" s="31" t="str">
        <f>_xlfn.IFNA(IF(VLOOKUP(CONCATENATE($D28,$F28,$G28,X$3),'Description des coûts'!$D$8:$M$1048576,5,FALSE)=X$3,VLOOKUP(CONCATENATE($D28,$F28,$G28,X$3),'Description des coûts'!$D$8:$M$1048576,9,FALSE),0),"")</f>
        <v/>
      </c>
      <c r="Y28" s="31" t="str">
        <f>_xlfn.IFNA(IF(VLOOKUP(CONCATENATE($D28,$F28,$G28,Y$3),'Description des coûts'!$D$8:$M$1048576,5,FALSE)=Y$3,VLOOKUP(CONCATENATE($D28,$F28,$G28,Y$3),'Description des coûts'!$D$8:$M$1048576,9,FALSE),0),"")</f>
        <v/>
      </c>
      <c r="Z28" s="31" t="str">
        <f>_xlfn.IFNA(IF(VLOOKUP(CONCATENATE($D28,$F28,$G28,Z$3),'Description des coûts'!$D$8:$M$1048576,5,FALSE)=Z$3,VLOOKUP(CONCATENATE($D28,$F28,$G28,Z$3),'Description des coûts'!$D$8:$M$1048576,9,FALSE),0),"")</f>
        <v/>
      </c>
      <c r="AA28" s="31" t="str">
        <f>_xlfn.IFNA(IF(VLOOKUP(CONCATENATE($D28,$F28,$G28,AA$3),'Description des coûts'!$D$8:$M$1048576,5,FALSE)=AA$3,VLOOKUP(CONCATENATE($D28,$F28,$G28,AA$3),'Description des coûts'!$D$8:$M$1048576,9,FALSE),0),"")</f>
        <v/>
      </c>
      <c r="AB28" s="31" t="str">
        <f>_xlfn.IFNA(IF(VLOOKUP(CONCATENATE($D28,$F28,$G28,AB$3),'Description des coûts'!$D$8:$M$1048576,5,FALSE)=AB$3,VLOOKUP(CONCATENATE($D28,$F28,$G28,AB$3),'Description des coûts'!$D$8:$M$1048576,9,FALSE),0),"")</f>
        <v/>
      </c>
      <c r="AC28" s="27"/>
      <c r="AD28" s="152">
        <f t="shared" si="24"/>
        <v>0</v>
      </c>
      <c r="AE28" s="26"/>
      <c r="AF28" s="153">
        <f>IF(F28="",0,IF($AE28 = "RP - Infras portuaires", N(HLOOKUP($F28,Partenaires!$B$10:$F$16,6,0)),IF($AE28 = "RP - Infras accès et draggage", N(HLOOKUP($F28,Partenaires!$B$10:$F$16,7,0)), "erreur")))</f>
        <v>0</v>
      </c>
      <c r="AG28" s="154">
        <f t="shared" si="14"/>
        <v>0</v>
      </c>
      <c r="AH28" s="154">
        <f t="shared" si="15"/>
        <v>0</v>
      </c>
      <c r="AI28" s="154">
        <f t="shared" si="16"/>
        <v>0</v>
      </c>
      <c r="AJ28" s="154">
        <f t="shared" si="30"/>
        <v>0</v>
      </c>
      <c r="AK28" s="154">
        <f t="shared" si="18"/>
        <v>0</v>
      </c>
      <c r="AL28" s="154">
        <f t="shared" si="25"/>
        <v>0</v>
      </c>
      <c r="AM28" s="154">
        <f t="shared" si="29"/>
        <v>0</v>
      </c>
      <c r="AN28" s="154">
        <f>IF(F28="",0,$AO28*N(HLOOKUP($F28,Partenaires!$B$10:$F$16,5,FALSE)))</f>
        <v>0</v>
      </c>
      <c r="AO28" s="154">
        <f t="shared" si="27"/>
        <v>0</v>
      </c>
    </row>
    <row r="29" spans="1:41" ht="18" customHeight="1" x14ac:dyDescent="0.4">
      <c r="A29" s="26"/>
      <c r="B29" s="26"/>
      <c r="C29" s="26"/>
      <c r="D29" s="61" t="str">
        <f t="shared" si="10"/>
        <v/>
      </c>
      <c r="E29" s="62">
        <f>IFERROR(VLOOKUP(D29,'Structure projet '!D:E,2,FALSE),"")</f>
        <v>0</v>
      </c>
      <c r="F29" s="26"/>
      <c r="G29" s="26"/>
      <c r="H29" s="27"/>
      <c r="I29" s="27"/>
      <c r="J29" s="37"/>
      <c r="K29" s="37"/>
      <c r="L29" s="37"/>
      <c r="M29" s="37"/>
      <c r="N29" s="37"/>
      <c r="O29" s="151">
        <f t="shared" si="11"/>
        <v>0</v>
      </c>
      <c r="P29" s="31"/>
      <c r="Q29" s="31"/>
      <c r="R29" s="31"/>
      <c r="S29" s="31"/>
      <c r="T29" s="31"/>
      <c r="U29" s="152">
        <f t="shared" si="12"/>
        <v>0</v>
      </c>
      <c r="V29" s="139"/>
      <c r="W29" s="152">
        <f t="shared" si="28"/>
        <v>0</v>
      </c>
      <c r="X29" s="31" t="str">
        <f>_xlfn.IFNA(IF(VLOOKUP(CONCATENATE($D29,$F29,$G29,X$3),'Description des coûts'!$D$8:$M$1048576,5,FALSE)=X$3,VLOOKUP(CONCATENATE($D29,$F29,$G29,X$3),'Description des coûts'!$D$8:$M$1048576,9,FALSE),0),"")</f>
        <v/>
      </c>
      <c r="Y29" s="31" t="str">
        <f>_xlfn.IFNA(IF(VLOOKUP(CONCATENATE($D29,$F29,$G29,Y$3),'Description des coûts'!$D$8:$M$1048576,5,FALSE)=Y$3,VLOOKUP(CONCATENATE($D29,$F29,$G29,Y$3),'Description des coûts'!$D$8:$M$1048576,9,FALSE),0),"")</f>
        <v/>
      </c>
      <c r="Z29" s="31" t="str">
        <f>_xlfn.IFNA(IF(VLOOKUP(CONCATENATE($D29,$F29,$G29,Z$3),'Description des coûts'!$D$8:$M$1048576,5,FALSE)=Z$3,VLOOKUP(CONCATENATE($D29,$F29,$G29,Z$3),'Description des coûts'!$D$8:$M$1048576,9,FALSE),0),"")</f>
        <v/>
      </c>
      <c r="AA29" s="31" t="str">
        <f>_xlfn.IFNA(IF(VLOOKUP(CONCATENATE($D29,$F29,$G29,AA$3),'Description des coûts'!$D$8:$M$1048576,5,FALSE)=AA$3,VLOOKUP(CONCATENATE($D29,$F29,$G29,AA$3),'Description des coûts'!$D$8:$M$1048576,9,FALSE),0),"")</f>
        <v/>
      </c>
      <c r="AB29" s="31" t="str">
        <f>_xlfn.IFNA(IF(VLOOKUP(CONCATENATE($D29,$F29,$G29,AB$3),'Description des coûts'!$D$8:$M$1048576,5,FALSE)=AB$3,VLOOKUP(CONCATENATE($D29,$F29,$G29,AB$3),'Description des coûts'!$D$8:$M$1048576,9,FALSE),0),"")</f>
        <v/>
      </c>
      <c r="AC29" s="27"/>
      <c r="AD29" s="152">
        <f t="shared" si="24"/>
        <v>0</v>
      </c>
      <c r="AE29" s="26"/>
      <c r="AF29" s="153">
        <f>IF(F29="",0,IF($AE29 = "RP - Infras portuaires", N(HLOOKUP($F29,Partenaires!$B$10:$F$16,6,0)),IF($AE29 = "RP - Infras accès et draggage", N(HLOOKUP($F29,Partenaires!$B$10:$F$16,7,0)), "erreur")))</f>
        <v>0</v>
      </c>
      <c r="AG29" s="154">
        <f t="shared" si="14"/>
        <v>0</v>
      </c>
      <c r="AH29" s="154">
        <f t="shared" si="15"/>
        <v>0</v>
      </c>
      <c r="AI29" s="154">
        <f t="shared" si="16"/>
        <v>0</v>
      </c>
      <c r="AJ29" s="154">
        <f t="shared" si="30"/>
        <v>0</v>
      </c>
      <c r="AK29" s="154">
        <f t="shared" si="18"/>
        <v>0</v>
      </c>
      <c r="AL29" s="154">
        <f t="shared" si="25"/>
        <v>0</v>
      </c>
      <c r="AM29" s="154">
        <f t="shared" si="29"/>
        <v>0</v>
      </c>
      <c r="AN29" s="154">
        <f>IF(F29="",0,$AO29*N(HLOOKUP($F29,Partenaires!$B$10:$F$16,5,FALSE)))</f>
        <v>0</v>
      </c>
      <c r="AO29" s="154">
        <f t="shared" si="27"/>
        <v>0</v>
      </c>
    </row>
    <row r="30" spans="1:41" ht="18" customHeight="1" x14ac:dyDescent="0.4">
      <c r="A30" s="26"/>
      <c r="B30" s="26"/>
      <c r="C30" s="26"/>
      <c r="D30" s="61" t="str">
        <f t="shared" si="10"/>
        <v/>
      </c>
      <c r="E30" s="62">
        <f>IFERROR(VLOOKUP(D30,'Structure projet '!D:E,2,FALSE),"")</f>
        <v>0</v>
      </c>
      <c r="F30" s="26"/>
      <c r="G30" s="26"/>
      <c r="H30" s="27"/>
      <c r="I30" s="27"/>
      <c r="J30" s="37"/>
      <c r="K30" s="37"/>
      <c r="L30" s="37"/>
      <c r="M30" s="37"/>
      <c r="N30" s="37"/>
      <c r="O30" s="151">
        <f t="shared" si="11"/>
        <v>0</v>
      </c>
      <c r="P30" s="31"/>
      <c r="Q30" s="31"/>
      <c r="R30" s="31"/>
      <c r="S30" s="31"/>
      <c r="T30" s="31"/>
      <c r="U30" s="152">
        <f t="shared" si="12"/>
        <v>0</v>
      </c>
      <c r="V30" s="139"/>
      <c r="W30" s="152">
        <f t="shared" si="28"/>
        <v>0</v>
      </c>
      <c r="X30" s="31" t="str">
        <f>_xlfn.IFNA(IF(VLOOKUP(CONCATENATE($D30,$F30,$G30,X$3),'Description des coûts'!$D$8:$M$1048576,5,FALSE)=X$3,VLOOKUP(CONCATENATE($D30,$F30,$G30,X$3),'Description des coûts'!$D$8:$M$1048576,9,FALSE),0),"")</f>
        <v/>
      </c>
      <c r="Y30" s="31" t="str">
        <f>_xlfn.IFNA(IF(VLOOKUP(CONCATENATE($D30,$F30,$G30,Y$3),'Description des coûts'!$D$8:$M$1048576,5,FALSE)=Y$3,VLOOKUP(CONCATENATE($D30,$F30,$G30,Y$3),'Description des coûts'!$D$8:$M$1048576,9,FALSE),0),"")</f>
        <v/>
      </c>
      <c r="Z30" s="31" t="str">
        <f>_xlfn.IFNA(IF(VLOOKUP(CONCATENATE($D30,$F30,$G30,Z$3),'Description des coûts'!$D$8:$M$1048576,5,FALSE)=Z$3,VLOOKUP(CONCATENATE($D30,$F30,$G30,Z$3),'Description des coûts'!$D$8:$M$1048576,9,FALSE),0),"")</f>
        <v/>
      </c>
      <c r="AA30" s="31" t="str">
        <f>_xlfn.IFNA(IF(VLOOKUP(CONCATENATE($D30,$F30,$G30,AA$3),'Description des coûts'!$D$8:$M$1048576,5,FALSE)=AA$3,VLOOKUP(CONCATENATE($D30,$F30,$G30,AA$3),'Description des coûts'!$D$8:$M$1048576,9,FALSE),0),"")</f>
        <v/>
      </c>
      <c r="AB30" s="31" t="str">
        <f>_xlfn.IFNA(IF(VLOOKUP(CONCATENATE($D30,$F30,$G30,AB$3),'Description des coûts'!$D$8:$M$1048576,5,FALSE)=AB$3,VLOOKUP(CONCATENATE($D30,$F30,$G30,AB$3),'Description des coûts'!$D$8:$M$1048576,9,FALSE),0),"")</f>
        <v/>
      </c>
      <c r="AC30" s="27"/>
      <c r="AD30" s="152">
        <f t="shared" si="24"/>
        <v>0</v>
      </c>
      <c r="AE30" s="26"/>
      <c r="AF30" s="153">
        <f>IF(F30="",0,IF($AE30 = "RP - Infras portuaires", N(HLOOKUP($F30,Partenaires!$B$10:$F$16,6,0)),IF($AE30 = "RP - Infras accès et draggage", N(HLOOKUP($F30,Partenaires!$B$10:$F$16,7,0)), "erreur")))</f>
        <v>0</v>
      </c>
      <c r="AG30" s="154">
        <f t="shared" si="14"/>
        <v>0</v>
      </c>
      <c r="AH30" s="154">
        <f t="shared" si="15"/>
        <v>0</v>
      </c>
      <c r="AI30" s="154">
        <f t="shared" si="16"/>
        <v>0</v>
      </c>
      <c r="AJ30" s="154">
        <f t="shared" si="30"/>
        <v>0</v>
      </c>
      <c r="AK30" s="154">
        <f t="shared" si="18"/>
        <v>0</v>
      </c>
      <c r="AL30" s="154">
        <f t="shared" si="25"/>
        <v>0</v>
      </c>
      <c r="AM30" s="154">
        <f t="shared" si="29"/>
        <v>0</v>
      </c>
      <c r="AN30" s="154">
        <f>IF(F30="",0,$AO30*N(HLOOKUP($F30,Partenaires!$B$10:$F$16,5,FALSE)))</f>
        <v>0</v>
      </c>
      <c r="AO30" s="154">
        <f t="shared" si="27"/>
        <v>0</v>
      </c>
    </row>
    <row r="31" spans="1:41" ht="18" customHeight="1" x14ac:dyDescent="0.4">
      <c r="A31" s="26"/>
      <c r="B31" s="26"/>
      <c r="C31" s="26"/>
      <c r="D31" s="61" t="str">
        <f t="shared" si="10"/>
        <v/>
      </c>
      <c r="E31" s="62">
        <f>IFERROR(VLOOKUP(D31,'Structure projet '!D:E,2,FALSE),"")</f>
        <v>0</v>
      </c>
      <c r="F31" s="26"/>
      <c r="G31" s="26"/>
      <c r="H31" s="27"/>
      <c r="I31" s="27"/>
      <c r="J31" s="37"/>
      <c r="K31" s="37"/>
      <c r="L31" s="37"/>
      <c r="M31" s="37"/>
      <c r="N31" s="37"/>
      <c r="O31" s="151">
        <f t="shared" si="11"/>
        <v>0</v>
      </c>
      <c r="P31" s="31"/>
      <c r="Q31" s="31"/>
      <c r="R31" s="31"/>
      <c r="S31" s="31"/>
      <c r="T31" s="31"/>
      <c r="U31" s="152">
        <f t="shared" si="12"/>
        <v>0</v>
      </c>
      <c r="V31" s="139"/>
      <c r="W31" s="152">
        <f t="shared" si="28"/>
        <v>0</v>
      </c>
      <c r="X31" s="31" t="str">
        <f>_xlfn.IFNA(IF(VLOOKUP(CONCATENATE($D31,$F31,$G31,X$3),'Description des coûts'!$D$8:$M$1048576,5,FALSE)=X$3,VLOOKUP(CONCATENATE($D31,$F31,$G31,X$3),'Description des coûts'!$D$8:$M$1048576,9,FALSE),0),"")</f>
        <v/>
      </c>
      <c r="Y31" s="31" t="str">
        <f>_xlfn.IFNA(IF(VLOOKUP(CONCATENATE($D31,$F31,$G31,Y$3),'Description des coûts'!$D$8:$M$1048576,5,FALSE)=Y$3,VLOOKUP(CONCATENATE($D31,$F31,$G31,Y$3),'Description des coûts'!$D$8:$M$1048576,9,FALSE),0),"")</f>
        <v/>
      </c>
      <c r="Z31" s="31" t="str">
        <f>_xlfn.IFNA(IF(VLOOKUP(CONCATENATE($D31,$F31,$G31,Z$3),'Description des coûts'!$D$8:$M$1048576,5,FALSE)=Z$3,VLOOKUP(CONCATENATE($D31,$F31,$G31,Z$3),'Description des coûts'!$D$8:$M$1048576,9,FALSE),0),"")</f>
        <v/>
      </c>
      <c r="AA31" s="31" t="str">
        <f>_xlfn.IFNA(IF(VLOOKUP(CONCATENATE($D31,$F31,$G31,AA$3),'Description des coûts'!$D$8:$M$1048576,5,FALSE)=AA$3,VLOOKUP(CONCATENATE($D31,$F31,$G31,AA$3),'Description des coûts'!$D$8:$M$1048576,9,FALSE),0),"")</f>
        <v/>
      </c>
      <c r="AB31" s="31" t="str">
        <f>_xlfn.IFNA(IF(VLOOKUP(CONCATENATE($D31,$F31,$G31,AB$3),'Description des coûts'!$D$8:$M$1048576,5,FALSE)=AB$3,VLOOKUP(CONCATENATE($D31,$F31,$G31,AB$3),'Description des coûts'!$D$8:$M$1048576,9,FALSE),0),"")</f>
        <v/>
      </c>
      <c r="AC31" s="27"/>
      <c r="AD31" s="152">
        <f t="shared" si="24"/>
        <v>0</v>
      </c>
      <c r="AE31" s="26"/>
      <c r="AF31" s="153">
        <f>IF(F31="",0,IF($AE31 = "RP - Infras portuaires", N(HLOOKUP($F31,Partenaires!$B$10:$F$16,6,0)),IF($AE31 = "RP - Infras accès et draggage", N(HLOOKUP($F31,Partenaires!$B$10:$F$16,7,0)), "erreur")))</f>
        <v>0</v>
      </c>
      <c r="AG31" s="154">
        <f t="shared" si="14"/>
        <v>0</v>
      </c>
      <c r="AH31" s="154">
        <f t="shared" si="15"/>
        <v>0</v>
      </c>
      <c r="AI31" s="154">
        <f t="shared" si="16"/>
        <v>0</v>
      </c>
      <c r="AJ31" s="154">
        <f t="shared" si="30"/>
        <v>0</v>
      </c>
      <c r="AK31" s="154">
        <f t="shared" si="18"/>
        <v>0</v>
      </c>
      <c r="AL31" s="154">
        <f t="shared" si="25"/>
        <v>0</v>
      </c>
      <c r="AM31" s="154">
        <f t="shared" si="29"/>
        <v>0</v>
      </c>
      <c r="AN31" s="154">
        <f>IF(F31="",0,$AO31*N(HLOOKUP($F31,Partenaires!$B$10:$F$16,5,FALSE)))</f>
        <v>0</v>
      </c>
      <c r="AO31" s="154">
        <f t="shared" si="27"/>
        <v>0</v>
      </c>
    </row>
    <row r="32" spans="1:41" ht="18" customHeight="1" x14ac:dyDescent="0.4">
      <c r="A32" s="26"/>
      <c r="B32" s="26"/>
      <c r="C32" s="26"/>
      <c r="D32" s="61" t="str">
        <f t="shared" si="10"/>
        <v/>
      </c>
      <c r="E32" s="62">
        <f>IFERROR(VLOOKUP(D32,'Structure projet '!D:E,2,FALSE),"")</f>
        <v>0</v>
      </c>
      <c r="F32" s="26"/>
      <c r="G32" s="26"/>
      <c r="H32" s="27"/>
      <c r="I32" s="27"/>
      <c r="J32" s="37"/>
      <c r="K32" s="37"/>
      <c r="L32" s="37"/>
      <c r="M32" s="37"/>
      <c r="N32" s="37"/>
      <c r="O32" s="151">
        <f t="shared" si="11"/>
        <v>0</v>
      </c>
      <c r="P32" s="31"/>
      <c r="Q32" s="31"/>
      <c r="R32" s="31"/>
      <c r="S32" s="31"/>
      <c r="T32" s="31"/>
      <c r="U32" s="152">
        <f t="shared" si="12"/>
        <v>0</v>
      </c>
      <c r="V32" s="139"/>
      <c r="W32" s="152">
        <f t="shared" si="28"/>
        <v>0</v>
      </c>
      <c r="X32" s="31" t="str">
        <f>_xlfn.IFNA(IF(VLOOKUP(CONCATENATE($D32,$F32,$G32,X$3),'Description des coûts'!$D$8:$M$1048576,5,FALSE)=X$3,VLOOKUP(CONCATENATE($D32,$F32,$G32,X$3),'Description des coûts'!$D$8:$M$1048576,9,FALSE),0),"")</f>
        <v/>
      </c>
      <c r="Y32" s="31" t="str">
        <f>_xlfn.IFNA(IF(VLOOKUP(CONCATENATE($D32,$F32,$G32,Y$3),'Description des coûts'!$D$8:$M$1048576,5,FALSE)=Y$3,VLOOKUP(CONCATENATE($D32,$F32,$G32,Y$3),'Description des coûts'!$D$8:$M$1048576,9,FALSE),0),"")</f>
        <v/>
      </c>
      <c r="Z32" s="31" t="str">
        <f>_xlfn.IFNA(IF(VLOOKUP(CONCATENATE($D32,$F32,$G32,Z$3),'Description des coûts'!$D$8:$M$1048576,5,FALSE)=Z$3,VLOOKUP(CONCATENATE($D32,$F32,$G32,Z$3),'Description des coûts'!$D$8:$M$1048576,9,FALSE),0),"")</f>
        <v/>
      </c>
      <c r="AA32" s="31" t="str">
        <f>_xlfn.IFNA(IF(VLOOKUP(CONCATENATE($D32,$F32,$G32,AA$3),'Description des coûts'!$D$8:$M$1048576,5,FALSE)=AA$3,VLOOKUP(CONCATENATE($D32,$F32,$G32,AA$3),'Description des coûts'!$D$8:$M$1048576,9,FALSE),0),"")</f>
        <v/>
      </c>
      <c r="AB32" s="31" t="str">
        <f>_xlfn.IFNA(IF(VLOOKUP(CONCATENATE($D32,$F32,$G32,AB$3),'Description des coûts'!$D$8:$M$1048576,5,FALSE)=AB$3,VLOOKUP(CONCATENATE($D32,$F32,$G32,AB$3),'Description des coûts'!$D$8:$M$1048576,9,FALSE),0),"")</f>
        <v/>
      </c>
      <c r="AC32" s="27"/>
      <c r="AD32" s="152">
        <f t="shared" si="24"/>
        <v>0</v>
      </c>
      <c r="AE32" s="26"/>
      <c r="AF32" s="153">
        <f>IF(F32="",0,IF($AE32 = "RP - Infras portuaires", N(HLOOKUP($F32,Partenaires!$B$10:$F$16,6,0)),IF($AE32 = "RP - Infras accès et draggage", N(HLOOKUP($F32,Partenaires!$B$10:$F$16,7,0)), "erreur")))</f>
        <v>0</v>
      </c>
      <c r="AG32" s="154">
        <f t="shared" si="14"/>
        <v>0</v>
      </c>
      <c r="AH32" s="154">
        <f t="shared" si="15"/>
        <v>0</v>
      </c>
      <c r="AI32" s="154">
        <f t="shared" si="16"/>
        <v>0</v>
      </c>
      <c r="AJ32" s="154">
        <f t="shared" si="30"/>
        <v>0</v>
      </c>
      <c r="AK32" s="154">
        <f t="shared" si="18"/>
        <v>0</v>
      </c>
      <c r="AL32" s="154">
        <f t="shared" si="25"/>
        <v>0</v>
      </c>
      <c r="AM32" s="154">
        <f t="shared" si="29"/>
        <v>0</v>
      </c>
      <c r="AN32" s="154">
        <f>IF(F32="",0,$AO32*N(HLOOKUP($F32,Partenaires!$B$10:$F$16,5,FALSE)))</f>
        <v>0</v>
      </c>
      <c r="AO32" s="154">
        <f t="shared" si="27"/>
        <v>0</v>
      </c>
    </row>
    <row r="33" spans="1:41" ht="18" customHeight="1" x14ac:dyDescent="0.4">
      <c r="A33" s="26"/>
      <c r="B33" s="26"/>
      <c r="C33" s="26"/>
      <c r="D33" s="61" t="str">
        <f t="shared" si="10"/>
        <v/>
      </c>
      <c r="E33" s="62">
        <f>IFERROR(VLOOKUP(D33,'Structure projet '!D:E,2,FALSE),"")</f>
        <v>0</v>
      </c>
      <c r="F33" s="26"/>
      <c r="G33" s="26"/>
      <c r="H33" s="27"/>
      <c r="I33" s="27"/>
      <c r="J33" s="37"/>
      <c r="K33" s="37"/>
      <c r="L33" s="37"/>
      <c r="M33" s="37"/>
      <c r="N33" s="37"/>
      <c r="O33" s="151">
        <f t="shared" si="11"/>
        <v>0</v>
      </c>
      <c r="P33" s="31"/>
      <c r="Q33" s="31"/>
      <c r="R33" s="31"/>
      <c r="S33" s="31"/>
      <c r="T33" s="31"/>
      <c r="U33" s="152">
        <f t="shared" si="12"/>
        <v>0</v>
      </c>
      <c r="V33" s="139"/>
      <c r="W33" s="152">
        <f t="shared" si="28"/>
        <v>0</v>
      </c>
      <c r="X33" s="31" t="str">
        <f>_xlfn.IFNA(IF(VLOOKUP(CONCATENATE($D33,$F33,$G33,X$3),'Description des coûts'!$D$8:$M$1048576,5,FALSE)=X$3,VLOOKUP(CONCATENATE($D33,$F33,$G33,X$3),'Description des coûts'!$D$8:$M$1048576,9,FALSE),0),"")</f>
        <v/>
      </c>
      <c r="Y33" s="31" t="str">
        <f>_xlfn.IFNA(IF(VLOOKUP(CONCATENATE($D33,$F33,$G33,Y$3),'Description des coûts'!$D$8:$M$1048576,5,FALSE)=Y$3,VLOOKUP(CONCATENATE($D33,$F33,$G33,Y$3),'Description des coûts'!$D$8:$M$1048576,9,FALSE),0),"")</f>
        <v/>
      </c>
      <c r="Z33" s="31" t="str">
        <f>_xlfn.IFNA(IF(VLOOKUP(CONCATENATE($D33,$F33,$G33,Z$3),'Description des coûts'!$D$8:$M$1048576,5,FALSE)=Z$3,VLOOKUP(CONCATENATE($D33,$F33,$G33,Z$3),'Description des coûts'!$D$8:$M$1048576,9,FALSE),0),"")</f>
        <v/>
      </c>
      <c r="AA33" s="31" t="str">
        <f>_xlfn.IFNA(IF(VLOOKUP(CONCATENATE($D33,$F33,$G33,AA$3),'Description des coûts'!$D$8:$M$1048576,5,FALSE)=AA$3,VLOOKUP(CONCATENATE($D33,$F33,$G33,AA$3),'Description des coûts'!$D$8:$M$1048576,9,FALSE),0),"")</f>
        <v/>
      </c>
      <c r="AB33" s="31" t="str">
        <f>_xlfn.IFNA(IF(VLOOKUP(CONCATENATE($D33,$F33,$G33,AB$3),'Description des coûts'!$D$8:$M$1048576,5,FALSE)=AB$3,VLOOKUP(CONCATENATE($D33,$F33,$G33,AB$3),'Description des coûts'!$D$8:$M$1048576,9,FALSE),0),"")</f>
        <v/>
      </c>
      <c r="AC33" s="27"/>
      <c r="AD33" s="152">
        <f t="shared" si="24"/>
        <v>0</v>
      </c>
      <c r="AE33" s="26"/>
      <c r="AF33" s="153">
        <f>IF(F33="",0,IF($AE33 = "RP - Infras portuaires", N(HLOOKUP($F33,Partenaires!$B$10:$F$16,6,0)),IF($AE33 = "RP - Infras accès et draggage", N(HLOOKUP($F33,Partenaires!$B$10:$F$16,7,0)), "erreur")))</f>
        <v>0</v>
      </c>
      <c r="AG33" s="154">
        <f t="shared" si="14"/>
        <v>0</v>
      </c>
      <c r="AH33" s="154">
        <f t="shared" si="15"/>
        <v>0</v>
      </c>
      <c r="AI33" s="154">
        <f t="shared" si="16"/>
        <v>0</v>
      </c>
      <c r="AJ33" s="154">
        <f t="shared" si="30"/>
        <v>0</v>
      </c>
      <c r="AK33" s="154">
        <f t="shared" si="18"/>
        <v>0</v>
      </c>
      <c r="AL33" s="154">
        <f t="shared" si="25"/>
        <v>0</v>
      </c>
      <c r="AM33" s="154">
        <f t="shared" si="29"/>
        <v>0</v>
      </c>
      <c r="AN33" s="154">
        <f>IF(F33="",0,$AO33*N(HLOOKUP($F33,Partenaires!$B$10:$F$16,5,FALSE)))</f>
        <v>0</v>
      </c>
      <c r="AO33" s="154">
        <f t="shared" si="27"/>
        <v>0</v>
      </c>
    </row>
    <row r="34" spans="1:41" ht="18" customHeight="1" x14ac:dyDescent="0.4">
      <c r="A34" s="26"/>
      <c r="B34" s="26"/>
      <c r="C34" s="26"/>
      <c r="D34" s="61" t="str">
        <f t="shared" si="10"/>
        <v/>
      </c>
      <c r="E34" s="62">
        <f>IFERROR(VLOOKUP(D34,'Structure projet '!D:E,2,FALSE),"")</f>
        <v>0</v>
      </c>
      <c r="F34" s="26"/>
      <c r="G34" s="26"/>
      <c r="H34" s="27"/>
      <c r="I34" s="27"/>
      <c r="J34" s="37"/>
      <c r="K34" s="37"/>
      <c r="L34" s="37"/>
      <c r="M34" s="37"/>
      <c r="N34" s="37"/>
      <c r="O34" s="151">
        <f t="shared" si="11"/>
        <v>0</v>
      </c>
      <c r="P34" s="31"/>
      <c r="Q34" s="31"/>
      <c r="R34" s="31"/>
      <c r="S34" s="31"/>
      <c r="T34" s="31"/>
      <c r="U34" s="152">
        <f t="shared" si="12"/>
        <v>0</v>
      </c>
      <c r="V34" s="139"/>
      <c r="W34" s="152">
        <f t="shared" si="28"/>
        <v>0</v>
      </c>
      <c r="X34" s="31" t="str">
        <f>_xlfn.IFNA(IF(VLOOKUP(CONCATENATE($D34,$F34,$G34,X$3),'Description des coûts'!$D$8:$M$1048576,5,FALSE)=X$3,VLOOKUP(CONCATENATE($D34,$F34,$G34,X$3),'Description des coûts'!$D$8:$M$1048576,9,FALSE),0),"")</f>
        <v/>
      </c>
      <c r="Y34" s="31" t="str">
        <f>_xlfn.IFNA(IF(VLOOKUP(CONCATENATE($D34,$F34,$G34,Y$3),'Description des coûts'!$D$8:$M$1048576,5,FALSE)=Y$3,VLOOKUP(CONCATENATE($D34,$F34,$G34,Y$3),'Description des coûts'!$D$8:$M$1048576,9,FALSE),0),"")</f>
        <v/>
      </c>
      <c r="Z34" s="31" t="str">
        <f>_xlfn.IFNA(IF(VLOOKUP(CONCATENATE($D34,$F34,$G34,Z$3),'Description des coûts'!$D$8:$M$1048576,5,FALSE)=Z$3,VLOOKUP(CONCATENATE($D34,$F34,$G34,Z$3),'Description des coûts'!$D$8:$M$1048576,9,FALSE),0),"")</f>
        <v/>
      </c>
      <c r="AA34" s="31" t="str">
        <f>_xlfn.IFNA(IF(VLOOKUP(CONCATENATE($D34,$F34,$G34,AA$3),'Description des coûts'!$D$8:$M$1048576,5,FALSE)=AA$3,VLOOKUP(CONCATENATE($D34,$F34,$G34,AA$3),'Description des coûts'!$D$8:$M$1048576,9,FALSE),0),"")</f>
        <v/>
      </c>
      <c r="AB34" s="31" t="str">
        <f>_xlfn.IFNA(IF(VLOOKUP(CONCATENATE($D34,$F34,$G34,AB$3),'Description des coûts'!$D$8:$M$1048576,5,FALSE)=AB$3,VLOOKUP(CONCATENATE($D34,$F34,$G34,AB$3),'Description des coûts'!$D$8:$M$1048576,9,FALSE),0),"")</f>
        <v/>
      </c>
      <c r="AC34" s="27"/>
      <c r="AD34" s="152">
        <f t="shared" si="24"/>
        <v>0</v>
      </c>
      <c r="AE34" s="26"/>
      <c r="AF34" s="153">
        <f>IF(F34="",0,IF($AE34 = "RP - Infras portuaires", N(HLOOKUP($F34,Partenaires!$B$10:$F$16,6,0)),IF($AE34 = "RP - Infras accès et draggage", N(HLOOKUP($F34,Partenaires!$B$10:$F$16,7,0)), "erreur")))</f>
        <v>0</v>
      </c>
      <c r="AG34" s="154">
        <f t="shared" si="14"/>
        <v>0</v>
      </c>
      <c r="AH34" s="154">
        <f t="shared" si="15"/>
        <v>0</v>
      </c>
      <c r="AI34" s="154">
        <f t="shared" si="16"/>
        <v>0</v>
      </c>
      <c r="AJ34" s="154">
        <f t="shared" si="30"/>
        <v>0</v>
      </c>
      <c r="AK34" s="154">
        <f t="shared" si="18"/>
        <v>0</v>
      </c>
      <c r="AL34" s="154">
        <f t="shared" si="25"/>
        <v>0</v>
      </c>
      <c r="AM34" s="154">
        <f t="shared" si="29"/>
        <v>0</v>
      </c>
      <c r="AN34" s="154">
        <f>IF(F34="",0,$AO34*N(HLOOKUP($F34,Partenaires!$B$10:$F$16,5,FALSE)))</f>
        <v>0</v>
      </c>
      <c r="AO34" s="154">
        <f t="shared" si="27"/>
        <v>0</v>
      </c>
    </row>
    <row r="35" spans="1:41" ht="18" customHeight="1" x14ac:dyDescent="0.4">
      <c r="A35" s="26"/>
      <c r="B35" s="26"/>
      <c r="C35" s="26"/>
      <c r="D35" s="61" t="str">
        <f t="shared" si="10"/>
        <v/>
      </c>
      <c r="E35" s="62">
        <f>IFERROR(VLOOKUP(D35,'Structure projet '!D:E,2,FALSE),"")</f>
        <v>0</v>
      </c>
      <c r="F35" s="26"/>
      <c r="G35" s="26"/>
      <c r="H35" s="27"/>
      <c r="I35" s="27"/>
      <c r="J35" s="37"/>
      <c r="K35" s="37"/>
      <c r="L35" s="37"/>
      <c r="M35" s="37"/>
      <c r="N35" s="37"/>
      <c r="O35" s="151">
        <f t="shared" si="11"/>
        <v>0</v>
      </c>
      <c r="P35" s="31"/>
      <c r="Q35" s="31"/>
      <c r="R35" s="31"/>
      <c r="S35" s="31"/>
      <c r="T35" s="31"/>
      <c r="U35" s="152">
        <f t="shared" si="12"/>
        <v>0</v>
      </c>
      <c r="V35" s="139"/>
      <c r="W35" s="152">
        <f t="shared" si="28"/>
        <v>0</v>
      </c>
      <c r="X35" s="31" t="str">
        <f>_xlfn.IFNA(IF(VLOOKUP(CONCATENATE($D35,$F35,$G35,X$3),'Description des coûts'!$D$8:$M$1048576,5,FALSE)=X$3,VLOOKUP(CONCATENATE($D35,$F35,$G35,X$3),'Description des coûts'!$D$8:$M$1048576,9,FALSE),0),"")</f>
        <v/>
      </c>
      <c r="Y35" s="31" t="str">
        <f>_xlfn.IFNA(IF(VLOOKUP(CONCATENATE($D35,$F35,$G35,Y$3),'Description des coûts'!$D$8:$M$1048576,5,FALSE)=Y$3,VLOOKUP(CONCATENATE($D35,$F35,$G35,Y$3),'Description des coûts'!$D$8:$M$1048576,9,FALSE),0),"")</f>
        <v/>
      </c>
      <c r="Z35" s="31" t="str">
        <f>_xlfn.IFNA(IF(VLOOKUP(CONCATENATE($D35,$F35,$G35,Z$3),'Description des coûts'!$D$8:$M$1048576,5,FALSE)=Z$3,VLOOKUP(CONCATENATE($D35,$F35,$G35,Z$3),'Description des coûts'!$D$8:$M$1048576,9,FALSE),0),"")</f>
        <v/>
      </c>
      <c r="AA35" s="31" t="str">
        <f>_xlfn.IFNA(IF(VLOOKUP(CONCATENATE($D35,$F35,$G35,AA$3),'Description des coûts'!$D$8:$M$1048576,5,FALSE)=AA$3,VLOOKUP(CONCATENATE($D35,$F35,$G35,AA$3),'Description des coûts'!$D$8:$M$1048576,9,FALSE),0),"")</f>
        <v/>
      </c>
      <c r="AB35" s="31" t="str">
        <f>_xlfn.IFNA(IF(VLOOKUP(CONCATENATE($D35,$F35,$G35,AB$3),'Description des coûts'!$D$8:$M$1048576,5,FALSE)=AB$3,VLOOKUP(CONCATENATE($D35,$F35,$G35,AB$3),'Description des coûts'!$D$8:$M$1048576,9,FALSE),0),"")</f>
        <v/>
      </c>
      <c r="AC35" s="27"/>
      <c r="AD35" s="152">
        <f t="shared" si="24"/>
        <v>0</v>
      </c>
      <c r="AE35" s="26"/>
      <c r="AF35" s="153">
        <f>IF(F35="",0,IF($AE35 = "RP - Infras portuaires", N(HLOOKUP($F35,Partenaires!$B$10:$F$16,6,0)),IF($AE35 = "RP - Infras accès et draggage", N(HLOOKUP($F35,Partenaires!$B$10:$F$16,7,0)), "erreur")))</f>
        <v>0</v>
      </c>
      <c r="AG35" s="154">
        <f t="shared" si="14"/>
        <v>0</v>
      </c>
      <c r="AH35" s="154">
        <f t="shared" si="15"/>
        <v>0</v>
      </c>
      <c r="AI35" s="154">
        <f t="shared" si="16"/>
        <v>0</v>
      </c>
      <c r="AJ35" s="154">
        <f t="shared" si="30"/>
        <v>0</v>
      </c>
      <c r="AK35" s="154">
        <f t="shared" si="18"/>
        <v>0</v>
      </c>
      <c r="AL35" s="154">
        <f t="shared" si="25"/>
        <v>0</v>
      </c>
      <c r="AM35" s="154">
        <f t="shared" si="29"/>
        <v>0</v>
      </c>
      <c r="AN35" s="154">
        <f>IF(F35="",0,$AO35*N(HLOOKUP($F35,Partenaires!$B$10:$F$16,5,FALSE)))</f>
        <v>0</v>
      </c>
      <c r="AO35" s="154">
        <f t="shared" si="27"/>
        <v>0</v>
      </c>
    </row>
    <row r="36" spans="1:41" ht="18" customHeight="1" x14ac:dyDescent="0.4">
      <c r="A36" s="26"/>
      <c r="B36" s="26"/>
      <c r="C36" s="26"/>
      <c r="D36" s="61" t="str">
        <f t="shared" si="10"/>
        <v/>
      </c>
      <c r="E36" s="62">
        <f>IFERROR(VLOOKUP(D36,'Structure projet '!D:E,2,FALSE),"")</f>
        <v>0</v>
      </c>
      <c r="F36" s="26"/>
      <c r="G36" s="26"/>
      <c r="H36" s="27"/>
      <c r="I36" s="27"/>
      <c r="J36" s="37"/>
      <c r="K36" s="37"/>
      <c r="L36" s="37"/>
      <c r="M36" s="37"/>
      <c r="N36" s="37"/>
      <c r="O36" s="151">
        <f t="shared" si="11"/>
        <v>0</v>
      </c>
      <c r="P36" s="31"/>
      <c r="Q36" s="31"/>
      <c r="R36" s="31"/>
      <c r="S36" s="31"/>
      <c r="T36" s="31"/>
      <c r="U36" s="152">
        <f t="shared" si="12"/>
        <v>0</v>
      </c>
      <c r="V36" s="139"/>
      <c r="W36" s="152">
        <f t="shared" si="28"/>
        <v>0</v>
      </c>
      <c r="X36" s="31" t="str">
        <f>_xlfn.IFNA(IF(VLOOKUP(CONCATENATE($D36,$F36,$G36,X$3),'Description des coûts'!$D$8:$M$1048576,5,FALSE)=X$3,VLOOKUP(CONCATENATE($D36,$F36,$G36,X$3),'Description des coûts'!$D$8:$M$1048576,9,FALSE),0),"")</f>
        <v/>
      </c>
      <c r="Y36" s="31" t="str">
        <f>_xlfn.IFNA(IF(VLOOKUP(CONCATENATE($D36,$F36,$G36,Y$3),'Description des coûts'!$D$8:$M$1048576,5,FALSE)=Y$3,VLOOKUP(CONCATENATE($D36,$F36,$G36,Y$3),'Description des coûts'!$D$8:$M$1048576,9,FALSE),0),"")</f>
        <v/>
      </c>
      <c r="Z36" s="31" t="str">
        <f>_xlfn.IFNA(IF(VLOOKUP(CONCATENATE($D36,$F36,$G36,Z$3),'Description des coûts'!$D$8:$M$1048576,5,FALSE)=Z$3,VLOOKUP(CONCATENATE($D36,$F36,$G36,Z$3),'Description des coûts'!$D$8:$M$1048576,9,FALSE),0),"")</f>
        <v/>
      </c>
      <c r="AA36" s="31" t="str">
        <f>_xlfn.IFNA(IF(VLOOKUP(CONCATENATE($D36,$F36,$G36,AA$3),'Description des coûts'!$D$8:$M$1048576,5,FALSE)=AA$3,VLOOKUP(CONCATENATE($D36,$F36,$G36,AA$3),'Description des coûts'!$D$8:$M$1048576,9,FALSE),0),"")</f>
        <v/>
      </c>
      <c r="AB36" s="31" t="str">
        <f>_xlfn.IFNA(IF(VLOOKUP(CONCATENATE($D36,$F36,$G36,AB$3),'Description des coûts'!$D$8:$M$1048576,5,FALSE)=AB$3,VLOOKUP(CONCATENATE($D36,$F36,$G36,AB$3),'Description des coûts'!$D$8:$M$1048576,9,FALSE),0),"")</f>
        <v/>
      </c>
      <c r="AC36" s="27"/>
      <c r="AD36" s="152">
        <f t="shared" si="24"/>
        <v>0</v>
      </c>
      <c r="AE36" s="26"/>
      <c r="AF36" s="153">
        <f>IF(F36="",0,IF($AE36 = "RP - Infras portuaires", N(HLOOKUP($F36,Partenaires!$B$10:$F$16,6,0)),IF($AE36 = "RP - Infras accès et draggage", N(HLOOKUP($F36,Partenaires!$B$10:$F$16,7,0)), "erreur")))</f>
        <v>0</v>
      </c>
      <c r="AG36" s="154">
        <f t="shared" si="14"/>
        <v>0</v>
      </c>
      <c r="AH36" s="154">
        <f t="shared" si="15"/>
        <v>0</v>
      </c>
      <c r="AI36" s="154">
        <f t="shared" si="16"/>
        <v>0</v>
      </c>
      <c r="AJ36" s="154">
        <f t="shared" si="30"/>
        <v>0</v>
      </c>
      <c r="AK36" s="154">
        <f t="shared" si="18"/>
        <v>0</v>
      </c>
      <c r="AL36" s="154">
        <f t="shared" si="25"/>
        <v>0</v>
      </c>
      <c r="AM36" s="154">
        <f t="shared" si="29"/>
        <v>0</v>
      </c>
      <c r="AN36" s="154">
        <f>IF(F36="",0,$AO36*N(HLOOKUP($F36,Partenaires!$B$10:$F$16,5,FALSE)))</f>
        <v>0</v>
      </c>
      <c r="AO36" s="154">
        <f t="shared" si="27"/>
        <v>0</v>
      </c>
    </row>
    <row r="37" spans="1:41" ht="18" customHeight="1" x14ac:dyDescent="0.4">
      <c r="A37" s="26"/>
      <c r="B37" s="26"/>
      <c r="C37" s="26"/>
      <c r="D37" s="61" t="str">
        <f t="shared" ref="D37" si="31">CONCATENATE(A37,B37,C37)</f>
        <v/>
      </c>
      <c r="E37" s="62">
        <f>IFERROR(VLOOKUP(D37,'Structure projet '!D:E,2,FALSE),"")</f>
        <v>0</v>
      </c>
      <c r="F37" s="26"/>
      <c r="G37" s="26"/>
      <c r="H37" s="27"/>
      <c r="I37" s="27"/>
      <c r="J37" s="37"/>
      <c r="K37" s="37"/>
      <c r="L37" s="37"/>
      <c r="M37" s="37"/>
      <c r="N37" s="37"/>
      <c r="O37" s="151">
        <f t="shared" si="11"/>
        <v>0</v>
      </c>
      <c r="P37" s="31"/>
      <c r="Q37" s="31"/>
      <c r="R37" s="31"/>
      <c r="S37" s="31"/>
      <c r="T37" s="31"/>
      <c r="U37" s="152">
        <f t="shared" si="12"/>
        <v>0</v>
      </c>
      <c r="V37" s="139"/>
      <c r="W37" s="152">
        <f t="shared" ref="W37" si="32">IF(U37-V37=0,0,U37-V37)</f>
        <v>0</v>
      </c>
      <c r="X37" s="31" t="str">
        <f>_xlfn.IFNA(IF(VLOOKUP(CONCATENATE($D37,$F37,$G37,X$3),'Description des coûts'!$D$8:$M$1048576,5,FALSE)=X$3,VLOOKUP(CONCATENATE($D37,$F37,$G37,X$3),'Description des coûts'!$D$8:$M$1048576,9,FALSE),0),"")</f>
        <v/>
      </c>
      <c r="Y37" s="31" t="str">
        <f>_xlfn.IFNA(IF(VLOOKUP(CONCATENATE($D37,$F37,$G37,Y$3),'Description des coûts'!$D$8:$M$1048576,5,FALSE)=Y$3,VLOOKUP(CONCATENATE($D37,$F37,$G37,Y$3),'Description des coûts'!$D$8:$M$1048576,9,FALSE),0),"")</f>
        <v/>
      </c>
      <c r="Z37" s="31" t="str">
        <f>_xlfn.IFNA(IF(VLOOKUP(CONCATENATE($D37,$F37,$G37,Z$3),'Description des coûts'!$D$8:$M$1048576,5,FALSE)=Z$3,VLOOKUP(CONCATENATE($D37,$F37,$G37,Z$3),'Description des coûts'!$D$8:$M$1048576,9,FALSE),0),"")</f>
        <v/>
      </c>
      <c r="AA37" s="31" t="str">
        <f>_xlfn.IFNA(IF(VLOOKUP(CONCATENATE($D37,$F37,$G37,AA$3),'Description des coûts'!$D$8:$M$1048576,5,FALSE)=AA$3,VLOOKUP(CONCATENATE($D37,$F37,$G37,AA$3),'Description des coûts'!$D$8:$M$1048576,9,FALSE),0),"")</f>
        <v/>
      </c>
      <c r="AB37" s="31" t="str">
        <f>_xlfn.IFNA(IF(VLOOKUP(CONCATENATE($D37,$F37,$G37,AB$3),'Description des coûts'!$D$8:$M$1048576,5,FALSE)=AB$3,VLOOKUP(CONCATENATE($D37,$F37,$G37,AB$3),'Description des coûts'!$D$8:$M$1048576,9,FALSE),0),"")</f>
        <v/>
      </c>
      <c r="AC37" s="27"/>
      <c r="AD37" s="152">
        <f t="shared" si="24"/>
        <v>0</v>
      </c>
      <c r="AE37" s="26"/>
      <c r="AF37" s="153">
        <f>IF(F37="",0,IF($AE37 = "RP - Infras portuaires", N(HLOOKUP($F37,Partenaires!$B$10:$F$16,6,0)),IF($AE37 = "RP - Infras accès et draggage", N(HLOOKUP($F37,Partenaires!$B$10:$F$16,7,0)), "erreur")))</f>
        <v>0</v>
      </c>
      <c r="AG37" s="154">
        <f t="shared" si="14"/>
        <v>0</v>
      </c>
      <c r="AH37" s="154">
        <f t="shared" si="15"/>
        <v>0</v>
      </c>
      <c r="AI37" s="154">
        <f t="shared" si="16"/>
        <v>0</v>
      </c>
      <c r="AJ37" s="154">
        <f t="shared" si="30"/>
        <v>0</v>
      </c>
      <c r="AK37" s="154">
        <f t="shared" si="18"/>
        <v>0</v>
      </c>
      <c r="AL37" s="154">
        <f t="shared" si="25"/>
        <v>0</v>
      </c>
      <c r="AM37" s="154">
        <f t="shared" ref="AM37" si="33">AO37-AN37</f>
        <v>0</v>
      </c>
      <c r="AN37" s="154">
        <f>IF(F37="",0,$AO37*N(HLOOKUP($F37,Partenaires!$B$10:$F$16,5,FALSE)))</f>
        <v>0</v>
      </c>
      <c r="AO37" s="154">
        <f t="shared" si="27"/>
        <v>0</v>
      </c>
    </row>
    <row r="38" spans="1:41" ht="18" customHeight="1" x14ac:dyDescent="0.4">
      <c r="A38" s="26"/>
      <c r="B38" s="26"/>
      <c r="C38" s="26"/>
      <c r="D38" s="61" t="str">
        <f t="shared" si="10"/>
        <v/>
      </c>
      <c r="E38" s="62">
        <f>IFERROR(VLOOKUP(D38,'Structure projet '!D:E,2,FALSE),"")</f>
        <v>0</v>
      </c>
      <c r="F38" s="26"/>
      <c r="G38" s="26"/>
      <c r="H38" s="27"/>
      <c r="I38" s="27"/>
      <c r="J38" s="37"/>
      <c r="K38" s="37"/>
      <c r="L38" s="37"/>
      <c r="M38" s="37"/>
      <c r="N38" s="37"/>
      <c r="O38" s="151">
        <f t="shared" si="11"/>
        <v>0</v>
      </c>
      <c r="P38" s="31"/>
      <c r="Q38" s="31"/>
      <c r="R38" s="31"/>
      <c r="S38" s="31"/>
      <c r="T38" s="31"/>
      <c r="U38" s="152">
        <f t="shared" si="12"/>
        <v>0</v>
      </c>
      <c r="V38" s="139"/>
      <c r="W38" s="152">
        <f t="shared" si="28"/>
        <v>0</v>
      </c>
      <c r="X38" s="31" t="str">
        <f>_xlfn.IFNA(IF(VLOOKUP(CONCATENATE($D38,$F38,$G38,X$3),'Description des coûts'!$D$8:$M$1048576,5,FALSE)=X$3,VLOOKUP(CONCATENATE($D38,$F38,$G38,X$3),'Description des coûts'!$D$8:$M$1048576,9,FALSE),0),"")</f>
        <v/>
      </c>
      <c r="Y38" s="31" t="str">
        <f>_xlfn.IFNA(IF(VLOOKUP(CONCATENATE($D38,$F38,$G38,Y$3),'Description des coûts'!$D$8:$M$1048576,5,FALSE)=Y$3,VLOOKUP(CONCATENATE($D38,$F38,$G38,Y$3),'Description des coûts'!$D$8:$M$1048576,9,FALSE),0),"")</f>
        <v/>
      </c>
      <c r="Z38" s="31" t="str">
        <f>_xlfn.IFNA(IF(VLOOKUP(CONCATENATE($D38,$F38,$G38,Z$3),'Description des coûts'!$D$8:$M$1048576,5,FALSE)=Z$3,VLOOKUP(CONCATENATE($D38,$F38,$G38,Z$3),'Description des coûts'!$D$8:$M$1048576,9,FALSE),0),"")</f>
        <v/>
      </c>
      <c r="AA38" s="31" t="str">
        <f>_xlfn.IFNA(IF(VLOOKUP(CONCATENATE($D38,$F38,$G38,AA$3),'Description des coûts'!$D$8:$M$1048576,5,FALSE)=AA$3,VLOOKUP(CONCATENATE($D38,$F38,$G38,AA$3),'Description des coûts'!$D$8:$M$1048576,9,FALSE),0),"")</f>
        <v/>
      </c>
      <c r="AB38" s="31" t="str">
        <f>_xlfn.IFNA(IF(VLOOKUP(CONCATENATE($D38,$F38,$G38,AB$3),'Description des coûts'!$D$8:$M$1048576,5,FALSE)=AB$3,VLOOKUP(CONCATENATE($D38,$F38,$G38,AB$3),'Description des coûts'!$D$8:$M$1048576,9,FALSE),0),"")</f>
        <v/>
      </c>
      <c r="AC38" s="27"/>
      <c r="AD38" s="152">
        <f t="shared" si="24"/>
        <v>0</v>
      </c>
      <c r="AE38" s="26"/>
      <c r="AF38" s="153">
        <f>IF(F38="",0,IF($AE38 = "RP - Infras portuaires", N(HLOOKUP($F38,Partenaires!$B$10:$F$16,6,0)),IF($AE38 = "RP - Infras accès et draggage", N(HLOOKUP($F38,Partenaires!$B$10:$F$16,7,0)), "erreur")))</f>
        <v>0</v>
      </c>
      <c r="AG38" s="154">
        <f t="shared" si="14"/>
        <v>0</v>
      </c>
      <c r="AH38" s="154">
        <f t="shared" si="15"/>
        <v>0</v>
      </c>
      <c r="AI38" s="154">
        <f t="shared" si="16"/>
        <v>0</v>
      </c>
      <c r="AJ38" s="154">
        <f t="shared" si="30"/>
        <v>0</v>
      </c>
      <c r="AK38" s="154">
        <f t="shared" si="18"/>
        <v>0</v>
      </c>
      <c r="AL38" s="154">
        <f t="shared" si="25"/>
        <v>0</v>
      </c>
      <c r="AM38" s="154">
        <f t="shared" si="29"/>
        <v>0</v>
      </c>
      <c r="AN38" s="154">
        <f>IF(F38="",0,$AO38*N(HLOOKUP($F38,Partenaires!$B$10:$F$16,5,FALSE)))</f>
        <v>0</v>
      </c>
      <c r="AO38" s="154">
        <f t="shared" si="27"/>
        <v>0</v>
      </c>
    </row>
    <row r="39" spans="1:41" ht="18" customHeight="1" x14ac:dyDescent="0.4">
      <c r="A39" s="26"/>
      <c r="B39" s="26"/>
      <c r="C39" s="26"/>
      <c r="D39" s="61" t="str">
        <f t="shared" si="10"/>
        <v/>
      </c>
      <c r="E39" s="62">
        <f>IFERROR(VLOOKUP(D39,'Structure projet '!D:E,2,FALSE),"")</f>
        <v>0</v>
      </c>
      <c r="F39" s="26"/>
      <c r="G39" s="26"/>
      <c r="H39" s="27"/>
      <c r="I39" s="27"/>
      <c r="J39" s="37"/>
      <c r="K39" s="37"/>
      <c r="L39" s="37"/>
      <c r="M39" s="37"/>
      <c r="N39" s="37"/>
      <c r="O39" s="151">
        <f t="shared" si="11"/>
        <v>0</v>
      </c>
      <c r="P39" s="31"/>
      <c r="Q39" s="31"/>
      <c r="R39" s="31"/>
      <c r="S39" s="31"/>
      <c r="T39" s="31"/>
      <c r="U39" s="152">
        <f t="shared" si="12"/>
        <v>0</v>
      </c>
      <c r="V39" s="139"/>
      <c r="W39" s="152">
        <f t="shared" si="28"/>
        <v>0</v>
      </c>
      <c r="X39" s="31" t="str">
        <f>_xlfn.IFNA(IF(VLOOKUP(CONCATENATE($D39,$F39,$G39,X$3),'Description des coûts'!$D$8:$M$1048576,5,FALSE)=X$3,VLOOKUP(CONCATENATE($D39,$F39,$G39,X$3),'Description des coûts'!$D$8:$M$1048576,9,FALSE),0),"")</f>
        <v/>
      </c>
      <c r="Y39" s="31" t="str">
        <f>_xlfn.IFNA(IF(VLOOKUP(CONCATENATE($D39,$F39,$G39,Y$3),'Description des coûts'!$D$8:$M$1048576,5,FALSE)=Y$3,VLOOKUP(CONCATENATE($D39,$F39,$G39,Y$3),'Description des coûts'!$D$8:$M$1048576,9,FALSE),0),"")</f>
        <v/>
      </c>
      <c r="Z39" s="31" t="str">
        <f>_xlfn.IFNA(IF(VLOOKUP(CONCATENATE($D39,$F39,$G39,Z$3),'Description des coûts'!$D$8:$M$1048576,5,FALSE)=Z$3,VLOOKUP(CONCATENATE($D39,$F39,$G39,Z$3),'Description des coûts'!$D$8:$M$1048576,9,FALSE),0),"")</f>
        <v/>
      </c>
      <c r="AA39" s="31" t="str">
        <f>_xlfn.IFNA(IF(VLOOKUP(CONCATENATE($D39,$F39,$G39,AA$3),'Description des coûts'!$D$8:$M$1048576,5,FALSE)=AA$3,VLOOKUP(CONCATENATE($D39,$F39,$G39,AA$3),'Description des coûts'!$D$8:$M$1048576,9,FALSE),0),"")</f>
        <v/>
      </c>
      <c r="AB39" s="31" t="str">
        <f>_xlfn.IFNA(IF(VLOOKUP(CONCATENATE($D39,$F39,$G39,AB$3),'Description des coûts'!$D$8:$M$1048576,5,FALSE)=AB$3,VLOOKUP(CONCATENATE($D39,$F39,$G39,AB$3),'Description des coûts'!$D$8:$M$1048576,9,FALSE),0),"")</f>
        <v/>
      </c>
      <c r="AC39" s="27"/>
      <c r="AD39" s="152">
        <f t="shared" si="24"/>
        <v>0</v>
      </c>
      <c r="AE39" s="26"/>
      <c r="AF39" s="153">
        <f>IF(F39="",0,IF($AE39 = "RP - Infras portuaires", N(HLOOKUP($F39,Partenaires!$B$10:$F$16,6,0)),IF($AE39 = "RP - Infras accès et draggage", N(HLOOKUP($F39,Partenaires!$B$10:$F$16,7,0)), "erreur")))</f>
        <v>0</v>
      </c>
      <c r="AG39" s="154">
        <f t="shared" si="14"/>
        <v>0</v>
      </c>
      <c r="AH39" s="154">
        <f t="shared" si="15"/>
        <v>0</v>
      </c>
      <c r="AI39" s="154">
        <f t="shared" si="16"/>
        <v>0</v>
      </c>
      <c r="AJ39" s="154">
        <f t="shared" si="30"/>
        <v>0</v>
      </c>
      <c r="AK39" s="154">
        <f t="shared" si="18"/>
        <v>0</v>
      </c>
      <c r="AL39" s="154">
        <f t="shared" si="25"/>
        <v>0</v>
      </c>
      <c r="AM39" s="154">
        <f t="shared" si="29"/>
        <v>0</v>
      </c>
      <c r="AN39" s="154">
        <f>IF(F39="",0,$AO39*N(HLOOKUP($F39,Partenaires!$B$10:$F$16,5,FALSE)))</f>
        <v>0</v>
      </c>
      <c r="AO39" s="154">
        <f t="shared" si="27"/>
        <v>0</v>
      </c>
    </row>
  </sheetData>
  <sheetProtection formatCells="0" formatColumns="0" formatRows="0" insertColumns="0" insertRows="0" insertHyperlinks="0" deleteColumns="0" deleteRows="0" sort="0" autoFilter="0" pivotTables="0"/>
  <autoFilter ref="A10:AO39" xr:uid="{00000000-0009-0000-0000-000006000000}"/>
  <mergeCells count="1">
    <mergeCell ref="A2:F2"/>
  </mergeCells>
  <conditionalFormatting sqref="A1:B1 F1:G1 J1:N1 P1:T1 AE1 X11:Y11 A11:B39 F11:G39 J11:N39 P11:T39 AE11:AE39 X13:AA39">
    <cfRule type="containsBlanks" dxfId="11" priority="41">
      <formula>LEN(TRIM(A1))=0</formula>
    </cfRule>
  </conditionalFormatting>
  <conditionalFormatting sqref="X12">
    <cfRule type="containsBlanks" dxfId="10" priority="7">
      <formula>LEN(TRIM(X12))=0</formula>
    </cfRule>
  </conditionalFormatting>
  <conditionalFormatting sqref="X1:AB1">
    <cfRule type="containsBlanks" dxfId="9" priority="1">
      <formula>LEN(TRIM(X1))=0</formula>
    </cfRule>
  </conditionalFormatting>
  <conditionalFormatting sqref="Y11:AB39">
    <cfRule type="containsBlanks" dxfId="8" priority="2">
      <formula>LEN(TRIM(Y11))=0</formula>
    </cfRule>
  </conditionalFormatting>
  <dataValidations count="9">
    <dataValidation type="list" allowBlank="1" showInputMessage="1" showErrorMessage="1" sqref="C1 C11:C39" xr:uid="{00000000-0002-0000-0600-000001000000}">
      <formula1>",,1,2,3,4,5,6,7,8,9,10,11,12,13,14,15"</formula1>
    </dataValidation>
    <dataValidation type="list" allowBlank="1" showInputMessage="1" showErrorMessage="1" sqref="B1 B11:B39" xr:uid="{00000000-0002-0000-0600-000002000000}">
      <formula1>"1,2,3,4,5,6,7,8,9,10,11,12,13,14,15"</formula1>
    </dataValidation>
    <dataValidation type="list" allowBlank="1" showInputMessage="1" showErrorMessage="1" sqref="A1 A11:A39" xr:uid="{00000000-0002-0000-0600-000003000000}">
      <formula1>"LOT 0,LOT 1,LOT 2,LOT 3,LOT 4,LOT 5,LOT 6,LOT 7,LOT 8,LOT 9,LOT 10,LOT 11,LOT 12,LOT 13,LOT 14,LOT 14,LOT 15"</formula1>
    </dataValidation>
    <dataValidation type="list" allowBlank="1" showInputMessage="1" showErrorMessage="1" sqref="I1 I11:I39" xr:uid="{00000000-0002-0000-0600-000004000000}">
      <formula1>"EC01,EC02,EC03,EC04,EC05,EC06,EC07,EC08,EC09"</formula1>
    </dataValidation>
    <dataValidation type="list" allowBlank="1" showInputMessage="1" showErrorMessage="1" sqref="AE1" xr:uid="{00000000-0002-0000-0600-000005000000}">
      <formula1>"RI,DE,PE,NE,NR"</formula1>
    </dataValidation>
    <dataValidation allowBlank="1" showInputMessage="1" showErrorMessage="1" prompt="A expliquer dans onglet &quot;Description des coûts&quot;" sqref="X1 X11:X39 AB11:AB39 AB1" xr:uid="{00000000-0002-0000-0600-000006000000}"/>
    <dataValidation type="list" allowBlank="1" showInputMessage="1" showErrorMessage="1" prompt="Scinder les lignes par semestre _x000a__x000a_ex : pour un projet de 24 mois = 4 semestres : _x000a_=&gt; décrire un qui durerait 24 mois sur 4 lignes : sem1, sem2, sem3, sem4" sqref="G1 G11:G39" xr:uid="{00000000-0002-0000-0600-000007000000}">
      <formula1>"SEM01,SEM02,SEM03,SEM04,SEM05,SEM06,SEM07,SEM08,SEM09,SEM10,SEM11,SEM12,SEM13,SEM14,SEM15,SEM16"</formula1>
    </dataValidation>
    <dataValidation type="list" allowBlank="1" showInputMessage="1" showErrorMessage="1" sqref="AE11:AE39" xr:uid="{00CB7730-110A-4602-8772-749068077916}">
      <formula1>"RP - Infras portuaires, RP - Infras accès et draggage,,NE,NR,RP - superstructures"</formula1>
    </dataValidation>
    <dataValidation allowBlank="1" showInputMessage="1" showErrorMessage="1" prompt="Pour les cas pertinents, reprendre le montant d'amortissement semestriel unitaire depuis l'onglet &quot;Amortissements&quot;" sqref="Y11:AA39 Y1:AA1" xr:uid="{00000000-0002-0000-0600-000000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Partenaires!$B$10:$F$10</xm:f>
          </x14:formula1>
          <xm:sqref>F1 F11:F39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theme="0" tint="-0.14999847407452621"/>
  </sheetPr>
  <dimension ref="B1:P89"/>
  <sheetViews>
    <sheetView topLeftCell="A3" zoomScale="58" zoomScaleNormal="40" workbookViewId="0">
      <selection activeCell="I12" sqref="I12"/>
    </sheetView>
  </sheetViews>
  <sheetFormatPr baseColWidth="10" defaultColWidth="11.4609375" defaultRowHeight="14.15" x14ac:dyDescent="0.35"/>
  <cols>
    <col min="1" max="1" width="4.4609375" style="142" customWidth="1"/>
    <col min="2" max="2" width="36.23046875" style="142" bestFit="1" customWidth="1"/>
    <col min="3" max="3" width="13.84375" style="141" bestFit="1" customWidth="1"/>
    <col min="4" max="4" width="6.53515625" style="141" bestFit="1" customWidth="1"/>
    <col min="5" max="5" width="13.84375" style="141" bestFit="1" customWidth="1"/>
    <col min="6" max="6" width="15.4609375" style="141" customWidth="1"/>
    <col min="7" max="10" width="15.4609375" style="142" customWidth="1"/>
    <col min="11" max="15" width="15.4609375" style="141" customWidth="1"/>
    <col min="16" max="16" width="13.15234375" style="141" customWidth="1"/>
    <col min="17" max="16384" width="11.4609375" style="142"/>
  </cols>
  <sheetData>
    <row r="1" spans="2:16" ht="25.3" x14ac:dyDescent="0.6">
      <c r="B1" s="140" t="s">
        <v>148</v>
      </c>
    </row>
    <row r="4" spans="2:16" x14ac:dyDescent="0.35">
      <c r="B4" s="143" t="s">
        <v>98</v>
      </c>
      <c r="C4" s="144"/>
      <c r="D4" s="144"/>
      <c r="E4" s="144"/>
    </row>
    <row r="5" spans="2:16" ht="14.6" x14ac:dyDescent="0.4">
      <c r="B5"/>
      <c r="C5"/>
      <c r="D5"/>
      <c r="E5"/>
      <c r="F5"/>
    </row>
    <row r="6" spans="2:16" ht="14.6" x14ac:dyDescent="0.4">
      <c r="B6"/>
      <c r="C6"/>
      <c r="D6"/>
      <c r="E6"/>
      <c r="F6"/>
    </row>
    <row r="7" spans="2:16" s="217" customFormat="1" ht="14.6" x14ac:dyDescent="0.4">
      <c r="B7"/>
      <c r="C7" s="218" t="s">
        <v>120</v>
      </c>
      <c r="D7" s="204"/>
      <c r="E7" s="204"/>
      <c r="F7"/>
      <c r="G7"/>
      <c r="H7"/>
      <c r="I7"/>
      <c r="J7"/>
      <c r="K7"/>
      <c r="L7"/>
      <c r="M7"/>
      <c r="N7"/>
      <c r="O7"/>
      <c r="P7"/>
    </row>
    <row r="8" spans="2:16" s="217" customFormat="1" ht="14.6" x14ac:dyDescent="0.4">
      <c r="B8" s="218" t="s">
        <v>260</v>
      </c>
      <c r="C8" s="204" t="s">
        <v>158</v>
      </c>
      <c r="D8" s="204" t="s">
        <v>141</v>
      </c>
      <c r="E8" s="204" t="s">
        <v>101</v>
      </c>
      <c r="F8"/>
      <c r="G8"/>
      <c r="H8"/>
      <c r="I8"/>
      <c r="J8"/>
      <c r="K8"/>
      <c r="L8"/>
      <c r="M8"/>
      <c r="N8"/>
      <c r="O8"/>
      <c r="P8"/>
    </row>
    <row r="9" spans="2:16" s="217" customFormat="1" ht="14.6" x14ac:dyDescent="0.4">
      <c r="B9" s="219" t="s">
        <v>264</v>
      </c>
      <c r="C9" s="220">
        <v>28000</v>
      </c>
      <c r="D9" s="220">
        <v>0</v>
      </c>
      <c r="E9" s="220">
        <v>28000</v>
      </c>
      <c r="F9"/>
      <c r="G9"/>
      <c r="H9"/>
      <c r="I9"/>
      <c r="J9"/>
      <c r="K9"/>
      <c r="L9"/>
      <c r="M9"/>
      <c r="N9"/>
      <c r="O9"/>
      <c r="P9"/>
    </row>
    <row r="10" spans="2:16" ht="14.6" x14ac:dyDescent="0.4">
      <c r="B10" s="219" t="s">
        <v>261</v>
      </c>
      <c r="C10" s="220">
        <v>0</v>
      </c>
      <c r="D10" s="220">
        <v>0</v>
      </c>
      <c r="E10" s="220">
        <v>0</v>
      </c>
      <c r="F10"/>
      <c r="G10"/>
      <c r="H10"/>
      <c r="I10"/>
      <c r="J10"/>
      <c r="K10"/>
      <c r="L10"/>
      <c r="M10"/>
      <c r="N10"/>
      <c r="O10"/>
      <c r="P10"/>
    </row>
    <row r="11" spans="2:16" ht="14.6" x14ac:dyDescent="0.4">
      <c r="B11" s="219" t="s">
        <v>265</v>
      </c>
      <c r="C11" s="220">
        <v>45000000</v>
      </c>
      <c r="D11" s="220">
        <v>0</v>
      </c>
      <c r="E11" s="220">
        <v>45000000</v>
      </c>
      <c r="F11"/>
      <c r="G11"/>
      <c r="H11"/>
      <c r="I11"/>
      <c r="J11"/>
      <c r="K11"/>
      <c r="L11"/>
      <c r="M11"/>
      <c r="N11"/>
    </row>
    <row r="12" spans="2:16" ht="14.6" x14ac:dyDescent="0.4">
      <c r="B12" s="219" t="s">
        <v>262</v>
      </c>
      <c r="C12" s="220">
        <v>2000000</v>
      </c>
      <c r="D12" s="220">
        <v>0</v>
      </c>
      <c r="E12" s="220">
        <v>2000000</v>
      </c>
      <c r="F12"/>
      <c r="G12"/>
      <c r="H12"/>
      <c r="I12"/>
      <c r="J12"/>
      <c r="K12"/>
      <c r="L12"/>
      <c r="M12"/>
      <c r="N12"/>
    </row>
    <row r="13" spans="2:16" ht="14.6" x14ac:dyDescent="0.4">
      <c r="B13" s="219" t="s">
        <v>263</v>
      </c>
      <c r="C13" s="220">
        <v>60000000</v>
      </c>
      <c r="D13" s="220">
        <v>0</v>
      </c>
      <c r="E13" s="220">
        <v>60000000</v>
      </c>
      <c r="F13"/>
      <c r="G13"/>
      <c r="H13"/>
      <c r="I13"/>
      <c r="J13"/>
      <c r="K13"/>
      <c r="L13"/>
      <c r="M13"/>
      <c r="N13"/>
    </row>
    <row r="14" spans="2:16" ht="14.6" x14ac:dyDescent="0.4">
      <c r="B14" s="221" t="s">
        <v>268</v>
      </c>
      <c r="C14" s="222">
        <v>107000000</v>
      </c>
      <c r="D14" s="222">
        <v>0</v>
      </c>
      <c r="E14" s="222">
        <v>107000000</v>
      </c>
      <c r="F14"/>
      <c r="G14"/>
      <c r="H14"/>
      <c r="I14"/>
      <c r="J14"/>
      <c r="K14"/>
    </row>
    <row r="15" spans="2:16" ht="14.6" x14ac:dyDescent="0.4">
      <c r="B15" s="223" t="s">
        <v>266</v>
      </c>
      <c r="C15" s="224">
        <v>60000000</v>
      </c>
      <c r="D15" s="224">
        <v>0</v>
      </c>
      <c r="E15" s="224">
        <v>60000000</v>
      </c>
      <c r="F15"/>
      <c r="G15"/>
      <c r="H15"/>
      <c r="I15"/>
      <c r="J15"/>
      <c r="K15"/>
    </row>
    <row r="16" spans="2:16" ht="14.6" x14ac:dyDescent="0.4">
      <c r="B16" s="223" t="s">
        <v>267</v>
      </c>
      <c r="C16" s="224">
        <v>47000000</v>
      </c>
      <c r="D16" s="224">
        <v>0</v>
      </c>
      <c r="E16" s="224">
        <v>47000000</v>
      </c>
      <c r="F16"/>
      <c r="G16"/>
      <c r="H16"/>
      <c r="I16"/>
      <c r="J16"/>
      <c r="K16"/>
    </row>
    <row r="17" spans="2:11" ht="14.6" x14ac:dyDescent="0.4">
      <c r="B17"/>
      <c r="C17"/>
      <c r="D17"/>
      <c r="E17"/>
      <c r="F17"/>
      <c r="G17"/>
      <c r="H17"/>
      <c r="I17"/>
      <c r="J17"/>
      <c r="K17"/>
    </row>
    <row r="18" spans="2:11" ht="14.6" x14ac:dyDescent="0.4">
      <c r="B18"/>
      <c r="C18"/>
      <c r="D18"/>
      <c r="E18"/>
      <c r="F18"/>
      <c r="G18"/>
      <c r="H18"/>
      <c r="I18"/>
      <c r="J18"/>
      <c r="K18"/>
    </row>
    <row r="19" spans="2:11" ht="14.6" x14ac:dyDescent="0.4">
      <c r="B19"/>
      <c r="C19"/>
      <c r="D19"/>
      <c r="E19"/>
      <c r="F19"/>
    </row>
    <row r="22" spans="2:11" ht="14.6" x14ac:dyDescent="0.4">
      <c r="B22" s="145" t="s">
        <v>54</v>
      </c>
      <c r="C22" s="55" t="s">
        <v>153</v>
      </c>
    </row>
    <row r="24" spans="2:11" ht="14.6" x14ac:dyDescent="0.4">
      <c r="B24" s="145" t="s">
        <v>105</v>
      </c>
      <c r="C24" s="55" t="s">
        <v>104</v>
      </c>
      <c r="D24" s="55"/>
      <c r="I24" s="146"/>
    </row>
    <row r="25" spans="2:11" ht="14.6" x14ac:dyDescent="0.4">
      <c r="B25" s="147" t="s">
        <v>160</v>
      </c>
      <c r="C25" s="55">
        <v>45000000</v>
      </c>
      <c r="D25" s="55"/>
      <c r="I25" s="146"/>
    </row>
    <row r="26" spans="2:11" ht="14.6" x14ac:dyDescent="0.4">
      <c r="B26" s="147" t="s">
        <v>162</v>
      </c>
      <c r="C26" s="55">
        <v>2000000</v>
      </c>
      <c r="D26" s="55"/>
      <c r="I26" s="146"/>
    </row>
    <row r="27" spans="2:11" ht="14.6" x14ac:dyDescent="0.4">
      <c r="B27" s="147" t="s">
        <v>202</v>
      </c>
      <c r="C27" s="55">
        <v>60000000</v>
      </c>
      <c r="D27" s="55"/>
      <c r="I27" s="146"/>
    </row>
    <row r="28" spans="2:11" ht="14.6" x14ac:dyDescent="0.4">
      <c r="B28" s="147" t="s">
        <v>141</v>
      </c>
      <c r="C28" s="55">
        <v>0</v>
      </c>
      <c r="D28" s="55"/>
      <c r="E28" s="142"/>
      <c r="F28" s="142"/>
      <c r="I28" s="146"/>
    </row>
    <row r="29" spans="2:11" ht="14.6" x14ac:dyDescent="0.4">
      <c r="B29" s="147" t="s">
        <v>101</v>
      </c>
      <c r="C29" s="55">
        <v>107000000</v>
      </c>
      <c r="D29" s="55"/>
      <c r="E29" s="142"/>
      <c r="F29" s="142"/>
      <c r="I29" s="146"/>
    </row>
    <row r="30" spans="2:11" ht="14.6" x14ac:dyDescent="0.4">
      <c r="B30"/>
      <c r="C30"/>
      <c r="D30" s="55"/>
      <c r="E30" s="142"/>
      <c r="F30" s="142"/>
      <c r="I30" s="146"/>
    </row>
    <row r="31" spans="2:11" ht="14.6" x14ac:dyDescent="0.4">
      <c r="B31" s="55"/>
      <c r="C31" s="55"/>
      <c r="D31" s="55"/>
      <c r="E31" s="142"/>
      <c r="F31" s="142"/>
      <c r="I31" s="146"/>
    </row>
    <row r="32" spans="2:11" ht="14.6" x14ac:dyDescent="0.4">
      <c r="B32" s="55"/>
      <c r="C32" s="55"/>
      <c r="D32" s="55"/>
      <c r="E32" s="142"/>
      <c r="F32" s="142"/>
      <c r="I32" s="146"/>
    </row>
    <row r="33" spans="2:16" ht="14.6" x14ac:dyDescent="0.4">
      <c r="B33" s="55"/>
      <c r="C33" s="55"/>
      <c r="D33" s="55"/>
      <c r="E33" s="142"/>
      <c r="F33" s="142"/>
      <c r="I33" s="146"/>
    </row>
    <row r="34" spans="2:16" ht="14.6" x14ac:dyDescent="0.4">
      <c r="B34" s="55"/>
      <c r="C34" s="55"/>
      <c r="D34" s="55"/>
      <c r="G34" s="141"/>
      <c r="I34" s="146"/>
    </row>
    <row r="35" spans="2:16" ht="14.6" x14ac:dyDescent="0.4">
      <c r="B35" s="55"/>
      <c r="C35" s="55"/>
      <c r="D35" s="55"/>
      <c r="G35" s="141"/>
      <c r="I35" s="146"/>
    </row>
    <row r="36" spans="2:16" ht="14.6" x14ac:dyDescent="0.4">
      <c r="B36" s="55"/>
      <c r="C36" s="55"/>
      <c r="D36" s="55"/>
      <c r="G36" s="141"/>
      <c r="I36" s="146"/>
    </row>
    <row r="37" spans="2:16" ht="14.6" x14ac:dyDescent="0.4">
      <c r="B37" s="55"/>
      <c r="C37" s="55"/>
      <c r="D37" s="55"/>
      <c r="G37" s="141"/>
      <c r="I37" s="146"/>
    </row>
    <row r="38" spans="2:16" ht="14.6" x14ac:dyDescent="0.4">
      <c r="B38" s="55"/>
      <c r="C38" s="55"/>
      <c r="D38" s="55"/>
      <c r="G38" s="141"/>
      <c r="I38" s="146"/>
    </row>
    <row r="39" spans="2:16" ht="14.6" x14ac:dyDescent="0.4">
      <c r="B39" s="55"/>
      <c r="C39" s="55"/>
      <c r="D39" s="55"/>
      <c r="G39" s="141"/>
    </row>
    <row r="40" spans="2:16" ht="14.6" x14ac:dyDescent="0.4">
      <c r="B40" s="55"/>
      <c r="C40" s="55"/>
      <c r="D40" s="55"/>
      <c r="G40" s="141"/>
    </row>
    <row r="41" spans="2:16" ht="14.6" x14ac:dyDescent="0.4">
      <c r="B41" s="55"/>
      <c r="C41" s="55"/>
      <c r="D41" s="55"/>
    </row>
    <row r="42" spans="2:16" ht="14.6" x14ac:dyDescent="0.4">
      <c r="B42" s="145" t="s">
        <v>54</v>
      </c>
      <c r="C42" s="55" t="s">
        <v>153</v>
      </c>
      <c r="D42" s="55"/>
    </row>
    <row r="44" spans="2:16" ht="14.6" x14ac:dyDescent="0.4">
      <c r="B44" s="145" t="s">
        <v>105</v>
      </c>
      <c r="C44" s="55" t="s">
        <v>154</v>
      </c>
      <c r="D44" s="55" t="s">
        <v>161</v>
      </c>
      <c r="E44" s="55" t="s">
        <v>102</v>
      </c>
      <c r="F44" s="55" t="s">
        <v>103</v>
      </c>
      <c r="G44"/>
      <c r="H44"/>
      <c r="I44"/>
      <c r="J44"/>
      <c r="K44" s="142"/>
      <c r="L44" s="142"/>
      <c r="M44" s="142"/>
      <c r="N44" s="142"/>
      <c r="O44" s="142"/>
      <c r="P44" s="142"/>
    </row>
    <row r="45" spans="2:16" ht="14.6" x14ac:dyDescent="0.4">
      <c r="B45" s="147" t="s">
        <v>96</v>
      </c>
      <c r="C45" s="55">
        <v>10000</v>
      </c>
      <c r="D45" s="55"/>
      <c r="E45" s="55">
        <v>0</v>
      </c>
      <c r="F45" s="55">
        <v>0</v>
      </c>
      <c r="G45"/>
      <c r="H45"/>
      <c r="I45"/>
      <c r="J45"/>
      <c r="K45" s="142"/>
      <c r="L45" s="142"/>
      <c r="M45" s="142"/>
      <c r="N45" s="142"/>
      <c r="O45" s="142"/>
      <c r="P45" s="142"/>
    </row>
    <row r="46" spans="2:16" ht="14.6" x14ac:dyDescent="0.4">
      <c r="B46" s="147" t="s">
        <v>146</v>
      </c>
      <c r="C46" s="55">
        <v>18000</v>
      </c>
      <c r="D46" s="55"/>
      <c r="E46" s="55">
        <v>0</v>
      </c>
      <c r="F46" s="55">
        <v>0</v>
      </c>
      <c r="G46"/>
      <c r="H46"/>
      <c r="I46"/>
      <c r="J46"/>
      <c r="K46" s="142"/>
      <c r="L46" s="142"/>
      <c r="M46" s="142"/>
      <c r="N46" s="142"/>
      <c r="O46" s="142"/>
      <c r="P46" s="142"/>
    </row>
    <row r="47" spans="2:16" ht="14.6" x14ac:dyDescent="0.4">
      <c r="B47" s="147" t="s">
        <v>141</v>
      </c>
      <c r="C47" s="55">
        <v>0</v>
      </c>
      <c r="D47" s="55"/>
      <c r="E47" s="55">
        <v>0</v>
      </c>
      <c r="F47" s="55">
        <v>0</v>
      </c>
      <c r="G47"/>
      <c r="H47"/>
      <c r="I47"/>
      <c r="J47"/>
      <c r="K47" s="142"/>
      <c r="L47" s="142"/>
      <c r="M47" s="142"/>
      <c r="N47" s="142"/>
      <c r="O47" s="142"/>
      <c r="P47" s="142"/>
    </row>
    <row r="48" spans="2:16" ht="14.6" x14ac:dyDescent="0.4">
      <c r="B48" s="147" t="s">
        <v>101</v>
      </c>
      <c r="C48" s="55">
        <v>28000</v>
      </c>
      <c r="D48" s="55"/>
      <c r="E48" s="55">
        <v>0</v>
      </c>
      <c r="F48" s="55">
        <v>0</v>
      </c>
      <c r="G48"/>
      <c r="H48"/>
      <c r="I48"/>
      <c r="J48"/>
      <c r="K48" s="142"/>
      <c r="L48" s="142"/>
      <c r="M48" s="142"/>
      <c r="N48" s="142"/>
      <c r="O48" s="142"/>
      <c r="P48" s="142"/>
    </row>
    <row r="49" spans="2:16" ht="14.6" x14ac:dyDescent="0.4">
      <c r="B49"/>
      <c r="C49"/>
      <c r="D49"/>
      <c r="E49"/>
      <c r="F49"/>
      <c r="G49"/>
      <c r="H49"/>
      <c r="I49"/>
      <c r="J49"/>
      <c r="K49" s="142"/>
      <c r="L49" s="142"/>
      <c r="M49" s="142"/>
      <c r="N49" s="142"/>
      <c r="O49" s="142"/>
      <c r="P49" s="142"/>
    </row>
    <row r="50" spans="2:16" ht="14.6" x14ac:dyDescent="0.4">
      <c r="B50" s="55"/>
      <c r="C50" s="55"/>
      <c r="D50" s="55"/>
      <c r="E50" s="142"/>
      <c r="F50" s="142"/>
      <c r="K50" s="142"/>
      <c r="L50" s="142"/>
      <c r="M50" s="142"/>
      <c r="N50" s="142"/>
      <c r="O50" s="142"/>
      <c r="P50" s="142"/>
    </row>
    <row r="51" spans="2:16" ht="14.6" x14ac:dyDescent="0.4">
      <c r="B51" s="55"/>
      <c r="C51" s="55"/>
      <c r="D51" s="55"/>
      <c r="E51" s="142"/>
      <c r="F51" s="142"/>
      <c r="K51" s="142"/>
      <c r="L51" s="142"/>
      <c r="M51" s="142"/>
      <c r="N51" s="142"/>
      <c r="O51" s="142"/>
      <c r="P51" s="142"/>
    </row>
    <row r="52" spans="2:16" ht="14.6" x14ac:dyDescent="0.4">
      <c r="B52" s="55"/>
      <c r="C52" s="55"/>
      <c r="D52" s="55"/>
    </row>
    <row r="53" spans="2:16" ht="14.6" x14ac:dyDescent="0.4">
      <c r="B53" s="55"/>
      <c r="C53" s="55"/>
      <c r="D53" s="55"/>
    </row>
    <row r="54" spans="2:16" ht="14.6" x14ac:dyDescent="0.4">
      <c r="B54" s="55"/>
      <c r="C54" s="55"/>
      <c r="D54" s="55"/>
    </row>
    <row r="55" spans="2:16" ht="14.6" x14ac:dyDescent="0.4">
      <c r="B55" s="55"/>
      <c r="C55" s="55"/>
      <c r="D55" s="55"/>
    </row>
    <row r="56" spans="2:16" ht="14.6" x14ac:dyDescent="0.4">
      <c r="B56" s="55"/>
      <c r="C56" s="55"/>
      <c r="D56" s="55"/>
    </row>
    <row r="57" spans="2:16" ht="14.6" x14ac:dyDescent="0.4">
      <c r="B57" s="55"/>
      <c r="C57" s="55"/>
      <c r="D57" s="55"/>
    </row>
    <row r="58" spans="2:16" ht="14.6" x14ac:dyDescent="0.4">
      <c r="B58" s="55"/>
      <c r="C58" s="55"/>
      <c r="D58" s="55"/>
    </row>
    <row r="59" spans="2:16" ht="14.6" x14ac:dyDescent="0.4">
      <c r="B59" s="55"/>
      <c r="C59" s="55"/>
      <c r="D59" s="55"/>
    </row>
    <row r="60" spans="2:16" ht="14.6" x14ac:dyDescent="0.4">
      <c r="B60" s="55"/>
      <c r="C60" s="55"/>
      <c r="D60" s="55"/>
    </row>
    <row r="61" spans="2:16" ht="14.6" x14ac:dyDescent="0.4">
      <c r="B61" s="55"/>
      <c r="C61" s="55"/>
      <c r="D61" s="55"/>
    </row>
    <row r="75" spans="2:7" ht="14.6" x14ac:dyDescent="0.4">
      <c r="B75" s="185" t="s">
        <v>54</v>
      </c>
      <c r="C75" s="162" t="s">
        <v>153</v>
      </c>
      <c r="D75" s="55"/>
      <c r="G75" s="141"/>
    </row>
    <row r="76" spans="2:7" ht="14.6" x14ac:dyDescent="0.4">
      <c r="B76" s="55"/>
      <c r="C76" s="55"/>
      <c r="D76" s="55"/>
      <c r="G76" s="141"/>
    </row>
    <row r="77" spans="2:7" ht="14.6" x14ac:dyDescent="0.4">
      <c r="B77" s="159" t="s">
        <v>105</v>
      </c>
      <c r="C77" s="161" t="s">
        <v>143</v>
      </c>
      <c r="D77" s="55"/>
      <c r="E77" s="55"/>
      <c r="F77" s="55"/>
      <c r="G77" s="141"/>
    </row>
    <row r="78" spans="2:7" ht="14.6" x14ac:dyDescent="0.4">
      <c r="B78" s="160" t="s">
        <v>96</v>
      </c>
      <c r="C78" s="186">
        <v>99770</v>
      </c>
      <c r="D78" s="55"/>
      <c r="E78" s="55"/>
      <c r="F78" s="55"/>
      <c r="G78" s="141"/>
    </row>
    <row r="79" spans="2:7" ht="14.6" x14ac:dyDescent="0.4">
      <c r="B79" s="160" t="s">
        <v>146</v>
      </c>
      <c r="C79" s="187">
        <v>68520</v>
      </c>
      <c r="D79" s="55"/>
      <c r="E79" s="55"/>
      <c r="F79" s="55"/>
      <c r="G79" s="141"/>
    </row>
    <row r="80" spans="2:7" ht="14.6" x14ac:dyDescent="0.4">
      <c r="B80" s="160" t="s">
        <v>141</v>
      </c>
      <c r="C80" s="187">
        <v>0</v>
      </c>
      <c r="D80" s="55"/>
      <c r="E80" s="55"/>
      <c r="F80" s="55"/>
      <c r="G80" s="141"/>
    </row>
    <row r="81" spans="2:6" ht="14.6" x14ac:dyDescent="0.4">
      <c r="B81" s="162" t="s">
        <v>101</v>
      </c>
      <c r="C81" s="188">
        <v>168290</v>
      </c>
      <c r="D81" s="55"/>
      <c r="E81" s="55"/>
      <c r="F81" s="55"/>
    </row>
    <row r="82" spans="2:6" ht="14.6" x14ac:dyDescent="0.4">
      <c r="B82"/>
      <c r="C82"/>
      <c r="D82" s="148"/>
      <c r="E82" s="148"/>
      <c r="F82" s="148"/>
    </row>
    <row r="83" spans="2:6" x14ac:dyDescent="0.35">
      <c r="B83" s="148"/>
      <c r="C83" s="148"/>
      <c r="D83" s="148"/>
      <c r="E83" s="148"/>
      <c r="F83" s="148"/>
    </row>
    <row r="84" spans="2:6" x14ac:dyDescent="0.35">
      <c r="B84" s="148"/>
      <c r="C84" s="148"/>
      <c r="D84" s="148"/>
      <c r="E84" s="148"/>
      <c r="F84" s="148"/>
    </row>
    <row r="85" spans="2:6" x14ac:dyDescent="0.35">
      <c r="B85" s="148"/>
      <c r="C85" s="148"/>
      <c r="D85" s="148"/>
      <c r="E85" s="148"/>
      <c r="F85" s="148"/>
    </row>
    <row r="86" spans="2:6" x14ac:dyDescent="0.35">
      <c r="B86" s="148"/>
      <c r="C86" s="148"/>
      <c r="D86" s="148"/>
      <c r="E86" s="148"/>
      <c r="F86" s="148"/>
    </row>
    <row r="87" spans="2:6" x14ac:dyDescent="0.35">
      <c r="B87" s="148"/>
      <c r="C87" s="148"/>
      <c r="D87" s="148"/>
      <c r="E87" s="148"/>
      <c r="F87" s="148"/>
    </row>
    <row r="88" spans="2:6" x14ac:dyDescent="0.35">
      <c r="B88" s="148"/>
      <c r="C88" s="148"/>
      <c r="D88" s="148"/>
      <c r="E88" s="148"/>
      <c r="F88" s="148"/>
    </row>
    <row r="89" spans="2:6" x14ac:dyDescent="0.35">
      <c r="B89" s="148"/>
      <c r="C89" s="148"/>
      <c r="D89" s="148"/>
      <c r="E89" s="148"/>
      <c r="F89" s="148"/>
    </row>
  </sheetData>
  <pageMargins left="0.7" right="0.7" top="0.75" bottom="0.75" header="0.3" footer="0.3"/>
  <pageSetup paperSize="9"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theme="0" tint="-0.14999847407452621"/>
  </sheetPr>
  <dimension ref="A1:BG122"/>
  <sheetViews>
    <sheetView zoomScale="60" zoomScaleNormal="60" workbookViewId="0">
      <selection activeCell="D4" sqref="D4"/>
    </sheetView>
  </sheetViews>
  <sheetFormatPr baseColWidth="10" defaultColWidth="11.4609375" defaultRowHeight="14.6" x14ac:dyDescent="0.4"/>
  <cols>
    <col min="1" max="1" width="25.69140625" style="63" customWidth="1"/>
    <col min="2" max="2" width="49.15234375" style="63" customWidth="1"/>
    <col min="3" max="8" width="12.23046875" style="63" customWidth="1"/>
    <col min="9" max="10" width="11.69140625" style="63" customWidth="1"/>
    <col min="11" max="11" width="16.84375" style="63" customWidth="1"/>
    <col min="12" max="12" width="26.15234375" style="63" customWidth="1"/>
    <col min="13" max="13" width="16.69140625" style="63" customWidth="1"/>
    <col min="14" max="14" width="16.23046875" style="63" customWidth="1"/>
    <col min="15" max="15" width="24.61328125" style="63" customWidth="1"/>
    <col min="16" max="16" width="13.69140625" style="63" customWidth="1"/>
    <col min="17" max="17" width="15.3828125" style="63" customWidth="1"/>
    <col min="18" max="18" width="10.921875" style="63" customWidth="1"/>
    <col min="19" max="19" width="14.15234375" style="63" customWidth="1"/>
    <col min="20" max="16384" width="11.4609375" style="63"/>
  </cols>
  <sheetData>
    <row r="1" spans="1:59" x14ac:dyDescent="0.4">
      <c r="A1" s="163" t="s">
        <v>54</v>
      </c>
      <c r="B1" s="164" t="s">
        <v>153</v>
      </c>
      <c r="D1" s="101" t="s">
        <v>205</v>
      </c>
    </row>
    <row r="3" spans="1:59" ht="33" customHeight="1" x14ac:dyDescent="0.4">
      <c r="A3" s="165"/>
      <c r="B3" s="166"/>
      <c r="C3" s="165" t="s">
        <v>99</v>
      </c>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7"/>
    </row>
    <row r="4" spans="1:59" ht="54.75" customHeight="1" x14ac:dyDescent="0.4">
      <c r="A4" s="168"/>
      <c r="B4" s="169"/>
      <c r="C4" s="165" t="s">
        <v>214</v>
      </c>
      <c r="D4" s="166"/>
      <c r="E4" s="166"/>
      <c r="F4" s="166"/>
      <c r="G4" s="166"/>
      <c r="H4" s="166"/>
      <c r="I4" s="192" t="s">
        <v>215</v>
      </c>
      <c r="J4" s="170" t="s">
        <v>141</v>
      </c>
      <c r="K4" s="171"/>
      <c r="L4" s="171"/>
      <c r="M4" s="171"/>
      <c r="N4" s="171"/>
      <c r="O4" s="171"/>
      <c r="P4" s="170" t="s">
        <v>252</v>
      </c>
      <c r="Q4" s="165" t="s">
        <v>196</v>
      </c>
      <c r="R4" s="166"/>
      <c r="S4" s="166"/>
      <c r="T4" s="166"/>
      <c r="U4" s="166"/>
      <c r="V4" s="166"/>
      <c r="W4" s="182" t="s">
        <v>201</v>
      </c>
      <c r="X4" s="176" t="s">
        <v>199</v>
      </c>
      <c r="Y4" s="184"/>
      <c r="Z4" s="184"/>
      <c r="AA4" s="184"/>
      <c r="AB4" s="184"/>
      <c r="AC4" s="184"/>
      <c r="AD4" s="182" t="s">
        <v>200</v>
      </c>
      <c r="AE4" s="170" t="s">
        <v>209</v>
      </c>
      <c r="AF4" s="171"/>
      <c r="AG4" s="171"/>
      <c r="AH4" s="171"/>
      <c r="AI4" s="171"/>
      <c r="AJ4" s="171"/>
      <c r="AK4" s="170" t="s">
        <v>210</v>
      </c>
      <c r="AL4" s="170" t="s">
        <v>243</v>
      </c>
      <c r="AM4" s="171"/>
      <c r="AN4" s="171"/>
      <c r="AO4" s="171"/>
      <c r="AP4" s="171"/>
      <c r="AQ4" s="171"/>
      <c r="AR4" s="170" t="s">
        <v>253</v>
      </c>
      <c r="AS4" s="170" t="s">
        <v>244</v>
      </c>
      <c r="AT4" s="171"/>
      <c r="AU4" s="171"/>
      <c r="AV4" s="171"/>
      <c r="AW4" s="171"/>
      <c r="AX4" s="171"/>
      <c r="AY4" s="170" t="s">
        <v>254</v>
      </c>
      <c r="AZ4" s="170" t="s">
        <v>251</v>
      </c>
      <c r="BA4" s="171"/>
      <c r="BB4" s="171"/>
      <c r="BC4" s="171"/>
      <c r="BD4" s="171"/>
      <c r="BE4" s="171"/>
      <c r="BF4" s="170" t="s">
        <v>255</v>
      </c>
      <c r="BG4" s="180" t="s">
        <v>186</v>
      </c>
    </row>
    <row r="5" spans="1:59" ht="39" customHeight="1" x14ac:dyDescent="0.4">
      <c r="A5" s="172" t="s">
        <v>105</v>
      </c>
      <c r="B5" s="173" t="s">
        <v>100</v>
      </c>
      <c r="C5" s="170" t="s">
        <v>197</v>
      </c>
      <c r="D5" s="175" t="s">
        <v>195</v>
      </c>
      <c r="E5" s="175" t="s">
        <v>83</v>
      </c>
      <c r="F5" s="175" t="s">
        <v>62</v>
      </c>
      <c r="G5" s="175" t="s">
        <v>198</v>
      </c>
      <c r="H5" s="175" t="s">
        <v>209</v>
      </c>
      <c r="I5" s="193"/>
      <c r="J5" s="170" t="s">
        <v>197</v>
      </c>
      <c r="K5" s="175" t="s">
        <v>195</v>
      </c>
      <c r="L5" s="175" t="s">
        <v>83</v>
      </c>
      <c r="M5" s="175" t="s">
        <v>62</v>
      </c>
      <c r="N5" s="175" t="s">
        <v>198</v>
      </c>
      <c r="O5" s="175" t="s">
        <v>209</v>
      </c>
      <c r="P5" s="174"/>
      <c r="Q5" s="170" t="s">
        <v>197</v>
      </c>
      <c r="R5" s="175" t="s">
        <v>195</v>
      </c>
      <c r="S5" s="175" t="s">
        <v>83</v>
      </c>
      <c r="T5" s="175" t="s">
        <v>62</v>
      </c>
      <c r="U5" s="175" t="s">
        <v>198</v>
      </c>
      <c r="V5" s="175" t="s">
        <v>209</v>
      </c>
      <c r="W5" s="183"/>
      <c r="X5" s="170" t="s">
        <v>197</v>
      </c>
      <c r="Y5" s="175" t="s">
        <v>195</v>
      </c>
      <c r="Z5" s="175" t="s">
        <v>83</v>
      </c>
      <c r="AA5" s="175" t="s">
        <v>62</v>
      </c>
      <c r="AB5" s="175" t="s">
        <v>198</v>
      </c>
      <c r="AC5" s="175" t="s">
        <v>209</v>
      </c>
      <c r="AD5" s="183"/>
      <c r="AE5" s="170" t="s">
        <v>197</v>
      </c>
      <c r="AF5" s="175" t="s">
        <v>195</v>
      </c>
      <c r="AG5" s="175" t="s">
        <v>83</v>
      </c>
      <c r="AH5" s="175" t="s">
        <v>62</v>
      </c>
      <c r="AI5" s="175" t="s">
        <v>198</v>
      </c>
      <c r="AJ5" s="175" t="s">
        <v>209</v>
      </c>
      <c r="AK5" s="174"/>
      <c r="AL5" s="170" t="s">
        <v>197</v>
      </c>
      <c r="AM5" s="175" t="s">
        <v>195</v>
      </c>
      <c r="AN5" s="175" t="s">
        <v>83</v>
      </c>
      <c r="AO5" s="175" t="s">
        <v>62</v>
      </c>
      <c r="AP5" s="175" t="s">
        <v>198</v>
      </c>
      <c r="AQ5" s="175" t="s">
        <v>209</v>
      </c>
      <c r="AR5" s="174"/>
      <c r="AS5" s="170" t="s">
        <v>197</v>
      </c>
      <c r="AT5" s="175" t="s">
        <v>195</v>
      </c>
      <c r="AU5" s="175" t="s">
        <v>83</v>
      </c>
      <c r="AV5" s="175" t="s">
        <v>62</v>
      </c>
      <c r="AW5" s="175" t="s">
        <v>198</v>
      </c>
      <c r="AX5" s="175" t="s">
        <v>209</v>
      </c>
      <c r="AY5" s="174"/>
      <c r="AZ5" s="170" t="s">
        <v>197</v>
      </c>
      <c r="BA5" s="175" t="s">
        <v>195</v>
      </c>
      <c r="BB5" s="175" t="s">
        <v>83</v>
      </c>
      <c r="BC5" s="175" t="s">
        <v>62</v>
      </c>
      <c r="BD5" s="175" t="s">
        <v>198</v>
      </c>
      <c r="BE5" s="175" t="s">
        <v>209</v>
      </c>
      <c r="BF5" s="174"/>
      <c r="BG5" s="181"/>
    </row>
    <row r="6" spans="1:59" ht="17.25" customHeight="1" x14ac:dyDescent="0.4">
      <c r="A6" s="177" t="s">
        <v>191</v>
      </c>
      <c r="B6" s="171"/>
      <c r="C6" s="170"/>
      <c r="D6" s="175"/>
      <c r="E6" s="175"/>
      <c r="F6" s="175"/>
      <c r="G6" s="175"/>
      <c r="H6" s="175"/>
      <c r="I6" s="170"/>
      <c r="J6" s="170"/>
      <c r="K6" s="175"/>
      <c r="L6" s="175"/>
      <c r="M6" s="175"/>
      <c r="N6" s="175"/>
      <c r="O6" s="175"/>
      <c r="P6" s="170"/>
      <c r="Q6" s="170"/>
      <c r="R6" s="175"/>
      <c r="S6" s="175"/>
      <c r="T6" s="175"/>
      <c r="U6" s="175"/>
      <c r="V6" s="175"/>
      <c r="W6" s="170"/>
      <c r="X6" s="170"/>
      <c r="Y6" s="175"/>
      <c r="Z6" s="175"/>
      <c r="AA6" s="175"/>
      <c r="AB6" s="175"/>
      <c r="AC6" s="175"/>
      <c r="AD6" s="170"/>
      <c r="AE6" s="170"/>
      <c r="AF6" s="175"/>
      <c r="AG6" s="175"/>
      <c r="AH6" s="175"/>
      <c r="AI6" s="175"/>
      <c r="AJ6" s="175"/>
      <c r="AK6" s="170"/>
      <c r="AL6" s="170"/>
      <c r="AM6" s="175"/>
      <c r="AN6" s="175"/>
      <c r="AO6" s="175"/>
      <c r="AP6" s="175"/>
      <c r="AQ6" s="175"/>
      <c r="AR6" s="170"/>
      <c r="AS6" s="170"/>
      <c r="AT6" s="175"/>
      <c r="AU6" s="175"/>
      <c r="AV6" s="175"/>
      <c r="AW6" s="175"/>
      <c r="AX6" s="175"/>
      <c r="AY6" s="170"/>
      <c r="AZ6" s="170"/>
      <c r="BA6" s="175"/>
      <c r="BB6" s="175"/>
      <c r="BC6" s="175"/>
      <c r="BD6" s="175"/>
      <c r="BE6" s="175"/>
      <c r="BF6" s="170"/>
      <c r="BG6" s="207">
        <v>0</v>
      </c>
    </row>
    <row r="7" spans="1:59" ht="17.25" customHeight="1" x14ac:dyDescent="0.4">
      <c r="A7" s="177" t="s">
        <v>192</v>
      </c>
      <c r="B7" s="171"/>
      <c r="C7" s="170"/>
      <c r="D7" s="175"/>
      <c r="E7" s="175"/>
      <c r="F7" s="175"/>
      <c r="G7" s="175"/>
      <c r="H7" s="175"/>
      <c r="I7" s="170"/>
      <c r="J7" s="170"/>
      <c r="K7" s="175"/>
      <c r="L7" s="175"/>
      <c r="M7" s="175"/>
      <c r="N7" s="175"/>
      <c r="O7" s="175"/>
      <c r="P7" s="170"/>
      <c r="Q7" s="170"/>
      <c r="R7" s="175"/>
      <c r="S7" s="175"/>
      <c r="T7" s="175"/>
      <c r="U7" s="175"/>
      <c r="V7" s="175"/>
      <c r="W7" s="170"/>
      <c r="X7" s="170"/>
      <c r="Y7" s="175"/>
      <c r="Z7" s="175"/>
      <c r="AA7" s="175"/>
      <c r="AB7" s="175"/>
      <c r="AC7" s="175"/>
      <c r="AD7" s="170"/>
      <c r="AE7" s="170"/>
      <c r="AF7" s="175"/>
      <c r="AG7" s="175"/>
      <c r="AH7" s="175"/>
      <c r="AI7" s="175"/>
      <c r="AJ7" s="175"/>
      <c r="AK7" s="170"/>
      <c r="AL7" s="170"/>
      <c r="AM7" s="175"/>
      <c r="AN7" s="175"/>
      <c r="AO7" s="175"/>
      <c r="AP7" s="175"/>
      <c r="AQ7" s="175"/>
      <c r="AR7" s="170"/>
      <c r="AS7" s="170"/>
      <c r="AT7" s="175"/>
      <c r="AU7" s="175"/>
      <c r="AV7" s="175"/>
      <c r="AW7" s="175"/>
      <c r="AX7" s="175"/>
      <c r="AY7" s="170"/>
      <c r="AZ7" s="170"/>
      <c r="BA7" s="175"/>
      <c r="BB7" s="175"/>
      <c r="BC7" s="175"/>
      <c r="BD7" s="175"/>
      <c r="BE7" s="175"/>
      <c r="BF7" s="170"/>
      <c r="BG7" s="207">
        <v>0</v>
      </c>
    </row>
    <row r="8" spans="1:59" ht="17.25" customHeight="1" x14ac:dyDescent="0.4">
      <c r="A8" s="177" t="s">
        <v>155</v>
      </c>
      <c r="B8" s="171"/>
      <c r="C8" s="170"/>
      <c r="D8" s="175"/>
      <c r="E8" s="175"/>
      <c r="F8" s="175"/>
      <c r="G8" s="175"/>
      <c r="H8" s="175"/>
      <c r="I8" s="170"/>
      <c r="J8" s="170"/>
      <c r="K8" s="175"/>
      <c r="L8" s="175"/>
      <c r="M8" s="175"/>
      <c r="N8" s="175"/>
      <c r="O8" s="175"/>
      <c r="P8" s="170"/>
      <c r="Q8" s="170"/>
      <c r="R8" s="175"/>
      <c r="S8" s="175"/>
      <c r="T8" s="175"/>
      <c r="U8" s="175"/>
      <c r="V8" s="175"/>
      <c r="W8" s="170"/>
      <c r="X8" s="170"/>
      <c r="Y8" s="175"/>
      <c r="Z8" s="175"/>
      <c r="AA8" s="175"/>
      <c r="AB8" s="175"/>
      <c r="AC8" s="175"/>
      <c r="AD8" s="170"/>
      <c r="AE8" s="170"/>
      <c r="AF8" s="175"/>
      <c r="AG8" s="175"/>
      <c r="AH8" s="175"/>
      <c r="AI8" s="175"/>
      <c r="AJ8" s="175"/>
      <c r="AK8" s="170"/>
      <c r="AL8" s="170"/>
      <c r="AM8" s="175"/>
      <c r="AN8" s="175"/>
      <c r="AO8" s="175"/>
      <c r="AP8" s="175"/>
      <c r="AQ8" s="175"/>
      <c r="AR8" s="170"/>
      <c r="AS8" s="170"/>
      <c r="AT8" s="175"/>
      <c r="AU8" s="175"/>
      <c r="AV8" s="175"/>
      <c r="AW8" s="175"/>
      <c r="AX8" s="175"/>
      <c r="AY8" s="170"/>
      <c r="AZ8" s="170"/>
      <c r="BA8" s="175"/>
      <c r="BB8" s="175"/>
      <c r="BC8" s="175"/>
      <c r="BD8" s="175"/>
      <c r="BE8" s="175"/>
      <c r="BF8" s="170"/>
      <c r="BG8" s="207">
        <v>0</v>
      </c>
    </row>
    <row r="9" spans="1:59" ht="17.25" customHeight="1" x14ac:dyDescent="0.4">
      <c r="A9" s="177" t="s">
        <v>156</v>
      </c>
      <c r="B9" s="171"/>
      <c r="C9" s="170"/>
      <c r="D9" s="175"/>
      <c r="E9" s="175"/>
      <c r="F9" s="175"/>
      <c r="G9" s="175"/>
      <c r="H9" s="175"/>
      <c r="I9" s="170"/>
      <c r="J9" s="170"/>
      <c r="K9" s="175"/>
      <c r="L9" s="175"/>
      <c r="M9" s="175"/>
      <c r="N9" s="175"/>
      <c r="O9" s="175"/>
      <c r="P9" s="170"/>
      <c r="Q9" s="170"/>
      <c r="R9" s="175"/>
      <c r="S9" s="175"/>
      <c r="T9" s="175"/>
      <c r="U9" s="175"/>
      <c r="V9" s="175"/>
      <c r="W9" s="170"/>
      <c r="X9" s="170"/>
      <c r="Y9" s="175"/>
      <c r="Z9" s="175"/>
      <c r="AA9" s="175"/>
      <c r="AB9" s="175"/>
      <c r="AC9" s="175"/>
      <c r="AD9" s="170"/>
      <c r="AE9" s="170"/>
      <c r="AF9" s="175"/>
      <c r="AG9" s="175"/>
      <c r="AH9" s="175"/>
      <c r="AI9" s="175"/>
      <c r="AJ9" s="175"/>
      <c r="AK9" s="170"/>
      <c r="AL9" s="170"/>
      <c r="AM9" s="175"/>
      <c r="AN9" s="175"/>
      <c r="AO9" s="175"/>
      <c r="AP9" s="175"/>
      <c r="AQ9" s="175"/>
      <c r="AR9" s="170"/>
      <c r="AS9" s="170"/>
      <c r="AT9" s="175"/>
      <c r="AU9" s="175"/>
      <c r="AV9" s="175"/>
      <c r="AW9" s="175"/>
      <c r="AX9" s="175"/>
      <c r="AY9" s="170"/>
      <c r="AZ9" s="170"/>
      <c r="BA9" s="175"/>
      <c r="BB9" s="175"/>
      <c r="BC9" s="175"/>
      <c r="BD9" s="175"/>
      <c r="BE9" s="175"/>
      <c r="BF9" s="170"/>
      <c r="BG9" s="207">
        <v>0</v>
      </c>
    </row>
    <row r="10" spans="1:59" ht="17.25" customHeight="1" x14ac:dyDescent="0.4">
      <c r="A10" s="178" t="s">
        <v>157</v>
      </c>
      <c r="B10" s="179"/>
      <c r="C10" s="208"/>
      <c r="D10" s="209"/>
      <c r="E10" s="209"/>
      <c r="F10" s="209"/>
      <c r="G10" s="209"/>
      <c r="H10" s="209"/>
      <c r="I10" s="208"/>
      <c r="J10" s="208"/>
      <c r="K10" s="209"/>
      <c r="L10" s="209"/>
      <c r="M10" s="209"/>
      <c r="N10" s="209"/>
      <c r="O10" s="209"/>
      <c r="P10" s="208"/>
      <c r="Q10" s="208"/>
      <c r="R10" s="209"/>
      <c r="S10" s="209"/>
      <c r="T10" s="209"/>
      <c r="U10" s="209"/>
      <c r="V10" s="209"/>
      <c r="W10" s="208"/>
      <c r="X10" s="208"/>
      <c r="Y10" s="209"/>
      <c r="Z10" s="209"/>
      <c r="AA10" s="209"/>
      <c r="AB10" s="209"/>
      <c r="AC10" s="209"/>
      <c r="AD10" s="208"/>
      <c r="AE10" s="208"/>
      <c r="AF10" s="209"/>
      <c r="AG10" s="209"/>
      <c r="AH10" s="209"/>
      <c r="AI10" s="209"/>
      <c r="AJ10" s="209"/>
      <c r="AK10" s="208"/>
      <c r="AL10" s="208"/>
      <c r="AM10" s="209"/>
      <c r="AN10" s="209"/>
      <c r="AO10" s="209"/>
      <c r="AP10" s="209"/>
      <c r="AQ10" s="209"/>
      <c r="AR10" s="208"/>
      <c r="AS10" s="208"/>
      <c r="AT10" s="209"/>
      <c r="AU10" s="209"/>
      <c r="AV10" s="209"/>
      <c r="AW10" s="209"/>
      <c r="AX10" s="209"/>
      <c r="AY10" s="208"/>
      <c r="AZ10" s="208"/>
      <c r="BA10" s="209"/>
      <c r="BB10" s="209"/>
      <c r="BC10" s="209"/>
      <c r="BD10" s="209"/>
      <c r="BE10" s="209"/>
      <c r="BF10" s="208"/>
      <c r="BG10" s="164">
        <v>0</v>
      </c>
    </row>
    <row r="11" spans="1:59" ht="17.25" customHeight="1" x14ac:dyDescent="0.4">
      <c r="A11"/>
      <c r="B11"/>
      <c r="C11"/>
      <c r="D11"/>
      <c r="E11"/>
      <c r="F11"/>
      <c r="G11"/>
      <c r="H11"/>
      <c r="I11"/>
      <c r="J11"/>
      <c r="K11"/>
      <c r="L11"/>
      <c r="M11"/>
      <c r="N11"/>
      <c r="O11"/>
      <c r="P11"/>
      <c r="Q11"/>
      <c r="R11"/>
      <c r="S11"/>
      <c r="T11"/>
      <c r="U11"/>
    </row>
    <row r="12" spans="1:59" ht="17.25" customHeight="1" x14ac:dyDescent="0.4">
      <c r="A12"/>
      <c r="B12"/>
      <c r="C12"/>
      <c r="D12"/>
      <c r="E12"/>
      <c r="F12"/>
      <c r="G12"/>
      <c r="H12"/>
      <c r="I12"/>
      <c r="J12"/>
      <c r="K12"/>
      <c r="L12"/>
      <c r="M12"/>
      <c r="N12"/>
      <c r="O12"/>
      <c r="P12"/>
      <c r="Q12"/>
      <c r="R12"/>
      <c r="S12"/>
      <c r="T12"/>
      <c r="U12"/>
    </row>
    <row r="13" spans="1:59" ht="17.25" customHeight="1" x14ac:dyDescent="0.4">
      <c r="A13"/>
      <c r="B13"/>
      <c r="C13"/>
      <c r="D13"/>
      <c r="E13"/>
      <c r="F13"/>
      <c r="G13"/>
      <c r="H13"/>
      <c r="I13"/>
      <c r="J13"/>
      <c r="K13"/>
      <c r="L13"/>
      <c r="M13"/>
      <c r="N13"/>
      <c r="O13"/>
      <c r="P13"/>
      <c r="Q13"/>
      <c r="R13"/>
      <c r="S13"/>
      <c r="T13"/>
      <c r="U13"/>
    </row>
    <row r="14" spans="1:59" ht="17.25" customHeight="1" x14ac:dyDescent="0.4">
      <c r="A14"/>
      <c r="B14"/>
      <c r="C14"/>
      <c r="D14"/>
      <c r="E14"/>
      <c r="F14"/>
      <c r="G14"/>
      <c r="H14"/>
      <c r="I14"/>
      <c r="J14"/>
      <c r="K14"/>
      <c r="L14"/>
      <c r="M14"/>
      <c r="N14"/>
      <c r="O14"/>
      <c r="P14"/>
      <c r="Q14"/>
      <c r="R14"/>
      <c r="S14"/>
      <c r="T14"/>
      <c r="U14"/>
    </row>
    <row r="15" spans="1:59" ht="17.25" customHeight="1" x14ac:dyDescent="0.4">
      <c r="A15"/>
      <c r="B15"/>
      <c r="C15"/>
      <c r="D15"/>
      <c r="E15"/>
      <c r="F15"/>
      <c r="G15"/>
      <c r="H15"/>
      <c r="I15"/>
      <c r="J15"/>
      <c r="K15"/>
      <c r="L15"/>
      <c r="M15"/>
      <c r="N15"/>
      <c r="O15"/>
      <c r="P15"/>
      <c r="Q15"/>
      <c r="R15"/>
      <c r="S15"/>
      <c r="T15"/>
      <c r="U15"/>
    </row>
    <row r="16" spans="1:59" ht="17.25" customHeight="1" x14ac:dyDescent="0.4">
      <c r="A16"/>
      <c r="B16"/>
      <c r="C16"/>
      <c r="D16"/>
      <c r="E16"/>
      <c r="F16"/>
      <c r="G16"/>
      <c r="H16"/>
      <c r="I16"/>
      <c r="J16"/>
      <c r="K16"/>
      <c r="L16"/>
      <c r="M16"/>
      <c r="N16"/>
      <c r="O16"/>
      <c r="P16"/>
      <c r="Q16"/>
      <c r="R16"/>
      <c r="S16"/>
      <c r="T16"/>
      <c r="U16"/>
    </row>
    <row r="17" spans="1:21" ht="17.25" customHeight="1" x14ac:dyDescent="0.4">
      <c r="A17"/>
      <c r="B17"/>
      <c r="C17"/>
      <c r="D17"/>
      <c r="E17"/>
      <c r="F17"/>
      <c r="G17"/>
      <c r="H17"/>
      <c r="I17"/>
      <c r="J17"/>
      <c r="K17"/>
      <c r="L17"/>
      <c r="M17"/>
      <c r="N17"/>
      <c r="O17"/>
      <c r="P17"/>
      <c r="Q17"/>
      <c r="R17"/>
      <c r="S17"/>
      <c r="T17"/>
      <c r="U17"/>
    </row>
    <row r="18" spans="1:21" ht="17.25" customHeight="1" x14ac:dyDescent="0.4">
      <c r="A18"/>
      <c r="B18"/>
      <c r="C18"/>
      <c r="D18"/>
      <c r="E18"/>
      <c r="F18"/>
      <c r="G18"/>
      <c r="H18"/>
      <c r="I18"/>
      <c r="J18"/>
      <c r="K18"/>
      <c r="L18"/>
      <c r="M18"/>
      <c r="N18"/>
      <c r="O18"/>
      <c r="P18"/>
      <c r="Q18"/>
      <c r="R18"/>
      <c r="S18"/>
      <c r="T18"/>
      <c r="U18"/>
    </row>
    <row r="19" spans="1:21" ht="17.25" customHeight="1" x14ac:dyDescent="0.4">
      <c r="A19"/>
      <c r="B19"/>
      <c r="C19"/>
      <c r="D19"/>
      <c r="E19"/>
      <c r="F19"/>
      <c r="G19"/>
      <c r="H19"/>
      <c r="I19"/>
      <c r="J19"/>
      <c r="K19"/>
      <c r="L19"/>
      <c r="M19"/>
      <c r="N19"/>
      <c r="O19"/>
      <c r="P19"/>
      <c r="Q19"/>
      <c r="R19"/>
      <c r="S19"/>
      <c r="T19"/>
      <c r="U19"/>
    </row>
    <row r="20" spans="1:21" ht="17.25" customHeight="1" x14ac:dyDescent="0.4">
      <c r="A20"/>
      <c r="B20"/>
      <c r="C20"/>
      <c r="D20"/>
      <c r="E20"/>
      <c r="F20"/>
      <c r="G20"/>
      <c r="H20"/>
      <c r="I20"/>
      <c r="J20"/>
      <c r="K20"/>
      <c r="L20"/>
      <c r="M20"/>
      <c r="N20"/>
      <c r="O20"/>
      <c r="P20"/>
      <c r="Q20"/>
      <c r="R20"/>
      <c r="S20"/>
      <c r="T20"/>
      <c r="U20"/>
    </row>
    <row r="21" spans="1:21" ht="17.25" customHeight="1" x14ac:dyDescent="0.4">
      <c r="A21"/>
      <c r="B21"/>
      <c r="C21"/>
      <c r="D21"/>
      <c r="E21"/>
      <c r="F21"/>
      <c r="G21"/>
      <c r="H21"/>
      <c r="I21"/>
      <c r="J21"/>
      <c r="K21"/>
      <c r="L21"/>
      <c r="M21"/>
      <c r="N21"/>
      <c r="O21"/>
      <c r="P21"/>
      <c r="Q21"/>
      <c r="R21"/>
      <c r="S21"/>
      <c r="T21"/>
      <c r="U21"/>
    </row>
    <row r="22" spans="1:21" ht="17.25" customHeight="1" x14ac:dyDescent="0.4">
      <c r="A22"/>
      <c r="B22"/>
      <c r="C22"/>
      <c r="D22"/>
      <c r="E22"/>
      <c r="F22"/>
      <c r="G22"/>
      <c r="H22"/>
      <c r="I22"/>
      <c r="J22"/>
      <c r="K22"/>
      <c r="L22"/>
      <c r="M22"/>
      <c r="N22"/>
      <c r="O22"/>
      <c r="P22"/>
      <c r="Q22"/>
      <c r="R22"/>
      <c r="S22"/>
      <c r="T22"/>
      <c r="U22"/>
    </row>
    <row r="23" spans="1:21" ht="17.25" customHeight="1" x14ac:dyDescent="0.4">
      <c r="A23"/>
      <c r="B23"/>
      <c r="C23"/>
      <c r="D23"/>
      <c r="E23"/>
      <c r="F23"/>
      <c r="G23"/>
      <c r="H23"/>
      <c r="I23"/>
      <c r="J23"/>
      <c r="K23"/>
      <c r="L23"/>
      <c r="M23"/>
      <c r="N23"/>
      <c r="O23"/>
      <c r="P23"/>
      <c r="Q23"/>
      <c r="R23"/>
      <c r="S23"/>
      <c r="T23"/>
      <c r="U23"/>
    </row>
    <row r="24" spans="1:21" ht="17.25" customHeight="1" x14ac:dyDescent="0.4">
      <c r="A24"/>
      <c r="B24"/>
      <c r="C24"/>
      <c r="D24"/>
      <c r="E24"/>
      <c r="F24"/>
      <c r="G24"/>
      <c r="H24"/>
      <c r="I24"/>
      <c r="J24"/>
      <c r="K24"/>
      <c r="L24"/>
      <c r="M24"/>
      <c r="N24"/>
      <c r="O24"/>
      <c r="P24"/>
      <c r="Q24"/>
      <c r="R24"/>
      <c r="S24"/>
      <c r="T24"/>
      <c r="U24"/>
    </row>
    <row r="25" spans="1:21" ht="17.25" customHeight="1" x14ac:dyDescent="0.4">
      <c r="A25"/>
      <c r="B25"/>
      <c r="C25"/>
      <c r="D25"/>
      <c r="E25"/>
      <c r="F25"/>
      <c r="G25"/>
      <c r="H25"/>
      <c r="I25"/>
      <c r="J25"/>
      <c r="K25"/>
      <c r="L25"/>
      <c r="M25"/>
      <c r="N25"/>
      <c r="O25"/>
      <c r="P25"/>
      <c r="Q25"/>
      <c r="R25"/>
      <c r="S25"/>
      <c r="T25"/>
      <c r="U25"/>
    </row>
    <row r="26" spans="1:21" ht="17.25" customHeight="1" x14ac:dyDescent="0.4">
      <c r="A26"/>
      <c r="B26"/>
      <c r="C26"/>
      <c r="D26"/>
      <c r="E26"/>
      <c r="F26"/>
      <c r="G26"/>
      <c r="H26"/>
      <c r="I26"/>
      <c r="J26"/>
      <c r="K26"/>
      <c r="L26"/>
      <c r="M26"/>
      <c r="N26"/>
      <c r="O26"/>
      <c r="P26"/>
      <c r="Q26"/>
      <c r="R26"/>
      <c r="S26"/>
      <c r="T26"/>
      <c r="U26"/>
    </row>
    <row r="27" spans="1:21" ht="17.25" customHeight="1" x14ac:dyDescent="0.4">
      <c r="A27"/>
      <c r="B27"/>
      <c r="C27"/>
      <c r="D27"/>
      <c r="E27"/>
      <c r="F27"/>
      <c r="G27"/>
      <c r="H27"/>
      <c r="I27"/>
      <c r="J27"/>
      <c r="K27"/>
      <c r="L27"/>
      <c r="M27"/>
      <c r="N27"/>
      <c r="O27"/>
      <c r="P27"/>
      <c r="Q27"/>
      <c r="R27"/>
      <c r="S27"/>
      <c r="T27"/>
      <c r="U27"/>
    </row>
    <row r="28" spans="1:21" ht="17.25" customHeight="1" x14ac:dyDescent="0.4">
      <c r="A28"/>
      <c r="B28"/>
      <c r="C28"/>
      <c r="D28"/>
      <c r="E28"/>
      <c r="F28"/>
      <c r="G28"/>
      <c r="H28"/>
      <c r="I28"/>
      <c r="J28"/>
      <c r="K28"/>
      <c r="L28"/>
      <c r="M28"/>
      <c r="N28"/>
      <c r="O28"/>
      <c r="P28"/>
      <c r="Q28"/>
      <c r="R28"/>
      <c r="S28"/>
      <c r="T28"/>
      <c r="U28"/>
    </row>
    <row r="29" spans="1:21" ht="17.25" customHeight="1" x14ac:dyDescent="0.4">
      <c r="A29"/>
      <c r="B29"/>
      <c r="C29"/>
      <c r="D29"/>
      <c r="E29"/>
      <c r="F29"/>
      <c r="G29"/>
      <c r="H29"/>
      <c r="I29"/>
      <c r="J29"/>
      <c r="K29"/>
      <c r="L29"/>
      <c r="M29"/>
      <c r="N29"/>
      <c r="O29"/>
      <c r="P29"/>
      <c r="Q29"/>
      <c r="R29"/>
      <c r="S29"/>
      <c r="T29"/>
      <c r="U29"/>
    </row>
    <row r="30" spans="1:21" ht="17.25" customHeight="1" x14ac:dyDescent="0.4">
      <c r="A30"/>
      <c r="B30"/>
      <c r="C30"/>
      <c r="D30"/>
      <c r="E30"/>
      <c r="F30"/>
      <c r="G30"/>
      <c r="H30"/>
      <c r="I30"/>
      <c r="J30"/>
      <c r="K30"/>
      <c r="L30"/>
      <c r="M30"/>
      <c r="N30"/>
      <c r="O30"/>
      <c r="P30"/>
      <c r="Q30"/>
      <c r="R30"/>
      <c r="S30"/>
      <c r="T30"/>
      <c r="U30"/>
    </row>
    <row r="31" spans="1:21" ht="17.25" customHeight="1" x14ac:dyDescent="0.4">
      <c r="A31"/>
      <c r="B31"/>
      <c r="C31"/>
      <c r="D31"/>
      <c r="E31"/>
      <c r="F31"/>
      <c r="G31"/>
      <c r="H31"/>
      <c r="I31"/>
      <c r="J31"/>
      <c r="K31"/>
      <c r="L31"/>
      <c r="M31"/>
      <c r="N31"/>
      <c r="O31"/>
      <c r="P31"/>
      <c r="Q31"/>
      <c r="R31"/>
      <c r="S31"/>
      <c r="T31"/>
      <c r="U31"/>
    </row>
    <row r="32" spans="1:21" ht="17.25" customHeight="1" x14ac:dyDescent="0.4">
      <c r="A32"/>
      <c r="B32"/>
      <c r="C32"/>
      <c r="D32"/>
      <c r="E32"/>
      <c r="F32"/>
      <c r="G32"/>
      <c r="H32"/>
      <c r="I32"/>
      <c r="J32"/>
      <c r="K32"/>
      <c r="L32"/>
      <c r="M32"/>
      <c r="N32"/>
      <c r="O32"/>
      <c r="P32"/>
      <c r="Q32"/>
      <c r="R32"/>
      <c r="S32"/>
      <c r="T32"/>
      <c r="U32"/>
    </row>
    <row r="33" spans="1:21" ht="17.25" customHeight="1" x14ac:dyDescent="0.4">
      <c r="A33"/>
      <c r="B33"/>
      <c r="C33"/>
      <c r="D33"/>
      <c r="E33"/>
      <c r="F33"/>
      <c r="G33"/>
      <c r="H33"/>
      <c r="I33"/>
      <c r="J33"/>
      <c r="K33"/>
      <c r="L33"/>
      <c r="M33"/>
      <c r="N33"/>
      <c r="O33"/>
      <c r="P33"/>
      <c r="Q33"/>
      <c r="R33"/>
      <c r="S33"/>
      <c r="T33"/>
      <c r="U33"/>
    </row>
    <row r="34" spans="1:21" ht="17.25" customHeight="1" x14ac:dyDescent="0.4">
      <c r="A34"/>
      <c r="B34"/>
      <c r="C34"/>
      <c r="D34"/>
      <c r="E34"/>
      <c r="F34"/>
      <c r="G34"/>
      <c r="H34"/>
      <c r="I34"/>
      <c r="J34"/>
      <c r="K34"/>
      <c r="L34"/>
      <c r="M34"/>
      <c r="N34"/>
      <c r="O34"/>
      <c r="P34"/>
      <c r="Q34"/>
      <c r="R34"/>
      <c r="S34"/>
      <c r="T34"/>
      <c r="U34"/>
    </row>
    <row r="35" spans="1:21" ht="17.25" customHeight="1" x14ac:dyDescent="0.4">
      <c r="A35"/>
      <c r="B35"/>
      <c r="C35"/>
      <c r="D35"/>
      <c r="E35"/>
      <c r="F35"/>
      <c r="G35"/>
      <c r="H35"/>
      <c r="I35"/>
      <c r="J35"/>
      <c r="K35"/>
      <c r="L35"/>
      <c r="M35"/>
      <c r="N35"/>
      <c r="O35"/>
      <c r="P35"/>
      <c r="Q35"/>
      <c r="R35"/>
      <c r="S35"/>
      <c r="T35"/>
      <c r="U35"/>
    </row>
    <row r="36" spans="1:21" ht="17.25" customHeight="1" x14ac:dyDescent="0.4">
      <c r="A36"/>
      <c r="B36"/>
      <c r="C36"/>
      <c r="D36"/>
      <c r="E36"/>
      <c r="F36"/>
      <c r="G36"/>
      <c r="H36"/>
      <c r="I36"/>
      <c r="J36"/>
      <c r="K36"/>
      <c r="L36"/>
      <c r="M36"/>
      <c r="N36"/>
      <c r="O36"/>
      <c r="P36"/>
      <c r="Q36"/>
      <c r="R36"/>
      <c r="S36"/>
      <c r="T36"/>
      <c r="U36"/>
    </row>
    <row r="37" spans="1:21" ht="17.25" customHeight="1" x14ac:dyDescent="0.4">
      <c r="A37"/>
      <c r="B37"/>
      <c r="C37"/>
      <c r="D37"/>
      <c r="E37"/>
      <c r="F37"/>
      <c r="G37"/>
      <c r="H37"/>
      <c r="I37"/>
      <c r="J37"/>
      <c r="K37"/>
      <c r="L37"/>
      <c r="M37"/>
      <c r="N37"/>
      <c r="O37"/>
      <c r="P37"/>
      <c r="Q37"/>
      <c r="R37"/>
      <c r="S37"/>
      <c r="T37"/>
      <c r="U37"/>
    </row>
    <row r="38" spans="1:21" ht="17.25" customHeight="1" x14ac:dyDescent="0.4">
      <c r="A38"/>
      <c r="B38"/>
      <c r="C38"/>
      <c r="D38"/>
      <c r="E38"/>
      <c r="F38"/>
      <c r="G38"/>
      <c r="H38"/>
      <c r="I38"/>
      <c r="J38"/>
      <c r="K38"/>
      <c r="L38"/>
      <c r="M38"/>
      <c r="N38"/>
      <c r="O38"/>
      <c r="P38"/>
      <c r="Q38"/>
      <c r="R38"/>
      <c r="S38"/>
      <c r="T38"/>
      <c r="U38"/>
    </row>
    <row r="39" spans="1:21" ht="17.25" customHeight="1" x14ac:dyDescent="0.4">
      <c r="A39"/>
      <c r="B39"/>
      <c r="C39"/>
      <c r="D39"/>
      <c r="E39"/>
      <c r="F39"/>
      <c r="G39"/>
      <c r="H39"/>
      <c r="I39"/>
      <c r="J39"/>
      <c r="K39"/>
      <c r="L39"/>
      <c r="M39"/>
      <c r="N39"/>
      <c r="O39"/>
      <c r="P39"/>
      <c r="Q39"/>
      <c r="R39"/>
      <c r="S39"/>
      <c r="T39"/>
      <c r="U39"/>
    </row>
    <row r="40" spans="1:21" x14ac:dyDescent="0.4">
      <c r="A40"/>
      <c r="B40"/>
      <c r="C40"/>
      <c r="D40"/>
      <c r="E40"/>
      <c r="F40"/>
      <c r="G40"/>
      <c r="H40"/>
      <c r="I40"/>
      <c r="J40"/>
      <c r="K40"/>
      <c r="L40"/>
      <c r="M40"/>
      <c r="N40"/>
      <c r="O40"/>
      <c r="P40"/>
      <c r="Q40"/>
      <c r="R40"/>
      <c r="S40"/>
      <c r="T40"/>
      <c r="U40"/>
    </row>
    <row r="41" spans="1:21" x14ac:dyDescent="0.4">
      <c r="A41"/>
      <c r="B41"/>
      <c r="C41"/>
      <c r="D41"/>
      <c r="E41"/>
      <c r="F41"/>
      <c r="G41"/>
      <c r="H41"/>
      <c r="I41"/>
      <c r="J41"/>
      <c r="K41"/>
      <c r="L41"/>
      <c r="M41"/>
      <c r="N41"/>
      <c r="O41"/>
      <c r="P41"/>
      <c r="Q41"/>
      <c r="R41"/>
      <c r="S41"/>
      <c r="T41"/>
      <c r="U41"/>
    </row>
    <row r="42" spans="1:21" x14ac:dyDescent="0.4">
      <c r="A42"/>
      <c r="B42"/>
      <c r="C42"/>
      <c r="D42"/>
      <c r="E42"/>
      <c r="F42"/>
      <c r="G42"/>
      <c r="H42"/>
      <c r="I42"/>
      <c r="J42"/>
      <c r="K42"/>
      <c r="L42"/>
      <c r="M42"/>
      <c r="N42"/>
      <c r="O42"/>
      <c r="P42"/>
      <c r="Q42"/>
      <c r="R42"/>
      <c r="S42"/>
      <c r="T42"/>
      <c r="U42"/>
    </row>
    <row r="43" spans="1:21" x14ac:dyDescent="0.4">
      <c r="A43"/>
      <c r="B43"/>
      <c r="C43"/>
      <c r="D43"/>
      <c r="E43"/>
      <c r="F43"/>
      <c r="G43"/>
      <c r="H43"/>
      <c r="I43"/>
      <c r="J43"/>
      <c r="K43"/>
      <c r="L43"/>
      <c r="M43"/>
    </row>
    <row r="44" spans="1:21" x14ac:dyDescent="0.4">
      <c r="A44"/>
      <c r="B44"/>
      <c r="C44"/>
      <c r="D44"/>
      <c r="E44"/>
      <c r="F44"/>
      <c r="G44"/>
      <c r="H44"/>
      <c r="I44"/>
      <c r="J44"/>
      <c r="K44"/>
      <c r="L44"/>
      <c r="M44"/>
    </row>
    <row r="45" spans="1:21" x14ac:dyDescent="0.4">
      <c r="A45"/>
      <c r="B45"/>
      <c r="C45"/>
      <c r="D45"/>
      <c r="E45"/>
      <c r="F45"/>
      <c r="G45"/>
      <c r="H45"/>
      <c r="I45"/>
      <c r="J45"/>
      <c r="K45"/>
      <c r="L45"/>
      <c r="M45"/>
    </row>
    <row r="46" spans="1:21" x14ac:dyDescent="0.4">
      <c r="A46"/>
      <c r="B46"/>
      <c r="C46"/>
      <c r="D46"/>
      <c r="E46"/>
      <c r="F46"/>
      <c r="G46"/>
      <c r="H46"/>
      <c r="I46"/>
      <c r="J46"/>
      <c r="K46"/>
      <c r="L46"/>
      <c r="M46"/>
    </row>
    <row r="47" spans="1:21" x14ac:dyDescent="0.4">
      <c r="A47"/>
      <c r="B47"/>
      <c r="C47"/>
      <c r="D47"/>
      <c r="E47"/>
      <c r="F47"/>
      <c r="G47"/>
      <c r="H47"/>
      <c r="I47"/>
      <c r="J47"/>
      <c r="K47"/>
      <c r="L47"/>
      <c r="M47"/>
    </row>
    <row r="48" spans="1:21" x14ac:dyDescent="0.4">
      <c r="A48"/>
      <c r="B48"/>
      <c r="C48"/>
      <c r="D48"/>
      <c r="E48"/>
      <c r="F48"/>
      <c r="G48"/>
      <c r="H48"/>
      <c r="I48"/>
      <c r="J48"/>
      <c r="K48"/>
      <c r="L48"/>
      <c r="M48"/>
    </row>
    <row r="49" spans="1:13" x14ac:dyDescent="0.4">
      <c r="A49"/>
      <c r="B49"/>
      <c r="C49"/>
      <c r="D49"/>
      <c r="E49"/>
      <c r="F49"/>
      <c r="G49"/>
      <c r="H49"/>
      <c r="I49"/>
      <c r="J49"/>
      <c r="K49"/>
      <c r="L49"/>
      <c r="M49"/>
    </row>
    <row r="50" spans="1:13" x14ac:dyDescent="0.4">
      <c r="A50"/>
      <c r="B50"/>
      <c r="C50"/>
      <c r="D50"/>
      <c r="E50"/>
      <c r="F50"/>
      <c r="G50"/>
      <c r="H50"/>
      <c r="I50"/>
      <c r="J50"/>
      <c r="K50"/>
      <c r="L50"/>
      <c r="M50"/>
    </row>
    <row r="51" spans="1:13" x14ac:dyDescent="0.4">
      <c r="A51"/>
      <c r="B51"/>
      <c r="C51"/>
      <c r="D51"/>
      <c r="E51"/>
      <c r="F51"/>
      <c r="G51"/>
      <c r="H51"/>
      <c r="I51"/>
      <c r="J51"/>
      <c r="K51"/>
      <c r="L51"/>
      <c r="M51"/>
    </row>
    <row r="52" spans="1:13" x14ac:dyDescent="0.4">
      <c r="A52"/>
      <c r="B52"/>
      <c r="C52"/>
      <c r="D52"/>
      <c r="E52"/>
      <c r="F52"/>
      <c r="G52"/>
      <c r="H52"/>
      <c r="I52"/>
      <c r="J52"/>
      <c r="K52"/>
      <c r="L52"/>
      <c r="M52"/>
    </row>
    <row r="53" spans="1:13" x14ac:dyDescent="0.4">
      <c r="A53"/>
      <c r="B53"/>
      <c r="C53"/>
      <c r="D53"/>
      <c r="E53"/>
      <c r="F53"/>
      <c r="G53"/>
      <c r="H53"/>
      <c r="I53"/>
      <c r="J53"/>
      <c r="K53"/>
      <c r="L53"/>
      <c r="M53"/>
    </row>
    <row r="54" spans="1:13" x14ac:dyDescent="0.4">
      <c r="A54"/>
      <c r="B54"/>
      <c r="C54"/>
      <c r="D54"/>
      <c r="E54"/>
      <c r="F54"/>
      <c r="G54"/>
      <c r="H54"/>
      <c r="I54"/>
      <c r="J54"/>
      <c r="K54"/>
      <c r="L54"/>
      <c r="M54"/>
    </row>
    <row r="55" spans="1:13" x14ac:dyDescent="0.4">
      <c r="A55"/>
      <c r="B55"/>
      <c r="C55"/>
      <c r="D55"/>
      <c r="E55"/>
      <c r="F55"/>
      <c r="G55"/>
      <c r="H55"/>
      <c r="I55"/>
      <c r="J55"/>
      <c r="K55"/>
      <c r="L55"/>
      <c r="M55"/>
    </row>
    <row r="56" spans="1:13" x14ac:dyDescent="0.4">
      <c r="A56"/>
      <c r="B56"/>
      <c r="C56"/>
      <c r="D56"/>
      <c r="E56"/>
      <c r="F56"/>
      <c r="G56"/>
      <c r="H56"/>
      <c r="I56"/>
      <c r="J56"/>
      <c r="K56"/>
      <c r="L56"/>
      <c r="M56"/>
    </row>
    <row r="57" spans="1:13" x14ac:dyDescent="0.4">
      <c r="A57"/>
      <c r="B57"/>
      <c r="C57"/>
      <c r="D57"/>
      <c r="E57"/>
      <c r="F57"/>
      <c r="G57"/>
      <c r="H57"/>
      <c r="I57"/>
      <c r="J57"/>
      <c r="K57"/>
      <c r="L57"/>
      <c r="M57"/>
    </row>
    <row r="58" spans="1:13" x14ac:dyDescent="0.4">
      <c r="A58"/>
      <c r="B58"/>
      <c r="C58"/>
      <c r="D58"/>
      <c r="E58"/>
      <c r="F58"/>
      <c r="G58"/>
      <c r="H58"/>
      <c r="I58"/>
      <c r="J58"/>
      <c r="K58"/>
      <c r="L58"/>
      <c r="M58"/>
    </row>
    <row r="59" spans="1:13" x14ac:dyDescent="0.4">
      <c r="A59"/>
      <c r="B59"/>
      <c r="C59"/>
      <c r="D59"/>
      <c r="E59"/>
      <c r="F59"/>
      <c r="G59"/>
      <c r="H59"/>
      <c r="I59"/>
      <c r="J59"/>
      <c r="K59"/>
      <c r="L59"/>
      <c r="M59"/>
    </row>
    <row r="60" spans="1:13" x14ac:dyDescent="0.4">
      <c r="A60"/>
      <c r="B60"/>
      <c r="C60"/>
      <c r="D60"/>
      <c r="E60"/>
      <c r="F60"/>
      <c r="G60"/>
      <c r="H60"/>
      <c r="I60"/>
      <c r="J60"/>
      <c r="K60"/>
      <c r="L60"/>
      <c r="M60"/>
    </row>
    <row r="61" spans="1:13" x14ac:dyDescent="0.4">
      <c r="A61"/>
      <c r="B61"/>
      <c r="C61"/>
      <c r="D61"/>
      <c r="E61"/>
      <c r="F61"/>
      <c r="G61"/>
      <c r="H61"/>
      <c r="I61"/>
      <c r="J61"/>
      <c r="K61"/>
      <c r="L61"/>
      <c r="M61"/>
    </row>
    <row r="62" spans="1:13" x14ac:dyDescent="0.4">
      <c r="A62"/>
      <c r="B62"/>
      <c r="C62"/>
      <c r="D62"/>
      <c r="E62"/>
      <c r="F62"/>
      <c r="G62"/>
      <c r="H62"/>
      <c r="I62"/>
      <c r="J62"/>
      <c r="K62"/>
      <c r="L62"/>
      <c r="M62"/>
    </row>
    <row r="63" spans="1:13" x14ac:dyDescent="0.4">
      <c r="A63"/>
      <c r="B63"/>
      <c r="C63"/>
      <c r="D63"/>
      <c r="E63"/>
      <c r="F63"/>
      <c r="G63"/>
      <c r="H63"/>
      <c r="I63"/>
      <c r="J63"/>
      <c r="K63"/>
      <c r="L63"/>
      <c r="M63"/>
    </row>
    <row r="64" spans="1:13" x14ac:dyDescent="0.4">
      <c r="A64"/>
      <c r="B64"/>
      <c r="C64"/>
      <c r="D64"/>
      <c r="E64"/>
      <c r="F64"/>
      <c r="G64"/>
      <c r="H64"/>
      <c r="I64"/>
      <c r="J64"/>
      <c r="K64"/>
      <c r="L64"/>
      <c r="M64"/>
    </row>
    <row r="65" spans="1:13" x14ac:dyDescent="0.4">
      <c r="A65"/>
      <c r="B65"/>
      <c r="C65"/>
      <c r="D65"/>
      <c r="E65"/>
      <c r="F65"/>
      <c r="G65"/>
      <c r="H65"/>
      <c r="I65"/>
      <c r="J65"/>
      <c r="K65"/>
      <c r="L65"/>
      <c r="M65"/>
    </row>
    <row r="66" spans="1:13" x14ac:dyDescent="0.4">
      <c r="A66"/>
      <c r="B66"/>
      <c r="C66"/>
      <c r="D66"/>
      <c r="E66"/>
      <c r="F66"/>
      <c r="G66"/>
      <c r="H66"/>
      <c r="I66"/>
      <c r="J66"/>
      <c r="K66"/>
      <c r="L66"/>
      <c r="M66"/>
    </row>
    <row r="67" spans="1:13" x14ac:dyDescent="0.4">
      <c r="A67"/>
      <c r="B67"/>
      <c r="C67"/>
      <c r="D67"/>
      <c r="E67"/>
      <c r="F67"/>
      <c r="G67"/>
      <c r="H67"/>
      <c r="I67"/>
      <c r="J67"/>
      <c r="K67"/>
      <c r="L67"/>
      <c r="M67"/>
    </row>
    <row r="68" spans="1:13" x14ac:dyDescent="0.4">
      <c r="A68"/>
      <c r="B68"/>
      <c r="C68"/>
      <c r="D68"/>
      <c r="E68"/>
      <c r="F68"/>
      <c r="G68"/>
      <c r="H68"/>
      <c r="I68"/>
      <c r="J68"/>
      <c r="K68"/>
      <c r="L68"/>
      <c r="M68"/>
    </row>
    <row r="69" spans="1:13" x14ac:dyDescent="0.4">
      <c r="A69"/>
      <c r="B69"/>
      <c r="C69"/>
      <c r="D69"/>
      <c r="E69"/>
      <c r="F69"/>
      <c r="G69"/>
      <c r="H69"/>
      <c r="I69"/>
      <c r="J69"/>
      <c r="K69"/>
      <c r="L69"/>
      <c r="M69"/>
    </row>
    <row r="70" spans="1:13" x14ac:dyDescent="0.4">
      <c r="A70"/>
      <c r="B70"/>
      <c r="C70"/>
      <c r="D70"/>
      <c r="E70"/>
      <c r="F70"/>
      <c r="G70"/>
      <c r="H70"/>
      <c r="I70"/>
      <c r="J70"/>
      <c r="K70"/>
      <c r="L70"/>
      <c r="M70"/>
    </row>
    <row r="71" spans="1:13" x14ac:dyDescent="0.4">
      <c r="A71"/>
      <c r="B71"/>
      <c r="C71"/>
      <c r="D71"/>
      <c r="E71"/>
      <c r="F71"/>
      <c r="G71"/>
      <c r="H71"/>
      <c r="I71"/>
      <c r="J71"/>
      <c r="K71"/>
      <c r="L71"/>
      <c r="M71"/>
    </row>
    <row r="72" spans="1:13" x14ac:dyDescent="0.4">
      <c r="A72"/>
      <c r="B72"/>
      <c r="C72"/>
      <c r="D72"/>
      <c r="E72"/>
      <c r="F72"/>
      <c r="G72"/>
      <c r="H72"/>
      <c r="I72"/>
      <c r="J72"/>
      <c r="K72"/>
      <c r="L72"/>
      <c r="M72"/>
    </row>
    <row r="73" spans="1:13" x14ac:dyDescent="0.4">
      <c r="A73"/>
      <c r="B73"/>
      <c r="C73"/>
      <c r="D73"/>
      <c r="E73"/>
      <c r="F73"/>
      <c r="G73"/>
      <c r="H73"/>
      <c r="I73"/>
      <c r="J73"/>
      <c r="K73"/>
      <c r="L73"/>
      <c r="M73"/>
    </row>
    <row r="74" spans="1:13" x14ac:dyDescent="0.4">
      <c r="A74"/>
      <c r="B74"/>
      <c r="C74"/>
      <c r="D74"/>
      <c r="E74"/>
      <c r="F74"/>
      <c r="G74"/>
      <c r="H74"/>
      <c r="I74"/>
      <c r="J74"/>
      <c r="K74"/>
      <c r="L74"/>
      <c r="M74"/>
    </row>
    <row r="75" spans="1:13" x14ac:dyDescent="0.4">
      <c r="A75"/>
      <c r="B75"/>
      <c r="C75"/>
      <c r="D75"/>
      <c r="E75"/>
      <c r="F75"/>
      <c r="G75"/>
      <c r="H75"/>
      <c r="I75"/>
      <c r="J75"/>
      <c r="K75"/>
      <c r="L75"/>
      <c r="M75"/>
    </row>
    <row r="76" spans="1:13" x14ac:dyDescent="0.4">
      <c r="A76"/>
      <c r="B76"/>
      <c r="C76"/>
      <c r="D76"/>
      <c r="E76"/>
      <c r="F76"/>
      <c r="G76"/>
      <c r="H76"/>
      <c r="I76"/>
      <c r="J76"/>
      <c r="K76"/>
      <c r="L76"/>
      <c r="M76"/>
    </row>
    <row r="77" spans="1:13" x14ac:dyDescent="0.4">
      <c r="A77"/>
      <c r="B77"/>
      <c r="C77"/>
      <c r="D77"/>
      <c r="E77"/>
      <c r="F77"/>
      <c r="G77"/>
      <c r="H77"/>
      <c r="I77"/>
      <c r="J77"/>
      <c r="K77"/>
      <c r="L77"/>
      <c r="M77"/>
    </row>
    <row r="78" spans="1:13" x14ac:dyDescent="0.4">
      <c r="A78"/>
      <c r="B78"/>
      <c r="C78"/>
      <c r="D78"/>
      <c r="E78"/>
      <c r="F78"/>
      <c r="G78"/>
      <c r="H78"/>
      <c r="I78"/>
      <c r="J78"/>
      <c r="K78"/>
      <c r="L78"/>
      <c r="M78"/>
    </row>
    <row r="79" spans="1:13" x14ac:dyDescent="0.4">
      <c r="A79"/>
      <c r="B79"/>
      <c r="C79"/>
      <c r="D79"/>
      <c r="E79"/>
      <c r="F79"/>
      <c r="G79"/>
      <c r="H79"/>
      <c r="I79"/>
      <c r="J79"/>
      <c r="K79"/>
      <c r="L79"/>
      <c r="M79"/>
    </row>
    <row r="80" spans="1:13" x14ac:dyDescent="0.4">
      <c r="A80"/>
      <c r="B80"/>
      <c r="C80"/>
      <c r="D80"/>
      <c r="E80"/>
      <c r="F80"/>
      <c r="G80"/>
      <c r="H80"/>
      <c r="I80"/>
      <c r="J80"/>
      <c r="K80"/>
      <c r="L80"/>
      <c r="M80"/>
    </row>
    <row r="81" spans="1:13" x14ac:dyDescent="0.4">
      <c r="A81"/>
      <c r="B81"/>
      <c r="C81"/>
      <c r="D81"/>
      <c r="E81"/>
      <c r="F81"/>
      <c r="G81"/>
      <c r="H81"/>
      <c r="I81"/>
      <c r="J81"/>
      <c r="K81"/>
      <c r="L81"/>
      <c r="M81"/>
    </row>
    <row r="82" spans="1:13" x14ac:dyDescent="0.4">
      <c r="A82"/>
      <c r="B82"/>
      <c r="C82"/>
      <c r="D82"/>
      <c r="E82"/>
      <c r="F82"/>
      <c r="G82"/>
      <c r="H82"/>
      <c r="I82"/>
      <c r="J82"/>
      <c r="K82"/>
      <c r="L82"/>
      <c r="M82"/>
    </row>
    <row r="83" spans="1:13" x14ac:dyDescent="0.4">
      <c r="A83"/>
      <c r="B83"/>
      <c r="C83"/>
      <c r="D83"/>
      <c r="E83"/>
      <c r="F83"/>
      <c r="G83"/>
      <c r="H83"/>
      <c r="I83"/>
      <c r="J83"/>
      <c r="K83"/>
      <c r="L83"/>
      <c r="M83"/>
    </row>
    <row r="84" spans="1:13" x14ac:dyDescent="0.4">
      <c r="A84"/>
      <c r="B84"/>
      <c r="C84"/>
      <c r="D84"/>
      <c r="E84"/>
      <c r="F84"/>
      <c r="G84"/>
      <c r="H84"/>
      <c r="I84"/>
      <c r="J84"/>
      <c r="K84"/>
      <c r="L84"/>
      <c r="M84"/>
    </row>
    <row r="85" spans="1:13" x14ac:dyDescent="0.4">
      <c r="A85"/>
      <c r="B85"/>
      <c r="C85"/>
      <c r="D85"/>
      <c r="E85"/>
      <c r="F85"/>
      <c r="G85"/>
      <c r="H85"/>
      <c r="I85"/>
      <c r="J85"/>
      <c r="K85"/>
      <c r="L85"/>
      <c r="M85"/>
    </row>
    <row r="86" spans="1:13" x14ac:dyDescent="0.4">
      <c r="A86"/>
      <c r="B86"/>
      <c r="C86"/>
      <c r="D86"/>
      <c r="E86"/>
      <c r="F86"/>
      <c r="G86"/>
      <c r="H86"/>
      <c r="I86"/>
      <c r="J86"/>
      <c r="K86"/>
      <c r="L86"/>
      <c r="M86"/>
    </row>
    <row r="87" spans="1:13" x14ac:dyDescent="0.4">
      <c r="A87"/>
      <c r="B87"/>
      <c r="C87"/>
      <c r="D87"/>
      <c r="E87"/>
      <c r="F87"/>
      <c r="G87"/>
      <c r="H87"/>
      <c r="I87"/>
      <c r="J87"/>
      <c r="K87"/>
      <c r="L87"/>
      <c r="M87"/>
    </row>
    <row r="88" spans="1:13" x14ac:dyDescent="0.4">
      <c r="A88"/>
      <c r="B88"/>
      <c r="C88"/>
      <c r="D88"/>
      <c r="E88"/>
      <c r="F88"/>
      <c r="G88"/>
      <c r="H88"/>
      <c r="I88"/>
      <c r="J88"/>
      <c r="K88"/>
      <c r="L88"/>
      <c r="M88"/>
    </row>
    <row r="89" spans="1:13" x14ac:dyDescent="0.4">
      <c r="A89"/>
      <c r="B89"/>
      <c r="C89"/>
      <c r="D89"/>
      <c r="E89"/>
      <c r="F89"/>
      <c r="G89"/>
      <c r="H89"/>
      <c r="I89"/>
      <c r="J89"/>
      <c r="K89"/>
      <c r="L89"/>
      <c r="M89"/>
    </row>
    <row r="90" spans="1:13" x14ac:dyDescent="0.4">
      <c r="A90"/>
      <c r="B90"/>
      <c r="C90"/>
      <c r="D90"/>
      <c r="E90"/>
      <c r="F90"/>
      <c r="G90"/>
      <c r="H90"/>
      <c r="I90"/>
      <c r="J90"/>
      <c r="K90"/>
      <c r="L90"/>
      <c r="M90"/>
    </row>
    <row r="91" spans="1:13" x14ac:dyDescent="0.4">
      <c r="A91"/>
      <c r="B91"/>
      <c r="C91"/>
      <c r="D91"/>
      <c r="E91"/>
      <c r="F91"/>
      <c r="G91"/>
      <c r="H91"/>
      <c r="I91"/>
      <c r="J91"/>
      <c r="K91"/>
      <c r="L91"/>
      <c r="M91"/>
    </row>
    <row r="92" spans="1:13" x14ac:dyDescent="0.4">
      <c r="A92"/>
      <c r="B92"/>
      <c r="C92"/>
      <c r="D92"/>
      <c r="E92"/>
      <c r="F92"/>
      <c r="G92"/>
      <c r="H92"/>
      <c r="I92"/>
      <c r="J92"/>
      <c r="K92"/>
      <c r="L92"/>
      <c r="M92"/>
    </row>
    <row r="93" spans="1:13" x14ac:dyDescent="0.4">
      <c r="A93"/>
      <c r="B93"/>
      <c r="C93"/>
      <c r="D93"/>
      <c r="E93"/>
      <c r="F93"/>
      <c r="G93"/>
      <c r="H93"/>
      <c r="I93"/>
      <c r="J93"/>
      <c r="K93"/>
      <c r="L93"/>
      <c r="M93"/>
    </row>
    <row r="94" spans="1:13" x14ac:dyDescent="0.4">
      <c r="A94"/>
      <c r="B94"/>
      <c r="C94"/>
      <c r="D94"/>
      <c r="E94"/>
      <c r="F94"/>
      <c r="G94"/>
      <c r="H94"/>
      <c r="I94"/>
      <c r="J94"/>
      <c r="K94"/>
      <c r="L94"/>
      <c r="M94"/>
    </row>
    <row r="95" spans="1:13" x14ac:dyDescent="0.4">
      <c r="A95"/>
      <c r="B95"/>
      <c r="C95"/>
      <c r="D95"/>
      <c r="E95"/>
      <c r="F95"/>
      <c r="G95"/>
      <c r="H95"/>
      <c r="I95"/>
      <c r="J95"/>
      <c r="K95"/>
      <c r="L95"/>
      <c r="M95"/>
    </row>
    <row r="96" spans="1:13" x14ac:dyDescent="0.4">
      <c r="A96"/>
      <c r="B96"/>
      <c r="C96"/>
      <c r="D96"/>
      <c r="E96"/>
      <c r="F96"/>
      <c r="G96"/>
      <c r="H96"/>
      <c r="I96"/>
      <c r="J96"/>
      <c r="K96"/>
      <c r="L96"/>
      <c r="M96"/>
    </row>
    <row r="97" spans="1:13" x14ac:dyDescent="0.4">
      <c r="A97"/>
      <c r="B97"/>
      <c r="C97"/>
      <c r="D97"/>
      <c r="E97"/>
      <c r="F97"/>
      <c r="G97"/>
      <c r="H97"/>
      <c r="I97"/>
      <c r="J97"/>
      <c r="K97"/>
      <c r="L97"/>
      <c r="M97"/>
    </row>
    <row r="98" spans="1:13" x14ac:dyDescent="0.4">
      <c r="A98"/>
      <c r="B98"/>
      <c r="C98"/>
      <c r="D98"/>
      <c r="E98"/>
      <c r="F98"/>
      <c r="G98"/>
      <c r="H98"/>
      <c r="I98"/>
      <c r="J98"/>
      <c r="K98"/>
      <c r="L98"/>
      <c r="M98"/>
    </row>
    <row r="99" spans="1:13" x14ac:dyDescent="0.4">
      <c r="A99"/>
      <c r="B99"/>
      <c r="C99"/>
      <c r="D99"/>
      <c r="E99"/>
      <c r="F99"/>
      <c r="G99"/>
      <c r="H99"/>
      <c r="I99"/>
      <c r="J99"/>
      <c r="K99"/>
      <c r="L99"/>
      <c r="M99"/>
    </row>
    <row r="100" spans="1:13" x14ac:dyDescent="0.4">
      <c r="A100"/>
      <c r="B100"/>
      <c r="C100"/>
      <c r="D100"/>
      <c r="E100"/>
      <c r="F100"/>
      <c r="G100"/>
      <c r="H100"/>
      <c r="I100"/>
      <c r="J100"/>
      <c r="K100"/>
      <c r="L100"/>
      <c r="M100"/>
    </row>
    <row r="101" spans="1:13" x14ac:dyDescent="0.4">
      <c r="A101"/>
      <c r="B101"/>
      <c r="C101"/>
      <c r="D101"/>
      <c r="E101"/>
      <c r="F101"/>
      <c r="G101"/>
      <c r="H101"/>
      <c r="I101"/>
      <c r="J101"/>
      <c r="K101"/>
      <c r="L101"/>
      <c r="M101"/>
    </row>
    <row r="102" spans="1:13" x14ac:dyDescent="0.4">
      <c r="A102"/>
      <c r="B102"/>
      <c r="C102"/>
      <c r="D102"/>
      <c r="E102"/>
      <c r="F102"/>
      <c r="G102"/>
      <c r="H102"/>
      <c r="I102"/>
      <c r="J102"/>
      <c r="K102"/>
      <c r="L102"/>
      <c r="M102"/>
    </row>
    <row r="103" spans="1:13" x14ac:dyDescent="0.4">
      <c r="A103"/>
      <c r="B103"/>
      <c r="C103"/>
      <c r="D103"/>
      <c r="E103"/>
      <c r="F103"/>
      <c r="G103"/>
      <c r="H103"/>
      <c r="I103"/>
      <c r="J103"/>
      <c r="K103"/>
      <c r="L103"/>
      <c r="M103"/>
    </row>
    <row r="104" spans="1:13" x14ac:dyDescent="0.4">
      <c r="A104"/>
      <c r="B104"/>
      <c r="C104"/>
      <c r="D104"/>
      <c r="E104"/>
      <c r="F104"/>
      <c r="G104"/>
      <c r="H104"/>
      <c r="I104"/>
      <c r="J104"/>
      <c r="K104"/>
      <c r="L104"/>
      <c r="M104"/>
    </row>
    <row r="105" spans="1:13" x14ac:dyDescent="0.4">
      <c r="A105"/>
      <c r="B105"/>
      <c r="C105"/>
      <c r="D105"/>
      <c r="E105"/>
      <c r="F105"/>
      <c r="G105"/>
      <c r="H105"/>
      <c r="I105"/>
      <c r="J105"/>
      <c r="K105"/>
      <c r="L105"/>
      <c r="M105"/>
    </row>
    <row r="106" spans="1:13" x14ac:dyDescent="0.4">
      <c r="A106"/>
      <c r="B106"/>
      <c r="C106"/>
      <c r="D106"/>
      <c r="E106"/>
      <c r="F106"/>
      <c r="G106"/>
      <c r="H106"/>
      <c r="I106"/>
      <c r="J106"/>
      <c r="K106"/>
      <c r="L106"/>
      <c r="M106"/>
    </row>
    <row r="107" spans="1:13" x14ac:dyDescent="0.4">
      <c r="A107"/>
      <c r="B107"/>
      <c r="C107"/>
      <c r="D107"/>
      <c r="E107"/>
      <c r="F107"/>
      <c r="G107"/>
      <c r="H107"/>
      <c r="I107"/>
      <c r="J107"/>
      <c r="K107"/>
      <c r="L107"/>
      <c r="M107"/>
    </row>
    <row r="108" spans="1:13" x14ac:dyDescent="0.4">
      <c r="A108"/>
      <c r="B108"/>
      <c r="C108"/>
      <c r="D108"/>
      <c r="E108"/>
      <c r="F108"/>
      <c r="G108"/>
      <c r="H108"/>
      <c r="I108"/>
      <c r="J108"/>
      <c r="K108"/>
      <c r="L108"/>
      <c r="M108"/>
    </row>
    <row r="109" spans="1:13" x14ac:dyDescent="0.4">
      <c r="A109"/>
      <c r="B109"/>
      <c r="C109"/>
      <c r="D109"/>
      <c r="E109"/>
      <c r="F109"/>
      <c r="G109"/>
      <c r="H109"/>
      <c r="I109"/>
      <c r="J109"/>
      <c r="K109"/>
      <c r="L109"/>
      <c r="M109"/>
    </row>
    <row r="110" spans="1:13" x14ac:dyDescent="0.4">
      <c r="A110"/>
      <c r="B110"/>
      <c r="C110"/>
      <c r="D110"/>
      <c r="E110"/>
      <c r="F110"/>
      <c r="G110"/>
      <c r="H110"/>
      <c r="I110"/>
      <c r="J110"/>
      <c r="K110"/>
      <c r="L110"/>
      <c r="M110"/>
    </row>
    <row r="111" spans="1:13" x14ac:dyDescent="0.4">
      <c r="A111"/>
      <c r="B111"/>
      <c r="C111"/>
      <c r="D111"/>
      <c r="E111"/>
      <c r="F111"/>
      <c r="G111"/>
      <c r="H111"/>
      <c r="I111"/>
      <c r="J111"/>
      <c r="K111"/>
      <c r="L111"/>
      <c r="M111"/>
    </row>
    <row r="112" spans="1:13" x14ac:dyDescent="0.4">
      <c r="A112"/>
      <c r="B112"/>
      <c r="C112"/>
      <c r="D112"/>
      <c r="E112"/>
      <c r="F112"/>
      <c r="G112"/>
      <c r="H112"/>
      <c r="I112"/>
      <c r="J112"/>
      <c r="K112"/>
      <c r="L112"/>
      <c r="M112"/>
    </row>
    <row r="113" spans="1:13" x14ac:dyDescent="0.4">
      <c r="A113"/>
      <c r="B113"/>
      <c r="C113"/>
      <c r="D113"/>
      <c r="E113"/>
      <c r="F113"/>
      <c r="G113"/>
      <c r="H113"/>
      <c r="I113"/>
      <c r="J113"/>
      <c r="K113"/>
      <c r="L113"/>
      <c r="M113"/>
    </row>
    <row r="114" spans="1:13" x14ac:dyDescent="0.4">
      <c r="A114"/>
      <c r="B114"/>
      <c r="C114"/>
      <c r="D114"/>
      <c r="E114"/>
      <c r="F114"/>
      <c r="G114"/>
      <c r="H114"/>
      <c r="I114"/>
      <c r="J114"/>
      <c r="K114"/>
      <c r="L114"/>
      <c r="M114"/>
    </row>
    <row r="115" spans="1:13" x14ac:dyDescent="0.4">
      <c r="A115"/>
      <c r="B115"/>
      <c r="C115"/>
      <c r="D115"/>
      <c r="E115"/>
      <c r="F115"/>
      <c r="G115"/>
      <c r="H115"/>
      <c r="I115"/>
      <c r="J115"/>
      <c r="K115"/>
      <c r="L115"/>
      <c r="M115"/>
    </row>
    <row r="116" spans="1:13" x14ac:dyDescent="0.4">
      <c r="A116"/>
      <c r="B116"/>
      <c r="C116"/>
      <c r="D116"/>
      <c r="E116"/>
      <c r="F116"/>
      <c r="G116"/>
      <c r="H116"/>
      <c r="I116"/>
      <c r="J116"/>
      <c r="K116"/>
      <c r="L116"/>
      <c r="M116"/>
    </row>
    <row r="117" spans="1:13" x14ac:dyDescent="0.4">
      <c r="A117"/>
      <c r="B117"/>
      <c r="C117"/>
      <c r="D117"/>
      <c r="E117"/>
      <c r="F117"/>
      <c r="G117"/>
      <c r="H117"/>
      <c r="I117"/>
      <c r="J117"/>
      <c r="K117"/>
      <c r="L117"/>
      <c r="M117"/>
    </row>
    <row r="118" spans="1:13" x14ac:dyDescent="0.4">
      <c r="A118"/>
      <c r="B118"/>
      <c r="C118"/>
      <c r="D118"/>
      <c r="E118"/>
      <c r="F118"/>
      <c r="G118"/>
      <c r="H118"/>
      <c r="I118"/>
      <c r="J118"/>
      <c r="K118"/>
      <c r="L118"/>
      <c r="M118"/>
    </row>
    <row r="119" spans="1:13" x14ac:dyDescent="0.4">
      <c r="A119"/>
      <c r="B119"/>
      <c r="C119"/>
      <c r="D119"/>
      <c r="E119"/>
      <c r="F119"/>
      <c r="G119"/>
      <c r="H119"/>
      <c r="I119"/>
      <c r="J119"/>
      <c r="K119"/>
      <c r="L119"/>
      <c r="M119"/>
    </row>
    <row r="120" spans="1:13" x14ac:dyDescent="0.4">
      <c r="A120"/>
      <c r="B120"/>
      <c r="C120"/>
      <c r="D120"/>
      <c r="E120"/>
      <c r="F120"/>
      <c r="G120"/>
      <c r="H120"/>
      <c r="I120"/>
      <c r="J120"/>
      <c r="K120"/>
      <c r="L120"/>
      <c r="M120"/>
    </row>
    <row r="121" spans="1:13" x14ac:dyDescent="0.4">
      <c r="A121"/>
      <c r="B121"/>
      <c r="C121"/>
      <c r="D121"/>
      <c r="E121"/>
      <c r="F121"/>
      <c r="G121"/>
      <c r="H121"/>
      <c r="I121"/>
      <c r="J121"/>
      <c r="K121"/>
      <c r="L121"/>
      <c r="M121"/>
    </row>
    <row r="122" spans="1:13" x14ac:dyDescent="0.4">
      <c r="A122"/>
      <c r="B122"/>
      <c r="C122"/>
      <c r="D122"/>
      <c r="E122"/>
      <c r="F122"/>
      <c r="G122"/>
      <c r="H122"/>
      <c r="I122"/>
      <c r="J122"/>
      <c r="K122"/>
      <c r="L122"/>
      <c r="M122"/>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theme="0" tint="-0.14999847407452621"/>
  </sheetPr>
  <dimension ref="B2:AA57"/>
  <sheetViews>
    <sheetView zoomScale="90" zoomScaleNormal="90" workbookViewId="0"/>
  </sheetViews>
  <sheetFormatPr baseColWidth="10" defaultColWidth="11.4609375" defaultRowHeight="14.6" x14ac:dyDescent="0.4"/>
  <cols>
    <col min="1" max="1" width="5" style="55" customWidth="1"/>
    <col min="2" max="2" width="41.53515625" style="55" customWidth="1"/>
    <col min="3" max="3" width="17.84375" style="55" bestFit="1" customWidth="1"/>
    <col min="4" max="4" width="13" style="72" bestFit="1" customWidth="1"/>
    <col min="5" max="7" width="12.84375" style="72" bestFit="1" customWidth="1"/>
    <col min="8" max="9" width="11.4609375" style="72"/>
    <col min="10" max="11" width="11.4609375" style="55"/>
    <col min="12" max="12" width="19" style="72" customWidth="1"/>
    <col min="13" max="13" width="37" style="72" customWidth="1"/>
    <col min="14" max="15" width="13.23046875" style="72" customWidth="1"/>
    <col min="16" max="17" width="13.23046875" style="55" customWidth="1"/>
    <col min="18" max="18" width="19.53515625" style="55" customWidth="1"/>
    <col min="19" max="19" width="13.23046875" style="55" customWidth="1"/>
    <col min="20" max="20" width="25.15234375" style="55" customWidth="1"/>
    <col min="21" max="21" width="13.23046875" style="55" customWidth="1"/>
    <col min="22" max="24" width="52.53515625" style="55" customWidth="1"/>
    <col min="25" max="25" width="40.69140625" style="55" customWidth="1"/>
    <col min="26" max="26" width="59.84375" style="55" customWidth="1"/>
    <col min="27" max="27" width="39.15234375" style="55" customWidth="1"/>
    <col min="28" max="28" width="39.84375" style="55" customWidth="1"/>
    <col min="29" max="29" width="39.53515625" style="55" customWidth="1"/>
    <col min="30" max="30" width="50.53515625" style="55" customWidth="1"/>
    <col min="31" max="31" width="35.69140625" style="55" customWidth="1"/>
    <col min="32" max="32" width="46.53515625" style="55" bestFit="1" customWidth="1"/>
    <col min="33" max="33" width="47.4609375" style="55" customWidth="1"/>
    <col min="34" max="34" width="47.15234375" style="55" bestFit="1" customWidth="1"/>
    <col min="35" max="35" width="62.4609375" style="55" bestFit="1" customWidth="1"/>
    <col min="36" max="36" width="44" style="55" bestFit="1" customWidth="1"/>
    <col min="37" max="37" width="57.84375" style="55" bestFit="1" customWidth="1"/>
    <col min="38" max="38" width="43" style="55" bestFit="1" customWidth="1"/>
    <col min="39" max="39" width="39.15234375" style="55" bestFit="1" customWidth="1"/>
    <col min="40" max="40" width="39.84375" style="55" bestFit="1" customWidth="1"/>
    <col min="41" max="41" width="39.53515625" style="55" bestFit="1" customWidth="1"/>
    <col min="42" max="42" width="54.69140625" style="55" bestFit="1" customWidth="1"/>
    <col min="43" max="43" width="36.69140625" style="55" bestFit="1" customWidth="1"/>
    <col min="44" max="44" width="50.53515625" style="55" bestFit="1" customWidth="1"/>
    <col min="45" max="45" width="35.69140625" style="55" bestFit="1" customWidth="1"/>
    <col min="46" max="16384" width="11.4609375" style="55"/>
  </cols>
  <sheetData>
    <row r="2" spans="2:27" ht="15.45" x14ac:dyDescent="0.4">
      <c r="B2" s="106" t="s">
        <v>113</v>
      </c>
      <c r="C2" s="249" t="str">
        <f>Partenaires!B3</f>
        <v>AAP Ports</v>
      </c>
      <c r="D2" s="249"/>
      <c r="E2" s="249"/>
      <c r="F2" s="107"/>
      <c r="G2" s="108"/>
      <c r="H2" s="107"/>
      <c r="I2" s="107"/>
    </row>
    <row r="3" spans="2:27" ht="15.45" x14ac:dyDescent="0.4">
      <c r="B3" s="106" t="s">
        <v>114</v>
      </c>
      <c r="C3" s="249" t="str">
        <f>Partenaires!B4</f>
        <v>Projet</v>
      </c>
      <c r="D3" s="249"/>
      <c r="E3" s="249"/>
      <c r="F3" s="107"/>
      <c r="G3" s="108"/>
      <c r="H3" s="107"/>
      <c r="I3" s="107"/>
    </row>
    <row r="4" spans="2:27" ht="15.45" x14ac:dyDescent="0.4">
      <c r="B4" s="106" t="s">
        <v>115</v>
      </c>
      <c r="C4" s="249" t="str">
        <f>Partenaires!B10</f>
        <v>Partenaire 1</v>
      </c>
      <c r="D4" s="249"/>
      <c r="E4" s="249"/>
      <c r="F4" s="107"/>
      <c r="G4" s="108"/>
      <c r="H4" s="107"/>
      <c r="I4" s="107"/>
    </row>
    <row r="5" spans="2:27" x14ac:dyDescent="0.4">
      <c r="B5" s="106" t="s">
        <v>116</v>
      </c>
      <c r="C5" s="248">
        <f>COUNTA(Partenaires!B10:F10)</f>
        <v>2</v>
      </c>
      <c r="D5" s="248"/>
      <c r="E5" s="248"/>
      <c r="F5" s="109"/>
      <c r="G5" s="107"/>
      <c r="H5" s="109"/>
      <c r="I5" s="109"/>
    </row>
    <row r="6" spans="2:27" x14ac:dyDescent="0.4">
      <c r="B6" s="106" t="s">
        <v>117</v>
      </c>
      <c r="C6" s="248" t="s">
        <v>164</v>
      </c>
      <c r="D6" s="248"/>
      <c r="E6" s="248"/>
      <c r="F6" s="107"/>
      <c r="G6" s="247" t="s">
        <v>152</v>
      </c>
      <c r="H6" s="247"/>
      <c r="I6" s="247"/>
      <c r="J6" s="247"/>
      <c r="K6" s="247"/>
    </row>
    <row r="7" spans="2:27" ht="15.45" x14ac:dyDescent="0.4">
      <c r="B7" s="106" t="s">
        <v>118</v>
      </c>
      <c r="C7" s="250" t="s">
        <v>165</v>
      </c>
      <c r="D7" s="251"/>
      <c r="E7" s="252"/>
      <c r="F7" s="110"/>
      <c r="G7" s="108"/>
      <c r="H7" s="107"/>
    </row>
    <row r="8" spans="2:27" ht="20.6" x14ac:dyDescent="0.55000000000000004">
      <c r="B8" s="106" t="s">
        <v>119</v>
      </c>
      <c r="C8" s="248" t="s">
        <v>166</v>
      </c>
      <c r="D8" s="248"/>
      <c r="E8" s="248"/>
      <c r="F8" s="110"/>
      <c r="H8" s="107"/>
      <c r="M8" s="158" t="s">
        <v>149</v>
      </c>
      <c r="P8" s="72"/>
      <c r="Q8" s="72"/>
      <c r="R8" s="72"/>
    </row>
    <row r="9" spans="2:27" x14ac:dyDescent="0.4">
      <c r="B9" s="111"/>
      <c r="C9" s="111"/>
      <c r="D9" s="112" t="s">
        <v>120</v>
      </c>
      <c r="E9" s="112" t="s">
        <v>120</v>
      </c>
      <c r="F9" s="112" t="s">
        <v>120</v>
      </c>
      <c r="G9" s="112" t="s">
        <v>120</v>
      </c>
      <c r="H9" s="112" t="s">
        <v>120</v>
      </c>
      <c r="I9" s="112" t="s">
        <v>120</v>
      </c>
      <c r="P9" s="72"/>
      <c r="Q9" s="72"/>
      <c r="R9" s="72"/>
    </row>
    <row r="10" spans="2:27" x14ac:dyDescent="0.4">
      <c r="B10" s="113"/>
      <c r="C10" s="114"/>
      <c r="D10" s="115" t="s">
        <v>142</v>
      </c>
      <c r="E10" s="115"/>
      <c r="F10" s="115"/>
      <c r="G10" s="115"/>
      <c r="H10" s="115"/>
      <c r="I10" s="115"/>
      <c r="M10" s="116"/>
      <c r="N10" s="117" t="s">
        <v>99</v>
      </c>
      <c r="O10" s="116"/>
      <c r="P10" s="116"/>
      <c r="R10" s="72"/>
      <c r="T10" s="118">
        <f t="shared" ref="T10:T20" si="0">M10</f>
        <v>0</v>
      </c>
      <c r="U10" s="118" t="str">
        <f t="shared" ref="U10:U20" si="1">N10</f>
        <v>Étiquettes de colonnes</v>
      </c>
      <c r="V10" s="118">
        <f t="shared" ref="V10:V20" si="2">O10</f>
        <v>0</v>
      </c>
      <c r="W10" s="118">
        <f t="shared" ref="W10:W20" si="3">P10</f>
        <v>0</v>
      </c>
      <c r="X10" s="118">
        <f t="shared" ref="X10:X20" si="4">Q10</f>
        <v>0</v>
      </c>
      <c r="Y10" s="118">
        <f t="shared" ref="Y10:Y20" si="5">R10</f>
        <v>0</v>
      </c>
      <c r="Z10" s="118">
        <f t="shared" ref="Z10:Z20" si="6">S10</f>
        <v>0</v>
      </c>
      <c r="AA10" s="118"/>
    </row>
    <row r="11" spans="2:27" x14ac:dyDescent="0.4">
      <c r="B11" s="119"/>
      <c r="C11" s="120" t="s">
        <v>121</v>
      </c>
      <c r="D11" s="33" t="str">
        <f t="shared" ref="D11:I11" si="7">N11</f>
        <v>Partenaire 1</v>
      </c>
      <c r="E11" s="33" t="str">
        <f t="shared" si="7"/>
        <v>Partenaire 2</v>
      </c>
      <c r="F11" s="33" t="str">
        <f t="shared" si="7"/>
        <v>(vide)</v>
      </c>
      <c r="G11" s="33">
        <f t="shared" si="7"/>
        <v>0</v>
      </c>
      <c r="H11" s="33">
        <f t="shared" si="7"/>
        <v>0</v>
      </c>
      <c r="I11" s="33">
        <f t="shared" si="7"/>
        <v>0</v>
      </c>
      <c r="M11" s="117" t="s">
        <v>100</v>
      </c>
      <c r="N11" s="116" t="s">
        <v>158</v>
      </c>
      <c r="O11" s="116" t="s">
        <v>159</v>
      </c>
      <c r="P11" s="116" t="s">
        <v>141</v>
      </c>
      <c r="R11" s="72"/>
      <c r="T11" s="118" t="str">
        <f t="shared" si="0"/>
        <v>Valeurs</v>
      </c>
      <c r="U11" s="118" t="str">
        <f t="shared" si="1"/>
        <v>Partenaire 1</v>
      </c>
      <c r="V11" s="118" t="str">
        <f t="shared" si="2"/>
        <v>Partenaire 2</v>
      </c>
      <c r="W11" s="118" t="str">
        <f t="shared" si="3"/>
        <v>(vide)</v>
      </c>
      <c r="X11" s="118">
        <f t="shared" si="4"/>
        <v>0</v>
      </c>
      <c r="Y11" s="118">
        <f t="shared" si="5"/>
        <v>0</v>
      </c>
      <c r="Z11" s="118">
        <f t="shared" si="6"/>
        <v>0</v>
      </c>
      <c r="AA11" s="118"/>
    </row>
    <row r="12" spans="2:27" x14ac:dyDescent="0.4">
      <c r="B12" s="121" t="s">
        <v>122</v>
      </c>
      <c r="C12" s="122"/>
      <c r="D12" s="34">
        <f t="shared" ref="D12:G19" si="8">U12</f>
        <v>349400</v>
      </c>
      <c r="E12" s="34">
        <f t="shared" si="8"/>
        <v>180000</v>
      </c>
      <c r="F12" s="34">
        <f t="shared" si="8"/>
        <v>0</v>
      </c>
      <c r="G12" s="34">
        <f t="shared" si="8"/>
        <v>0</v>
      </c>
      <c r="H12" s="34">
        <f t="shared" ref="H12:H19" si="9">Y12</f>
        <v>0</v>
      </c>
      <c r="I12" s="34">
        <f t="shared" ref="I12:I19" si="10">Z12</f>
        <v>0</v>
      </c>
      <c r="M12" s="123" t="s">
        <v>109</v>
      </c>
      <c r="N12" s="116">
        <v>349400</v>
      </c>
      <c r="O12" s="116">
        <v>180000</v>
      </c>
      <c r="P12" s="116">
        <v>0</v>
      </c>
      <c r="R12" s="72"/>
      <c r="T12" s="118" t="str">
        <f t="shared" si="0"/>
        <v>Somme de Total des coûts</v>
      </c>
      <c r="U12" s="118">
        <f t="shared" si="1"/>
        <v>349400</v>
      </c>
      <c r="V12" s="118">
        <f t="shared" si="2"/>
        <v>180000</v>
      </c>
      <c r="W12" s="118">
        <f t="shared" si="3"/>
        <v>0</v>
      </c>
      <c r="X12" s="118">
        <f t="shared" si="4"/>
        <v>0</v>
      </c>
      <c r="Y12" s="118">
        <f t="shared" si="5"/>
        <v>0</v>
      </c>
      <c r="Z12" s="118">
        <f t="shared" si="6"/>
        <v>0</v>
      </c>
      <c r="AA12" s="118"/>
    </row>
    <row r="13" spans="2:27" x14ac:dyDescent="0.4">
      <c r="B13" s="121" t="s">
        <v>123</v>
      </c>
      <c r="C13" s="122"/>
      <c r="D13" s="34">
        <f t="shared" si="8"/>
        <v>337350</v>
      </c>
      <c r="E13" s="34">
        <f t="shared" si="8"/>
        <v>180000</v>
      </c>
      <c r="F13" s="34">
        <f t="shared" si="8"/>
        <v>0</v>
      </c>
      <c r="G13" s="34">
        <f t="shared" si="8"/>
        <v>0</v>
      </c>
      <c r="H13" s="34">
        <f t="shared" si="9"/>
        <v>0</v>
      </c>
      <c r="I13" s="34">
        <f t="shared" si="10"/>
        <v>0</v>
      </c>
      <c r="M13" s="123" t="s">
        <v>107</v>
      </c>
      <c r="N13" s="116">
        <v>337350</v>
      </c>
      <c r="O13" s="116">
        <v>180000</v>
      </c>
      <c r="P13" s="116">
        <v>0</v>
      </c>
      <c r="R13" s="72"/>
      <c r="T13" s="118" t="str">
        <f t="shared" si="0"/>
        <v>Somme de Total coûts éligibles et retenus</v>
      </c>
      <c r="U13" s="118">
        <f t="shared" si="1"/>
        <v>337350</v>
      </c>
      <c r="V13" s="118">
        <f t="shared" si="2"/>
        <v>180000</v>
      </c>
      <c r="W13" s="118">
        <f t="shared" si="3"/>
        <v>0</v>
      </c>
      <c r="X13" s="118">
        <f t="shared" si="4"/>
        <v>0</v>
      </c>
      <c r="Y13" s="118">
        <f t="shared" si="5"/>
        <v>0</v>
      </c>
      <c r="Z13" s="118">
        <f t="shared" si="6"/>
        <v>0</v>
      </c>
      <c r="AA13" s="118"/>
    </row>
    <row r="14" spans="2:27" x14ac:dyDescent="0.4">
      <c r="B14" s="121" t="s">
        <v>124</v>
      </c>
      <c r="C14" s="122"/>
      <c r="D14" s="34">
        <f t="shared" si="8"/>
        <v>224400</v>
      </c>
      <c r="E14" s="34">
        <f t="shared" si="8"/>
        <v>180000</v>
      </c>
      <c r="F14" s="34">
        <f t="shared" si="8"/>
        <v>0</v>
      </c>
      <c r="G14" s="34">
        <f t="shared" si="8"/>
        <v>0</v>
      </c>
      <c r="H14" s="34">
        <f t="shared" si="9"/>
        <v>0</v>
      </c>
      <c r="I14" s="34">
        <f t="shared" si="10"/>
        <v>0</v>
      </c>
      <c r="M14" s="123" t="s">
        <v>137</v>
      </c>
      <c r="N14" s="116">
        <v>224400</v>
      </c>
      <c r="O14" s="116">
        <v>180000</v>
      </c>
      <c r="P14" s="116">
        <v>0</v>
      </c>
      <c r="R14" s="72"/>
      <c r="T14" s="118" t="str">
        <f t="shared" si="0"/>
        <v>Somme de Total coûts RI</v>
      </c>
      <c r="U14" s="118">
        <f t="shared" si="1"/>
        <v>224400</v>
      </c>
      <c r="V14" s="118">
        <f t="shared" si="2"/>
        <v>180000</v>
      </c>
      <c r="W14" s="118">
        <f t="shared" si="3"/>
        <v>0</v>
      </c>
      <c r="X14" s="118">
        <f t="shared" si="4"/>
        <v>0</v>
      </c>
      <c r="Y14" s="118">
        <f t="shared" si="5"/>
        <v>0</v>
      </c>
      <c r="Z14" s="118">
        <f t="shared" si="6"/>
        <v>0</v>
      </c>
      <c r="AA14" s="118"/>
    </row>
    <row r="15" spans="2:27" x14ac:dyDescent="0.4">
      <c r="B15" s="121" t="s">
        <v>125</v>
      </c>
      <c r="C15" s="122"/>
      <c r="D15" s="34">
        <f t="shared" si="8"/>
        <v>13000</v>
      </c>
      <c r="E15" s="34">
        <f t="shared" si="8"/>
        <v>0</v>
      </c>
      <c r="F15" s="34">
        <f t="shared" si="8"/>
        <v>0</v>
      </c>
      <c r="G15" s="34">
        <f t="shared" si="8"/>
        <v>0</v>
      </c>
      <c r="H15" s="34">
        <f t="shared" si="9"/>
        <v>0</v>
      </c>
      <c r="I15" s="34">
        <f t="shared" si="10"/>
        <v>0</v>
      </c>
      <c r="M15" s="123" t="s">
        <v>138</v>
      </c>
      <c r="N15" s="116">
        <v>13000</v>
      </c>
      <c r="O15" s="116">
        <v>0</v>
      </c>
      <c r="P15" s="116">
        <v>0</v>
      </c>
      <c r="R15" s="72"/>
      <c r="T15" s="118" t="str">
        <f t="shared" si="0"/>
        <v>Somme de Total coûts DE</v>
      </c>
      <c r="U15" s="118">
        <f t="shared" si="1"/>
        <v>13000</v>
      </c>
      <c r="V15" s="118">
        <f t="shared" si="2"/>
        <v>0</v>
      </c>
      <c r="W15" s="118">
        <f t="shared" si="3"/>
        <v>0</v>
      </c>
      <c r="X15" s="118">
        <f t="shared" si="4"/>
        <v>0</v>
      </c>
      <c r="Y15" s="118">
        <f t="shared" si="5"/>
        <v>0</v>
      </c>
      <c r="Z15" s="118">
        <f t="shared" si="6"/>
        <v>0</v>
      </c>
      <c r="AA15" s="118"/>
    </row>
    <row r="16" spans="2:27" x14ac:dyDescent="0.4">
      <c r="B16" s="121" t="s">
        <v>126</v>
      </c>
      <c r="C16" s="122"/>
      <c r="D16" s="34">
        <f t="shared" si="8"/>
        <v>100000</v>
      </c>
      <c r="E16" s="34">
        <f t="shared" si="8"/>
        <v>0</v>
      </c>
      <c r="F16" s="34">
        <f t="shared" si="8"/>
        <v>0</v>
      </c>
      <c r="G16" s="34">
        <f t="shared" si="8"/>
        <v>0</v>
      </c>
      <c r="H16" s="34">
        <f t="shared" si="9"/>
        <v>0</v>
      </c>
      <c r="I16" s="34">
        <f t="shared" si="10"/>
        <v>0</v>
      </c>
      <c r="M16" s="123" t="s">
        <v>139</v>
      </c>
      <c r="N16" s="116">
        <v>100000</v>
      </c>
      <c r="O16" s="116">
        <v>0</v>
      </c>
      <c r="P16" s="116">
        <v>0</v>
      </c>
      <c r="R16" s="72"/>
      <c r="T16" s="118" t="str">
        <f t="shared" si="0"/>
        <v>Somme de Total coûts PE</v>
      </c>
      <c r="U16" s="118">
        <f t="shared" si="1"/>
        <v>100000</v>
      </c>
      <c r="V16" s="118">
        <f t="shared" si="2"/>
        <v>0</v>
      </c>
      <c r="W16" s="118">
        <f t="shared" si="3"/>
        <v>0</v>
      </c>
      <c r="X16" s="118">
        <f t="shared" si="4"/>
        <v>0</v>
      </c>
      <c r="Y16" s="118">
        <f t="shared" si="5"/>
        <v>0</v>
      </c>
      <c r="Z16" s="118">
        <f t="shared" si="6"/>
        <v>0</v>
      </c>
      <c r="AA16" s="118"/>
    </row>
    <row r="17" spans="2:27" x14ac:dyDescent="0.4">
      <c r="B17" s="121" t="s">
        <v>127</v>
      </c>
      <c r="C17" s="122"/>
      <c r="D17" s="34">
        <f t="shared" si="8"/>
        <v>99950</v>
      </c>
      <c r="E17" s="34">
        <f t="shared" si="8"/>
        <v>0</v>
      </c>
      <c r="F17" s="34">
        <f t="shared" si="8"/>
        <v>0</v>
      </c>
      <c r="G17" s="34">
        <f t="shared" si="8"/>
        <v>0</v>
      </c>
      <c r="H17" s="34">
        <f t="shared" si="9"/>
        <v>0</v>
      </c>
      <c r="I17" s="34">
        <f t="shared" si="10"/>
        <v>0</v>
      </c>
      <c r="M17" s="123" t="s">
        <v>140</v>
      </c>
      <c r="N17" s="116">
        <v>99950</v>
      </c>
      <c r="O17" s="116">
        <v>0</v>
      </c>
      <c r="P17" s="116">
        <v>0</v>
      </c>
      <c r="R17" s="72"/>
      <c r="T17" s="118" t="str">
        <f t="shared" si="0"/>
        <v>Somme de Total coûts PE admissibles</v>
      </c>
      <c r="U17" s="118">
        <f t="shared" si="1"/>
        <v>99950</v>
      </c>
      <c r="V17" s="118">
        <f t="shared" si="2"/>
        <v>0</v>
      </c>
      <c r="W17" s="118">
        <f t="shared" si="3"/>
        <v>0</v>
      </c>
      <c r="X17" s="118">
        <f t="shared" si="4"/>
        <v>0</v>
      </c>
      <c r="Y17" s="118">
        <f t="shared" si="5"/>
        <v>0</v>
      </c>
      <c r="Z17" s="118">
        <f t="shared" si="6"/>
        <v>0</v>
      </c>
      <c r="AA17" s="118"/>
    </row>
    <row r="18" spans="2:27" x14ac:dyDescent="0.4">
      <c r="B18" s="121" t="s">
        <v>128</v>
      </c>
      <c r="C18" s="122"/>
      <c r="D18" s="34">
        <f t="shared" si="8"/>
        <v>133066.875</v>
      </c>
      <c r="E18" s="34">
        <f t="shared" si="8"/>
        <v>67500</v>
      </c>
      <c r="F18" s="34">
        <f t="shared" si="8"/>
        <v>0</v>
      </c>
      <c r="G18" s="34">
        <f t="shared" si="8"/>
        <v>0</v>
      </c>
      <c r="H18" s="34">
        <f t="shared" si="9"/>
        <v>0</v>
      </c>
      <c r="I18" s="34">
        <f t="shared" si="10"/>
        <v>0</v>
      </c>
      <c r="M18" s="123" t="s">
        <v>111</v>
      </c>
      <c r="N18" s="116">
        <v>133066.875</v>
      </c>
      <c r="O18" s="116">
        <v>67500</v>
      </c>
      <c r="P18" s="116">
        <v>0</v>
      </c>
      <c r="R18" s="72"/>
      <c r="T18" s="118" t="str">
        <f t="shared" si="0"/>
        <v>Somme de Subventions</v>
      </c>
      <c r="U18" s="118">
        <f t="shared" si="1"/>
        <v>133066.875</v>
      </c>
      <c r="V18" s="118">
        <f t="shared" si="2"/>
        <v>67500</v>
      </c>
      <c r="W18" s="118">
        <f t="shared" si="3"/>
        <v>0</v>
      </c>
      <c r="X18" s="118">
        <f t="shared" si="4"/>
        <v>0</v>
      </c>
      <c r="Y18" s="118">
        <f t="shared" si="5"/>
        <v>0</v>
      </c>
      <c r="Z18" s="118">
        <f t="shared" si="6"/>
        <v>0</v>
      </c>
      <c r="AA18" s="118"/>
    </row>
    <row r="19" spans="2:27" x14ac:dyDescent="0.4">
      <c r="B19" s="121" t="s">
        <v>129</v>
      </c>
      <c r="C19" s="122"/>
      <c r="D19" s="34">
        <f t="shared" si="8"/>
        <v>44355.625</v>
      </c>
      <c r="E19" s="34">
        <f t="shared" si="8"/>
        <v>22500</v>
      </c>
      <c r="F19" s="34">
        <f t="shared" si="8"/>
        <v>0</v>
      </c>
      <c r="G19" s="34">
        <f t="shared" si="8"/>
        <v>0</v>
      </c>
      <c r="H19" s="34">
        <f t="shared" si="9"/>
        <v>0</v>
      </c>
      <c r="I19" s="34">
        <f t="shared" si="10"/>
        <v>0</v>
      </c>
      <c r="M19" s="123" t="s">
        <v>110</v>
      </c>
      <c r="N19" s="116">
        <v>44355.625</v>
      </c>
      <c r="O19" s="116">
        <v>22500</v>
      </c>
      <c r="P19" s="116">
        <v>0</v>
      </c>
      <c r="R19" s="72"/>
      <c r="T19" s="118" t="str">
        <f t="shared" si="0"/>
        <v>Somme de Avances remboursables</v>
      </c>
      <c r="U19" s="118">
        <f t="shared" si="1"/>
        <v>44355.625</v>
      </c>
      <c r="V19" s="118">
        <f t="shared" si="2"/>
        <v>22500</v>
      </c>
      <c r="W19" s="118">
        <f t="shared" si="3"/>
        <v>0</v>
      </c>
      <c r="X19" s="118">
        <f t="shared" si="4"/>
        <v>0</v>
      </c>
      <c r="Y19" s="118">
        <f t="shared" si="5"/>
        <v>0</v>
      </c>
      <c r="Z19" s="118">
        <f t="shared" si="6"/>
        <v>0</v>
      </c>
      <c r="AA19" s="118"/>
    </row>
    <row r="20" spans="2:27" x14ac:dyDescent="0.4">
      <c r="B20" s="121" t="s">
        <v>130</v>
      </c>
      <c r="C20" s="124"/>
      <c r="D20" s="125"/>
      <c r="E20" s="125"/>
      <c r="F20" s="125"/>
      <c r="G20" s="125"/>
      <c r="H20" s="125"/>
      <c r="I20" s="125"/>
      <c r="M20" s="123" t="s">
        <v>108</v>
      </c>
      <c r="N20" s="116">
        <v>177422.5</v>
      </c>
      <c r="O20" s="116">
        <v>90000</v>
      </c>
      <c r="P20" s="116">
        <v>0</v>
      </c>
      <c r="R20" s="72"/>
      <c r="T20" s="118" t="str">
        <f t="shared" si="0"/>
        <v>Somme de Aide totale</v>
      </c>
      <c r="U20" s="118">
        <f t="shared" si="1"/>
        <v>177422.5</v>
      </c>
      <c r="V20" s="118">
        <f t="shared" si="2"/>
        <v>90000</v>
      </c>
      <c r="W20" s="118">
        <f t="shared" si="3"/>
        <v>0</v>
      </c>
      <c r="X20" s="118">
        <f t="shared" si="4"/>
        <v>0</v>
      </c>
      <c r="Y20" s="118">
        <f t="shared" si="5"/>
        <v>0</v>
      </c>
      <c r="Z20" s="118">
        <f t="shared" si="6"/>
        <v>0</v>
      </c>
      <c r="AA20" s="118"/>
    </row>
    <row r="21" spans="2:27" x14ac:dyDescent="0.4">
      <c r="B21" s="121" t="s">
        <v>131</v>
      </c>
      <c r="C21" s="124" t="s">
        <v>120</v>
      </c>
      <c r="D21" s="124"/>
      <c r="E21" s="124"/>
      <c r="F21" s="124"/>
      <c r="G21" s="124"/>
      <c r="H21" s="124"/>
      <c r="I21" s="124"/>
    </row>
    <row r="22" spans="2:27" x14ac:dyDescent="0.4">
      <c r="B22" s="121" t="s">
        <v>132</v>
      </c>
      <c r="C22" s="124" t="s">
        <v>120</v>
      </c>
      <c r="D22" s="124"/>
      <c r="E22" s="124"/>
      <c r="F22" s="124"/>
      <c r="G22" s="124"/>
      <c r="H22" s="124"/>
      <c r="I22" s="124"/>
    </row>
    <row r="23" spans="2:27" x14ac:dyDescent="0.4">
      <c r="B23" s="121" t="s">
        <v>133</v>
      </c>
      <c r="C23" s="124" t="s">
        <v>120</v>
      </c>
      <c r="D23" s="124"/>
      <c r="E23" s="124"/>
      <c r="F23" s="124"/>
      <c r="G23" s="124"/>
      <c r="H23" s="124"/>
      <c r="I23" s="124"/>
    </row>
    <row r="24" spans="2:27" x14ac:dyDescent="0.4">
      <c r="B24" s="121" t="s">
        <v>134</v>
      </c>
      <c r="C24" s="124" t="s">
        <v>120</v>
      </c>
      <c r="D24" s="124"/>
      <c r="E24" s="124"/>
      <c r="F24" s="124"/>
      <c r="G24" s="124"/>
      <c r="H24" s="124"/>
      <c r="I24" s="124"/>
    </row>
    <row r="25" spans="2:27" x14ac:dyDescent="0.4">
      <c r="B25" s="121" t="s">
        <v>68</v>
      </c>
      <c r="C25" s="124"/>
      <c r="D25" s="48" t="e">
        <f>Partenaires!#REF!</f>
        <v>#REF!</v>
      </c>
      <c r="E25" s="48" t="e">
        <f>Partenaires!#REF!</f>
        <v>#REF!</v>
      </c>
      <c r="F25" s="48" t="e">
        <f>Partenaires!#REF!</f>
        <v>#REF!</v>
      </c>
      <c r="G25" s="48" t="e">
        <f>Partenaires!#REF!</f>
        <v>#REF!</v>
      </c>
      <c r="H25" s="48" t="e">
        <f>Partenaires!#REF!</f>
        <v>#REF!</v>
      </c>
      <c r="I25" s="48" t="e">
        <f>Partenaires!#REF!</f>
        <v>#REF!</v>
      </c>
    </row>
    <row r="26" spans="2:27" x14ac:dyDescent="0.4">
      <c r="B26" s="121" t="s">
        <v>67</v>
      </c>
      <c r="C26" s="124"/>
      <c r="D26" s="48" t="e">
        <f>Partenaires!#REF!</f>
        <v>#REF!</v>
      </c>
      <c r="E26" s="48" t="e">
        <f>Partenaires!#REF!</f>
        <v>#REF!</v>
      </c>
      <c r="F26" s="48" t="e">
        <f>Partenaires!#REF!</f>
        <v>#REF!</v>
      </c>
      <c r="G26" s="48" t="e">
        <f>Partenaires!#REF!</f>
        <v>#REF!</v>
      </c>
      <c r="H26" s="48" t="e">
        <f>Partenaires!#REF!</f>
        <v>#REF!</v>
      </c>
      <c r="I26" s="48" t="e">
        <f>Partenaires!#REF!</f>
        <v>#REF!</v>
      </c>
    </row>
    <row r="27" spans="2:27" x14ac:dyDescent="0.4">
      <c r="B27" s="121" t="s">
        <v>66</v>
      </c>
      <c r="C27" s="124"/>
      <c r="D27" s="48" t="e">
        <f>Partenaires!#REF!</f>
        <v>#REF!</v>
      </c>
      <c r="E27" s="48" t="e">
        <f>Partenaires!#REF!</f>
        <v>#REF!</v>
      </c>
      <c r="F27" s="48" t="e">
        <f>Partenaires!#REF!</f>
        <v>#REF!</v>
      </c>
      <c r="G27" s="48" t="e">
        <f>Partenaires!#REF!</f>
        <v>#REF!</v>
      </c>
      <c r="H27" s="48" t="e">
        <f>Partenaires!#REF!</f>
        <v>#REF!</v>
      </c>
      <c r="I27" s="48" t="e">
        <f>Partenaires!#REF!</f>
        <v>#REF!</v>
      </c>
    </row>
    <row r="28" spans="2:27" x14ac:dyDescent="0.4">
      <c r="B28" s="121" t="s">
        <v>135</v>
      </c>
      <c r="C28" s="124"/>
      <c r="D28" s="126"/>
      <c r="E28" s="126"/>
      <c r="F28" s="126"/>
      <c r="G28" s="126"/>
      <c r="H28" s="126"/>
      <c r="I28" s="126"/>
    </row>
    <row r="29" spans="2:27" x14ac:dyDescent="0.4">
      <c r="B29" s="121" t="s">
        <v>136</v>
      </c>
      <c r="C29" s="124"/>
      <c r="D29" s="126"/>
      <c r="E29" s="126"/>
      <c r="F29" s="126"/>
      <c r="G29" s="126"/>
      <c r="H29" s="126"/>
      <c r="I29" s="126"/>
    </row>
    <row r="30" spans="2:27" ht="20.6" x14ac:dyDescent="0.55000000000000004">
      <c r="M30" s="158" t="s">
        <v>149</v>
      </c>
    </row>
    <row r="32" spans="2:27" x14ac:dyDescent="0.4">
      <c r="M32" s="210" t="s">
        <v>143</v>
      </c>
      <c r="N32" s="211" t="s">
        <v>99</v>
      </c>
      <c r="O32" s="212"/>
      <c r="P32" s="213"/>
      <c r="Q32"/>
    </row>
    <row r="33" spans="2:23" x14ac:dyDescent="0.4">
      <c r="B33" s="127" t="s">
        <v>150</v>
      </c>
      <c r="C33" s="128" t="s">
        <v>151</v>
      </c>
      <c r="D33" s="129" t="str">
        <f>N44</f>
        <v>SEM01</v>
      </c>
      <c r="E33" s="129" t="str">
        <f t="shared" ref="E33:K33" si="11">O44</f>
        <v>SEM02</v>
      </c>
      <c r="F33" s="129" t="str">
        <f t="shared" si="11"/>
        <v>(vide)</v>
      </c>
      <c r="G33" s="129">
        <f t="shared" si="11"/>
        <v>0</v>
      </c>
      <c r="H33" s="129">
        <f t="shared" si="11"/>
        <v>0</v>
      </c>
      <c r="I33" s="129">
        <f t="shared" si="11"/>
        <v>0</v>
      </c>
      <c r="J33" s="129">
        <f t="shared" si="11"/>
        <v>0</v>
      </c>
      <c r="K33" s="129">
        <f t="shared" si="11"/>
        <v>0</v>
      </c>
      <c r="M33" s="130" t="s">
        <v>105</v>
      </c>
      <c r="N33" s="214" t="s">
        <v>96</v>
      </c>
      <c r="O33" s="214" t="s">
        <v>146</v>
      </c>
      <c r="P33" s="131" t="s">
        <v>141</v>
      </c>
      <c r="Q33"/>
    </row>
    <row r="34" spans="2:23" x14ac:dyDescent="0.4">
      <c r="B34" s="132" t="str">
        <f>M45</f>
        <v>Partenaire 1</v>
      </c>
      <c r="C34" s="133"/>
      <c r="D34" s="36">
        <f>N45</f>
        <v>36000000</v>
      </c>
      <c r="E34" s="36">
        <f t="shared" ref="E34:F34" si="12">O45</f>
        <v>2000000</v>
      </c>
      <c r="F34" s="36">
        <f t="shared" si="12"/>
        <v>0</v>
      </c>
      <c r="G34" s="36">
        <f>Q45</f>
        <v>0</v>
      </c>
      <c r="H34" s="36">
        <f>R45</f>
        <v>0</v>
      </c>
      <c r="I34" s="36">
        <f t="shared" ref="I34:I39" si="13">S45</f>
        <v>0</v>
      </c>
      <c r="J34" s="36">
        <f t="shared" ref="J34:J39" si="14">T45</f>
        <v>0</v>
      </c>
      <c r="K34" s="36"/>
      <c r="M34" s="215" t="s">
        <v>158</v>
      </c>
      <c r="N34" s="216">
        <v>36000000</v>
      </c>
      <c r="O34" s="212">
        <v>2000000</v>
      </c>
      <c r="P34" s="213"/>
      <c r="Q34"/>
    </row>
    <row r="35" spans="2:23" x14ac:dyDescent="0.4">
      <c r="B35" s="132" t="str">
        <f t="shared" ref="B35:B39" si="15">M46</f>
        <v>(vide)</v>
      </c>
      <c r="C35" s="133"/>
      <c r="D35" s="36">
        <f t="shared" ref="D35:D36" si="16">N46</f>
        <v>0</v>
      </c>
      <c r="E35" s="36">
        <f t="shared" ref="E35:E37" si="17">O46</f>
        <v>0</v>
      </c>
      <c r="F35" s="36">
        <f t="shared" ref="F35:F37" si="18">P46</f>
        <v>0</v>
      </c>
      <c r="G35" s="36">
        <f t="shared" ref="G35:H36" si="19">Q46</f>
        <v>0</v>
      </c>
      <c r="H35" s="36">
        <f t="shared" si="19"/>
        <v>0</v>
      </c>
      <c r="I35" s="36">
        <f t="shared" si="13"/>
        <v>0</v>
      </c>
      <c r="J35" s="36">
        <f t="shared" si="14"/>
        <v>0</v>
      </c>
      <c r="K35" s="36"/>
      <c r="M35" s="134" t="s">
        <v>141</v>
      </c>
      <c r="N35" s="135"/>
      <c r="O35" s="136"/>
      <c r="P35" s="137">
        <v>0</v>
      </c>
      <c r="Q35"/>
    </row>
    <row r="36" spans="2:23" x14ac:dyDescent="0.4">
      <c r="B36" s="132">
        <f t="shared" si="15"/>
        <v>0</v>
      </c>
      <c r="C36" s="133"/>
      <c r="D36" s="36">
        <f t="shared" si="16"/>
        <v>0</v>
      </c>
      <c r="E36" s="36">
        <f t="shared" si="17"/>
        <v>0</v>
      </c>
      <c r="F36" s="36">
        <f t="shared" si="18"/>
        <v>0</v>
      </c>
      <c r="G36" s="36">
        <f t="shared" si="19"/>
        <v>0</v>
      </c>
      <c r="H36" s="36">
        <f t="shared" si="19"/>
        <v>0</v>
      </c>
      <c r="I36" s="36">
        <f t="shared" si="13"/>
        <v>0</v>
      </c>
      <c r="J36" s="36">
        <f t="shared" si="14"/>
        <v>0</v>
      </c>
      <c r="K36" s="36"/>
      <c r="M36"/>
      <c r="N36"/>
      <c r="O36"/>
      <c r="P36"/>
      <c r="Q36"/>
    </row>
    <row r="37" spans="2:23" x14ac:dyDescent="0.4">
      <c r="B37" s="132">
        <f t="shared" si="15"/>
        <v>0</v>
      </c>
      <c r="C37" s="133"/>
      <c r="D37" s="36">
        <f>N48</f>
        <v>0</v>
      </c>
      <c r="E37" s="36">
        <f t="shared" si="17"/>
        <v>0</v>
      </c>
      <c r="F37" s="36">
        <f t="shared" si="18"/>
        <v>0</v>
      </c>
      <c r="G37" s="36">
        <f>Q48</f>
        <v>0</v>
      </c>
      <c r="H37" s="36">
        <f>R48</f>
        <v>0</v>
      </c>
      <c r="I37" s="36">
        <f t="shared" si="13"/>
        <v>0</v>
      </c>
      <c r="J37" s="36">
        <f t="shared" si="14"/>
        <v>0</v>
      </c>
      <c r="K37" s="36"/>
      <c r="M37" s="55"/>
      <c r="N37" s="55"/>
      <c r="O37" s="55"/>
    </row>
    <row r="38" spans="2:23" x14ac:dyDescent="0.4">
      <c r="B38" s="132">
        <f>M49</f>
        <v>0</v>
      </c>
      <c r="C38" s="133"/>
      <c r="D38" s="36"/>
      <c r="E38" s="36"/>
      <c r="F38" s="36"/>
      <c r="G38" s="36">
        <f t="shared" ref="G38:H39" si="20">Q49</f>
        <v>0</v>
      </c>
      <c r="H38" s="36">
        <f t="shared" si="20"/>
        <v>0</v>
      </c>
      <c r="I38" s="36">
        <f t="shared" si="13"/>
        <v>0</v>
      </c>
      <c r="J38" s="36">
        <f t="shared" si="14"/>
        <v>0</v>
      </c>
      <c r="K38" s="36"/>
      <c r="M38" s="55"/>
      <c r="N38" s="55"/>
      <c r="O38" s="55"/>
    </row>
    <row r="39" spans="2:23" x14ac:dyDescent="0.4">
      <c r="B39" s="132">
        <f t="shared" si="15"/>
        <v>0</v>
      </c>
      <c r="C39" s="133"/>
      <c r="D39" s="36">
        <f t="shared" ref="D39" si="21">N50</f>
        <v>0</v>
      </c>
      <c r="E39" s="36">
        <f t="shared" ref="E39" si="22">O50</f>
        <v>0</v>
      </c>
      <c r="F39" s="36">
        <f t="shared" ref="F39" si="23">P50</f>
        <v>0</v>
      </c>
      <c r="G39" s="36">
        <f t="shared" si="20"/>
        <v>0</v>
      </c>
      <c r="H39" s="36">
        <f t="shared" si="20"/>
        <v>0</v>
      </c>
      <c r="I39" s="36">
        <f t="shared" si="13"/>
        <v>0</v>
      </c>
      <c r="J39" s="36">
        <f t="shared" si="14"/>
        <v>0</v>
      </c>
      <c r="K39" s="36"/>
    </row>
    <row r="44" spans="2:23" x14ac:dyDescent="0.4">
      <c r="M44" s="138" t="str">
        <f>M33</f>
        <v>Étiquettes de lignes</v>
      </c>
      <c r="N44" s="138" t="str">
        <f t="shared" ref="N44:U44" si="24">N33</f>
        <v>SEM01</v>
      </c>
      <c r="O44" s="138" t="str">
        <f t="shared" si="24"/>
        <v>SEM02</v>
      </c>
      <c r="P44" s="138" t="str">
        <f t="shared" si="24"/>
        <v>(vide)</v>
      </c>
      <c r="Q44" s="138">
        <f t="shared" si="24"/>
        <v>0</v>
      </c>
      <c r="R44" s="138">
        <f t="shared" si="24"/>
        <v>0</v>
      </c>
      <c r="S44" s="138">
        <f t="shared" si="24"/>
        <v>0</v>
      </c>
      <c r="T44" s="138">
        <f t="shared" si="24"/>
        <v>0</v>
      </c>
      <c r="U44" s="138">
        <f t="shared" si="24"/>
        <v>0</v>
      </c>
      <c r="V44" s="118"/>
      <c r="W44" s="118"/>
    </row>
    <row r="45" spans="2:23" x14ac:dyDescent="0.4">
      <c r="M45" s="138" t="str">
        <f t="shared" ref="M45:U45" si="25">M34</f>
        <v>Partenaire 1</v>
      </c>
      <c r="N45" s="138">
        <f t="shared" si="25"/>
        <v>36000000</v>
      </c>
      <c r="O45" s="138">
        <f t="shared" si="25"/>
        <v>2000000</v>
      </c>
      <c r="P45" s="138">
        <f t="shared" si="25"/>
        <v>0</v>
      </c>
      <c r="Q45" s="138">
        <f t="shared" si="25"/>
        <v>0</v>
      </c>
      <c r="R45" s="138">
        <f t="shared" si="25"/>
        <v>0</v>
      </c>
      <c r="S45" s="138">
        <f t="shared" si="25"/>
        <v>0</v>
      </c>
      <c r="T45" s="138">
        <f t="shared" si="25"/>
        <v>0</v>
      </c>
      <c r="U45" s="138">
        <f t="shared" si="25"/>
        <v>0</v>
      </c>
      <c r="V45" s="118"/>
      <c r="W45" s="118"/>
    </row>
    <row r="46" spans="2:23" x14ac:dyDescent="0.4">
      <c r="M46" s="138" t="str">
        <f t="shared" ref="M46:U46" si="26">M35</f>
        <v>(vide)</v>
      </c>
      <c r="N46" s="138">
        <f t="shared" si="26"/>
        <v>0</v>
      </c>
      <c r="O46" s="138">
        <f t="shared" si="26"/>
        <v>0</v>
      </c>
      <c r="P46" s="138">
        <f t="shared" si="26"/>
        <v>0</v>
      </c>
      <c r="Q46" s="138">
        <f t="shared" si="26"/>
        <v>0</v>
      </c>
      <c r="R46" s="138">
        <f t="shared" si="26"/>
        <v>0</v>
      </c>
      <c r="S46" s="138">
        <f t="shared" si="26"/>
        <v>0</v>
      </c>
      <c r="T46" s="138">
        <f t="shared" si="26"/>
        <v>0</v>
      </c>
      <c r="U46" s="138">
        <f t="shared" si="26"/>
        <v>0</v>
      </c>
      <c r="V46" s="118"/>
      <c r="W46" s="118"/>
    </row>
    <row r="47" spans="2:23" x14ac:dyDescent="0.4">
      <c r="M47" s="138">
        <f t="shared" ref="M47:U47" si="27">M36</f>
        <v>0</v>
      </c>
      <c r="N47" s="138">
        <f t="shared" si="27"/>
        <v>0</v>
      </c>
      <c r="O47" s="138">
        <f t="shared" si="27"/>
        <v>0</v>
      </c>
      <c r="P47" s="138">
        <f t="shared" si="27"/>
        <v>0</v>
      </c>
      <c r="Q47" s="138">
        <f t="shared" si="27"/>
        <v>0</v>
      </c>
      <c r="R47" s="138">
        <f t="shared" si="27"/>
        <v>0</v>
      </c>
      <c r="S47" s="138">
        <f t="shared" si="27"/>
        <v>0</v>
      </c>
      <c r="T47" s="138">
        <f t="shared" si="27"/>
        <v>0</v>
      </c>
      <c r="U47" s="138">
        <f t="shared" si="27"/>
        <v>0</v>
      </c>
      <c r="V47" s="118"/>
      <c r="W47" s="118"/>
    </row>
    <row r="48" spans="2:23" x14ac:dyDescent="0.4">
      <c r="M48" s="138">
        <f t="shared" ref="M48:U48" si="28">M37</f>
        <v>0</v>
      </c>
      <c r="N48" s="138">
        <f t="shared" si="28"/>
        <v>0</v>
      </c>
      <c r="O48" s="138">
        <f t="shared" si="28"/>
        <v>0</v>
      </c>
      <c r="P48" s="138">
        <f t="shared" si="28"/>
        <v>0</v>
      </c>
      <c r="Q48" s="138">
        <f t="shared" si="28"/>
        <v>0</v>
      </c>
      <c r="R48" s="138">
        <f t="shared" si="28"/>
        <v>0</v>
      </c>
      <c r="S48" s="138">
        <f t="shared" si="28"/>
        <v>0</v>
      </c>
      <c r="T48" s="138">
        <f t="shared" si="28"/>
        <v>0</v>
      </c>
      <c r="U48" s="138">
        <f t="shared" si="28"/>
        <v>0</v>
      </c>
      <c r="V48" s="118"/>
      <c r="W48" s="118"/>
    </row>
    <row r="49" spans="13:23" x14ac:dyDescent="0.4">
      <c r="M49" s="138">
        <f t="shared" ref="M49:U49" si="29">M38</f>
        <v>0</v>
      </c>
      <c r="N49" s="138">
        <f t="shared" si="29"/>
        <v>0</v>
      </c>
      <c r="O49" s="138">
        <f t="shared" si="29"/>
        <v>0</v>
      </c>
      <c r="P49" s="138">
        <f t="shared" si="29"/>
        <v>0</v>
      </c>
      <c r="Q49" s="138">
        <f t="shared" si="29"/>
        <v>0</v>
      </c>
      <c r="R49" s="138">
        <f t="shared" si="29"/>
        <v>0</v>
      </c>
      <c r="S49" s="138">
        <f t="shared" si="29"/>
        <v>0</v>
      </c>
      <c r="T49" s="138">
        <f t="shared" si="29"/>
        <v>0</v>
      </c>
      <c r="U49" s="138">
        <f t="shared" si="29"/>
        <v>0</v>
      </c>
      <c r="V49" s="118"/>
      <c r="W49" s="118"/>
    </row>
    <row r="50" spans="13:23" x14ac:dyDescent="0.4">
      <c r="M50" s="138">
        <f t="shared" ref="M50:U50" si="30">M39</f>
        <v>0</v>
      </c>
      <c r="N50" s="138">
        <f t="shared" si="30"/>
        <v>0</v>
      </c>
      <c r="O50" s="138">
        <f t="shared" si="30"/>
        <v>0</v>
      </c>
      <c r="P50" s="138">
        <f t="shared" si="30"/>
        <v>0</v>
      </c>
      <c r="Q50" s="138">
        <f t="shared" si="30"/>
        <v>0</v>
      </c>
      <c r="R50" s="138">
        <f t="shared" si="30"/>
        <v>0</v>
      </c>
      <c r="S50" s="138">
        <f t="shared" si="30"/>
        <v>0</v>
      </c>
      <c r="T50" s="138">
        <f t="shared" si="30"/>
        <v>0</v>
      </c>
      <c r="U50" s="138">
        <f t="shared" si="30"/>
        <v>0</v>
      </c>
      <c r="V50" s="118"/>
      <c r="W50" s="118"/>
    </row>
    <row r="51" spans="13:23" x14ac:dyDescent="0.4">
      <c r="M51" s="138">
        <f>M40</f>
        <v>0</v>
      </c>
      <c r="N51" s="138">
        <f t="shared" ref="N51:U51" si="31">N40</f>
        <v>0</v>
      </c>
      <c r="O51" s="138">
        <f t="shared" si="31"/>
        <v>0</v>
      </c>
      <c r="P51" s="138">
        <f t="shared" si="31"/>
        <v>0</v>
      </c>
      <c r="Q51" s="138">
        <f t="shared" si="31"/>
        <v>0</v>
      </c>
      <c r="R51" s="138">
        <f t="shared" si="31"/>
        <v>0</v>
      </c>
      <c r="S51" s="138">
        <f t="shared" si="31"/>
        <v>0</v>
      </c>
      <c r="T51" s="138">
        <f t="shared" si="31"/>
        <v>0</v>
      </c>
      <c r="U51" s="138">
        <f t="shared" si="31"/>
        <v>0</v>
      </c>
      <c r="V51" s="118"/>
      <c r="W51" s="118"/>
    </row>
    <row r="52" spans="13:23" x14ac:dyDescent="0.4">
      <c r="M52" s="138">
        <f t="shared" ref="M52:U52" si="32">M41</f>
        <v>0</v>
      </c>
      <c r="N52" s="138">
        <f t="shared" si="32"/>
        <v>0</v>
      </c>
      <c r="O52" s="138">
        <f t="shared" si="32"/>
        <v>0</v>
      </c>
      <c r="P52" s="138">
        <f t="shared" si="32"/>
        <v>0</v>
      </c>
      <c r="Q52" s="138">
        <f t="shared" si="32"/>
        <v>0</v>
      </c>
      <c r="R52" s="138">
        <f t="shared" si="32"/>
        <v>0</v>
      </c>
      <c r="S52" s="138">
        <f t="shared" si="32"/>
        <v>0</v>
      </c>
      <c r="T52" s="138">
        <f t="shared" si="32"/>
        <v>0</v>
      </c>
      <c r="U52" s="138">
        <f t="shared" si="32"/>
        <v>0</v>
      </c>
      <c r="V52" s="118"/>
      <c r="W52" s="118"/>
    </row>
    <row r="53" spans="13:23" x14ac:dyDescent="0.4">
      <c r="M53" s="138">
        <f t="shared" ref="M53:U53" si="33">M42</f>
        <v>0</v>
      </c>
      <c r="N53" s="138">
        <f t="shared" si="33"/>
        <v>0</v>
      </c>
      <c r="O53" s="138">
        <f t="shared" si="33"/>
        <v>0</v>
      </c>
      <c r="P53" s="138">
        <f t="shared" si="33"/>
        <v>0</v>
      </c>
      <c r="Q53" s="138">
        <f t="shared" si="33"/>
        <v>0</v>
      </c>
      <c r="R53" s="138">
        <f t="shared" si="33"/>
        <v>0</v>
      </c>
      <c r="S53" s="138">
        <f t="shared" si="33"/>
        <v>0</v>
      </c>
      <c r="T53" s="138">
        <f t="shared" si="33"/>
        <v>0</v>
      </c>
      <c r="U53" s="138">
        <f t="shared" si="33"/>
        <v>0</v>
      </c>
      <c r="V53" s="118"/>
      <c r="W53" s="118"/>
    </row>
    <row r="54" spans="13:23" x14ac:dyDescent="0.4">
      <c r="M54" s="138">
        <f>M43</f>
        <v>0</v>
      </c>
      <c r="N54" s="138">
        <f t="shared" ref="N54:U54" si="34">N43</f>
        <v>0</v>
      </c>
      <c r="O54" s="138">
        <f t="shared" si="34"/>
        <v>0</v>
      </c>
      <c r="P54" s="138">
        <f t="shared" si="34"/>
        <v>0</v>
      </c>
      <c r="Q54" s="138">
        <f t="shared" si="34"/>
        <v>0</v>
      </c>
      <c r="R54" s="138">
        <f t="shared" si="34"/>
        <v>0</v>
      </c>
      <c r="S54" s="138">
        <f t="shared" si="34"/>
        <v>0</v>
      </c>
      <c r="T54" s="138">
        <f t="shared" si="34"/>
        <v>0</v>
      </c>
      <c r="U54" s="138">
        <f t="shared" si="34"/>
        <v>0</v>
      </c>
      <c r="V54" s="118"/>
      <c r="W54" s="118"/>
    </row>
    <row r="55" spans="13:23" x14ac:dyDescent="0.4">
      <c r="M55" s="138"/>
      <c r="N55" s="138"/>
      <c r="O55" s="138"/>
      <c r="P55" s="138"/>
      <c r="Q55" s="138"/>
      <c r="R55" s="138"/>
      <c r="S55" s="138"/>
      <c r="T55" s="138"/>
      <c r="U55" s="138"/>
      <c r="V55" s="118"/>
      <c r="W55" s="118"/>
    </row>
    <row r="56" spans="13:23" x14ac:dyDescent="0.4">
      <c r="M56" s="138"/>
      <c r="N56" s="138"/>
      <c r="O56" s="138"/>
      <c r="P56" s="118"/>
      <c r="Q56" s="118"/>
      <c r="R56" s="118"/>
      <c r="S56" s="118"/>
      <c r="T56" s="118"/>
      <c r="U56" s="118"/>
      <c r="V56" s="118"/>
      <c r="W56" s="118"/>
    </row>
    <row r="57" spans="13:23" x14ac:dyDescent="0.4">
      <c r="M57" s="138"/>
      <c r="N57" s="138"/>
      <c r="O57" s="138"/>
      <c r="P57" s="118"/>
      <c r="Q57" s="118"/>
      <c r="R57" s="118"/>
      <c r="S57" s="118"/>
      <c r="T57" s="118"/>
      <c r="U57" s="118"/>
      <c r="V57" s="118"/>
      <c r="W57" s="118"/>
    </row>
  </sheetData>
  <mergeCells count="8">
    <mergeCell ref="G6:K6"/>
    <mergeCell ref="C8:E8"/>
    <mergeCell ref="C2:E2"/>
    <mergeCell ref="C3:E3"/>
    <mergeCell ref="C4:E4"/>
    <mergeCell ref="C5:E5"/>
    <mergeCell ref="C6:E6"/>
    <mergeCell ref="C7:E7"/>
  </mergeCells>
  <conditionalFormatting sqref="B33:B39">
    <cfRule type="cellIs" dxfId="7" priority="14" operator="equal">
      <formula>0</formula>
    </cfRule>
  </conditionalFormatting>
  <conditionalFormatting sqref="C33:C39">
    <cfRule type="expression" dxfId="6" priority="11">
      <formula>C$12&lt;&gt;0</formula>
    </cfRule>
  </conditionalFormatting>
  <conditionalFormatting sqref="C34:C39">
    <cfRule type="cellIs" dxfId="5" priority="12" operator="equal">
      <formula>0</formula>
    </cfRule>
  </conditionalFormatting>
  <conditionalFormatting sqref="C33:K33">
    <cfRule type="cellIs" dxfId="4" priority="13" operator="equal">
      <formula>0</formula>
    </cfRule>
  </conditionalFormatting>
  <conditionalFormatting sqref="D28:I29">
    <cfRule type="cellIs" dxfId="3" priority="18" operator="equal">
      <formula>0</formula>
    </cfRule>
  </conditionalFormatting>
  <conditionalFormatting sqref="D33:K33 D34:F39">
    <cfRule type="expression" dxfId="2" priority="9" stopIfTrue="1">
      <formula>AND(D$11=0,D$23=0)</formula>
    </cfRule>
    <cfRule type="expression" dxfId="1" priority="15">
      <formula>D$11&lt;&gt;0</formula>
    </cfRule>
  </conditionalFormatting>
  <conditionalFormatting sqref="D33:K33">
    <cfRule type="expression" dxfId="0" priority="10">
      <formula>D$12&lt;&gt;0</formula>
    </cfRule>
  </conditionalFormatting>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9">
    <tabColor theme="0" tint="-0.14999847407452621"/>
  </sheetPr>
  <dimension ref="B1:C13"/>
  <sheetViews>
    <sheetView zoomScale="140" zoomScaleNormal="140" workbookViewId="0">
      <selection activeCell="B2" sqref="B2"/>
    </sheetView>
  </sheetViews>
  <sheetFormatPr baseColWidth="10" defaultRowHeight="14.6" x14ac:dyDescent="0.4"/>
  <cols>
    <col min="2" max="2" width="62.53515625" customWidth="1"/>
    <col min="3" max="3" width="27.84375" customWidth="1"/>
  </cols>
  <sheetData>
    <row r="1" spans="2:3" ht="15" thickBot="1" x14ac:dyDescent="0.45">
      <c r="B1" s="46" t="s">
        <v>194</v>
      </c>
      <c r="C1" s="47" t="s">
        <v>89</v>
      </c>
    </row>
    <row r="2" spans="2:3" x14ac:dyDescent="0.4">
      <c r="B2" s="44" t="s">
        <v>167</v>
      </c>
      <c r="C2" s="39" t="s">
        <v>169</v>
      </c>
    </row>
    <row r="3" spans="2:3" x14ac:dyDescent="0.4">
      <c r="B3" s="43" t="s">
        <v>172</v>
      </c>
      <c r="C3" s="41"/>
    </row>
    <row r="4" spans="2:3" x14ac:dyDescent="0.4">
      <c r="B4" s="40" t="s">
        <v>177</v>
      </c>
      <c r="C4" s="41" t="s">
        <v>178</v>
      </c>
    </row>
    <row r="5" spans="2:3" x14ac:dyDescent="0.4">
      <c r="B5" s="40" t="s">
        <v>179</v>
      </c>
      <c r="C5" s="41" t="s">
        <v>180</v>
      </c>
    </row>
    <row r="6" spans="2:3" x14ac:dyDescent="0.4">
      <c r="B6" s="43" t="s">
        <v>173</v>
      </c>
      <c r="C6" s="41" t="s">
        <v>168</v>
      </c>
    </row>
    <row r="7" spans="2:3" x14ac:dyDescent="0.4">
      <c r="B7" s="43" t="s">
        <v>174</v>
      </c>
      <c r="C7" s="41" t="s">
        <v>170</v>
      </c>
    </row>
    <row r="8" spans="2:3" x14ac:dyDescent="0.4">
      <c r="B8" s="43" t="s">
        <v>175</v>
      </c>
      <c r="C8" s="41" t="s">
        <v>169</v>
      </c>
    </row>
    <row r="9" spans="2:3" x14ac:dyDescent="0.4">
      <c r="B9" s="43" t="s">
        <v>20</v>
      </c>
      <c r="C9" s="41" t="s">
        <v>171</v>
      </c>
    </row>
    <row r="10" spans="2:3" x14ac:dyDescent="0.4">
      <c r="B10" s="43" t="s">
        <v>176</v>
      </c>
      <c r="C10" s="41" t="s">
        <v>189</v>
      </c>
    </row>
    <row r="11" spans="2:3" x14ac:dyDescent="0.4">
      <c r="B11" s="43" t="s">
        <v>182</v>
      </c>
      <c r="C11" s="41" t="s">
        <v>181</v>
      </c>
    </row>
    <row r="12" spans="2:3" x14ac:dyDescent="0.4">
      <c r="B12" s="43" t="s">
        <v>183</v>
      </c>
      <c r="C12" s="41" t="s">
        <v>184</v>
      </c>
    </row>
    <row r="13" spans="2:3" ht="15" thickBot="1" x14ac:dyDescent="0.45">
      <c r="B13" s="45" t="s">
        <v>185</v>
      </c>
      <c r="C13" s="4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Explications</vt:lpstr>
      <vt:lpstr>Definitions</vt:lpstr>
      <vt:lpstr>Partenaires</vt:lpstr>
      <vt:lpstr>Structure projet </vt:lpstr>
      <vt:lpstr>Description des coûts</vt:lpstr>
      <vt:lpstr>BdD</vt:lpstr>
      <vt:lpstr>Syntheses AIDES</vt:lpstr>
      <vt:lpstr>Synthèse par LOT</vt:lpstr>
      <vt:lpstr>Export ICARE</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2024-12-20T14:48:02Z</dcterms:modified>
</cp:coreProperties>
</file>