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ademecloud.sharepoint.com/sites/P-ECOSYSELEC/Documents partages/General/E-Trans 2024/2- AAP VLE 2024/CDC version finale validée ministères/"/>
    </mc:Choice>
  </mc:AlternateContent>
  <xr:revisionPtr revIDLastSave="5468" documentId="11_AD4D9D64A577C15A4A54187B185D70005ADEDD8A" xr6:coauthVersionLast="47" xr6:coauthVersionMax="47" xr10:uidLastSave="{C82D89FF-23A3-4D77-A0A7-EC9FEC75F991}"/>
  <bookViews>
    <workbookView xWindow="-108" yWindow="-108" windowWidth="23256" windowHeight="12576" xr2:uid="{00000000-000D-0000-FFFF-FFFF00000000}"/>
  </bookViews>
  <sheets>
    <sheet name="1- Sante financiere" sheetId="7" r:id="rId1"/>
    <sheet name="2- Volet financier" sheetId="9" r:id="rId2"/>
    <sheet name="3- Calcul CO2" sheetId="10" r:id="rId3"/>
    <sheet name="4- Informations générales" sheetId="1" r:id="rId4"/>
    <sheet name="Référentiel et sources" sheetId="6" r:id="rId5"/>
  </sheets>
  <externalReferences>
    <externalReference r:id="rId6"/>
    <externalReference r:id="rId7"/>
    <externalReference r:id="rId8"/>
  </externalReferences>
  <definedNames>
    <definedName name="_2__PLAN_DE_FINANCEMENT" localSheetId="1">#REF!</definedName>
    <definedName name="_2__PLAN_DE_FINANCEMENT" localSheetId="2">#REF!</definedName>
    <definedName name="_2__PLAN_DE_FINANCEMENT">#REF!</definedName>
    <definedName name="ch_taille" localSheetId="1">'2- Volet financier'!$C$18</definedName>
    <definedName name="ch_taille">#REF!</definedName>
    <definedName name="ch_zone" localSheetId="1">'2- Volet financier'!$C$19</definedName>
    <definedName name="ch_zone">#REF!</definedName>
    <definedName name="list_secteur">[1]Listes!$A$1:$I$1</definedName>
    <definedName name="localisation">'[2]Déf. des données'!$A$17:$A$20</definedName>
    <definedName name="nature_activite">'[2]Déf. des données'!$A$24:$A$25</definedName>
    <definedName name="part_0" localSheetId="1">'2- Volet financier'!$B$16</definedName>
    <definedName name="part_0">#REF!</definedName>
    <definedName name="part_1" localSheetId="1">'2- Volet financier'!$B$24</definedName>
    <definedName name="part_1">#REF!</definedName>
    <definedName name="part_2" localSheetId="1">'2- Volet financier'!$B$76</definedName>
    <definedName name="part_2">#REF!</definedName>
    <definedName name="part_3" localSheetId="1">'2- Volet financier'!$B$134</definedName>
    <definedName name="part_3">#REF!</definedName>
    <definedName name="part_4" localSheetId="1">'2- Volet financier'!$B$186</definedName>
    <definedName name="part_4">#REF!</definedName>
    <definedName name="part_5" localSheetId="1">'2- Volet financier'!#REF!</definedName>
    <definedName name="part_5">#REF!</definedName>
    <definedName name="part_6" localSheetId="1">'2- Volet financier'!$B$238</definedName>
    <definedName name="part_6">#REF!</definedName>
    <definedName name="part_7" localSheetId="1">'2- Volet financier'!$B$252</definedName>
    <definedName name="part_7">#REF!</definedName>
    <definedName name="planfin" localSheetId="2">#REF!</definedName>
    <definedName name="planfin">#REF!</definedName>
    <definedName name="supportjuridique">'[3]partenaire1-Coord'!$AO$1:$AO$2</definedName>
    <definedName name="taille_ent">'[2]Déf. des données'!$A$29:$A$31</definedName>
    <definedName name="top" localSheetId="2">#REF!</definedName>
    <definedName name="top">#REF!</definedName>
    <definedName name="typerèglement">'[3]partenaire1-Coord'!$AT$1:$AT$4</definedName>
    <definedName name="ZoneListe" localSheetId="2">#REF!</definedName>
    <definedName name="ZoneLis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3" i="9" l="1"/>
  <c r="H67" i="9"/>
  <c r="H57" i="9"/>
  <c r="H49" i="9"/>
  <c r="H33" i="9"/>
  <c r="H41" i="9"/>
  <c r="AJ22" i="1"/>
  <c r="X22" i="1"/>
  <c r="W22" i="1"/>
  <c r="Q22" i="1"/>
  <c r="R35" i="10" l="1"/>
  <c r="R30" i="10"/>
  <c r="D266" i="9"/>
  <c r="K183" i="9"/>
  <c r="K159" i="9"/>
  <c r="K151" i="9"/>
  <c r="K143" i="9"/>
  <c r="I49" i="9"/>
  <c r="I33" i="9"/>
  <c r="I41" i="9"/>
  <c r="R31" i="10"/>
  <c r="R32" i="10"/>
  <c r="R33" i="10"/>
  <c r="R34" i="10"/>
  <c r="R36" i="10"/>
  <c r="R37" i="10"/>
  <c r="R38" i="10"/>
  <c r="R39" i="10"/>
  <c r="F49" i="9" l="1"/>
  <c r="F41" i="9"/>
  <c r="H43" i="9"/>
  <c r="J43" i="9" s="1"/>
  <c r="K43" i="9" s="1"/>
  <c r="H44" i="9"/>
  <c r="J44" i="9" s="1"/>
  <c r="K44" i="9" s="1"/>
  <c r="H45" i="9"/>
  <c r="J45" i="9" s="1"/>
  <c r="K45" i="9" s="1"/>
  <c r="H46" i="9"/>
  <c r="J46" i="9" s="1"/>
  <c r="K46" i="9" s="1"/>
  <c r="H47" i="9"/>
  <c r="J47" i="9" s="1"/>
  <c r="K47" i="9" s="1"/>
  <c r="H48" i="9"/>
  <c r="J48" i="9" s="1"/>
  <c r="K48" i="9" s="1"/>
  <c r="H42" i="9"/>
  <c r="J42" i="9" s="1"/>
  <c r="K42" i="9" s="1"/>
  <c r="H35" i="9"/>
  <c r="J35" i="9" s="1"/>
  <c r="K35" i="9" s="1"/>
  <c r="H36" i="9"/>
  <c r="J36" i="9" s="1"/>
  <c r="K36" i="9" s="1"/>
  <c r="H37" i="9"/>
  <c r="J37" i="9" s="1"/>
  <c r="K37" i="9" s="1"/>
  <c r="H38" i="9"/>
  <c r="J38" i="9" s="1"/>
  <c r="K38" i="9" s="1"/>
  <c r="H39" i="9"/>
  <c r="J39" i="9" s="1"/>
  <c r="K39" i="9" s="1"/>
  <c r="H40" i="9"/>
  <c r="J40" i="9" s="1"/>
  <c r="K40" i="9" s="1"/>
  <c r="H34" i="9"/>
  <c r="J34" i="9" s="1"/>
  <c r="K34" i="9" s="1"/>
  <c r="F57" i="9"/>
  <c r="F211" i="9"/>
  <c r="H210" i="9"/>
  <c r="J210" i="9" s="1"/>
  <c r="K210" i="9" s="1"/>
  <c r="H209" i="9"/>
  <c r="J209" i="9" s="1"/>
  <c r="K209" i="9" s="1"/>
  <c r="H208" i="9"/>
  <c r="J208" i="9" s="1"/>
  <c r="K208" i="9" s="1"/>
  <c r="H207" i="9"/>
  <c r="J207" i="9" s="1"/>
  <c r="K207" i="9" s="1"/>
  <c r="H206" i="9"/>
  <c r="J206" i="9" s="1"/>
  <c r="K206" i="9" s="1"/>
  <c r="H205" i="9"/>
  <c r="J205" i="9" s="1"/>
  <c r="K205" i="9" s="1"/>
  <c r="H204" i="9"/>
  <c r="J204" i="9" s="1"/>
  <c r="K204" i="9" s="1"/>
  <c r="F159" i="9"/>
  <c r="L158" i="9"/>
  <c r="M158" i="9" s="1"/>
  <c r="J158" i="9"/>
  <c r="L157" i="9"/>
  <c r="M157" i="9" s="1"/>
  <c r="J157" i="9"/>
  <c r="L156" i="9"/>
  <c r="M156" i="9" s="1"/>
  <c r="J156" i="9"/>
  <c r="L155" i="9"/>
  <c r="M155" i="9" s="1"/>
  <c r="J155" i="9"/>
  <c r="L154" i="9"/>
  <c r="M154" i="9" s="1"/>
  <c r="J154" i="9"/>
  <c r="L153" i="9"/>
  <c r="M153" i="9" s="1"/>
  <c r="J153" i="9"/>
  <c r="L152" i="9"/>
  <c r="M152" i="9" s="1"/>
  <c r="J152" i="9"/>
  <c r="J106" i="9"/>
  <c r="G106" i="9"/>
  <c r="I105" i="9"/>
  <c r="K105" i="9" s="1"/>
  <c r="L105" i="9" s="1"/>
  <c r="I104" i="9"/>
  <c r="K104" i="9" s="1"/>
  <c r="L104" i="9" s="1"/>
  <c r="I103" i="9"/>
  <c r="K103" i="9" s="1"/>
  <c r="L103" i="9" s="1"/>
  <c r="I102" i="9"/>
  <c r="K102" i="9" s="1"/>
  <c r="L102" i="9" s="1"/>
  <c r="I101" i="9"/>
  <c r="K101" i="9" s="1"/>
  <c r="L101" i="9" s="1"/>
  <c r="I100" i="9"/>
  <c r="K100" i="9" s="1"/>
  <c r="L100" i="9" s="1"/>
  <c r="I99" i="9"/>
  <c r="K49" i="9" l="1"/>
  <c r="K41" i="9"/>
  <c r="K211" i="9"/>
  <c r="J159" i="9"/>
  <c r="H211" i="9"/>
  <c r="M159" i="9"/>
  <c r="I106" i="9"/>
  <c r="K99" i="9"/>
  <c r="L99" i="9" s="1"/>
  <c r="L106" i="9" s="1"/>
  <c r="AT22" i="1"/>
  <c r="AS22" i="1"/>
  <c r="AR22" i="1"/>
  <c r="AQ22" i="1"/>
  <c r="AP22" i="1"/>
  <c r="AO22" i="1"/>
  <c r="AN22" i="1"/>
  <c r="AM22" i="1"/>
  <c r="AL22" i="1"/>
  <c r="AK22" i="1"/>
  <c r="L40" i="10"/>
  <c r="AU22" i="1" s="1"/>
  <c r="AF22" i="1"/>
  <c r="AC22" i="1"/>
  <c r="AB22" i="1"/>
  <c r="Z22" i="1"/>
  <c r="Y22" i="1"/>
  <c r="AA22" i="1" s="1"/>
  <c r="U22" i="1"/>
  <c r="T22" i="1"/>
  <c r="S22" i="1"/>
  <c r="R22" i="1"/>
  <c r="K40" i="10"/>
  <c r="O30" i="10" a="1"/>
  <c r="O30" i="10" s="1"/>
  <c r="O31" i="10" a="1"/>
  <c r="O31" i="10" s="1"/>
  <c r="O32" i="10" a="1"/>
  <c r="O32" i="10" s="1"/>
  <c r="O33" i="10" a="1"/>
  <c r="O33" i="10" s="1"/>
  <c r="O34" i="10" a="1"/>
  <c r="O34" i="10" s="1"/>
  <c r="O35" i="10" a="1"/>
  <c r="O35" i="10" s="1"/>
  <c r="O36" i="10" a="1"/>
  <c r="O36" i="10" s="1"/>
  <c r="O37" i="10" a="1"/>
  <c r="O37" i="10" s="1"/>
  <c r="O38" i="10" a="1"/>
  <c r="O38" i="10" s="1"/>
  <c r="O39" i="10" a="1"/>
  <c r="O39" i="10" s="1"/>
  <c r="P30" i="10" a="1"/>
  <c r="P30" i="10" s="1"/>
  <c r="P31" i="10" a="1"/>
  <c r="P31" i="10" s="1"/>
  <c r="P32" i="10" a="1"/>
  <c r="P32" i="10" s="1"/>
  <c r="P33" i="10" a="1"/>
  <c r="P33" i="10" s="1"/>
  <c r="P34" i="10" a="1"/>
  <c r="P34" i="10" s="1"/>
  <c r="P35" i="10" a="1"/>
  <c r="P35" i="10" s="1"/>
  <c r="P36" i="10" a="1"/>
  <c r="P36" i="10" s="1"/>
  <c r="P37" i="10" a="1"/>
  <c r="P37" i="10" s="1"/>
  <c r="P38" i="10" a="1"/>
  <c r="P38" i="10" s="1"/>
  <c r="P39" i="10" a="1"/>
  <c r="P39" i="10" s="1"/>
  <c r="Q30" i="10"/>
  <c r="Q31" i="10"/>
  <c r="Q32" i="10"/>
  <c r="Q33" i="10"/>
  <c r="Q34" i="10"/>
  <c r="Q35" i="10"/>
  <c r="S35" i="10" s="1"/>
  <c r="Q36" i="10"/>
  <c r="Q37" i="10"/>
  <c r="Q38" i="10"/>
  <c r="Q39" i="10"/>
  <c r="V22" i="1" l="1"/>
  <c r="S38" i="10"/>
  <c r="S34" i="10"/>
  <c r="S36" i="10"/>
  <c r="S33" i="10"/>
  <c r="S31" i="10"/>
  <c r="S39" i="10"/>
  <c r="S30" i="10"/>
  <c r="S37" i="10"/>
  <c r="S32" i="10"/>
  <c r="S40" i="10" l="1"/>
  <c r="L147" i="9" l="1"/>
  <c r="M147" i="9" s="1"/>
  <c r="L138" i="9"/>
  <c r="M138" i="9" s="1"/>
  <c r="I73" i="9"/>
  <c r="H28" i="9"/>
  <c r="J28" i="9" s="1"/>
  <c r="K28" i="9" s="1"/>
  <c r="L178" i="9"/>
  <c r="M178" i="9" s="1"/>
  <c r="L179" i="9"/>
  <c r="M179" i="9" s="1"/>
  <c r="L180" i="9"/>
  <c r="M180" i="9" s="1"/>
  <c r="L181" i="9"/>
  <c r="M181" i="9" s="1"/>
  <c r="L182" i="9"/>
  <c r="M182" i="9" s="1"/>
  <c r="L169" i="9"/>
  <c r="M169" i="9" s="1"/>
  <c r="L170" i="9"/>
  <c r="M170" i="9" s="1"/>
  <c r="L171" i="9"/>
  <c r="M171" i="9" s="1"/>
  <c r="L172" i="9"/>
  <c r="M172" i="9" s="1"/>
  <c r="L173" i="9"/>
  <c r="M173" i="9" s="1"/>
  <c r="L174" i="9"/>
  <c r="M174" i="9" s="1"/>
  <c r="L175" i="9"/>
  <c r="M175" i="9" s="1"/>
  <c r="L176" i="9"/>
  <c r="M176" i="9" s="1"/>
  <c r="L168" i="9"/>
  <c r="M168" i="9" s="1"/>
  <c r="L161" i="9"/>
  <c r="M161" i="9" s="1"/>
  <c r="L162" i="9"/>
  <c r="M162" i="9" s="1"/>
  <c r="L163" i="9"/>
  <c r="M163" i="9" s="1"/>
  <c r="L164" i="9"/>
  <c r="M164" i="9" s="1"/>
  <c r="L165" i="9"/>
  <c r="M165" i="9" s="1"/>
  <c r="L166" i="9"/>
  <c r="M166" i="9" s="1"/>
  <c r="L160" i="9"/>
  <c r="M160" i="9" s="1"/>
  <c r="L145" i="9"/>
  <c r="M145" i="9" s="1"/>
  <c r="L146" i="9"/>
  <c r="M146" i="9" s="1"/>
  <c r="L148" i="9"/>
  <c r="M148" i="9" s="1"/>
  <c r="L149" i="9"/>
  <c r="M149" i="9" s="1"/>
  <c r="L150" i="9"/>
  <c r="M150" i="9" s="1"/>
  <c r="L144" i="9"/>
  <c r="M144" i="9" s="1"/>
  <c r="L139" i="9"/>
  <c r="M139" i="9" s="1"/>
  <c r="L140" i="9"/>
  <c r="M140" i="9" s="1"/>
  <c r="L141" i="9"/>
  <c r="M141" i="9" s="1"/>
  <c r="L142" i="9"/>
  <c r="M142" i="9" s="1"/>
  <c r="J179" i="9"/>
  <c r="J180" i="9"/>
  <c r="J181" i="9"/>
  <c r="J182" i="9"/>
  <c r="J178" i="9"/>
  <c r="J169" i="9"/>
  <c r="J170" i="9"/>
  <c r="J171" i="9"/>
  <c r="J172" i="9"/>
  <c r="J173" i="9"/>
  <c r="J174" i="9"/>
  <c r="J175" i="9"/>
  <c r="J176" i="9"/>
  <c r="J168" i="9"/>
  <c r="J161" i="9"/>
  <c r="J162" i="9"/>
  <c r="J163" i="9"/>
  <c r="J164" i="9"/>
  <c r="J165" i="9"/>
  <c r="J166" i="9"/>
  <c r="J160" i="9"/>
  <c r="J145" i="9"/>
  <c r="J146" i="9"/>
  <c r="J147" i="9"/>
  <c r="J148" i="9"/>
  <c r="J149" i="9"/>
  <c r="J150" i="9"/>
  <c r="J144" i="9"/>
  <c r="J138" i="9"/>
  <c r="J139" i="9"/>
  <c r="J140" i="9"/>
  <c r="J141" i="9"/>
  <c r="J142" i="9"/>
  <c r="J137" i="9"/>
  <c r="J143" i="9" s="1"/>
  <c r="L137" i="9"/>
  <c r="M137" i="9" s="1"/>
  <c r="I84" i="9"/>
  <c r="K84" i="9" s="1"/>
  <c r="L84" i="9" s="1"/>
  <c r="H198" i="9"/>
  <c r="J198" i="9" s="1"/>
  <c r="K198" i="9" s="1"/>
  <c r="H199" i="9"/>
  <c r="J199" i="9" s="1"/>
  <c r="K199" i="9" s="1"/>
  <c r="I95" i="9"/>
  <c r="K95" i="9" s="1"/>
  <c r="L95" i="9" s="1"/>
  <c r="I96" i="9"/>
  <c r="K96" i="9" s="1"/>
  <c r="L96" i="9" s="1"/>
  <c r="M151" i="9" l="1"/>
  <c r="M143" i="9"/>
  <c r="M183" i="9"/>
  <c r="J183" i="9"/>
  <c r="J151" i="9"/>
  <c r="J177" i="9"/>
  <c r="J167" i="9"/>
  <c r="F33" i="9"/>
  <c r="H27" i="9"/>
  <c r="J27" i="9" s="1"/>
  <c r="K27" i="9" s="1"/>
  <c r="H32" i="9"/>
  <c r="J32" i="9" s="1"/>
  <c r="K32" i="9" s="1"/>
  <c r="H31" i="9"/>
  <c r="J31" i="9" s="1"/>
  <c r="K31" i="9" s="1"/>
  <c r="H30" i="9"/>
  <c r="J30" i="9" s="1"/>
  <c r="K30" i="9" s="1"/>
  <c r="H29" i="9"/>
  <c r="J29" i="9" s="1"/>
  <c r="K29" i="9" s="1"/>
  <c r="AH22" i="1"/>
  <c r="AG22" i="1"/>
  <c r="J184" i="9" l="1"/>
  <c r="K33" i="9" l="1"/>
  <c r="AX22" i="1"/>
  <c r="C42" i="6"/>
  <c r="G245" i="9" l="1"/>
  <c r="N22" i="1" l="1"/>
  <c r="D255" i="9"/>
  <c r="D260" i="9" s="1"/>
  <c r="E247" i="9" s="1"/>
  <c r="H197" i="9"/>
  <c r="J197" i="9" s="1"/>
  <c r="K197" i="9" s="1"/>
  <c r="H200" i="9"/>
  <c r="J200" i="9" s="1"/>
  <c r="K200" i="9" s="1"/>
  <c r="H201" i="9"/>
  <c r="J201" i="9" s="1"/>
  <c r="K201" i="9" s="1"/>
  <c r="H202" i="9"/>
  <c r="J202" i="9" s="1"/>
  <c r="K202" i="9" s="1"/>
  <c r="H190" i="9"/>
  <c r="J190" i="9" s="1"/>
  <c r="K190" i="9" s="1"/>
  <c r="H191" i="9"/>
  <c r="J191" i="9" s="1"/>
  <c r="K191" i="9" s="1"/>
  <c r="H192" i="9"/>
  <c r="J192" i="9" s="1"/>
  <c r="K192" i="9" s="1"/>
  <c r="H193" i="9"/>
  <c r="J193" i="9" s="1"/>
  <c r="K193" i="9" s="1"/>
  <c r="H194" i="9"/>
  <c r="J194" i="9" s="1"/>
  <c r="K194" i="9" s="1"/>
  <c r="H189" i="9"/>
  <c r="J189" i="9" s="1"/>
  <c r="K189" i="9" s="1"/>
  <c r="H196" i="9"/>
  <c r="J196" i="9" s="1"/>
  <c r="K196" i="9" s="1"/>
  <c r="I195" i="9"/>
  <c r="F203" i="9"/>
  <c r="F195" i="9"/>
  <c r="F143" i="9"/>
  <c r="F151" i="9"/>
  <c r="J90" i="9"/>
  <c r="J98" i="9"/>
  <c r="G90" i="9"/>
  <c r="G98" i="9"/>
  <c r="I67" i="9"/>
  <c r="J124" i="9"/>
  <c r="J130" i="9"/>
  <c r="I92" i="9"/>
  <c r="K92" i="9" s="1"/>
  <c r="L92" i="9" s="1"/>
  <c r="I93" i="9"/>
  <c r="K93" i="9" s="1"/>
  <c r="L93" i="9" s="1"/>
  <c r="I94" i="9"/>
  <c r="K94" i="9" s="1"/>
  <c r="L94" i="9" s="1"/>
  <c r="I97" i="9"/>
  <c r="K97" i="9" s="1"/>
  <c r="L97" i="9" s="1"/>
  <c r="I91" i="9"/>
  <c r="K91" i="9" s="1"/>
  <c r="L91" i="9" s="1"/>
  <c r="I85" i="9"/>
  <c r="K85" i="9" s="1"/>
  <c r="L85" i="9" s="1"/>
  <c r="I86" i="9"/>
  <c r="K86" i="9" s="1"/>
  <c r="L86" i="9" s="1"/>
  <c r="I87" i="9"/>
  <c r="K87" i="9" s="1"/>
  <c r="L87" i="9" s="1"/>
  <c r="I88" i="9"/>
  <c r="K88" i="9" s="1"/>
  <c r="L88" i="9" s="1"/>
  <c r="I89" i="9"/>
  <c r="K89" i="9" s="1"/>
  <c r="L89" i="9" s="1"/>
  <c r="L98" i="9" l="1"/>
  <c r="K203" i="9"/>
  <c r="I90" i="9"/>
  <c r="H195" i="9"/>
  <c r="K195" i="9"/>
  <c r="H203" i="9"/>
  <c r="I203" i="9"/>
  <c r="I211" i="9" s="1"/>
  <c r="L90" i="9"/>
  <c r="I98" i="9"/>
  <c r="J22" i="1" l="1"/>
  <c r="AD22" i="1" l="1"/>
  <c r="AE22" i="1" s="1"/>
  <c r="F67" i="9"/>
  <c r="F73" i="9"/>
  <c r="F74" i="9" s="1"/>
  <c r="G130" i="9"/>
  <c r="G124" i="9"/>
  <c r="G114" i="9"/>
  <c r="F219" i="9"/>
  <c r="F229" i="9"/>
  <c r="F177" i="9"/>
  <c r="F235" i="9"/>
  <c r="F183" i="9"/>
  <c r="F167" i="9"/>
  <c r="D22" i="1"/>
  <c r="F236" i="9" l="1"/>
  <c r="F184" i="9"/>
  <c r="G131" i="9"/>
  <c r="F247" i="9"/>
  <c r="M177" i="9"/>
  <c r="F271" i="9"/>
  <c r="F270" i="9"/>
  <c r="F269" i="9"/>
  <c r="H234" i="9"/>
  <c r="J234" i="9" s="1"/>
  <c r="K234" i="9" s="1"/>
  <c r="H233" i="9"/>
  <c r="J233" i="9" s="1"/>
  <c r="K233" i="9" s="1"/>
  <c r="H232" i="9"/>
  <c r="J232" i="9" s="1"/>
  <c r="K232" i="9" s="1"/>
  <c r="H231" i="9"/>
  <c r="J231" i="9" s="1"/>
  <c r="K231" i="9" s="1"/>
  <c r="H230" i="9"/>
  <c r="J230" i="9" s="1"/>
  <c r="K230" i="9" s="1"/>
  <c r="H228" i="9"/>
  <c r="J228" i="9" s="1"/>
  <c r="K228" i="9" s="1"/>
  <c r="H227" i="9"/>
  <c r="J227" i="9" s="1"/>
  <c r="K227" i="9" s="1"/>
  <c r="H226" i="9"/>
  <c r="J226" i="9" s="1"/>
  <c r="K226" i="9" s="1"/>
  <c r="H225" i="9"/>
  <c r="J225" i="9" s="1"/>
  <c r="K225" i="9" s="1"/>
  <c r="H224" i="9"/>
  <c r="J224" i="9" s="1"/>
  <c r="K224" i="9" s="1"/>
  <c r="H223" i="9"/>
  <c r="J223" i="9" s="1"/>
  <c r="K223" i="9" s="1"/>
  <c r="H222" i="9"/>
  <c r="J222" i="9" s="1"/>
  <c r="K222" i="9" s="1"/>
  <c r="H221" i="9"/>
  <c r="J221" i="9" s="1"/>
  <c r="K221" i="9" s="1"/>
  <c r="H220" i="9"/>
  <c r="J220" i="9" s="1"/>
  <c r="K220" i="9" s="1"/>
  <c r="H218" i="9"/>
  <c r="J218" i="9" s="1"/>
  <c r="K218" i="9" s="1"/>
  <c r="H217" i="9"/>
  <c r="J217" i="9" s="1"/>
  <c r="K217" i="9" s="1"/>
  <c r="H216" i="9"/>
  <c r="J216" i="9" s="1"/>
  <c r="K216" i="9" s="1"/>
  <c r="H215" i="9"/>
  <c r="J215" i="9" s="1"/>
  <c r="K215" i="9" s="1"/>
  <c r="H214" i="9"/>
  <c r="J214" i="9" s="1"/>
  <c r="K214" i="9" s="1"/>
  <c r="H213" i="9"/>
  <c r="J213" i="9" s="1"/>
  <c r="K213" i="9" s="1"/>
  <c r="H212" i="9"/>
  <c r="J212" i="9" s="1"/>
  <c r="K212" i="9" s="1"/>
  <c r="K177" i="9"/>
  <c r="K167" i="9"/>
  <c r="I129" i="9"/>
  <c r="K129" i="9" s="1"/>
  <c r="L129" i="9" s="1"/>
  <c r="I128" i="9"/>
  <c r="K128" i="9" s="1"/>
  <c r="L128" i="9" s="1"/>
  <c r="I127" i="9"/>
  <c r="K127" i="9" s="1"/>
  <c r="L127" i="9" s="1"/>
  <c r="I126" i="9"/>
  <c r="K126" i="9" s="1"/>
  <c r="L126" i="9" s="1"/>
  <c r="I125" i="9"/>
  <c r="K125" i="9" s="1"/>
  <c r="L125" i="9" s="1"/>
  <c r="I123" i="9"/>
  <c r="K123" i="9" s="1"/>
  <c r="L123" i="9" s="1"/>
  <c r="I122" i="9"/>
  <c r="K122" i="9" s="1"/>
  <c r="L122" i="9" s="1"/>
  <c r="I121" i="9"/>
  <c r="K121" i="9" s="1"/>
  <c r="L121" i="9" s="1"/>
  <c r="I120" i="9"/>
  <c r="K120" i="9" s="1"/>
  <c r="L120" i="9" s="1"/>
  <c r="I119" i="9"/>
  <c r="K119" i="9" s="1"/>
  <c r="L119" i="9" s="1"/>
  <c r="I118" i="9"/>
  <c r="K118" i="9" s="1"/>
  <c r="L118" i="9" s="1"/>
  <c r="I117" i="9"/>
  <c r="K117" i="9" s="1"/>
  <c r="L117" i="9" s="1"/>
  <c r="I116" i="9"/>
  <c r="K116" i="9" s="1"/>
  <c r="L116" i="9" s="1"/>
  <c r="I115" i="9"/>
  <c r="K115" i="9" s="1"/>
  <c r="L115" i="9" s="1"/>
  <c r="J114" i="9"/>
  <c r="J131" i="9" s="1"/>
  <c r="I113" i="9"/>
  <c r="K113" i="9" s="1"/>
  <c r="L113" i="9" s="1"/>
  <c r="I112" i="9"/>
  <c r="K112" i="9" s="1"/>
  <c r="L112" i="9" s="1"/>
  <c r="I111" i="9"/>
  <c r="K111" i="9" s="1"/>
  <c r="L111" i="9" s="1"/>
  <c r="I110" i="9"/>
  <c r="K110" i="9" s="1"/>
  <c r="L110" i="9" s="1"/>
  <c r="I109" i="9"/>
  <c r="K109" i="9" s="1"/>
  <c r="L109" i="9" s="1"/>
  <c r="I108" i="9"/>
  <c r="K108" i="9" s="1"/>
  <c r="L108" i="9" s="1"/>
  <c r="I107" i="9"/>
  <c r="K107" i="9" s="1"/>
  <c r="L107" i="9" s="1"/>
  <c r="H72" i="9"/>
  <c r="J72" i="9" s="1"/>
  <c r="K72" i="9" s="1"/>
  <c r="H71" i="9"/>
  <c r="J71" i="9" s="1"/>
  <c r="K71" i="9" s="1"/>
  <c r="H70" i="9"/>
  <c r="J70" i="9" s="1"/>
  <c r="K70" i="9" s="1"/>
  <c r="H69" i="9"/>
  <c r="H68" i="9"/>
  <c r="J68" i="9" s="1"/>
  <c r="K68" i="9" s="1"/>
  <c r="H66" i="9"/>
  <c r="J66" i="9" s="1"/>
  <c r="K66" i="9" s="1"/>
  <c r="H65" i="9"/>
  <c r="J65" i="9" s="1"/>
  <c r="K65" i="9" s="1"/>
  <c r="H64" i="9"/>
  <c r="J64" i="9" s="1"/>
  <c r="K64" i="9" s="1"/>
  <c r="H63" i="9"/>
  <c r="J63" i="9" s="1"/>
  <c r="K63" i="9" s="1"/>
  <c r="H62" i="9"/>
  <c r="J62" i="9" s="1"/>
  <c r="K62" i="9" s="1"/>
  <c r="H61" i="9"/>
  <c r="J61" i="9" s="1"/>
  <c r="K61" i="9" s="1"/>
  <c r="H60" i="9"/>
  <c r="J60" i="9" s="1"/>
  <c r="K60" i="9" s="1"/>
  <c r="H59" i="9"/>
  <c r="J59" i="9" s="1"/>
  <c r="K59" i="9" s="1"/>
  <c r="H58" i="9"/>
  <c r="J58" i="9" s="1"/>
  <c r="K58" i="9" s="1"/>
  <c r="I57" i="9"/>
  <c r="I74" i="9" s="1"/>
  <c r="H56" i="9"/>
  <c r="J56" i="9" s="1"/>
  <c r="K56" i="9" s="1"/>
  <c r="H55" i="9"/>
  <c r="J55" i="9" s="1"/>
  <c r="K55" i="9" s="1"/>
  <c r="H54" i="9"/>
  <c r="J54" i="9" s="1"/>
  <c r="K54" i="9" s="1"/>
  <c r="H53" i="9"/>
  <c r="H52" i="9"/>
  <c r="J52" i="9" s="1"/>
  <c r="K52" i="9" s="1"/>
  <c r="H51" i="9"/>
  <c r="H50" i="9"/>
  <c r="J50" i="9" s="1"/>
  <c r="K50" i="9" s="1"/>
  <c r="K184" i="9" l="1"/>
  <c r="E243" i="9" s="1"/>
  <c r="J51" i="9"/>
  <c r="K51" i="9" s="1"/>
  <c r="J53" i="9"/>
  <c r="K53" i="9" s="1"/>
  <c r="L114" i="9"/>
  <c r="L124" i="9"/>
  <c r="L130" i="9"/>
  <c r="J69" i="9"/>
  <c r="E241" i="9"/>
  <c r="H235" i="9"/>
  <c r="K67" i="9"/>
  <c r="H219" i="9"/>
  <c r="E242" i="9"/>
  <c r="I124" i="9"/>
  <c r="H229" i="9"/>
  <c r="I130" i="9"/>
  <c r="I114" i="9"/>
  <c r="K219" i="9"/>
  <c r="K229" i="9"/>
  <c r="M167" i="9"/>
  <c r="M184" i="9" s="1"/>
  <c r="K235" i="9"/>
  <c r="L131" i="9" l="1"/>
  <c r="F242" i="9" s="1"/>
  <c r="I131" i="9"/>
  <c r="D242" i="9" s="1"/>
  <c r="K236" i="9"/>
  <c r="F244" i="9" s="1"/>
  <c r="H236" i="9"/>
  <c r="D244" i="9" s="1"/>
  <c r="H74" i="9"/>
  <c r="D241" i="9" s="1"/>
  <c r="K57" i="9"/>
  <c r="K69" i="9"/>
  <c r="K73" i="9" s="1"/>
  <c r="K74" i="9" s="1"/>
  <c r="D243" i="9"/>
  <c r="F243" i="9"/>
  <c r="E245" i="9"/>
  <c r="M22" i="1" s="1"/>
  <c r="F241" i="9" l="1"/>
  <c r="F245" i="9" s="1"/>
  <c r="F268" i="9"/>
  <c r="D245" i="9"/>
  <c r="D273" i="9" s="1"/>
  <c r="D272" i="9" l="1"/>
  <c r="K22" i="1"/>
  <c r="D87" i="7"/>
  <c r="E85" i="7"/>
  <c r="E87" i="7" s="1"/>
  <c r="D85" i="7"/>
  <c r="E68" i="7"/>
  <c r="E70" i="7" s="1"/>
  <c r="D68" i="7"/>
  <c r="D70" i="7" s="1"/>
  <c r="C61" i="7"/>
  <c r="D46" i="7"/>
  <c r="C32" i="7"/>
  <c r="B89" i="7" l="1"/>
  <c r="O22" i="1"/>
  <c r="F267" i="9" l="1"/>
  <c r="D268" i="9" s="1"/>
  <c r="D267" i="9" s="1"/>
  <c r="P22" i="1"/>
  <c r="AY22" i="1" s="1"/>
  <c r="F272" i="9"/>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15">
    <bk>
      <extLst>
        <ext uri="{3e2802c4-a4d2-4d8b-9148-e3be6c30e623}">
          <xlrd:rvb i="0"/>
        </ext>
      </extLst>
    </bk>
    <bk>
      <extLst>
        <ext uri="{3e2802c4-a4d2-4d8b-9148-e3be6c30e623}">
          <xlrd:rvb i="61"/>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149"/>
        </ext>
      </extLst>
    </bk>
    <bk>
      <extLst>
        <ext uri="{3e2802c4-a4d2-4d8b-9148-e3be6c30e623}">
          <xlrd:rvb i="59"/>
        </ext>
      </extLst>
    </bk>
    <bk>
      <extLst>
        <ext uri="{3e2802c4-a4d2-4d8b-9148-e3be6c30e623}">
          <xlrd:rvb i="63"/>
        </ext>
      </extLst>
    </bk>
    <bk>
      <extLst>
        <ext uri="{3e2802c4-a4d2-4d8b-9148-e3be6c30e623}">
          <xlrd:rvb i="44"/>
        </ext>
      </extLst>
    </bk>
    <bk>
      <extLst>
        <ext uri="{3e2802c4-a4d2-4d8b-9148-e3be6c30e623}">
          <xlrd:rvb i="161"/>
        </ext>
      </extLst>
    </bk>
    <bk>
      <extLst>
        <ext uri="{3e2802c4-a4d2-4d8b-9148-e3be6c30e623}">
          <xlrd:rvb i="60"/>
        </ext>
      </extLst>
    </bk>
    <bk>
      <extLst>
        <ext uri="{3e2802c4-a4d2-4d8b-9148-e3be6c30e623}">
          <xlrd:rvb i="62"/>
        </ext>
      </extLst>
    </bk>
    <bk>
      <extLst>
        <ext uri="{3e2802c4-a4d2-4d8b-9148-e3be6c30e623}">
          <xlrd:rvb i="45"/>
        </ext>
      </extLst>
    </bk>
    <bk>
      <extLst>
        <ext uri="{3e2802c4-a4d2-4d8b-9148-e3be6c30e623}">
          <xlrd:rvb i="46"/>
        </ext>
      </extLst>
    </bk>
    <bk>
      <extLst>
        <ext uri="{3e2802c4-a4d2-4d8b-9148-e3be6c30e623}">
          <xlrd:rvb i="4"/>
        </ext>
      </extLst>
    </bk>
  </futureMetadata>
  <futureMetadata name="XLDAPR" count="1">
    <bk>
      <extLst>
        <ext uri="{bdbb8cdc-fa1e-496e-a857-3c3f30c029c3}">
          <xda:dynamicArrayProperties fDynamic="1" fCollapsed="0"/>
        </ext>
      </extLst>
    </bk>
  </futureMetadata>
  <cellMetadata count="1">
    <bk>
      <rc t="2" v="0"/>
    </bk>
  </cellMetadata>
  <valueMetadata count="15">
    <bk>
      <rc t="1" v="0"/>
    </bk>
    <bk>
      <rc t="1" v="1"/>
    </bk>
    <bk>
      <rc t="1" v="2"/>
    </bk>
    <bk>
      <rc t="1" v="3"/>
    </bk>
    <bk>
      <rc t="1" v="4"/>
    </bk>
    <bk>
      <rc t="1" v="5"/>
    </bk>
    <bk>
      <rc t="1" v="6"/>
    </bk>
    <bk>
      <rc t="1" v="7"/>
    </bk>
    <bk>
      <rc t="1" v="8"/>
    </bk>
    <bk>
      <rc t="1" v="9"/>
    </bk>
    <bk>
      <rc t="1" v="10"/>
    </bk>
    <bk>
      <rc t="1" v="11"/>
    </bk>
    <bk>
      <rc t="1" v="12"/>
    </bk>
    <bk>
      <rc t="1" v="13"/>
    </bk>
    <bk>
      <rc t="1" v="14"/>
    </bk>
  </valueMetadata>
</metadata>
</file>

<file path=xl/sharedStrings.xml><?xml version="1.0" encoding="utf-8"?>
<sst xmlns="http://schemas.openxmlformats.org/spreadsheetml/2006/main" count="707" uniqueCount="422">
  <si>
    <t>ATTESTATION SUR LA SANTÉ FINANCIÈRE A REMPLIR OBLIGATOIREMENT</t>
  </si>
  <si>
    <t>Je soussigné(e),</t>
  </si>
  <si>
    <t xml:space="preserve">représentant légal ou dûment habilité de </t>
  </si>
  <si>
    <t xml:space="preserve">atteste avoir pris connaissance de la notice informative ainsi que de la notion d'entreprise en difficulté rappelée ci-dessous et certifie que ma structure : </t>
  </si>
  <si>
    <r>
      <rPr>
        <b/>
        <u/>
        <sz val="11"/>
        <color theme="1"/>
        <rFont val="Arial"/>
        <family val="2"/>
      </rPr>
      <t>n'est pas</t>
    </r>
    <r>
      <rPr>
        <sz val="11"/>
        <color theme="1"/>
        <rFont val="Arial"/>
        <family val="2"/>
      </rPr>
      <t xml:space="preserve"> une entreprise en difficulté au sens de la réglementation européenne</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</si>
  <si>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</si>
  <si>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</si>
  <si>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</si>
  <si>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</si>
  <si>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</si>
  <si>
    <t>Fait à :</t>
  </si>
  <si>
    <t>Le :</t>
  </si>
  <si>
    <t>Vérification des critères A à E de la définition d'entreprise en difficulté au sens de la règlementation européenne</t>
  </si>
  <si>
    <t>Préalable :</t>
  </si>
  <si>
    <t xml:space="preserve"> veuillez renseigner la catégorie communautaire de votre structure conformément à votre demande d'aide ainsi que son nombre d'années d'existence</t>
  </si>
  <si>
    <t xml:space="preserve">La structure est : </t>
  </si>
  <si>
    <t xml:space="preserve">La structure existe depuis : </t>
  </si>
  <si>
    <t>Vérification des critères A &amp; B :</t>
  </si>
  <si>
    <t>Liasse fiscale</t>
  </si>
  <si>
    <t>Exercice N</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</si>
  <si>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</si>
  <si>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</si>
  <si>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</si>
  <si>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</si>
  <si>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</si>
  <si>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</si>
  <si>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</si>
  <si>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</si>
  <si>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</si>
  <si>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</si>
  <si>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</si>
  <si>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</si>
  <si>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</si>
  <si>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</si>
  <si>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</si>
  <si>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</si>
  <si>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</si>
  <si>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</si>
  <si>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</si>
  <si>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</si>
  <si>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</si>
  <si>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</si>
  <si>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</si>
  <si>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</si>
  <si>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</si>
  <si>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</si>
  <si>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</si>
  <si>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</si>
  <si>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</si>
  <si>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</si>
  <si>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</si>
  <si>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</si>
  <si>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a reçu une « Aide au sauvetage » (SA 41259) et qui n’a pas encore remboursé intégralement le prêt ou mis fin à la garantie</t>
  </si>
  <si>
    <t xml:space="preserve">a reçu une « Aide à la restructuration » (SA 41259) et qui est toujours soumise à un plan de restructuration </t>
  </si>
  <si>
    <t>Vérification du critère E :</t>
  </si>
  <si>
    <t>Exercice N-1</t>
  </si>
  <si>
    <t xml:space="preserve">Emprunts obligataires convertibles </t>
  </si>
  <si>
    <t>DS</t>
  </si>
  <si>
    <t>Autres emprunts obligataires</t>
  </si>
  <si>
    <t>DT</t>
  </si>
  <si>
    <t>Emprunts et dettes auprès établissements de crédit</t>
  </si>
  <si>
    <t>DU</t>
  </si>
  <si>
    <t>Emprunts et dettes financières diverses</t>
  </si>
  <si>
    <t>DV</t>
  </si>
  <si>
    <t>EMPRUNTS A LA CLOTURE</t>
  </si>
  <si>
    <t>Ratio Emprunts/capitaux propres</t>
  </si>
  <si>
    <t>Chiffre d'affaires</t>
  </si>
  <si>
    <t>FL</t>
  </si>
  <si>
    <t>Production stockée</t>
  </si>
  <si>
    <t>FM</t>
  </si>
  <si>
    <t>Production immobilisée</t>
  </si>
  <si>
    <t>FN</t>
  </si>
  <si>
    <t>Subventions d'exploitation</t>
  </si>
  <si>
    <t>FO</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</si>
  <si>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</si>
  <si>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</si>
  <si>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</si>
  <si>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</si>
  <si>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</si>
  <si>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</si>
  <si>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</si>
  <si>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</si>
  <si>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</si>
  <si>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</si>
  <si>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</si>
  <si>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</si>
  <si>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</si>
  <si>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</si>
  <si>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</si>
  <si>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</si>
  <si>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</si>
  <si>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</si>
  <si>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</si>
  <si>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</si>
  <si>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r>
      <rPr>
        <b/>
        <u/>
        <sz val="20"/>
        <color rgb="FFC00000"/>
        <rFont val="Arial"/>
        <family val="2"/>
      </rPr>
      <t>Volet financier</t>
    </r>
    <r>
      <rPr>
        <b/>
        <sz val="20"/>
        <color rgb="FFC00000"/>
        <rFont val="Arial"/>
        <family val="2"/>
      </rPr>
      <t xml:space="preserve">
Appel à projets - Véhicules lourds électriques 2024 - Programme CEE E-Trans</t>
    </r>
  </si>
  <si>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</si>
  <si>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 xml:space="preserve">Le volet financier se compose des éléments suivants à renseigner : </t>
  </si>
  <si>
    <t>0. Informations générales sur l'entreprise</t>
  </si>
  <si>
    <t>1. Véhicules électriques neufs acquis en propres</t>
  </si>
  <si>
    <t>2. Véhicules électriques neufs acquis en crédit-bail</t>
  </si>
  <si>
    <t>3. Véhicules électriques neufs en location longue durée</t>
  </si>
  <si>
    <t>4. Retrofit de véhicules électriques</t>
  </si>
  <si>
    <t>5. Synthèse des coûts et montants d'aide demandé</t>
  </si>
  <si>
    <t>6. Plan de financement</t>
  </si>
  <si>
    <t>Déclaration de santé financière</t>
  </si>
  <si>
    <t>Taille de l'entreprise :</t>
  </si>
  <si>
    <t>Choisir une valeur</t>
  </si>
  <si>
    <t>Localisation :</t>
  </si>
  <si>
    <t>Assujettissement à la TVA :</t>
  </si>
  <si>
    <r>
      <rPr>
        <b/>
        <sz val="11"/>
        <rFont val="Arial"/>
        <family val="2"/>
      </rPr>
      <t>Les dépenses doivent être présentées en euros HTR (Hors taxes récupérables) pour toutes les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</si>
  <si>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1. Véhicules électriques neufs acquis en propre</t>
  </si>
  <si>
    <t>Catégorie</t>
  </si>
  <si>
    <t>Type de véhicules</t>
  </si>
  <si>
    <t>Précision</t>
  </si>
  <si>
    <t>Nom du Partenaire envisagé</t>
  </si>
  <si>
    <t>Nombre de véhicules</t>
  </si>
  <si>
    <t>Coût unitaire HTR</t>
  </si>
  <si>
    <t>Coût total HTR</t>
  </si>
  <si>
    <t>Coût unitaire de la solution de référence HTR</t>
  </si>
  <si>
    <t>Assiette de calcul de l'aide</t>
  </si>
  <si>
    <t>Aide ADEME maximum potentielle</t>
  </si>
  <si>
    <r>
      <rPr>
        <b/>
        <sz val="11"/>
        <color theme="1"/>
        <rFont val="Calibri"/>
        <family val="2"/>
        <scheme val="minor"/>
      </rPr>
      <t xml:space="preserve">Navettes urbaines
</t>
    </r>
    <r>
      <rPr>
        <i/>
        <sz val="10"/>
        <color theme="1"/>
        <rFont val="Calibri"/>
        <family val="2"/>
        <scheme val="minor"/>
      </rPr>
      <t>telles que définies au point 6.13 de l’article R. 311-1 du code de la route</t>
    </r>
  </si>
  <si>
    <t>Navette urbaine</t>
  </si>
  <si>
    <t>Autres (à préciser)</t>
  </si>
  <si>
    <t>si besoin, insérer des lignes ci-dessus</t>
  </si>
  <si>
    <t>Sous-total Navettes urbaines</t>
  </si>
  <si>
    <r>
      <rPr>
        <b/>
        <sz val="11"/>
        <color theme="1"/>
        <rFont val="Calibri"/>
        <family val="2"/>
        <scheme val="minor"/>
      </rPr>
      <t xml:space="preserve">Autobus de catégorie M2 &amp; M3
</t>
    </r>
    <r>
      <rPr>
        <i/>
        <sz val="10"/>
        <color theme="1"/>
        <rFont val="Calibri"/>
        <family val="2"/>
        <scheme val="minor"/>
      </rPr>
      <t xml:space="preserve">véhicule conçu et construit pour le transport de personnes, comportant, outre le siège du conducteur, plus de huit places assises </t>
    </r>
  </si>
  <si>
    <t>Autobus M2</t>
  </si>
  <si>
    <t>Autobus M3</t>
  </si>
  <si>
    <t>Sous-total Autobus de catégorie M2 &amp; M3</t>
  </si>
  <si>
    <r>
      <rPr>
        <b/>
        <sz val="11"/>
        <color theme="1"/>
        <rFont val="Calibri"/>
        <family val="2"/>
        <scheme val="minor"/>
      </rPr>
      <t xml:space="preserve">Autocar de catégorie M2 &amp; M3
</t>
    </r>
    <r>
      <rPr>
        <i/>
        <sz val="10"/>
        <color theme="1"/>
        <rFont val="Calibri"/>
        <family val="2"/>
        <scheme val="minor"/>
      </rPr>
      <t xml:space="preserve">véhicule conçu et construit pour le transport de personnes, comportant, outre le siège du conducteur, plus de huit places assises </t>
    </r>
  </si>
  <si>
    <t>Autocar M2</t>
  </si>
  <si>
    <t>Autocar M3</t>
  </si>
  <si>
    <t>Sous-total Autocar de catégorie M2 &amp; M3</t>
  </si>
  <si>
    <r>
      <rPr>
        <b/>
        <sz val="11"/>
        <color theme="1"/>
        <rFont val="Calibri"/>
        <family val="2"/>
        <scheme val="minor"/>
      </rPr>
      <t>Véhicules de catégorie N2</t>
    </r>
    <r>
      <rPr>
        <b/>
        <sz val="11"/>
        <color theme="1"/>
        <rFont val="Aptos Narrow"/>
        <family val="2"/>
      </rPr>
      <t>≥</t>
    </r>
    <r>
      <rPr>
        <b/>
        <sz val="11"/>
        <color theme="1"/>
        <rFont val="Calibri"/>
        <family val="2"/>
        <scheme val="minor"/>
      </rPr>
      <t xml:space="preserve">7,5 tonnes
</t>
    </r>
    <r>
      <rPr>
        <i/>
        <sz val="10"/>
        <color theme="1"/>
        <rFont val="Calibri"/>
        <family val="2"/>
        <scheme val="minor"/>
      </rPr>
      <t>véhicule conçu et construit pour le transport de marchandises ayant un poids maximal ≥ à 7,5 tonnes et ≤ à 12 tonnes</t>
    </r>
  </si>
  <si>
    <t>Camion porteur 7,5 tonnes</t>
  </si>
  <si>
    <t>Camion porteur 12 tonnes</t>
  </si>
  <si>
    <t>Sous-total Véhicules de catégorie N2</t>
  </si>
  <si>
    <r>
      <rPr>
        <b/>
        <sz val="11"/>
        <color theme="1"/>
        <rFont val="Calibri"/>
        <family val="2"/>
        <scheme val="minor"/>
      </rPr>
      <t xml:space="preserve">Véhicules hors tracteur routier de catégorie N3
</t>
    </r>
    <r>
      <rPr>
        <i/>
        <sz val="10"/>
        <color theme="1"/>
        <rFont val="Calibri"/>
        <family val="2"/>
        <scheme val="minor"/>
      </rPr>
      <t>véhicule conçu et construit pour le transport de marchandises ayant un poids maximal supérieur à 12 tonnes</t>
    </r>
  </si>
  <si>
    <t>Camion porteur &lt; 16 tonnes</t>
  </si>
  <si>
    <t>Camion porteur 16 tonnes</t>
  </si>
  <si>
    <t>Camion porteur 19 tonnes</t>
  </si>
  <si>
    <t>Camion porteur 26 tonnes</t>
  </si>
  <si>
    <t>Camion porteur 32 tonnes</t>
  </si>
  <si>
    <t>Sous-total Véhicules de catégorie N3 (hors tracteur routier)</t>
  </si>
  <si>
    <r>
      <rPr>
        <b/>
        <sz val="11"/>
        <color theme="1"/>
        <rFont val="Calibri"/>
        <family val="2"/>
        <scheme val="minor"/>
      </rPr>
      <t xml:space="preserve">Tracteur routier de catégorie N3
</t>
    </r>
    <r>
      <rPr>
        <i/>
        <sz val="10"/>
        <color theme="1"/>
        <rFont val="Calibri"/>
        <family val="2"/>
        <scheme val="minor"/>
      </rPr>
      <t>véhicule conçu et construit pour le transport de marchandises ayant un poids maximal supérieur à 12 tonnes</t>
    </r>
  </si>
  <si>
    <t>Tracteur routier (44 tonnes)</t>
  </si>
  <si>
    <t>Sous-total Tracteur routier de catégorie N3</t>
  </si>
  <si>
    <t>TOTAL POUR L'ACQUISITION DE VEHICULES ELECTRIQUES NEUFS</t>
  </si>
  <si>
    <r>
      <t xml:space="preserve">2. Véhicules électriques neufs acquis en </t>
    </r>
    <r>
      <rPr>
        <b/>
        <u/>
        <sz val="18"/>
        <color theme="0"/>
        <rFont val="Calibri"/>
        <family val="2"/>
        <scheme val="minor"/>
      </rPr>
      <t>crédit-bail</t>
    </r>
  </si>
  <si>
    <t>Crédit-bailleur 1</t>
  </si>
  <si>
    <t>Crédit-bailleur 2</t>
  </si>
  <si>
    <t>Crédit-bailleur 3</t>
  </si>
  <si>
    <t>SIRET Crédit-bailleur :</t>
  </si>
  <si>
    <t>Raison sociale :</t>
  </si>
  <si>
    <t>Responsable légal :</t>
  </si>
  <si>
    <t>Nom du crédit-bailleur</t>
  </si>
  <si>
    <t>Sous-total navettes urbaines</t>
  </si>
  <si>
    <t>TOTAL POUR L'ACQUISITION DE VEHICULES ELECTRIQUES EN CREDIT BAIL</t>
  </si>
  <si>
    <r>
      <t xml:space="preserve">3. Véhicules électriques neufs en </t>
    </r>
    <r>
      <rPr>
        <b/>
        <u/>
        <sz val="18"/>
        <color theme="0"/>
        <rFont val="Calibri"/>
        <family val="2"/>
        <scheme val="minor"/>
      </rPr>
      <t>location longue durée</t>
    </r>
  </si>
  <si>
    <t>Montant de la mensualité unitaire HTR</t>
  </si>
  <si>
    <t>Nombre de mensualité (maximum 36)</t>
  </si>
  <si>
    <t>Montant de la mensualité spécifique HTR (si 1ère mensualité différente)</t>
  </si>
  <si>
    <t>Solution de référence : montant unitaire de la mensualité HTR</t>
  </si>
  <si>
    <t>Sous-total Véhicules hors tracteur routier de catégorie N3</t>
  </si>
  <si>
    <t>TOTAL POUR LA LOCATION LONGUE DUREE DE VEHICULES ELECTRIQUES</t>
  </si>
  <si>
    <t>4. Rétrofit de véhicules lourds électrique</t>
  </si>
  <si>
    <r>
      <rPr>
        <b/>
        <sz val="11"/>
        <color theme="1"/>
        <rFont val="Calibri"/>
        <family val="2"/>
        <scheme val="minor"/>
      </rPr>
      <t xml:space="preserve">Véhicules de catégorie N2
</t>
    </r>
    <r>
      <rPr>
        <i/>
        <sz val="10"/>
        <color theme="1"/>
        <rFont val="Calibri"/>
        <family val="2"/>
        <scheme val="minor"/>
      </rPr>
      <t>véhicule conçu et construit pour le transport de marchandises ayant un poids maximal supérieur à 3,5 tonnes et inférieur ou égal à 12 tonnes</t>
    </r>
  </si>
  <si>
    <t>Camion porteur &lt;7,5 tonnes</t>
  </si>
  <si>
    <t>TOTAL POUR LE RETROFIT DE VEHICULES ELECTRIQUES</t>
  </si>
  <si>
    <t>5. Synthèse des coûts et montants d'aide demandés</t>
  </si>
  <si>
    <t>Détail des dépenses</t>
  </si>
  <si>
    <t>Coût total solution de référence HTR</t>
  </si>
  <si>
    <t>Aide maximum ADEME avant instruction</t>
  </si>
  <si>
    <t>Aide ADEME souhaitée</t>
  </si>
  <si>
    <t>Acquisition de véhicules électriques neufs</t>
  </si>
  <si>
    <t>Véhicules électriques acquis en crédit-bail</t>
  </si>
  <si>
    <t>Location longue durée de véhicules électriques</t>
  </si>
  <si>
    <t>Retrofit de véhicules électriques</t>
  </si>
  <si>
    <t>Coût total</t>
  </si>
  <si>
    <t>Pour l'intégralité de l'opération envisagée, l'aide publique demandée est de :</t>
  </si>
  <si>
    <r>
      <rPr>
        <i/>
        <u/>
        <sz val="11"/>
        <color rgb="FF000000"/>
        <rFont val="Calibri"/>
        <family val="2"/>
      </rPr>
      <t>Note :</t>
    </r>
    <r>
      <rPr>
        <i/>
        <sz val="11"/>
        <color rgb="FF000000"/>
        <rFont val="Calibri"/>
        <family val="2"/>
      </rPr>
      <t xml:space="preserve"> L'aide demandée doit être suffisante pour permettre au candidat de réaliser l'opération. Cependant, une aide demandée inférieure à l'aide maximum autorisée vous permettra d'améliorer le rapport calculé dans le critère 1 d'évaluation des dossiers de candidature (voir le cahier des charges du dispositif) et donc la note de votre dossier.</t>
    </r>
  </si>
  <si>
    <t>Veuillez cocher la case ci-dessous pour accepter les conditions suivantes, faute de quoi votre dossier de demande d'aide sera jugé inéligible.</t>
  </si>
  <si>
    <t xml:space="preserve">Les coûts du projet objet de la présente demande pourraient évoluer en cas de remplacement d’un composant de véhicule par un autre, entrainant un gain environnemental. Dans un tel cas j’accepte que la sélection et le classement du projet ainsi que le montant d’aide dont il bénéficierait resteront définis par rapport à la demande initialement déposée. </t>
  </si>
  <si>
    <t>Financeurs</t>
  </si>
  <si>
    <t>Montants HTR</t>
  </si>
  <si>
    <t>Aides publiques</t>
  </si>
  <si>
    <t>ADEME</t>
  </si>
  <si>
    <t>Région</t>
  </si>
  <si>
    <t>Attention : cellules D256 à D259 à remplir impérativement si d'autres aides publiques sont sollicitées</t>
  </si>
  <si>
    <t>Autre (à préciser)</t>
  </si>
  <si>
    <t>Sous-total Aides publiques</t>
  </si>
  <si>
    <t>Aides privées</t>
  </si>
  <si>
    <t>Sous-total Aides privées</t>
  </si>
  <si>
    <t>Autofinancement</t>
  </si>
  <si>
    <t>Crédit-bail</t>
  </si>
  <si>
    <t>Emprunt</t>
  </si>
  <si>
    <t>Sous-total Autofinancement</t>
  </si>
  <si>
    <t>TOTAL</t>
  </si>
  <si>
    <r>
      <t>FICHIER DE CALCUL DES TONNES DE CO</t>
    </r>
    <r>
      <rPr>
        <b/>
        <vertAlign val="subscript"/>
        <sz val="28"/>
        <color theme="1"/>
        <rFont val="Calibri"/>
        <family val="2"/>
        <scheme val="minor"/>
      </rPr>
      <t>2</t>
    </r>
    <r>
      <rPr>
        <b/>
        <sz val="28"/>
        <color theme="1"/>
        <rFont val="Calibri"/>
        <family val="2"/>
        <scheme val="minor"/>
      </rPr>
      <t>EQ EVITEES A L'ECHAPPEMENT
Appel à projets - Véhicules lourds électriques 2024 - Programme CEE E-Trans</t>
    </r>
  </si>
  <si>
    <t>1. Consignes pour remplir le tableau :</t>
  </si>
  <si>
    <t>- Le candidat doit remplir les cases roses avec la marque du constructeur et le modèle du véhicule de référence (valeurs alphanumériques).</t>
  </si>
  <si>
    <t>- Le candidat doit remplir les cases oranges avec les informations relatives au(x) véhicule(s) électrique(s) (valeurs alphanumériques).</t>
  </si>
  <si>
    <t>- Le candidat doit remplir les cases vertes à l'aide du menu déroulant positionné à droite de la cellule.</t>
  </si>
  <si>
    <t>- Cas particulier de la solution de référence « autre » du menu déroulant de la colonne verte (colonne E) : Dans le cas où le candidat propose une solution de référence différente des choix proposés dans le menu déroulant de la colonne verte (colonne E), ce dernier devra remplir, en plus, les colonnes H, I, J avec un facteur d’émission à l'échappement, l’unité du facteur d'émission proposé et le calcul des tonnes de CO2eq évitées en fonction de la quantité de véhicules concernés, du nombre de kilomètres annuels parcourus par véhicule du groupe et le facteur d’émission à l'échappement. Dans ce cas particulier, le candidat devra aussi justifier toutes ces données renseignées dans le volet technique de son dossier de candidature. La valeur du facteur d’émission à l'échappement qui serait renseignée par le candidat dans le cas où il sélectionnerait une technologie de référence "Autres" devra être justifié dans le volet technique et pourra être contre-expertisée/corrigée par l'ADEME (cf. cahier des charges § 6.1).</t>
  </si>
  <si>
    <t>- Le candidat doit remplir les cases jaunes avec des valeurs numériques (des nombres).</t>
  </si>
  <si>
    <t xml:space="preserve">- Si la consommation du véhicule de référence renseignée par le candidat est plus élevée que la valeur de référence ADEME, la cellule se hachurera en rouge. Cette consommation pourra être contre-expertisée/corrigée par l'ADEME si la justification présentée en annexe n°1 est jugée non satisfisante (cf cahier des charges $ 6.1) . </t>
  </si>
  <si>
    <t>- Si jamais le candidat souhaite proposer plus de 10 groupes de véhicules, il suffit d'ajouter des lignes entre les lignes des groupes 9 et 10 afin de s'assurer que la formule des totaux sera bien conservée.</t>
  </si>
  <si>
    <t>Elements de justification de la consommation du véhicul+L:Le de référence+L27:L31</t>
  </si>
  <si>
    <t>2. Définitions :</t>
  </si>
  <si>
    <r>
      <t xml:space="preserve">- </t>
    </r>
    <r>
      <rPr>
        <b/>
        <sz val="11"/>
        <color theme="1"/>
        <rFont val="Calibri"/>
        <family val="2"/>
        <scheme val="minor"/>
      </rPr>
      <t>Groupe de véhicules</t>
    </r>
    <r>
      <rPr>
        <sz val="11"/>
        <color theme="1"/>
        <rFont val="Calibri"/>
        <family val="2"/>
        <scheme val="minor"/>
      </rPr>
      <t xml:space="preserve"> : un groupe est constitué de véhicules d'un même modèle, ayant la même consommation et parcourant la même quantité de kilomètres par an.</t>
    </r>
  </si>
  <si>
    <r>
      <t xml:space="preserve">- </t>
    </r>
    <r>
      <rPr>
        <b/>
        <sz val="11"/>
        <color theme="1"/>
        <rFont val="Calibri"/>
        <family val="2"/>
      </rPr>
      <t>Véhicule de référence</t>
    </r>
    <r>
      <rPr>
        <sz val="11"/>
        <color theme="1"/>
        <rFont val="Calibri"/>
        <family val="2"/>
      </rPr>
      <t xml:space="preserve"> : véhicule du scénario contrefactuel (véhicule de la même catégorie, respectant les normes de l'Union en vigueur, qui aurait été acquis en l'absence de l'aide). Il ne s'agit pas du véhicule actuellement en exploitation qui serait remplacé en cas de mise en oeuvre du présent projet.</t>
    </r>
  </si>
  <si>
    <r>
      <t>3. CALCUL DES TONNES DE CO</t>
    </r>
    <r>
      <rPr>
        <b/>
        <vertAlign val="subscript"/>
        <sz val="16"/>
        <color theme="0"/>
        <rFont val="Calibri"/>
        <family val="2"/>
        <scheme val="minor"/>
      </rPr>
      <t>2</t>
    </r>
    <r>
      <rPr>
        <b/>
        <sz val="16"/>
        <color theme="0"/>
        <rFont val="Calibri"/>
        <family val="2"/>
        <scheme val="minor"/>
      </rPr>
      <t>EQ EVITEES A L'ECHAPPEMENT</t>
    </r>
  </si>
  <si>
    <t>Numéro du groupe de véhicules</t>
  </si>
  <si>
    <t>Modèle du véhicule de référence</t>
  </si>
  <si>
    <t>Constructeur du véhicule de référence</t>
  </si>
  <si>
    <t>Choix de la technologie de la solution de référence</t>
  </si>
  <si>
    <t>Modèle du véhicule électrique</t>
  </si>
  <si>
    <t xml:space="preserve">Constructeur du véhicule de électrique </t>
  </si>
  <si>
    <t>Capacité nette de la batterie
(en kWh)</t>
  </si>
  <si>
    <t>Chimie batterie</t>
  </si>
  <si>
    <t>Catégorie du véhicule</t>
  </si>
  <si>
    <t>Quantité de véhicules du groupe</t>
  </si>
  <si>
    <t>Nombre de kilomètres parcourus par an par véhicule du groupe</t>
  </si>
  <si>
    <t>Consommation du véhicule de référence (en litre/100 km ou kg/100 km)</t>
  </si>
  <si>
    <t>Consommation du véhicule électrique (en kWh/100 km)</t>
  </si>
  <si>
    <t>Facteur d'émission à l'échappement</t>
  </si>
  <si>
    <t>Unité du facteur d'émission</t>
  </si>
  <si>
    <r>
      <t>Tonnes de CO</t>
    </r>
    <r>
      <rPr>
        <b/>
        <vertAlign val="subscript"/>
        <sz val="11"/>
        <rFont val="Calibri"/>
        <family val="2"/>
        <scheme val="minor"/>
      </rPr>
      <t>2</t>
    </r>
    <r>
      <rPr>
        <b/>
        <sz val="11"/>
        <rFont val="Calibri"/>
        <family val="2"/>
        <scheme val="minor"/>
      </rPr>
      <t>eq évitées à l'échappement pendant 1 an par groupe de véhicules</t>
    </r>
  </si>
  <si>
    <t>Durée de première vie estimée des batteries par véhicule du groupe</t>
  </si>
  <si>
    <r>
      <t>Tonnes de CO</t>
    </r>
    <r>
      <rPr>
        <b/>
        <vertAlign val="subscript"/>
        <sz val="11"/>
        <rFont val="Calibri"/>
        <family val="2"/>
        <scheme val="minor"/>
      </rPr>
      <t>2</t>
    </r>
    <r>
      <rPr>
        <b/>
        <sz val="11"/>
        <rFont val="Calibri"/>
        <family val="2"/>
        <scheme val="minor"/>
      </rPr>
      <t>eq évitées à l'échappement pendant la durée de première vie estimée des batteries par groupe de véhicules</t>
    </r>
  </si>
  <si>
    <t>TOTAUX</t>
  </si>
  <si>
    <r>
      <t>TOTAL des émissions de CO</t>
    </r>
    <r>
      <rPr>
        <b/>
        <vertAlign val="subscript"/>
        <sz val="11"/>
        <rFont val="Calibri"/>
        <family val="2"/>
        <scheme val="minor"/>
      </rPr>
      <t>2</t>
    </r>
    <r>
      <rPr>
        <b/>
        <sz val="11"/>
        <rFont val="Calibri"/>
        <family val="2"/>
        <scheme val="minor"/>
      </rPr>
      <t>eq évitées à l'échappement pendant la durée de première vie estimée du pack batterie du/des véhicule(s) (en tCO</t>
    </r>
    <r>
      <rPr>
        <b/>
        <vertAlign val="subscript"/>
        <sz val="11"/>
        <rFont val="Calibri"/>
        <family val="2"/>
        <scheme val="minor"/>
      </rPr>
      <t>2</t>
    </r>
    <r>
      <rPr>
        <b/>
        <sz val="11"/>
        <rFont val="Calibri"/>
        <family val="2"/>
        <scheme val="minor"/>
      </rPr>
      <t>eq)</t>
    </r>
  </si>
  <si>
    <t>INFORMATIONS CANDIDATURE
Appel à projets - Véhicules lourds électriques 2024 - Programme CEE E-Trans</t>
  </si>
  <si>
    <t>Consignes pour remplir le tableau :</t>
  </si>
  <si>
    <t>- Le candidat doit remplir toutes les cases de la ligne 21 de la colonne B à la colonne AY à l'exception des cases oranges qui sont à remplissage automatique.</t>
  </si>
  <si>
    <r>
      <rPr>
        <sz val="11"/>
        <color rgb="FF000000"/>
        <rFont val="Calibri"/>
        <family val="2"/>
        <scheme val="minor"/>
      </rPr>
      <t>- De manière général</t>
    </r>
    <r>
      <rPr>
        <sz val="11"/>
        <rFont val="Calibri"/>
        <family val="2"/>
        <scheme val="minor"/>
      </rPr>
      <t>e</t>
    </r>
    <r>
      <rPr>
        <sz val="11"/>
        <color rgb="FF000000"/>
        <rFont val="Calibri"/>
        <family val="2"/>
        <scheme val="minor"/>
      </rPr>
      <t>, le candidat doit respecter les consignes et suivre les exemples présentés dans la ligne 23</t>
    </r>
  </si>
  <si>
    <t>- Le candidat ne doit pas modifier les cases en orange qui sont à remplissage automatique.</t>
  </si>
  <si>
    <r>
      <t xml:space="preserve">- </t>
    </r>
    <r>
      <rPr>
        <b/>
        <sz val="12"/>
        <color theme="1"/>
        <rFont val="Calibri"/>
        <family val="2"/>
        <scheme val="minor"/>
      </rPr>
      <t>Toutes les données renseignées dans ce fichier engagent la responsabilité du déposant</t>
    </r>
    <r>
      <rPr>
        <sz val="11"/>
        <color theme="1"/>
        <rFont val="Calibri"/>
        <family val="2"/>
        <scheme val="minor"/>
      </rPr>
      <t>. Des pièces justificatives peuvent être demandées à tout instant par l'ADEME.</t>
    </r>
  </si>
  <si>
    <t>- Concernant les informations relatives aux infrastructures de recharge : si les informations demandées sont connues au moment du dépôt de la demande, elles peuvent êter complétées dans les emplacements prévus à cet effet. Si les points de recharge utilisés dans le cadre du projet sont publiques, ne pas les renseigner. Dans tous les cas des informations précises seront demandées au sujet des IRVEs dans le cadre du rapport final.</t>
  </si>
  <si>
    <t>INFORMATIONS GENERALES</t>
  </si>
  <si>
    <t>INFORMATIONS RELATIVES AU(X) VEHICULE(S)</t>
  </si>
  <si>
    <t>Calcul des tonnes de CO2eq évitées à l'échappement sur la durée de vie estimée du/des véhicules</t>
  </si>
  <si>
    <t>Détail région</t>
  </si>
  <si>
    <t>Catégorie d'entreprise</t>
  </si>
  <si>
    <t>Activité du projet</t>
  </si>
  <si>
    <t>Zone géographique de l'activité du projet</t>
  </si>
  <si>
    <t>Description du projet</t>
  </si>
  <si>
    <t>Date prévisionnelle de commande du premier véhicule</t>
  </si>
  <si>
    <t>Date prévisionnelle de mise en service du dernier véhicule (ou dernière borne)</t>
  </si>
  <si>
    <r>
      <t xml:space="preserve">Durée du projet (en mois) 
</t>
    </r>
    <r>
      <rPr>
        <b/>
        <i/>
        <sz val="10"/>
        <rFont val="Calibri"/>
        <family val="2"/>
        <scheme val="minor"/>
      </rPr>
      <t>ou durée d'exécution de l'opération</t>
    </r>
  </si>
  <si>
    <t>Montant investissement véhicule(s)</t>
  </si>
  <si>
    <t>Montant investissement infrastructure(s) de recharge</t>
  </si>
  <si>
    <t>Montant investissement véhicule(s) de référence</t>
  </si>
  <si>
    <t>Montant aide ADEME demandée véhicule(s)</t>
  </si>
  <si>
    <t>Montant investissement total</t>
  </si>
  <si>
    <t>Montant total d'aide demandée</t>
  </si>
  <si>
    <r>
      <t>Nombre de PL N2 dont le PTAC</t>
    </r>
    <r>
      <rPr>
        <b/>
        <sz val="11"/>
        <rFont val="Aptos Narrow"/>
        <family val="2"/>
      </rPr>
      <t>≥</t>
    </r>
    <r>
      <rPr>
        <b/>
        <sz val="11"/>
        <rFont val="Calibri"/>
        <family val="2"/>
        <scheme val="minor"/>
      </rPr>
      <t>7,5t</t>
    </r>
  </si>
  <si>
    <t>Nombre de PL N3 dont le PTAC&gt;12t et ≤16t</t>
  </si>
  <si>
    <t>Nombre de PL N3 dont le PTAC&gt;16t et ≤19t</t>
  </si>
  <si>
    <t>Nombre de PL N3 dont le PTAC &gt;19t et ≤26t</t>
  </si>
  <si>
    <t>Nombre de PL N3 dont le PTAC &gt;26t et ≤32t</t>
  </si>
  <si>
    <t>Nombre de PL N3 hors tracteur</t>
  </si>
  <si>
    <t>Nombre de PL N3 tracteur</t>
  </si>
  <si>
    <t>Nombre de navette(s) urbaine(s)</t>
  </si>
  <si>
    <t>Nombre d'autobus M2</t>
  </si>
  <si>
    <t>Nombre d'autobus M3</t>
  </si>
  <si>
    <t>Nombre d'autobus</t>
  </si>
  <si>
    <t>Nombre d'autocar(s) M2</t>
  </si>
  <si>
    <t>Nombre d'autocar(s) M3</t>
  </si>
  <si>
    <t>Nombre d'autocars(s)</t>
  </si>
  <si>
    <t>Nombre total de véhicule(s)</t>
  </si>
  <si>
    <t>Modèle(s) véhicule(s)</t>
  </si>
  <si>
    <t>Constructeur(s) véhicule(s)</t>
  </si>
  <si>
    <t>Chimie de batterie</t>
  </si>
  <si>
    <t>Provenance géographique des véhicules</t>
  </si>
  <si>
    <t>Nombre moyen de kilomètres parcourus par le(s) véhicule(s) PL N2 dont le PTAC&gt;7,5t</t>
  </si>
  <si>
    <t>Nombre moyen de kilomètres parcourus par le(s) véhicule(s) PL N3 dont le PTAC&gt;12t et ≤16t</t>
  </si>
  <si>
    <t>Nombre moyen de kilomètres parcourus par le(s) véhicule(s) PL N3 dont le PTAC&gt;16t et ≤19t</t>
  </si>
  <si>
    <t>Nombre moyen de kilomètres parcourus par le(s) véhicule(s) PL N3 dont le PTAC &gt;19t et ≤26t</t>
  </si>
  <si>
    <t>Nombre moyen de kilomètres parcourus par le(s) véhicule(s) PL N3 dont le PTAC &gt;26t et ≤32t</t>
  </si>
  <si>
    <t>Nombre moyen de kilomètres parcourus par le(s) véhicule(s) PL N3 tracteur(s)</t>
  </si>
  <si>
    <t>Nombre moyen de kilomètres parcourus par le(s) véhicule(s) navette urbaine</t>
  </si>
  <si>
    <t>Nombre moyen de kilomètres parcourus par le(s) véhicule(s) autobus M2</t>
  </si>
  <si>
    <t>Nombre moyen de kilomètres parcourus par le(s) véhicule(s) autobus M3</t>
  </si>
  <si>
    <t>Nombre moyen de kilomètres parcourus par le(s) véhicule(s) autocars M2</t>
  </si>
  <si>
    <t>Nombre moyen de kilomètres parcourus par le(s) véhicule(s) autocars M3</t>
  </si>
  <si>
    <t>Nombre de kilomètres parcourus par an sur le projet</t>
  </si>
  <si>
    <t>Mode de financement du/des véhicule(s)</t>
  </si>
  <si>
    <t>Type de projet</t>
  </si>
  <si>
    <t>TOTAL des émissions de CO2eq évitées à l'échappement pendant la durée de première vie estimée du pack batterie du/des véhicule(s) (en tCO2eq)</t>
  </si>
  <si>
    <t>€ publics investis / tCO2eq évitées à l'échappement pendant la durée de preière vie estimée du pack batterie du/des véhicules</t>
  </si>
  <si>
    <t>Acquisition/Location/Rétrofit de V camion(s) porteur(s), W camion(s) tracteur(s), X autobus / navette(s) urbaine(s), Y autocars et Z point(s) de charge</t>
  </si>
  <si>
    <t>JJ/MM/AAAA</t>
  </si>
  <si>
    <t>CONSIGNES ET EXEMPLES</t>
  </si>
  <si>
    <t>Choisir parmi la liste proposée ci-dessus (si le projet est implanté dans plusieurs région sélectionner "France" et apporter des compléments d'informations dans la colonne suivante).</t>
  </si>
  <si>
    <t>Si les régions d'implantation du projet sont multiples, indiquer toutes les régions dans lesquelles le projet s'inscrit.</t>
  </si>
  <si>
    <t>Remplissage automatique (à partir des données de le feuille "2- Volet financier")</t>
  </si>
  <si>
    <t>Indiquer ici l'activité couverte par le projet (transport de déchets, activité BTP, transport de marchandises réfrigérées, etc.)</t>
  </si>
  <si>
    <t>Indiquer ici la zone géographique d'activité du projet</t>
  </si>
  <si>
    <t>Compléter et ajuster la composition de la cellule ci-dessus en accord la description du projet déposé.</t>
  </si>
  <si>
    <t>exemple : 01/07/2024</t>
  </si>
  <si>
    <t xml:space="preserve">exemple : 01/01/2025
Rappel cahier des charges : La durée d’exécution de l’opération ne devra pas excéder 24 mois. (Durée séparant la date de « début des travaux » et la mise en service du dernier véhicule. </t>
  </si>
  <si>
    <t>Remplissage automatique (à partir des données renseignées précédemment)</t>
  </si>
  <si>
    <t>Renseigner ici à titre indicatif le montant total de l'investissement dans l'infrastructure de recharge</t>
  </si>
  <si>
    <t>Remplissage automatique (à partir des données de le feuille "3- Calcul CO2")</t>
  </si>
  <si>
    <t>Choisir parmi la liste proposée ci-dessus
Renseigner la provenance la plus englobante dans le cas d'une fourniture chez plusieurs partenaires.</t>
  </si>
  <si>
    <t>Choisir parmi la liste proposée ci-dessus</t>
  </si>
  <si>
    <t>Remplissage automatique (à partir des données renseignées dans la feuille "3- Calcul CO2")</t>
  </si>
  <si>
    <t>Catégorie entreprise</t>
  </si>
  <si>
    <t>Origine géographique</t>
  </si>
  <si>
    <t>Mode de financement</t>
  </si>
  <si>
    <t>Zone géographique d'activité</t>
  </si>
  <si>
    <t>Catégorie du véhciule</t>
  </si>
  <si>
    <t>France</t>
  </si>
  <si>
    <t>Achat</t>
  </si>
  <si>
    <t>Intra site / intra zone industrielle</t>
  </si>
  <si>
    <t>Véhicule(s) neuf(s)</t>
  </si>
  <si>
    <t>PL N2 dont le PTAC&gt;7,5t</t>
  </si>
  <si>
    <t>NMC 111</t>
  </si>
  <si>
    <t>PE (petite entreprise) (&lt; 50 salariés et C.A annuel ou total du bilan annuel ≤ 10 M€)</t>
  </si>
  <si>
    <t>Union Européenne (UE)</t>
  </si>
  <si>
    <t>Intra-urbain</t>
  </si>
  <si>
    <t>Rétrofit(s)</t>
  </si>
  <si>
    <t>PL N3 dont le PTAC&gt;12t et ≤16t</t>
  </si>
  <si>
    <t>NMC 111 - Si</t>
  </si>
  <si>
    <t>ME (moyenne entreprise) (&lt; 250 salariés et C.A annuel ≤ 50 M€ ou total du bilan annuel ≤ 43 M€)</t>
  </si>
  <si>
    <t>Hors UE</t>
  </si>
  <si>
    <t>Location Longue Durée</t>
  </si>
  <si>
    <t>Inter-urbain / régional</t>
  </si>
  <si>
    <t>Multiples</t>
  </si>
  <si>
    <t>PL N3 dont le PTAC&gt;16t et ≤19t</t>
  </si>
  <si>
    <t>NMC 532</t>
  </si>
  <si>
    <t>ETI (entreprise de taille intermédiaire) (entre 250 et 4 999 salariés, et C.A. annuel ≤ 1,5 milliard d'euros, ou  total de bilan annuel ≤ 2 milliards d’euros)</t>
  </si>
  <si>
    <t>Inter-régional / national</t>
  </si>
  <si>
    <t>PL N3 dont le PTAC &gt;19t et ≤26t</t>
  </si>
  <si>
    <t>NMC 532 - Si</t>
  </si>
  <si>
    <t xml:space="preserve">GE (grande entreprise) </t>
  </si>
  <si>
    <t>International</t>
  </si>
  <si>
    <t>PL N3 dont le PTAC &gt;26t et ≤32t</t>
  </si>
  <si>
    <t>NMC 622</t>
  </si>
  <si>
    <t>PL N3 tracteur</t>
  </si>
  <si>
    <t>NMC 622 - Si</t>
  </si>
  <si>
    <t>navette(s) urbaine(s)</t>
  </si>
  <si>
    <t>NMC 811</t>
  </si>
  <si>
    <t>autobus M2</t>
  </si>
  <si>
    <t>NMC 822 - Si</t>
  </si>
  <si>
    <t>autobus M3</t>
  </si>
  <si>
    <t>NMC 955</t>
  </si>
  <si>
    <t>autocar(s) M2</t>
  </si>
  <si>
    <t>NMC 955 - Si</t>
  </si>
  <si>
    <t>autocar(s) M3</t>
  </si>
  <si>
    <t>NCA</t>
  </si>
  <si>
    <t>NCA - Si</t>
  </si>
  <si>
    <t>LFP</t>
  </si>
  <si>
    <t>LFP - Si</t>
  </si>
  <si>
    <t>LFMP</t>
  </si>
  <si>
    <t>LFMP - Si</t>
  </si>
  <si>
    <t>Li-rich</t>
  </si>
  <si>
    <t>Li-rich - Si</t>
  </si>
  <si>
    <t>LMNO</t>
  </si>
  <si>
    <t>LMNO - Si</t>
  </si>
  <si>
    <t>Na-ion NVPF</t>
  </si>
  <si>
    <t>Na-ion PBA</t>
  </si>
  <si>
    <t>Na-ion NMMT</t>
  </si>
  <si>
    <t>NMC 811 - Si+</t>
  </si>
  <si>
    <t>NMC 955 - Si+</t>
  </si>
  <si>
    <t>LFP - Si+</t>
  </si>
  <si>
    <t>NMC solide soufre</t>
  </si>
  <si>
    <t>NMC solide argyrodites</t>
  </si>
  <si>
    <t>LFP solide soufre</t>
  </si>
  <si>
    <t>LFP solide argyrodites</t>
  </si>
  <si>
    <t>ESTIMATION DE LA DUREE DE VIE DES BATTERIES DES POIDS LOURDS ELECTRIQUES</t>
  </si>
  <si>
    <t>PLAFONDS D'AIDES PAR TYPOLOGIE DE VEHICULE</t>
  </si>
  <si>
    <t>Hypothèses</t>
  </si>
  <si>
    <t>Sources</t>
  </si>
  <si>
    <t>Plafonds (en euros)</t>
  </si>
  <si>
    <t>durée de vie en cyclage</t>
  </si>
  <si>
    <t>cycles</t>
  </si>
  <si>
    <r>
      <t>CEA</t>
    </r>
    <r>
      <rPr>
        <sz val="8"/>
        <color theme="1"/>
        <rFont val="Calibri"/>
        <family val="2"/>
        <scheme val="minor"/>
      </rPr>
      <t xml:space="preserve"> ; hypothèses de durée de vie moyenne en cyclage des batteries à horizon 2030 </t>
    </r>
  </si>
  <si>
    <r>
      <t xml:space="preserve">N2 </t>
    </r>
    <r>
      <rPr>
        <sz val="11"/>
        <color theme="1"/>
        <rFont val="Aptos Narrow"/>
        <family val="2"/>
      </rPr>
      <t>≥</t>
    </r>
    <r>
      <rPr>
        <sz val="9.35"/>
        <color theme="1"/>
        <rFont val="Calibri"/>
        <family val="2"/>
      </rPr>
      <t>7,5t</t>
    </r>
  </si>
  <si>
    <t>Proportion du vieillisement des batteries calendaire</t>
  </si>
  <si>
    <t>CEA</t>
  </si>
  <si>
    <t>N3 porteur</t>
  </si>
  <si>
    <t>Proportion du vieillisement des batteries par cyclage</t>
  </si>
  <si>
    <t xml:space="preserve">N3 tracteur </t>
  </si>
  <si>
    <t>Durée de vie batterie calendaire maximale sans utilisation</t>
  </si>
  <si>
    <t>ans</t>
  </si>
  <si>
    <t>Autobus et autocar</t>
  </si>
  <si>
    <t>Facteur d'émission en fonction de la technologie</t>
  </si>
  <si>
    <t>Solutions de référence</t>
  </si>
  <si>
    <t>Facteur d'émission à l'échappement (base carbone ADEME)</t>
  </si>
  <si>
    <t>Unité</t>
  </si>
  <si>
    <t>Gazole Routier B7 / Euro 6</t>
  </si>
  <si>
    <t>kgC02eq/litre</t>
  </si>
  <si>
    <t>GNL / Euro 6</t>
  </si>
  <si>
    <t>GNC / Euro 6</t>
  </si>
  <si>
    <t>kgC02eq/kg</t>
  </si>
  <si>
    <t>Consommations par typologie de véhicule</t>
  </si>
  <si>
    <t>Pour information, ci-dessous vous trouverez des ordres de grandeur issus de plusieurs bases de données concernant les moyennes de consommations de véhicules euro VI diesel B7. Les consommations des véhicules de référence renseignées dans la feuille "3- calcul CO2" seront comparées à cette base de données au cours de l'instruction.</t>
  </si>
  <si>
    <t>Tonnage</t>
  </si>
  <si>
    <t>Consommation (l/100km)</t>
  </si>
  <si>
    <t>N2&gt;4,5t</t>
  </si>
  <si>
    <t>&lt; 7,5t</t>
  </si>
  <si>
    <t>7,5t</t>
  </si>
  <si>
    <t>12 t</t>
  </si>
  <si>
    <t>N3 hors tracteur routier</t>
  </si>
  <si>
    <t>&lt; 16t</t>
  </si>
  <si>
    <t>16t</t>
  </si>
  <si>
    <t>19 t</t>
  </si>
  <si>
    <t>26 t</t>
  </si>
  <si>
    <t>32 t</t>
  </si>
  <si>
    <t>N3 tracteur routier</t>
  </si>
  <si>
    <t>44 t</t>
  </si>
  <si>
    <t>A renseigner par le candidat (onglet "Référentiel et sources" case C51)</t>
  </si>
  <si>
    <t>A renseigner par le candidat (onglet "Référentiel et sources" case D51)</t>
  </si>
  <si>
    <t>Si autre, à renseigner par le candidat (onglet "Référentiel et sources" case B51)</t>
  </si>
  <si>
    <t>* Sauf si vous utilisez un carburant non disponible dans les choix par défaut</t>
  </si>
  <si>
    <t>AUCUNE INFORMATION N'EST A RENSEIGNER DANS CETTE FEUILLE*</t>
  </si>
  <si>
    <t>En cas de déclaration d'un facteur d'émission différent de ceux définis par défaut, l’ADEME se réserve la possibilité de contre-expertiser et corriger le cas échéant la valeur du facteur d’émissions à l’échappement qui serait alors indiqué par le porteur de projet.</t>
  </si>
  <si>
    <t>LMP</t>
  </si>
  <si>
    <t>NMCA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</si>
</sst>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0.0"/>
    <numFmt numFmtId="165" formatCode="#,##0_ ;\-#,##0\ "/>
    <numFmt numFmtId="166" formatCode="#,##0.00_ ;\-#,##0.00\ "/>
    <numFmt numFmtId="167" formatCode="_-* #,##0.00\ [$€-40C]_-;\-* #,##0.00\ [$€-40C]_-;_-* &quot;-&quot;??\ [$€-40C]_-;_-@_-"/>
  </numFmts>
  <fonts count="71" x14ac:knownFonts="1">
    <font>
      <sz val="11"/>
      <color theme="1"/>
      <name val="Calibri"/>
      <family val="2"/>
      <scheme val="minor"/>
    </font>
    <font>
      <b/>
      <sz val="11"/>
      <color theme="0"/>
      <name val="Calibri"/>
      <family val="2"/>
      <scheme val="minor"/>
    </font>
    <font>
      <b/>
      <sz val="11"/>
      <name val="Calibri"/>
      <family val="2"/>
      <scheme val="minor"/>
    </font>
    <font>
      <sz val="8"/>
      <name val="Calibri"/>
      <family val="2"/>
      <scheme val="minor"/>
    </font>
    <font>
      <sz val="11"/>
      <color rgb="FF000000"/>
      <name val="Calibri"/>
      <family val="2"/>
    </font>
    <font>
      <sz val="11"/>
      <color theme="0"/>
      <name val="Calibri"/>
      <family val="2"/>
      <scheme val="minor"/>
    </font>
    <font>
      <b/>
      <sz val="16"/>
      <color theme="0"/>
      <name val="Calibri"/>
      <family val="2"/>
      <scheme val="minor"/>
    </font>
    <font>
      <b/>
      <sz val="20"/>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b/>
      <sz val="36"/>
      <color theme="1"/>
      <name val="Calibri"/>
      <family val="2"/>
      <scheme val="minor"/>
    </font>
    <font>
      <b/>
      <sz val="18"/>
      <color theme="0"/>
      <name val="Calibri"/>
      <family val="2"/>
      <scheme val="minor"/>
    </font>
    <font>
      <b/>
      <sz val="16"/>
      <color rgb="FFFF0000"/>
      <name val="Calibri"/>
      <family val="2"/>
      <scheme val="minor"/>
    </font>
    <font>
      <b/>
      <sz val="12"/>
      <color theme="1"/>
      <name val="Calibri"/>
      <family val="2"/>
      <scheme val="minor"/>
    </font>
    <font>
      <i/>
      <sz val="10"/>
      <color theme="1"/>
      <name val="Calibri"/>
      <family val="2"/>
      <scheme val="minor"/>
    </font>
    <font>
      <sz val="11"/>
      <color rgb="FF000000"/>
      <name val="Calibri"/>
      <family val="2"/>
      <scheme val="minor"/>
    </font>
    <font>
      <sz val="11"/>
      <color theme="1"/>
      <name val="Arial"/>
      <family val="2"/>
    </font>
    <font>
      <b/>
      <sz val="16"/>
      <color rgb="FFC00000"/>
      <name val="Arial"/>
      <family val="2"/>
    </font>
    <font>
      <b/>
      <sz val="20"/>
      <color theme="0"/>
      <name val="Arial"/>
      <family val="2"/>
    </font>
    <font>
      <sz val="12"/>
      <color theme="1"/>
      <name val="Arial"/>
      <family val="2"/>
    </font>
    <font>
      <b/>
      <u/>
      <sz val="11"/>
      <color theme="1"/>
      <name val="Arial"/>
      <family val="2"/>
    </font>
    <font>
      <b/>
      <sz val="11"/>
      <color theme="1"/>
      <name val="Arial"/>
      <family val="2"/>
    </font>
    <font>
      <u/>
      <sz val="11"/>
      <color theme="1"/>
      <name val="Arial"/>
      <family val="2"/>
    </font>
    <font>
      <i/>
      <sz val="9"/>
      <color theme="1"/>
      <name val="Arial"/>
      <family val="2"/>
    </font>
    <font>
      <b/>
      <i/>
      <sz val="9"/>
      <color theme="1"/>
      <name val="Arial"/>
      <family val="2"/>
    </font>
    <font>
      <sz val="10"/>
      <name val="Arial"/>
      <family val="2"/>
    </font>
    <font>
      <u/>
      <sz val="10"/>
      <name val="Arial"/>
      <family val="2"/>
    </font>
    <font>
      <u/>
      <sz val="11"/>
      <color theme="10"/>
      <name val="Calibri"/>
      <family val="2"/>
      <scheme val="minor"/>
    </font>
    <font>
      <u/>
      <sz val="11"/>
      <color theme="10"/>
      <name val="Arial"/>
      <family val="2"/>
    </font>
    <font>
      <b/>
      <sz val="16"/>
      <color theme="0"/>
      <name val="Arial"/>
      <family val="2"/>
    </font>
    <font>
      <sz val="10"/>
      <color theme="1"/>
      <name val="Arial"/>
      <family val="2"/>
    </font>
    <font>
      <b/>
      <sz val="11"/>
      <color rgb="FF16365C"/>
      <name val="Arial"/>
      <family val="2"/>
    </font>
    <font>
      <b/>
      <sz val="11"/>
      <color theme="0"/>
      <name val="Arial"/>
      <family val="2"/>
    </font>
    <font>
      <sz val="11"/>
      <color theme="0"/>
      <name val="Arial"/>
      <family val="2"/>
    </font>
    <font>
      <b/>
      <sz val="11"/>
      <color rgb="FF92D050"/>
      <name val="Arial"/>
      <family val="2"/>
    </font>
    <font>
      <b/>
      <sz val="16"/>
      <color theme="1"/>
      <name val="Arial"/>
      <family val="2"/>
    </font>
    <font>
      <b/>
      <sz val="20"/>
      <color rgb="FFC00000"/>
      <name val="Arial"/>
      <family val="2"/>
    </font>
    <font>
      <b/>
      <u/>
      <sz val="20"/>
      <color rgb="FFC00000"/>
      <name val="Arial"/>
      <family val="2"/>
    </font>
    <font>
      <sz val="11"/>
      <name val="Arial"/>
      <family val="2"/>
    </font>
    <font>
      <sz val="11"/>
      <color rgb="FFFF0000"/>
      <name val="Arial"/>
      <family val="2"/>
    </font>
    <font>
      <sz val="11"/>
      <name val="Calibri"/>
      <family val="2"/>
      <scheme val="minor"/>
    </font>
    <font>
      <b/>
      <sz val="11"/>
      <name val="Arial"/>
      <family val="2"/>
    </font>
    <font>
      <i/>
      <sz val="11"/>
      <color theme="0" tint="-0.499984740745262"/>
      <name val="Calibri"/>
      <family val="2"/>
      <scheme val="minor"/>
    </font>
    <font>
      <b/>
      <u/>
      <sz val="18"/>
      <color theme="0"/>
      <name val="Calibri"/>
      <family val="2"/>
      <scheme val="minor"/>
    </font>
    <font>
      <b/>
      <sz val="14"/>
      <color theme="1"/>
      <name val="Calibri"/>
      <family val="2"/>
      <scheme val="minor"/>
    </font>
    <font>
      <i/>
      <sz val="11"/>
      <color rgb="FF000000"/>
      <name val="Calibri"/>
      <family val="2"/>
    </font>
    <font>
      <i/>
      <u/>
      <sz val="11"/>
      <color rgb="FF000000"/>
      <name val="Calibri"/>
      <family val="2"/>
    </font>
    <font>
      <b/>
      <i/>
      <sz val="11"/>
      <color theme="1"/>
      <name val="Calibri"/>
      <family val="2"/>
      <scheme val="minor"/>
    </font>
    <font>
      <b/>
      <i/>
      <sz val="10"/>
      <name val="Calibri"/>
      <family val="2"/>
      <scheme val="minor"/>
    </font>
    <font>
      <sz val="11"/>
      <color theme="1"/>
      <name val="Calibri"/>
      <family val="2"/>
    </font>
    <font>
      <b/>
      <sz val="11"/>
      <color theme="1"/>
      <name val="Calibri"/>
      <family val="2"/>
    </font>
    <font>
      <b/>
      <sz val="18"/>
      <color rgb="FFFF0000"/>
      <name val="Calibri"/>
      <family val="2"/>
      <scheme val="minor"/>
    </font>
    <font>
      <b/>
      <vertAlign val="subscript"/>
      <sz val="16"/>
      <color theme="0"/>
      <name val="Calibri"/>
      <family val="2"/>
      <scheme val="minor"/>
    </font>
    <font>
      <b/>
      <sz val="11"/>
      <color theme="0"/>
      <name val="Calibri"/>
      <family val="2"/>
    </font>
    <font>
      <b/>
      <vertAlign val="subscript"/>
      <sz val="11"/>
      <name val="Calibri"/>
      <family val="2"/>
      <scheme val="minor"/>
    </font>
    <font>
      <b/>
      <sz val="14"/>
      <color theme="0"/>
      <name val="Calibri"/>
      <family val="2"/>
      <scheme val="minor"/>
    </font>
    <font>
      <sz val="8"/>
      <color theme="1"/>
      <name val="Calibri"/>
      <family val="2"/>
      <scheme val="minor"/>
    </font>
    <font>
      <i/>
      <sz val="9"/>
      <color theme="1"/>
      <name val="Calibri"/>
      <family val="2"/>
      <scheme val="minor"/>
    </font>
    <font>
      <b/>
      <sz val="11"/>
      <name val="Aptos Narrow"/>
      <family val="2"/>
    </font>
    <font>
      <b/>
      <sz val="11"/>
      <color theme="1"/>
      <name val="Aptos Narrow"/>
      <family val="2"/>
    </font>
    <font>
      <sz val="11"/>
      <color theme="1"/>
      <name val="Aptos Narrow"/>
      <family val="2"/>
    </font>
    <font>
      <sz val="9.35"/>
      <color theme="1"/>
      <name val="Calibri"/>
      <family val="2"/>
    </font>
    <font>
      <b/>
      <sz val="28"/>
      <color theme="1"/>
      <name val="Calibri"/>
      <family val="2"/>
      <scheme val="minor"/>
    </font>
    <font>
      <b/>
      <vertAlign val="subscript"/>
      <sz val="28"/>
      <color theme="1"/>
      <name val="Calibri"/>
      <family val="2"/>
      <scheme val="minor"/>
    </font>
    <font>
      <b/>
      <sz val="14"/>
      <color rgb="FFFF0000"/>
      <name val="Calibri"/>
      <family val="2"/>
      <scheme val="minor"/>
    </font>
    <font>
      <b/>
      <sz val="12"/>
      <color rgb="FFFF0000"/>
      <name val="Calibri"/>
      <family val="2"/>
      <scheme val="minor"/>
    </font>
    <font>
      <i/>
      <sz val="24"/>
      <color rgb="FF000000"/>
      <name val="Calibri"/>
      <family val="2"/>
    </font>
    <font>
      <sz val="8"/>
      <color rgb="FF000000"/>
      <name val="Segoe UI"/>
      <family val="2"/>
    </font>
    <font>
      <sz val="11"/>
      <color rgb="FFFF0000"/>
      <name val="Calibri"/>
      <family val="2"/>
      <scheme val="minor"/>
    </font>
    <font>
      <i/>
      <sz val="11"/>
      <color rgb="FFFF0000"/>
      <name val="Calibri"/>
      <family val="2"/>
      <scheme val="minor"/>
    </font>
  </fonts>
  <fills count="19">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rgb="FF16365C"/>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16365C"/>
        <bgColor theme="4" tint="0.79998168889431442"/>
      </patternFill>
    </fill>
    <fill>
      <patternFill patternType="solid">
        <fgColor theme="4" tint="-0.499984740745262"/>
        <bgColor indexed="64"/>
      </patternFill>
    </fill>
    <fill>
      <patternFill patternType="solid">
        <fgColor theme="4" tint="0.79998168889431442"/>
        <bgColor indexed="64"/>
      </patternFill>
    </fill>
    <fill>
      <patternFill patternType="lightUp"/>
    </fill>
    <fill>
      <patternFill patternType="solid">
        <fgColor theme="9" tint="0.39997558519241921"/>
        <bgColor indexed="64"/>
      </patternFill>
    </fill>
    <fill>
      <patternFill patternType="solid">
        <fgColor rgb="FFFF99CC"/>
        <bgColor indexed="64"/>
      </patternFill>
    </fill>
    <fill>
      <patternFill patternType="solid">
        <fgColor theme="5" tint="0.59999389629810485"/>
        <bgColor indexed="64"/>
      </patternFill>
    </fill>
    <fill>
      <patternFill patternType="solid">
        <fgColor rgb="FFFFFF99"/>
        <bgColor indexed="64"/>
      </patternFill>
    </fill>
    <fill>
      <patternFill patternType="solid">
        <fgColor rgb="FFFFC000"/>
        <bgColor indexed="64"/>
      </patternFill>
    </fill>
    <fill>
      <patternFill patternType="solid">
        <fgColor theme="4"/>
        <bgColor indexed="64"/>
      </patternFill>
    </fill>
    <fill>
      <patternFill patternType="solid">
        <fgColor theme="3" tint="0.749992370372631"/>
        <bgColor indexed="64"/>
      </patternFill>
    </fill>
    <fill>
      <patternFill patternType="solid">
        <fgColor theme="3" tint="0.59999389629810485"/>
        <bgColor indexed="64"/>
      </patternFill>
    </fill>
  </fills>
  <borders count="9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ck">
        <color theme="0"/>
      </left>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theme="0"/>
      </left>
      <right style="thin">
        <color indexed="64"/>
      </right>
      <top style="thin">
        <color auto="1"/>
      </top>
      <bottom style="thin">
        <color indexed="64"/>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thin">
        <color indexed="64"/>
      </left>
      <right style="thin">
        <color indexed="64"/>
      </right>
      <top/>
      <bottom style="hair">
        <color auto="1"/>
      </bottom>
      <diagonal/>
    </border>
    <border>
      <left style="thin">
        <color indexed="64"/>
      </left>
      <right/>
      <top/>
      <bottom/>
      <diagonal/>
    </border>
    <border>
      <left/>
      <right style="thin">
        <color theme="0"/>
      </right>
      <top style="thin">
        <color theme="0"/>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hair">
        <color theme="0" tint="-0.499984740745262"/>
      </left>
      <right/>
      <top style="thin">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style="hair">
        <color theme="0" tint="-0.499984740745262"/>
      </top>
      <bottom style="thin">
        <color theme="0" tint="-0.499984740745262"/>
      </bottom>
      <diagonal/>
    </border>
    <border>
      <left style="thin">
        <color theme="0" tint="-0.499984740745262"/>
      </left>
      <right style="hair">
        <color theme="0" tint="-0.499984740745262"/>
      </right>
      <top/>
      <bottom style="hair">
        <color theme="0" tint="-0.499984740745262"/>
      </bottom>
      <diagonal/>
    </border>
    <border>
      <left style="hair">
        <color theme="0" tint="-0.499984740745262"/>
      </left>
      <right style="thin">
        <color theme="0" tint="-0.499984740745262"/>
      </right>
      <top/>
      <bottom style="hair">
        <color theme="0" tint="-0.499984740745262"/>
      </bottom>
      <diagonal/>
    </border>
    <border>
      <left style="thin">
        <color theme="0" tint="-0.499984740745262"/>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medium">
        <color indexed="64"/>
      </left>
      <right style="medium">
        <color indexed="64"/>
      </right>
      <top style="medium">
        <color indexed="64"/>
      </top>
      <bottom style="medium">
        <color indexed="64"/>
      </bottom>
      <diagonal/>
    </border>
    <border>
      <left/>
      <right style="thick">
        <color theme="0"/>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medium">
        <color indexed="64"/>
      </right>
      <top style="thin">
        <color indexed="64"/>
      </top>
      <bottom style="thin">
        <color indexed="64"/>
      </bottom>
      <diagonal/>
    </border>
    <border>
      <left style="thin">
        <color theme="0" tint="-0.499984740745262"/>
      </left>
      <right/>
      <top/>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499984740745262"/>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right style="thin">
        <color indexed="64"/>
      </right>
      <top style="thin">
        <color indexed="64"/>
      </top>
      <bottom style="medium">
        <color indexed="64"/>
      </bottom>
      <diagonal/>
    </border>
    <border>
      <left style="medium">
        <color indexed="64"/>
      </left>
      <right/>
      <top/>
      <bottom/>
      <diagonal/>
    </border>
  </borders>
  <cellStyleXfs count="5">
    <xf numFmtId="0" fontId="0" fillId="0" borderId="0"/>
    <xf numFmtId="44" fontId="9" fillId="0" borderId="0" applyFont="0" applyFill="0" applyBorder="0" applyAlignment="0" applyProtection="0"/>
    <xf numFmtId="43" fontId="9" fillId="0" borderId="0" applyFont="0" applyFill="0" applyBorder="0" applyAlignment="0" applyProtection="0"/>
    <xf numFmtId="0" fontId="28" fillId="0" borderId="0" applyNumberFormat="0" applyFill="0" applyBorder="0" applyAlignment="0" applyProtection="0"/>
    <xf numFmtId="9" fontId="9" fillId="0" borderId="0" applyFont="0" applyFill="0" applyBorder="0" applyAlignment="0" applyProtection="0"/>
  </cellStyleXfs>
  <cellXfs count="340">
    <xf numFmtId="0" fontId="0" fillId="0" borderId="0" xfId="0"/>
    <xf numFmtId="0" fontId="17" fillId="3" borderId="0" xfId="0" applyFont="1" applyFill="1"/>
    <xf numFmtId="0" fontId="20" fillId="3" borderId="0" xfId="0" applyFont="1" applyFill="1" applyAlignment="1">
      <alignment horizontal="left" vertical="center"/>
    </xf>
    <xf numFmtId="0" fontId="17" fillId="5" borderId="6" xfId="0" applyFont="1" applyFill="1" applyBorder="1" applyAlignment="1" applyProtection="1">
      <alignment horizontal="left"/>
      <protection locked="0"/>
    </xf>
    <xf numFmtId="0" fontId="20" fillId="3" borderId="0" xfId="0" applyFont="1" applyFill="1" applyAlignment="1">
      <alignment horizontal="center" vertical="center"/>
    </xf>
    <xf numFmtId="0" fontId="20" fillId="3" borderId="0" xfId="0" applyFont="1" applyFill="1" applyAlignment="1">
      <alignment horizontal="left" vertical="center" wrapText="1"/>
    </xf>
    <xf numFmtId="0" fontId="17" fillId="3" borderId="0" xfId="0" applyFont="1" applyFill="1" applyAlignment="1">
      <alignment horizontal="left"/>
    </xf>
    <xf numFmtId="0" fontId="17" fillId="3" borderId="0" xfId="0" applyFont="1" applyFill="1" applyAlignment="1">
      <alignment horizontal="left" wrapText="1"/>
    </xf>
    <xf numFmtId="0" fontId="24" fillId="3" borderId="0" xfId="0" applyFont="1" applyFill="1"/>
    <xf numFmtId="0" fontId="17" fillId="3" borderId="0" xfId="0" applyFont="1" applyFill="1" applyAlignment="1">
      <alignment horizontal="left" vertical="center" indent="15"/>
    </xf>
    <xf numFmtId="0" fontId="20" fillId="3" borderId="0" xfId="0" applyFont="1" applyFill="1" applyAlignment="1">
      <alignment horizontal="right" vertical="center"/>
    </xf>
    <xf numFmtId="14" fontId="17" fillId="5" borderId="6" xfId="0" applyNumberFormat="1" applyFont="1" applyFill="1" applyBorder="1" applyAlignment="1" applyProtection="1">
      <alignment horizontal="center"/>
      <protection locked="0"/>
    </xf>
    <xf numFmtId="0" fontId="29" fillId="3" borderId="0" xfId="3" applyFont="1" applyFill="1" applyAlignment="1">
      <alignment horizontal="left" vertical="center" indent="15"/>
    </xf>
    <xf numFmtId="14" fontId="17" fillId="3" borderId="0" xfId="0" applyNumberFormat="1" applyFont="1" applyFill="1" applyAlignment="1" applyProtection="1">
      <alignment horizontal="center"/>
      <protection locked="0"/>
    </xf>
    <xf numFmtId="0" fontId="31" fillId="3" borderId="0" xfId="0" applyFont="1" applyFill="1"/>
    <xf numFmtId="0" fontId="30" fillId="0" borderId="0" xfId="0" applyFont="1" applyAlignment="1">
      <alignment horizontal="left" vertical="center"/>
    </xf>
    <xf numFmtId="0" fontId="31" fillId="0" borderId="0" xfId="0" applyFont="1"/>
    <xf numFmtId="0" fontId="17" fillId="3" borderId="0" xfId="0" applyFont="1" applyFill="1" applyAlignment="1">
      <alignment vertical="center"/>
    </xf>
    <xf numFmtId="0" fontId="32" fillId="3" borderId="0" xfId="0" applyFont="1" applyFill="1" applyAlignment="1">
      <alignment horizontal="center" vertical="center"/>
    </xf>
    <xf numFmtId="0" fontId="22" fillId="3" borderId="0" xfId="0" applyFont="1" applyFill="1" applyAlignment="1">
      <alignment vertical="center"/>
    </xf>
    <xf numFmtId="0" fontId="17" fillId="3" borderId="0" xfId="0" applyFont="1" applyFill="1" applyAlignment="1">
      <alignment horizontal="right" vertical="center"/>
    </xf>
    <xf numFmtId="0" fontId="17" fillId="3" borderId="0" xfId="0" applyFont="1" applyFill="1" applyAlignment="1">
      <alignment horizontal="left" vertical="center"/>
    </xf>
    <xf numFmtId="0" fontId="33" fillId="4" borderId="11" xfId="0" applyFont="1" applyFill="1" applyBorder="1" applyAlignment="1">
      <alignment horizontal="center" vertical="center"/>
    </xf>
    <xf numFmtId="0" fontId="33" fillId="4" borderId="12" xfId="0" applyFont="1" applyFill="1" applyBorder="1" applyAlignment="1">
      <alignment horizontal="center" vertical="center"/>
    </xf>
    <xf numFmtId="0" fontId="17" fillId="0" borderId="13" xfId="0" applyFont="1" applyBorder="1" applyAlignment="1">
      <alignment vertical="center"/>
    </xf>
    <xf numFmtId="0" fontId="17" fillId="0" borderId="13" xfId="0" applyFont="1" applyBorder="1" applyAlignment="1">
      <alignment horizontal="center" vertical="center"/>
    </xf>
    <xf numFmtId="165" fontId="17" fillId="5" borderId="13" xfId="2" applyNumberFormat="1" applyFont="1" applyFill="1" applyBorder="1" applyAlignment="1" applyProtection="1">
      <alignment horizontal="right" vertical="center"/>
      <protection locked="0"/>
    </xf>
    <xf numFmtId="0" fontId="17" fillId="0" borderId="14" xfId="0" applyFont="1" applyBorder="1" applyAlignment="1">
      <alignment vertical="center"/>
    </xf>
    <xf numFmtId="0" fontId="17" fillId="0" borderId="14" xfId="0" applyFont="1" applyBorder="1" applyAlignment="1">
      <alignment horizontal="center" vertical="center"/>
    </xf>
    <xf numFmtId="165" fontId="17" fillId="5" borderId="14" xfId="2" applyNumberFormat="1" applyFont="1" applyFill="1" applyBorder="1" applyAlignment="1" applyProtection="1">
      <alignment horizontal="right" vertical="center"/>
      <protection locked="0"/>
    </xf>
    <xf numFmtId="0" fontId="34" fillId="3" borderId="0" xfId="0" applyFont="1" applyFill="1" applyAlignment="1">
      <alignment vertical="center"/>
    </xf>
    <xf numFmtId="0" fontId="17" fillId="0" borderId="15" xfId="0" applyFont="1" applyBorder="1" applyAlignment="1">
      <alignment vertical="center"/>
    </xf>
    <xf numFmtId="0" fontId="17" fillId="0" borderId="15" xfId="0" applyFont="1" applyBorder="1" applyAlignment="1">
      <alignment horizontal="center" vertical="center"/>
    </xf>
    <xf numFmtId="165" fontId="17" fillId="5" borderId="15" xfId="2" applyNumberFormat="1" applyFont="1" applyFill="1" applyBorder="1" applyAlignment="1" applyProtection="1">
      <alignment horizontal="right" vertical="center"/>
      <protection locked="0"/>
    </xf>
    <xf numFmtId="0" fontId="33" fillId="4" borderId="11" xfId="0" applyFont="1" applyFill="1" applyBorder="1" applyAlignment="1">
      <alignment vertical="center"/>
    </xf>
    <xf numFmtId="165" fontId="33" fillId="4" borderId="16" xfId="2" applyNumberFormat="1" applyFont="1" applyFill="1" applyBorder="1" applyAlignment="1" applyProtection="1">
      <alignment horizontal="right" vertical="center"/>
    </xf>
    <xf numFmtId="0" fontId="34" fillId="3" borderId="0" xfId="0" applyFont="1" applyFill="1" applyAlignment="1" applyProtection="1">
      <alignment vertical="center"/>
      <protection locked="0"/>
    </xf>
    <xf numFmtId="0" fontId="17" fillId="3" borderId="0" xfId="0" applyFont="1" applyFill="1" applyProtection="1">
      <protection locked="0"/>
    </xf>
    <xf numFmtId="0" fontId="34" fillId="3" borderId="0" xfId="0" applyFont="1" applyFill="1" applyProtection="1">
      <protection locked="0"/>
    </xf>
    <xf numFmtId="0" fontId="33" fillId="4" borderId="16" xfId="0" applyFont="1" applyFill="1" applyBorder="1" applyAlignment="1">
      <alignment horizontal="center" vertical="center"/>
    </xf>
    <xf numFmtId="0" fontId="17" fillId="3" borderId="0" xfId="0" applyFont="1" applyFill="1" applyAlignment="1">
      <alignment vertical="center" wrapText="1"/>
    </xf>
    <xf numFmtId="0" fontId="17" fillId="3" borderId="13" xfId="0" applyFont="1" applyFill="1" applyBorder="1" applyAlignment="1">
      <alignment vertical="center" wrapText="1"/>
    </xf>
    <xf numFmtId="0" fontId="17" fillId="3" borderId="13" xfId="0" applyFont="1" applyFill="1" applyBorder="1" applyAlignment="1">
      <alignment horizontal="center" vertical="center" wrapText="1"/>
    </xf>
    <xf numFmtId="165" fontId="17" fillId="5" borderId="13" xfId="2" applyNumberFormat="1" applyFont="1" applyFill="1" applyBorder="1" applyAlignment="1" applyProtection="1">
      <alignment horizontal="right" vertical="center" wrapText="1"/>
      <protection locked="0"/>
    </xf>
    <xf numFmtId="0" fontId="17" fillId="3" borderId="14" xfId="0" applyFont="1" applyFill="1" applyBorder="1" applyAlignment="1">
      <alignment vertical="center" wrapText="1"/>
    </xf>
    <xf numFmtId="0" fontId="17" fillId="3" borderId="14" xfId="0" applyFont="1" applyFill="1" applyBorder="1" applyAlignment="1">
      <alignment horizontal="center" vertical="center" wrapText="1"/>
    </xf>
    <xf numFmtId="165" fontId="17" fillId="5" borderId="14" xfId="2" applyNumberFormat="1" applyFont="1" applyFill="1" applyBorder="1" applyAlignment="1" applyProtection="1">
      <alignment horizontal="right" vertical="center" wrapText="1"/>
      <protection locked="0"/>
    </xf>
    <xf numFmtId="0" fontId="17" fillId="3" borderId="15" xfId="0" applyFont="1" applyFill="1" applyBorder="1" applyAlignment="1">
      <alignment vertical="center" wrapText="1"/>
    </xf>
    <xf numFmtId="0" fontId="17" fillId="3" borderId="15" xfId="0" applyFont="1" applyFill="1" applyBorder="1" applyAlignment="1">
      <alignment horizontal="center" vertical="center" wrapText="1"/>
    </xf>
    <xf numFmtId="165" fontId="17" fillId="5" borderId="15" xfId="2" applyNumberFormat="1" applyFont="1" applyFill="1" applyBorder="1" applyAlignment="1" applyProtection="1">
      <alignment horizontal="right" vertical="center" wrapText="1"/>
      <protection locked="0"/>
    </xf>
    <xf numFmtId="0" fontId="33" fillId="4" borderId="17" xfId="0" applyFont="1" applyFill="1" applyBorder="1" applyAlignment="1">
      <alignment vertical="center" wrapText="1"/>
    </xf>
    <xf numFmtId="0" fontId="33" fillId="4" borderId="18" xfId="0" applyFont="1" applyFill="1" applyBorder="1" applyAlignment="1">
      <alignment horizontal="center" vertical="center" wrapText="1"/>
    </xf>
    <xf numFmtId="165" fontId="33" fillId="4" borderId="18" xfId="2" applyNumberFormat="1" applyFont="1" applyFill="1" applyBorder="1" applyAlignment="1" applyProtection="1">
      <alignment horizontal="right" vertical="center" wrapText="1"/>
    </xf>
    <xf numFmtId="165" fontId="33" fillId="4" borderId="19" xfId="2" applyNumberFormat="1" applyFont="1" applyFill="1" applyBorder="1" applyAlignment="1" applyProtection="1">
      <alignment horizontal="right" vertical="center" wrapText="1"/>
    </xf>
    <xf numFmtId="0" fontId="33" fillId="4" borderId="20" xfId="0" applyFont="1" applyFill="1" applyBorder="1" applyAlignment="1">
      <alignment vertical="center" wrapText="1"/>
    </xf>
    <xf numFmtId="0" fontId="33" fillId="4" borderId="21" xfId="0" applyFont="1" applyFill="1" applyBorder="1" applyAlignment="1">
      <alignment horizontal="center" vertical="center" wrapText="1"/>
    </xf>
    <xf numFmtId="166" fontId="35" fillId="4" borderId="21" xfId="2" applyNumberFormat="1" applyFont="1" applyFill="1" applyBorder="1" applyAlignment="1" applyProtection="1">
      <alignment horizontal="center" vertical="center" wrapText="1"/>
    </xf>
    <xf numFmtId="166" fontId="35" fillId="4" borderId="22" xfId="2" applyNumberFormat="1" applyFont="1" applyFill="1" applyBorder="1" applyAlignment="1" applyProtection="1">
      <alignment horizontal="center" vertical="center" wrapText="1"/>
    </xf>
    <xf numFmtId="0" fontId="17" fillId="3" borderId="23" xfId="0" applyFont="1" applyFill="1" applyBorder="1" applyAlignment="1">
      <alignment vertical="center" wrapText="1"/>
    </xf>
    <xf numFmtId="0" fontId="17" fillId="3" borderId="23" xfId="0" applyFont="1" applyFill="1" applyBorder="1" applyAlignment="1">
      <alignment horizontal="center" vertical="center" wrapText="1"/>
    </xf>
    <xf numFmtId="165" fontId="17" fillId="5" borderId="23" xfId="2" applyNumberFormat="1" applyFont="1" applyFill="1" applyBorder="1" applyAlignment="1" applyProtection="1">
      <alignment horizontal="right" vertical="center" wrapText="1"/>
      <protection locked="0"/>
    </xf>
    <xf numFmtId="0" fontId="17" fillId="0" borderId="0" xfId="0" applyFont="1"/>
    <xf numFmtId="0" fontId="17" fillId="0" borderId="24" xfId="0" applyFont="1" applyBorder="1"/>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vertical="center" wrapText="1"/>
    </xf>
    <xf numFmtId="0" fontId="17" fillId="0" borderId="25" xfId="0" applyFont="1" applyBorder="1" applyAlignment="1">
      <alignment vertical="center"/>
    </xf>
    <xf numFmtId="0" fontId="22" fillId="0" borderId="0" xfId="0" applyFont="1"/>
    <xf numFmtId="0" fontId="17" fillId="0" borderId="0" xfId="0" applyFont="1" applyAlignment="1">
      <alignment wrapText="1"/>
    </xf>
    <xf numFmtId="0" fontId="28" fillId="0" borderId="0" xfId="3" quotePrefix="1" applyFill="1" applyAlignment="1" applyProtection="1">
      <alignment horizontal="left" indent="2"/>
    </xf>
    <xf numFmtId="0" fontId="0" fillId="0" borderId="0" xfId="0" applyAlignment="1">
      <alignment vertical="center"/>
    </xf>
    <xf numFmtId="0" fontId="12" fillId="8" borderId="0" xfId="0" applyFont="1" applyFill="1" applyAlignment="1">
      <alignment vertical="center"/>
    </xf>
    <xf numFmtId="0" fontId="6" fillId="8" borderId="0" xfId="0" applyFont="1" applyFill="1" applyAlignment="1">
      <alignment vertical="center"/>
    </xf>
    <xf numFmtId="0" fontId="0" fillId="0" borderId="26" xfId="0" applyBorder="1"/>
    <xf numFmtId="0" fontId="0" fillId="5" borderId="26" xfId="0" applyFill="1" applyBorder="1" applyAlignment="1" applyProtection="1">
      <alignment horizontal="center"/>
      <protection locked="0"/>
    </xf>
    <xf numFmtId="0" fontId="40" fillId="0" borderId="24" xfId="0" applyFont="1" applyBorder="1"/>
    <xf numFmtId="0" fontId="41" fillId="5" borderId="26" xfId="0" applyFont="1" applyFill="1" applyBorder="1" applyAlignment="1" applyProtection="1">
      <alignment horizontal="center" vertical="center"/>
      <protection locked="0"/>
    </xf>
    <xf numFmtId="0" fontId="40" fillId="0" borderId="0" xfId="0" applyFont="1"/>
    <xf numFmtId="0" fontId="40" fillId="0" borderId="0" xfId="0" quotePrefix="1" applyFont="1" applyAlignment="1">
      <alignment vertical="center" wrapText="1"/>
    </xf>
    <xf numFmtId="0" fontId="39" fillId="0" borderId="0" xfId="0" applyFont="1" applyAlignment="1">
      <alignment horizontal="left" vertical="center" wrapText="1"/>
    </xf>
    <xf numFmtId="0" fontId="8" fillId="0" borderId="0" xfId="0" applyFont="1" applyAlignment="1">
      <alignment vertical="center" wrapText="1"/>
    </xf>
    <xf numFmtId="0" fontId="8" fillId="9" borderId="27"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0" fillId="5" borderId="31" xfId="0" applyFill="1" applyBorder="1" applyProtection="1">
      <protection locked="0"/>
    </xf>
    <xf numFmtId="0" fontId="0" fillId="5" borderId="32" xfId="0" applyFill="1" applyBorder="1" applyProtection="1">
      <protection locked="0"/>
    </xf>
    <xf numFmtId="0" fontId="0" fillId="5" borderId="30" xfId="0" applyFill="1" applyBorder="1" applyProtection="1">
      <protection locked="0"/>
    </xf>
    <xf numFmtId="44" fontId="0" fillId="5" borderId="31" xfId="1" applyFont="1" applyFill="1" applyBorder="1" applyProtection="1">
      <protection locked="0"/>
    </xf>
    <xf numFmtId="44" fontId="0" fillId="0" borderId="32" xfId="1" applyFont="1" applyBorder="1" applyProtection="1"/>
    <xf numFmtId="44" fontId="0" fillId="5" borderId="30" xfId="1" applyFont="1" applyFill="1" applyBorder="1" applyProtection="1">
      <protection locked="0"/>
    </xf>
    <xf numFmtId="44" fontId="0" fillId="0" borderId="31" xfId="0" applyNumberFormat="1" applyBorder="1"/>
    <xf numFmtId="44" fontId="0" fillId="0" borderId="32" xfId="0" applyNumberFormat="1" applyBorder="1"/>
    <xf numFmtId="0" fontId="0" fillId="5" borderId="34" xfId="0" applyFill="1" applyBorder="1" applyProtection="1">
      <protection locked="0"/>
    </xf>
    <xf numFmtId="0" fontId="0" fillId="5" borderId="35" xfId="0" applyFill="1" applyBorder="1" applyProtection="1">
      <protection locked="0"/>
    </xf>
    <xf numFmtId="0" fontId="0" fillId="5" borderId="33" xfId="0" applyFill="1" applyBorder="1" applyProtection="1">
      <protection locked="0"/>
    </xf>
    <xf numFmtId="44" fontId="0" fillId="5" borderId="34" xfId="1" applyFont="1" applyFill="1" applyBorder="1" applyProtection="1">
      <protection locked="0"/>
    </xf>
    <xf numFmtId="44" fontId="0" fillId="0" borderId="35" xfId="1" applyFont="1" applyBorder="1" applyProtection="1"/>
    <xf numFmtId="44" fontId="0" fillId="5" borderId="33" xfId="1" applyFont="1" applyFill="1" applyBorder="1" applyProtection="1">
      <protection locked="0"/>
    </xf>
    <xf numFmtId="44" fontId="0" fillId="0" borderId="34" xfId="0" applyNumberFormat="1" applyBorder="1"/>
    <xf numFmtId="44" fontId="0" fillId="0" borderId="35" xfId="0" applyNumberFormat="1" applyBorder="1"/>
    <xf numFmtId="0" fontId="43" fillId="0" borderId="34" xfId="0" applyFont="1" applyBorder="1"/>
    <xf numFmtId="0" fontId="0" fillId="0" borderId="34" xfId="0" applyBorder="1"/>
    <xf numFmtId="0" fontId="0" fillId="0" borderId="35" xfId="0" applyBorder="1"/>
    <xf numFmtId="0" fontId="0" fillId="0" borderId="33" xfId="0" applyBorder="1"/>
    <xf numFmtId="44" fontId="0" fillId="0" borderId="34" xfId="1" applyFont="1" applyBorder="1" applyProtection="1"/>
    <xf numFmtId="44" fontId="0" fillId="0" borderId="33" xfId="1" applyFont="1" applyBorder="1" applyProtection="1"/>
    <xf numFmtId="0" fontId="8" fillId="6" borderId="37" xfId="0" applyFont="1" applyFill="1" applyBorder="1"/>
    <xf numFmtId="0" fontId="8" fillId="6" borderId="38" xfId="0" applyFont="1" applyFill="1" applyBorder="1"/>
    <xf numFmtId="0" fontId="8" fillId="6" borderId="36" xfId="0" applyFont="1" applyFill="1" applyBorder="1"/>
    <xf numFmtId="44" fontId="8" fillId="6" borderId="37" xfId="1" applyFont="1" applyFill="1" applyBorder="1" applyProtection="1"/>
    <xf numFmtId="44" fontId="8" fillId="6" borderId="38" xfId="1" applyFont="1" applyFill="1" applyBorder="1" applyProtection="1"/>
    <xf numFmtId="44" fontId="8" fillId="6" borderId="36" xfId="1" applyFont="1" applyFill="1" applyBorder="1" applyProtection="1"/>
    <xf numFmtId="0" fontId="14" fillId="9" borderId="39" xfId="0" applyFont="1" applyFill="1" applyBorder="1"/>
    <xf numFmtId="0" fontId="14" fillId="9" borderId="40" xfId="0" applyFont="1" applyFill="1" applyBorder="1"/>
    <xf numFmtId="0" fontId="14" fillId="9" borderId="41" xfId="0" applyFont="1" applyFill="1" applyBorder="1"/>
    <xf numFmtId="44" fontId="14" fillId="9" borderId="41" xfId="0" applyNumberFormat="1" applyFont="1" applyFill="1" applyBorder="1"/>
    <xf numFmtId="0" fontId="2" fillId="0" borderId="26" xfId="0" applyFont="1" applyBorder="1" applyAlignment="1">
      <alignment horizontal="center" vertical="center"/>
    </xf>
    <xf numFmtId="0" fontId="14" fillId="9" borderId="42" xfId="0" applyFont="1" applyFill="1" applyBorder="1"/>
    <xf numFmtId="0" fontId="14" fillId="9" borderId="29" xfId="0" applyFont="1" applyFill="1" applyBorder="1"/>
    <xf numFmtId="0" fontId="8" fillId="9" borderId="43" xfId="0" applyFont="1" applyFill="1" applyBorder="1" applyAlignment="1">
      <alignment horizontal="center" vertical="center" wrapText="1"/>
    </xf>
    <xf numFmtId="2" fontId="0" fillId="5" borderId="44" xfId="1" applyNumberFormat="1" applyFont="1" applyFill="1" applyBorder="1" applyProtection="1">
      <protection locked="0"/>
    </xf>
    <xf numFmtId="2" fontId="0" fillId="5" borderId="45" xfId="1" applyNumberFormat="1" applyFont="1" applyFill="1" applyBorder="1" applyProtection="1">
      <protection locked="0"/>
    </xf>
    <xf numFmtId="2" fontId="0" fillId="0" borderId="45" xfId="1" applyNumberFormat="1" applyFont="1" applyBorder="1" applyProtection="1"/>
    <xf numFmtId="2" fontId="8" fillId="6" borderId="47" xfId="1" applyNumberFormat="1" applyFont="1" applyFill="1" applyBorder="1" applyProtection="1"/>
    <xf numFmtId="0" fontId="0" fillId="5" borderId="46" xfId="0" applyFill="1" applyBorder="1" applyProtection="1">
      <protection locked="0"/>
    </xf>
    <xf numFmtId="0" fontId="0" fillId="5" borderId="49" xfId="0" applyFill="1" applyBorder="1" applyProtection="1">
      <protection locked="0"/>
    </xf>
    <xf numFmtId="2" fontId="14" fillId="9" borderId="40" xfId="0" applyNumberFormat="1" applyFont="1" applyFill="1" applyBorder="1"/>
    <xf numFmtId="44" fontId="0" fillId="10" borderId="30" xfId="1" applyFont="1" applyFill="1" applyBorder="1" applyProtection="1"/>
    <xf numFmtId="44" fontId="0" fillId="10" borderId="33" xfId="1" applyFont="1" applyFill="1" applyBorder="1" applyProtection="1"/>
    <xf numFmtId="0" fontId="8" fillId="9" borderId="39" xfId="0" applyFont="1" applyFill="1" applyBorder="1" applyAlignment="1">
      <alignment horizontal="center" vertical="center" wrapText="1"/>
    </xf>
    <xf numFmtId="0" fontId="8" fillId="9" borderId="41" xfId="0" applyFont="1" applyFill="1" applyBorder="1" applyAlignment="1">
      <alignment horizontal="center" vertical="center" wrapText="1"/>
    </xf>
    <xf numFmtId="0" fontId="8" fillId="9" borderId="26" xfId="0" applyFont="1" applyFill="1" applyBorder="1" applyAlignment="1">
      <alignment horizontal="center" vertical="center" wrapText="1"/>
    </xf>
    <xf numFmtId="0" fontId="0" fillId="0" borderId="50" xfId="0" applyBorder="1"/>
    <xf numFmtId="0" fontId="0" fillId="0" borderId="51" xfId="0" applyBorder="1"/>
    <xf numFmtId="44" fontId="8" fillId="0" borderId="52" xfId="1" applyFont="1" applyBorder="1" applyProtection="1"/>
    <xf numFmtId="0" fontId="0" fillId="0" borderId="53" xfId="0" applyBorder="1"/>
    <xf numFmtId="0" fontId="0" fillId="0" borderId="54" xfId="0" applyBorder="1"/>
    <xf numFmtId="44" fontId="8" fillId="0" borderId="55" xfId="1" applyFont="1" applyBorder="1" applyProtection="1"/>
    <xf numFmtId="0" fontId="8" fillId="9" borderId="39" xfId="0" applyFont="1" applyFill="1" applyBorder="1"/>
    <xf numFmtId="0" fontId="8" fillId="9" borderId="41" xfId="0" applyFont="1" applyFill="1" applyBorder="1"/>
    <xf numFmtId="44" fontId="8" fillId="9" borderId="26" xfId="1" applyFont="1" applyFill="1" applyBorder="1" applyProtection="1"/>
    <xf numFmtId="0" fontId="45" fillId="0" borderId="0" xfId="0" applyFont="1"/>
    <xf numFmtId="44" fontId="45" fillId="0" borderId="26" xfId="1" applyFont="1" applyFill="1" applyBorder="1" applyProtection="1"/>
    <xf numFmtId="0" fontId="0" fillId="0" borderId="0" xfId="0" applyAlignment="1">
      <alignment horizontal="left" wrapText="1"/>
    </xf>
    <xf numFmtId="0" fontId="8" fillId="9" borderId="26" xfId="0" applyFont="1" applyFill="1" applyBorder="1" applyAlignment="1">
      <alignment horizontal="center"/>
    </xf>
    <xf numFmtId="0" fontId="0" fillId="0" borderId="52" xfId="0" applyBorder="1"/>
    <xf numFmtId="44" fontId="0" fillId="0" borderId="52" xfId="1" applyFont="1" applyBorder="1" applyProtection="1"/>
    <xf numFmtId="0" fontId="0" fillId="5" borderId="55" xfId="0" applyFill="1" applyBorder="1" applyProtection="1">
      <protection locked="0"/>
    </xf>
    <xf numFmtId="44" fontId="0" fillId="5" borderId="55" xfId="1" applyFont="1" applyFill="1" applyBorder="1" applyProtection="1">
      <protection locked="0"/>
    </xf>
    <xf numFmtId="0" fontId="8" fillId="6" borderId="56" xfId="0" applyFont="1" applyFill="1" applyBorder="1"/>
    <xf numFmtId="44" fontId="8" fillId="6" borderId="56" xfId="1" applyFont="1" applyFill="1" applyBorder="1" applyProtection="1"/>
    <xf numFmtId="0" fontId="0" fillId="5" borderId="52" xfId="0" applyFill="1" applyBorder="1" applyProtection="1">
      <protection locked="0"/>
    </xf>
    <xf numFmtId="44" fontId="0" fillId="5" borderId="52" xfId="1" applyFont="1" applyFill="1" applyBorder="1" applyProtection="1">
      <protection locked="0"/>
    </xf>
    <xf numFmtId="44" fontId="0" fillId="0" borderId="52" xfId="1" applyFont="1" applyFill="1" applyBorder="1" applyProtection="1"/>
    <xf numFmtId="0" fontId="0" fillId="0" borderId="2" xfId="0" applyBorder="1" applyAlignment="1" applyProtection="1">
      <alignment horizontal="center" vertical="center" wrapText="1"/>
      <protection locked="0"/>
    </xf>
    <xf numFmtId="14" fontId="0" fillId="0" borderId="2" xfId="0" applyNumberFormat="1" applyBorder="1" applyAlignment="1" applyProtection="1">
      <alignment horizontal="center" vertical="center" wrapText="1"/>
      <protection locked="0"/>
    </xf>
    <xf numFmtId="167" fontId="0" fillId="0" borderId="2" xfId="0" applyNumberFormat="1" applyBorder="1" applyAlignment="1" applyProtection="1">
      <alignment horizontal="center" vertical="center" wrapText="1"/>
      <protection locked="0"/>
    </xf>
    <xf numFmtId="44" fontId="5" fillId="0" borderId="0" xfId="0" applyNumberFormat="1" applyFont="1"/>
    <xf numFmtId="0" fontId="0" fillId="11" borderId="2" xfId="0" applyFill="1" applyBorder="1" applyAlignment="1" applyProtection="1">
      <alignment horizontal="center" vertical="center" wrapText="1"/>
      <protection locked="0"/>
    </xf>
    <xf numFmtId="0" fontId="0" fillId="11" borderId="63" xfId="0" applyFill="1" applyBorder="1" applyAlignment="1" applyProtection="1">
      <alignment horizontal="center" vertical="center" wrapText="1"/>
      <protection locked="0"/>
    </xf>
    <xf numFmtId="0" fontId="14" fillId="0" borderId="0" xfId="0" applyFont="1"/>
    <xf numFmtId="0" fontId="16" fillId="0" borderId="2" xfId="0" quotePrefix="1" applyFont="1" applyBorder="1" applyAlignment="1" applyProtection="1">
      <alignment horizontal="center" vertical="center" wrapText="1"/>
      <protection locked="0"/>
    </xf>
    <xf numFmtId="0" fontId="2" fillId="0" borderId="0" xfId="0" applyFont="1" applyAlignment="1">
      <alignment horizontal="left" vertical="center"/>
    </xf>
    <xf numFmtId="44" fontId="0" fillId="0" borderId="32" xfId="1" applyFont="1" applyBorder="1"/>
    <xf numFmtId="44" fontId="0" fillId="0" borderId="35" xfId="1" applyFont="1" applyBorder="1"/>
    <xf numFmtId="44" fontId="0" fillId="0" borderId="34" xfId="1" applyFont="1" applyBorder="1"/>
    <xf numFmtId="44" fontId="0" fillId="0" borderId="33" xfId="1" applyFont="1" applyBorder="1"/>
    <xf numFmtId="44" fontId="8" fillId="6" borderId="37" xfId="1" applyFont="1" applyFill="1" applyBorder="1"/>
    <xf numFmtId="44" fontId="8" fillId="6" borderId="38" xfId="1" applyFont="1" applyFill="1" applyBorder="1"/>
    <xf numFmtId="44" fontId="0" fillId="0" borderId="77" xfId="1" applyFont="1" applyBorder="1"/>
    <xf numFmtId="44" fontId="8" fillId="9" borderId="39" xfId="1" applyFont="1" applyFill="1" applyBorder="1" applyProtection="1"/>
    <xf numFmtId="0" fontId="8" fillId="0" borderId="0" xfId="0" applyFont="1" applyAlignment="1">
      <alignment horizontal="center" vertical="center" wrapText="1"/>
    </xf>
    <xf numFmtId="44" fontId="8" fillId="0" borderId="0" xfId="1" applyFont="1" applyFill="1" applyBorder="1" applyProtection="1">
      <protection locked="0"/>
    </xf>
    <xf numFmtId="44" fontId="8" fillId="0" borderId="0" xfId="1" applyFont="1" applyFill="1" applyBorder="1" applyProtection="1"/>
    <xf numFmtId="44" fontId="8" fillId="0" borderId="50" xfId="1" applyFont="1" applyBorder="1" applyProtection="1"/>
    <xf numFmtId="44" fontId="8" fillId="0" borderId="53" xfId="1" applyFont="1" applyBorder="1" applyProtection="1"/>
    <xf numFmtId="0" fontId="8" fillId="9" borderId="80" xfId="0" applyFont="1" applyFill="1" applyBorder="1" applyAlignment="1">
      <alignment horizontal="center" vertical="center" wrapText="1"/>
    </xf>
    <xf numFmtId="44" fontId="8" fillId="5" borderId="81" xfId="1" applyFont="1" applyFill="1" applyBorder="1" applyProtection="1">
      <protection locked="0"/>
    </xf>
    <xf numFmtId="44" fontId="8" fillId="5" borderId="82" xfId="1" applyFont="1" applyFill="1" applyBorder="1" applyProtection="1">
      <protection locked="0"/>
    </xf>
    <xf numFmtId="44" fontId="8" fillId="9" borderId="80" xfId="1" applyFont="1" applyFill="1" applyBorder="1" applyProtection="1"/>
    <xf numFmtId="0" fontId="0" fillId="0" borderId="71" xfId="0" applyBorder="1" applyAlignment="1">
      <alignment vertical="center"/>
    </xf>
    <xf numFmtId="0" fontId="0" fillId="17" borderId="68" xfId="0" applyFill="1" applyBorder="1" applyAlignment="1">
      <alignment vertical="center"/>
    </xf>
    <xf numFmtId="0" fontId="0" fillId="0" borderId="70" xfId="0" applyBorder="1" applyAlignment="1">
      <alignment vertical="center" wrapText="1"/>
    </xf>
    <xf numFmtId="0" fontId="0" fillId="0" borderId="72" xfId="0" applyBorder="1" applyAlignment="1">
      <alignment vertical="center" wrapText="1"/>
    </xf>
    <xf numFmtId="0" fontId="0" fillId="0" borderId="72" xfId="0" applyBorder="1" applyAlignment="1">
      <alignment vertical="center"/>
    </xf>
    <xf numFmtId="0" fontId="0" fillId="0" borderId="70" xfId="0" applyBorder="1" applyAlignment="1">
      <alignment horizontal="center" vertical="center"/>
    </xf>
    <xf numFmtId="0" fontId="0" fillId="0" borderId="67" xfId="0" applyBorder="1" applyAlignment="1">
      <alignment wrapText="1"/>
    </xf>
    <xf numFmtId="0" fontId="0" fillId="0" borderId="65" xfId="0" applyBorder="1" applyAlignment="1">
      <alignment horizontal="right" vertical="center"/>
    </xf>
    <xf numFmtId="0" fontId="0" fillId="0" borderId="65" xfId="0" applyBorder="1" applyAlignment="1">
      <alignment horizontal="left" vertical="center"/>
    </xf>
    <xf numFmtId="0" fontId="0" fillId="0" borderId="69" xfId="0" applyBorder="1" applyAlignment="1">
      <alignment vertical="center"/>
    </xf>
    <xf numFmtId="0" fontId="0" fillId="0" borderId="71" xfId="0" applyBorder="1" applyAlignment="1">
      <alignment horizontal="right" vertical="center"/>
    </xf>
    <xf numFmtId="0" fontId="8" fillId="0" borderId="71" xfId="0" applyFont="1" applyBorder="1" applyAlignment="1">
      <alignment horizontal="center" vertical="center" wrapText="1"/>
    </xf>
    <xf numFmtId="0" fontId="1" fillId="18" borderId="66" xfId="0" applyFont="1" applyFill="1" applyBorder="1" applyAlignment="1">
      <alignment horizontal="center" vertical="center" wrapText="1"/>
    </xf>
    <xf numFmtId="0" fontId="1" fillId="18" borderId="64" xfId="0" applyFont="1" applyFill="1" applyBorder="1" applyAlignment="1">
      <alignment horizontal="center" vertical="center" wrapText="1"/>
    </xf>
    <xf numFmtId="0" fontId="1" fillId="18" borderId="68" xfId="0" applyFont="1" applyFill="1" applyBorder="1" applyAlignment="1">
      <alignment horizontal="center" vertical="center" wrapText="1"/>
    </xf>
    <xf numFmtId="0" fontId="0" fillId="0" borderId="72" xfId="0" applyBorder="1" applyAlignment="1">
      <alignment horizontal="center" vertical="center"/>
    </xf>
    <xf numFmtId="0" fontId="0" fillId="0" borderId="67" xfId="0" applyBorder="1" applyAlignment="1">
      <alignment horizontal="center" vertical="center"/>
    </xf>
    <xf numFmtId="1" fontId="0" fillId="0" borderId="72" xfId="0" applyNumberFormat="1" applyBorder="1"/>
    <xf numFmtId="0" fontId="8" fillId="0" borderId="67" xfId="0" applyFont="1" applyBorder="1" applyAlignment="1">
      <alignment horizontal="center" vertical="center" wrapText="1"/>
    </xf>
    <xf numFmtId="0" fontId="8" fillId="0" borderId="65" xfId="0" applyFont="1" applyBorder="1" applyAlignment="1">
      <alignment horizontal="center" vertical="center" wrapText="1"/>
    </xf>
    <xf numFmtId="1" fontId="0" fillId="0" borderId="69" xfId="0" applyNumberFormat="1" applyBorder="1"/>
    <xf numFmtId="0" fontId="8" fillId="6" borderId="87" xfId="0" applyFont="1" applyFill="1" applyBorder="1"/>
    <xf numFmtId="0" fontId="8" fillId="6" borderId="88" xfId="0" applyFont="1" applyFill="1" applyBorder="1"/>
    <xf numFmtId="1" fontId="14" fillId="9" borderId="41" xfId="0" applyNumberFormat="1" applyFont="1" applyFill="1" applyBorder="1"/>
    <xf numFmtId="0" fontId="0" fillId="0" borderId="69" xfId="0" applyBorder="1" applyAlignment="1">
      <alignment horizontal="center" vertical="center"/>
    </xf>
    <xf numFmtId="44" fontId="0" fillId="5" borderId="76" xfId="1" applyFont="1" applyFill="1" applyBorder="1" applyProtection="1">
      <protection locked="0"/>
    </xf>
    <xf numFmtId="44" fontId="0" fillId="5" borderId="77" xfId="1" applyFont="1" applyFill="1" applyBorder="1" applyProtection="1">
      <protection locked="0"/>
    </xf>
    <xf numFmtId="0" fontId="0" fillId="5" borderId="51" xfId="0" applyFill="1" applyBorder="1" applyProtection="1">
      <protection locked="0"/>
    </xf>
    <xf numFmtId="0" fontId="0" fillId="5" borderId="50" xfId="0" applyFill="1" applyBorder="1" applyProtection="1">
      <protection locked="0"/>
    </xf>
    <xf numFmtId="0" fontId="0" fillId="5" borderId="54" xfId="0" applyFill="1" applyBorder="1" applyProtection="1">
      <protection locked="0"/>
    </xf>
    <xf numFmtId="0" fontId="0" fillId="5" borderId="53" xfId="0" applyFill="1" applyBorder="1" applyProtection="1">
      <protection locked="0"/>
    </xf>
    <xf numFmtId="0" fontId="0" fillId="0" borderId="0" xfId="0" applyAlignment="1">
      <alignment horizontal="center" vertical="center" wrapText="1"/>
    </xf>
    <xf numFmtId="0" fontId="7" fillId="0" borderId="0" xfId="0" applyFont="1" applyAlignment="1">
      <alignment horizontal="center" vertical="center" wrapText="1"/>
    </xf>
    <xf numFmtId="0" fontId="52" fillId="0" borderId="0" xfId="0" applyFont="1" applyAlignment="1">
      <alignment horizontal="left" vertical="center"/>
    </xf>
    <xf numFmtId="0" fontId="0" fillId="0" borderId="0" xfId="0" applyAlignment="1">
      <alignment horizontal="left" vertical="center" wrapText="1"/>
    </xf>
    <xf numFmtId="0" fontId="0" fillId="0" borderId="0" xfId="0" quotePrefix="1" applyAlignment="1">
      <alignment horizontal="left" vertical="center"/>
    </xf>
    <xf numFmtId="0" fontId="4" fillId="0" borderId="0" xfId="0" quotePrefix="1" applyFont="1" applyAlignment="1">
      <alignment vertical="center" wrapText="1"/>
    </xf>
    <xf numFmtId="0" fontId="0" fillId="0" borderId="0" xfId="0" quotePrefix="1" applyAlignment="1">
      <alignment vertical="center" wrapText="1"/>
    </xf>
    <xf numFmtId="0" fontId="1" fillId="0" borderId="0" xfId="0" applyFont="1" applyAlignment="1">
      <alignment horizontal="left" vertical="center" wrapText="1"/>
    </xf>
    <xf numFmtId="0" fontId="0" fillId="8" borderId="0" xfId="0" applyFill="1" applyAlignment="1">
      <alignment horizontal="left" vertical="center" wrapText="1"/>
    </xf>
    <xf numFmtId="0" fontId="50" fillId="0" borderId="0" xfId="0" quotePrefix="1" applyFont="1" applyAlignment="1">
      <alignment horizontal="left" vertical="center"/>
    </xf>
    <xf numFmtId="0" fontId="0" fillId="8" borderId="0" xfId="0" applyFill="1" applyAlignment="1">
      <alignment horizontal="center" vertical="center" wrapText="1"/>
    </xf>
    <xf numFmtId="0" fontId="6" fillId="0" borderId="0" xfId="0" applyFont="1" applyAlignment="1">
      <alignment horizontal="center" vertical="center"/>
    </xf>
    <xf numFmtId="0" fontId="2" fillId="9" borderId="60" xfId="0" applyFont="1" applyFill="1" applyBorder="1" applyAlignment="1">
      <alignment horizontal="center" vertical="center" wrapText="1"/>
    </xf>
    <xf numFmtId="0" fontId="2" fillId="9" borderId="61"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71" xfId="0" applyBorder="1" applyAlignment="1">
      <alignment horizontal="center" vertical="center" wrapText="1"/>
    </xf>
    <xf numFmtId="4" fontId="0" fillId="0" borderId="71" xfId="0" applyNumberFormat="1" applyBorder="1" applyAlignment="1">
      <alignment horizontal="center" vertical="center" wrapText="1"/>
    </xf>
    <xf numFmtId="0" fontId="0" fillId="0" borderId="89" xfId="0" applyBorder="1" applyAlignment="1">
      <alignment horizontal="center" vertical="center" wrapText="1"/>
    </xf>
    <xf numFmtId="0" fontId="2" fillId="9" borderId="62" xfId="0" applyFont="1" applyFill="1" applyBorder="1" applyAlignment="1">
      <alignment horizontal="center" vertical="center" wrapText="1"/>
    </xf>
    <xf numFmtId="3" fontId="2" fillId="0" borderId="75" xfId="0" applyNumberFormat="1" applyFont="1" applyBorder="1" applyAlignment="1">
      <alignment horizontal="center" vertical="center" wrapText="1"/>
    </xf>
    <xf numFmtId="4" fontId="2" fillId="0" borderId="59" xfId="0" applyNumberFormat="1" applyFont="1" applyBorder="1" applyAlignment="1">
      <alignment horizontal="center" vertical="center" wrapText="1"/>
    </xf>
    <xf numFmtId="0" fontId="0" fillId="12" borderId="71" xfId="0" applyFill="1" applyBorder="1" applyAlignment="1" applyProtection="1">
      <alignment horizontal="center" vertical="center" wrapText="1"/>
      <protection locked="0"/>
    </xf>
    <xf numFmtId="0" fontId="0" fillId="11" borderId="71" xfId="0" applyFill="1" applyBorder="1" applyAlignment="1" applyProtection="1">
      <alignment horizontal="center" vertical="center" wrapText="1"/>
      <protection locked="0"/>
    </xf>
    <xf numFmtId="0" fontId="0" fillId="13" borderId="71" xfId="0" applyFill="1" applyBorder="1" applyAlignment="1" applyProtection="1">
      <alignment horizontal="center" vertical="center" wrapText="1"/>
      <protection locked="0"/>
    </xf>
    <xf numFmtId="0" fontId="0" fillId="14" borderId="71" xfId="0" applyFill="1" applyBorder="1" applyAlignment="1" applyProtection="1">
      <alignment horizontal="center" vertical="center" wrapText="1"/>
      <protection locked="0"/>
    </xf>
    <xf numFmtId="3" fontId="0" fillId="14" borderId="71" xfId="0" applyNumberFormat="1" applyFill="1" applyBorder="1" applyAlignment="1" applyProtection="1">
      <alignment horizontal="center" vertical="center" wrapText="1"/>
      <protection locked="0"/>
    </xf>
    <xf numFmtId="0" fontId="0" fillId="12" borderId="65" xfId="0" applyFill="1" applyBorder="1" applyAlignment="1" applyProtection="1">
      <alignment horizontal="center" vertical="center" wrapText="1"/>
      <protection locked="0"/>
    </xf>
    <xf numFmtId="0" fontId="0" fillId="11" borderId="65" xfId="0" applyFill="1" applyBorder="1" applyAlignment="1" applyProtection="1">
      <alignment horizontal="center" vertical="center" wrapText="1"/>
      <protection locked="0"/>
    </xf>
    <xf numFmtId="0" fontId="0" fillId="13" borderId="65" xfId="0" applyFill="1" applyBorder="1" applyAlignment="1" applyProtection="1">
      <alignment horizontal="center" vertical="center" wrapText="1"/>
      <protection locked="0"/>
    </xf>
    <xf numFmtId="0" fontId="0" fillId="14" borderId="65" xfId="0" applyFill="1" applyBorder="1" applyAlignment="1" applyProtection="1">
      <alignment horizontal="center" vertical="center" wrapText="1"/>
      <protection locked="0"/>
    </xf>
    <xf numFmtId="3" fontId="0" fillId="14" borderId="65" xfId="0" applyNumberFormat="1" applyFill="1" applyBorder="1" applyAlignment="1" applyProtection="1">
      <alignment horizontal="center" vertical="center" wrapText="1"/>
      <protection locked="0"/>
    </xf>
    <xf numFmtId="0" fontId="11" fillId="0" borderId="0" xfId="0" applyFont="1" applyAlignment="1">
      <alignment vertical="center" wrapText="1"/>
    </xf>
    <xf numFmtId="0" fontId="7" fillId="0" borderId="0" xfId="0" applyFont="1" applyAlignment="1">
      <alignment vertical="center" wrapText="1"/>
    </xf>
    <xf numFmtId="0" fontId="4" fillId="0" borderId="0" xfId="0" quotePrefix="1" applyFont="1" applyAlignment="1">
      <alignment vertical="center"/>
    </xf>
    <xf numFmtId="0" fontId="6" fillId="8" borderId="58" xfId="0" applyFont="1" applyFill="1" applyBorder="1" applyAlignment="1">
      <alignment vertical="center"/>
    </xf>
    <xf numFmtId="0" fontId="12" fillId="8" borderId="4" xfId="0" applyFont="1" applyFill="1" applyBorder="1" applyAlignment="1">
      <alignment vertical="center"/>
    </xf>
    <xf numFmtId="0" fontId="12" fillId="0" borderId="0" xfId="0" applyFont="1" applyAlignment="1">
      <alignment vertical="center"/>
    </xf>
    <xf numFmtId="0" fontId="6" fillId="0" borderId="0" xfId="0" applyFont="1" applyAlignment="1">
      <alignment vertical="center"/>
    </xf>
    <xf numFmtId="0" fontId="1" fillId="0" borderId="0" xfId="0" applyFont="1" applyAlignment="1">
      <alignment horizontal="center" vertical="center" wrapText="1"/>
    </xf>
    <xf numFmtId="0" fontId="54" fillId="0" borderId="0" xfId="0" applyFont="1" applyAlignment="1">
      <alignment vertical="center" wrapText="1"/>
    </xf>
    <xf numFmtId="0" fontId="1" fillId="0" borderId="0" xfId="0" applyFont="1" applyAlignment="1">
      <alignment vertical="center" wrapText="1"/>
    </xf>
    <xf numFmtId="0" fontId="0" fillId="2" borderId="2" xfId="0" applyFill="1" applyBorder="1" applyAlignment="1">
      <alignment horizontal="center" vertical="center" wrapText="1"/>
    </xf>
    <xf numFmtId="1" fontId="0" fillId="2" borderId="2" xfId="0" quotePrefix="1" applyNumberFormat="1" applyFill="1" applyBorder="1" applyAlignment="1">
      <alignment horizontal="center" vertical="center" wrapText="1"/>
    </xf>
    <xf numFmtId="44" fontId="0" fillId="2" borderId="2" xfId="0" applyNumberFormat="1" applyFill="1" applyBorder="1" applyAlignment="1">
      <alignment horizontal="center" vertical="center" wrapText="1"/>
    </xf>
    <xf numFmtId="0" fontId="0" fillId="15" borderId="2" xfId="0" applyFill="1" applyBorder="1" applyAlignment="1">
      <alignment horizontal="center" vertical="center" wrapText="1"/>
    </xf>
    <xf numFmtId="1" fontId="0" fillId="15" borderId="2" xfId="0" quotePrefix="1" applyNumberFormat="1" applyFill="1" applyBorder="1" applyAlignment="1">
      <alignment horizontal="center" vertical="center" wrapText="1"/>
    </xf>
    <xf numFmtId="3" fontId="0" fillId="2" borderId="2" xfId="0" applyNumberFormat="1" applyFill="1" applyBorder="1" applyAlignment="1">
      <alignment horizontal="center" vertical="center" wrapText="1"/>
    </xf>
    <xf numFmtId="4" fontId="0" fillId="15" borderId="5" xfId="0" applyNumberFormat="1" applyFill="1" applyBorder="1" applyAlignment="1">
      <alignment horizontal="center" vertical="center" wrapText="1"/>
    </xf>
    <xf numFmtId="44" fontId="0" fillId="15" borderId="5" xfId="0" applyNumberFormat="1" applyFill="1" applyBorder="1" applyAlignment="1">
      <alignment horizontal="center" vertical="center" wrapText="1"/>
    </xf>
    <xf numFmtId="44" fontId="0" fillId="0" borderId="0" xfId="0" applyNumberFormat="1" applyAlignment="1">
      <alignment horizontal="center" vertical="center" wrapText="1"/>
    </xf>
    <xf numFmtId="0" fontId="48" fillId="0" borderId="57" xfId="0" applyFont="1" applyBorder="1" applyAlignment="1">
      <alignment horizontal="center" vertical="center" wrapText="1"/>
    </xf>
    <xf numFmtId="0" fontId="10" fillId="0" borderId="73" xfId="0" applyFont="1" applyBorder="1" applyAlignment="1">
      <alignment horizontal="left" vertical="center" wrapText="1"/>
    </xf>
    <xf numFmtId="0" fontId="10" fillId="0" borderId="3" xfId="0" applyFont="1" applyBorder="1" applyAlignment="1">
      <alignment horizontal="left" vertical="center" wrapText="1"/>
    </xf>
    <xf numFmtId="3" fontId="10" fillId="0" borderId="3" xfId="0" applyNumberFormat="1" applyFont="1" applyBorder="1" applyAlignment="1">
      <alignment horizontal="left" vertical="center" wrapText="1"/>
    </xf>
    <xf numFmtId="0" fontId="10" fillId="0" borderId="59" xfId="0" applyFont="1" applyBorder="1" applyAlignment="1">
      <alignment horizontal="left" vertical="center" wrapText="1"/>
    </xf>
    <xf numFmtId="3" fontId="0" fillId="0" borderId="0" xfId="0" applyNumberFormat="1" applyAlignment="1">
      <alignment horizontal="center" vertical="center" wrapText="1"/>
    </xf>
    <xf numFmtId="164" fontId="0" fillId="0" borderId="0" xfId="0" applyNumberForma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0" fillId="0" borderId="0" xfId="0" quotePrefix="1" applyFont="1" applyAlignment="1">
      <alignment horizontal="center" vertical="center" wrapText="1"/>
    </xf>
    <xf numFmtId="0" fontId="10" fillId="0" borderId="0" xfId="0" quotePrefix="1" applyFont="1" applyAlignment="1">
      <alignment horizontal="left" vertical="center" wrapText="1"/>
    </xf>
    <xf numFmtId="3"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0" fontId="63" fillId="0" borderId="0" xfId="0" applyFont="1" applyAlignment="1">
      <alignment vertical="center" wrapText="1"/>
    </xf>
    <xf numFmtId="0" fontId="65" fillId="0" borderId="0" xfId="0" applyFont="1" applyAlignment="1">
      <alignment horizontal="left" indent="1"/>
    </xf>
    <xf numFmtId="0" fontId="2" fillId="0" borderId="0" xfId="0" applyFont="1" applyAlignment="1">
      <alignment vertical="center" wrapText="1"/>
    </xf>
    <xf numFmtId="44" fontId="14" fillId="9" borderId="40" xfId="1" applyFont="1" applyFill="1" applyBorder="1"/>
    <xf numFmtId="0" fontId="4" fillId="0" borderId="0" xfId="0" applyFont="1" applyAlignment="1">
      <alignment horizontal="left" vertical="center"/>
    </xf>
    <xf numFmtId="3" fontId="0" fillId="0" borderId="78" xfId="0" applyNumberFormat="1" applyBorder="1" applyAlignment="1">
      <alignment horizontal="center" vertical="center" wrapText="1"/>
    </xf>
    <xf numFmtId="4" fontId="0" fillId="0" borderId="2" xfId="0" applyNumberFormat="1" applyBorder="1" applyAlignment="1">
      <alignment horizontal="center" vertical="center" wrapText="1"/>
    </xf>
    <xf numFmtId="3" fontId="0" fillId="0" borderId="83" xfId="0" applyNumberFormat="1" applyBorder="1" applyAlignment="1">
      <alignment horizontal="center" vertical="center" wrapText="1"/>
    </xf>
    <xf numFmtId="0" fontId="67" fillId="0" borderId="0" xfId="0" applyFont="1" applyAlignment="1" applyProtection="1">
      <alignment horizontal="center" vertical="center"/>
      <protection locked="0"/>
      <extLst>
        <ext xmlns:xfpb="http://schemas.microsoft.com/office/spreadsheetml/2022/featurepropertybag" uri="{C7286773-470A-42A8-94C5-96B5CB345126}">
          <xfpb:xfComplement i="0"/>
        </ext>
      </extLst>
    </xf>
    <xf numFmtId="0" fontId="58" fillId="0" borderId="69" xfId="0" applyFont="1" applyBorder="1" applyAlignment="1" applyProtection="1">
      <alignment horizontal="center" vertical="center" wrapText="1"/>
      <protection locked="0"/>
    </xf>
    <xf numFmtId="0" fontId="58" fillId="0" borderId="65" xfId="0" applyFont="1" applyBorder="1" applyAlignment="1" applyProtection="1">
      <alignment horizontal="center" vertical="center" wrapText="1"/>
      <protection locked="0"/>
    </xf>
    <xf numFmtId="0" fontId="10" fillId="0" borderId="67" xfId="0" applyFont="1" applyBorder="1" applyAlignment="1" applyProtection="1">
      <alignment horizontal="center" vertical="center" wrapText="1"/>
      <protection locked="0"/>
    </xf>
    <xf numFmtId="1" fontId="41" fillId="5" borderId="26" xfId="0" applyNumberFormat="1" applyFont="1" applyFill="1" applyBorder="1" applyAlignment="1" applyProtection="1">
      <alignment horizontal="center" vertical="center"/>
      <protection locked="0"/>
    </xf>
    <xf numFmtId="0" fontId="30" fillId="7" borderId="0" xfId="0" applyFont="1" applyFill="1" applyAlignment="1">
      <alignment horizontal="left" vertical="center"/>
    </xf>
    <xf numFmtId="0" fontId="18" fillId="3" borderId="0" xfId="0" applyFont="1" applyFill="1" applyAlignment="1">
      <alignment horizontal="center" vertical="center" wrapText="1"/>
    </xf>
    <xf numFmtId="0" fontId="19" fillId="4" borderId="0" xfId="0" applyFont="1" applyFill="1" applyAlignment="1">
      <alignment horizontal="center" vertical="center"/>
    </xf>
    <xf numFmtId="0" fontId="17" fillId="5" borderId="7" xfId="0" applyFont="1" applyFill="1" applyBorder="1" applyAlignment="1" applyProtection="1">
      <alignment horizontal="center"/>
      <protection locked="0"/>
    </xf>
    <xf numFmtId="0" fontId="17" fillId="5" borderId="8" xfId="0" applyFont="1" applyFill="1" applyBorder="1" applyAlignment="1" applyProtection="1">
      <alignment horizontal="center"/>
      <protection locked="0"/>
    </xf>
    <xf numFmtId="0" fontId="20" fillId="3" borderId="0" xfId="0" applyFont="1" applyFill="1" applyAlignment="1">
      <alignment horizontal="left" vertical="center" wrapText="1"/>
    </xf>
    <xf numFmtId="0" fontId="26" fillId="6" borderId="1" xfId="0" applyFont="1" applyFill="1" applyBorder="1" applyAlignment="1">
      <alignment horizontal="left" vertical="top" wrapText="1"/>
    </xf>
    <xf numFmtId="0" fontId="26" fillId="6" borderId="9" xfId="0" applyFont="1" applyFill="1" applyBorder="1" applyAlignment="1">
      <alignment horizontal="left" vertical="top" wrapText="1"/>
    </xf>
    <xf numFmtId="0" fontId="26" fillId="6" borderId="10" xfId="0" applyFont="1" applyFill="1" applyBorder="1" applyAlignment="1">
      <alignment horizontal="left" vertical="top" wrapText="1"/>
    </xf>
    <xf numFmtId="0" fontId="17" fillId="5" borderId="7" xfId="0" applyFont="1" applyFill="1" applyBorder="1" applyAlignment="1" applyProtection="1">
      <alignment horizontal="left" vertical="center"/>
      <protection locked="0"/>
    </xf>
    <xf numFmtId="0" fontId="17" fillId="5" borderId="8" xfId="0" applyFont="1" applyFill="1" applyBorder="1" applyAlignment="1" applyProtection="1">
      <alignment horizontal="left" vertical="center"/>
      <protection locked="0"/>
    </xf>
    <xf numFmtId="0" fontId="22" fillId="3" borderId="0" xfId="0" applyFont="1" applyFill="1" applyAlignment="1">
      <alignment horizontal="left" vertical="center"/>
    </xf>
    <xf numFmtId="0" fontId="36" fillId="3" borderId="0" xfId="0" applyFont="1" applyFill="1" applyAlignment="1">
      <alignment horizontal="center" vertical="center"/>
    </xf>
    <xf numFmtId="0" fontId="0" fillId="0" borderId="30" xfId="0" applyBorder="1" applyAlignment="1">
      <alignment horizontal="center" vertical="center" wrapText="1"/>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37" fillId="0" borderId="0" xfId="0" applyFont="1" applyAlignment="1">
      <alignment horizontal="center" vertical="center" wrapText="1"/>
    </xf>
    <xf numFmtId="0" fontId="39" fillId="0" borderId="0" xfId="0" applyFont="1" applyAlignment="1">
      <alignment horizontal="left" vertical="top" wrapText="1"/>
    </xf>
    <xf numFmtId="0" fontId="39" fillId="0" borderId="0" xfId="0" quotePrefix="1" applyFont="1" applyAlignment="1">
      <alignment horizontal="left" vertical="center" wrapText="1"/>
    </xf>
    <xf numFmtId="0" fontId="8" fillId="0" borderId="52"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0" fillId="0" borderId="48" xfId="0" applyBorder="1" applyAlignment="1">
      <alignment horizontal="center" vertical="center" wrapText="1"/>
    </xf>
    <xf numFmtId="0" fontId="46" fillId="0" borderId="0" xfId="0" applyFont="1" applyAlignment="1">
      <alignment horizontal="left" wrapText="1"/>
    </xf>
    <xf numFmtId="0" fontId="0" fillId="0" borderId="0" xfId="0" applyAlignment="1">
      <alignment horizontal="left" wrapText="1"/>
    </xf>
    <xf numFmtId="0" fontId="66" fillId="0" borderId="79" xfId="0" applyFont="1" applyBorder="1" applyAlignment="1">
      <alignment horizontal="left" vertical="center" wrapText="1" indent="1"/>
    </xf>
    <xf numFmtId="0" fontId="66" fillId="0" borderId="0" xfId="0" applyFont="1" applyAlignment="1">
      <alignment horizontal="left" vertical="center" wrapText="1" indent="1"/>
    </xf>
    <xf numFmtId="0" fontId="2" fillId="0" borderId="0" xfId="0" applyFont="1" applyAlignment="1">
      <alignment horizontal="left" vertical="center" wrapText="1" indent="1"/>
    </xf>
    <xf numFmtId="0" fontId="63" fillId="0" borderId="0" xfId="0" applyFont="1" applyAlignment="1">
      <alignment horizontal="center" vertical="center" wrapText="1"/>
    </xf>
    <xf numFmtId="0" fontId="6" fillId="8" borderId="0" xfId="0" applyFont="1" applyFill="1" applyAlignment="1">
      <alignment horizontal="left" vertical="center"/>
    </xf>
    <xf numFmtId="0" fontId="2" fillId="9" borderId="62" xfId="0" applyFont="1" applyFill="1" applyBorder="1" applyAlignment="1">
      <alignment horizontal="center" vertical="center" wrapText="1"/>
    </xf>
    <xf numFmtId="0" fontId="2" fillId="9" borderId="74" xfId="0" applyFont="1" applyFill="1" applyBorder="1" applyAlignment="1">
      <alignment horizontal="center" vertical="center" wrapText="1"/>
    </xf>
    <xf numFmtId="0" fontId="2" fillId="9" borderId="60" xfId="0" applyFont="1" applyFill="1" applyBorder="1" applyAlignment="1">
      <alignment horizontal="center" vertical="center" wrapText="1"/>
    </xf>
    <xf numFmtId="0" fontId="2" fillId="9" borderId="84" xfId="0" applyFont="1" applyFill="1" applyBorder="1" applyAlignment="1">
      <alignment horizontal="center" vertical="center" wrapText="1"/>
    </xf>
    <xf numFmtId="0" fontId="2" fillId="9" borderId="85" xfId="0" applyFont="1" applyFill="1" applyBorder="1" applyAlignment="1">
      <alignment horizontal="center" vertical="center" wrapText="1"/>
    </xf>
    <xf numFmtId="0" fontId="2" fillId="9" borderId="86" xfId="0" applyFont="1" applyFill="1" applyBorder="1" applyAlignment="1">
      <alignment horizontal="center" vertical="center" wrapText="1"/>
    </xf>
    <xf numFmtId="0" fontId="4" fillId="0" borderId="0" xfId="0" quotePrefix="1" applyFont="1" applyAlignment="1">
      <alignment horizontal="left" vertical="center" wrapText="1"/>
    </xf>
    <xf numFmtId="0" fontId="0" fillId="0" borderId="0" xfId="0" quotePrefix="1" applyAlignment="1">
      <alignment horizontal="left" vertical="center" wrapText="1"/>
    </xf>
    <xf numFmtId="0" fontId="1" fillId="0" borderId="0" xfId="0" applyFont="1" applyAlignment="1">
      <alignment horizontal="center"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quotePrefix="1" applyFont="1" applyAlignment="1">
      <alignment horizontal="center" vertical="center" wrapText="1"/>
    </xf>
    <xf numFmtId="0" fontId="0" fillId="0" borderId="74" xfId="0" applyBorder="1" applyAlignment="1">
      <alignment horizontal="left" vertical="center" wrapText="1"/>
    </xf>
    <xf numFmtId="0" fontId="8" fillId="0" borderId="70" xfId="0" applyFont="1" applyBorder="1" applyAlignment="1">
      <alignment horizontal="center" vertical="center" wrapText="1"/>
    </xf>
    <xf numFmtId="0" fontId="56" fillId="16" borderId="0" xfId="0" applyFont="1" applyFill="1" applyAlignment="1">
      <alignment horizontal="center"/>
    </xf>
    <xf numFmtId="0" fontId="13" fillId="0" borderId="0" xfId="0" applyFont="1" applyAlignment="1">
      <alignment horizontal="center"/>
    </xf>
    <xf numFmtId="0" fontId="0" fillId="17" borderId="66" xfId="0" applyFill="1" applyBorder="1" applyAlignment="1">
      <alignment horizontal="center" vertical="center"/>
    </xf>
    <xf numFmtId="0" fontId="0" fillId="17" borderId="64" xfId="0" applyFill="1" applyBorder="1" applyAlignment="1">
      <alignment horizontal="center" vertical="center"/>
    </xf>
    <xf numFmtId="9" fontId="0" fillId="0" borderId="1" xfId="4" applyFont="1" applyBorder="1" applyAlignment="1">
      <alignment horizontal="center" vertical="center"/>
    </xf>
    <xf numFmtId="9" fontId="0" fillId="0" borderId="10" xfId="4" applyFont="1" applyBorder="1" applyAlignment="1">
      <alignment horizontal="center" vertical="center"/>
    </xf>
    <xf numFmtId="0" fontId="69" fillId="0" borderId="0" xfId="0" applyFont="1" applyAlignment="1">
      <alignment horizontal="center" vertical="top"/>
    </xf>
    <xf numFmtId="0" fontId="70" fillId="0" borderId="90" xfId="0" applyFont="1" applyBorder="1" applyAlignment="1">
      <alignment horizontal="left" vertical="center" wrapText="1"/>
    </xf>
    <xf numFmtId="0" fontId="70" fillId="0" borderId="0" xfId="0" applyFont="1" applyAlignment="1">
      <alignment horizontal="left" vertical="center" wrapText="1"/>
    </xf>
  </cellXfs>
  <cellStyles count="5">
    <cellStyle name="Lien hypertexte" xfId="3" builtinId="8"/>
    <cellStyle name="Milliers" xfId="2" builtinId="3"/>
    <cellStyle name="Monétaire" xfId="1" builtinId="4"/>
    <cellStyle name="Normal" xfId="0" builtinId="0"/>
    <cellStyle name="Pourcentage" xfId="4" builtinId="5"/>
  </cellStyles>
  <dxfs count="99">
    <dxf>
      <font>
        <color rgb="FF9C0006"/>
      </font>
      <fill>
        <patternFill>
          <bgColor rgb="FFFFC7CE"/>
        </patternFill>
      </fill>
    </dxf>
    <dxf>
      <font>
        <color rgb="FF9C0006"/>
      </font>
      <fill>
        <patternFill>
          <bgColor rgb="FFFFC7CE"/>
        </patternFill>
      </fill>
    </dxf>
    <dxf>
      <fill>
        <patternFill patternType="lightGray">
          <fgColor rgb="FFFF0000"/>
          <bgColor rgb="FFFFFF99"/>
        </patternFill>
      </fill>
    </dxf>
    <dxf>
      <fill>
        <patternFill patternType="lightGray">
          <fgColor rgb="FFFF0000"/>
          <bgColor rgb="FFFFFF99"/>
        </patternFill>
      </fill>
    </dxf>
    <dxf>
      <fill>
        <patternFill patternType="lightGray">
          <fgColor rgb="FFFF0000"/>
          <bgColor rgb="FFFFFF99"/>
        </patternFill>
      </fill>
    </dxf>
    <dxf>
      <fill>
        <patternFill patternType="lightGray">
          <fgColor rgb="FFFF0000"/>
          <bgColor rgb="FFFFFF99"/>
        </patternFill>
      </fill>
    </dxf>
    <dxf>
      <fill>
        <patternFill patternType="lightGray">
          <fgColor rgb="FFFF0000"/>
          <bgColor rgb="FFFFFF99"/>
        </patternFill>
      </fill>
    </dxf>
    <dxf>
      <fill>
        <patternFill patternType="lightGray">
          <fgColor rgb="FFFF0000"/>
          <bgColor rgb="FFFFFF99"/>
        </patternFill>
      </fill>
    </dxf>
    <dxf>
      <fill>
        <patternFill patternType="darkUp">
          <fgColor rgb="FFFFCCCC"/>
          <bgColor auto="1"/>
        </patternFill>
      </fill>
    </dxf>
    <dxf>
      <font>
        <b/>
        <i val="0"/>
        <color rgb="FFFF0000"/>
      </font>
    </dxf>
    <dxf>
      <font>
        <b/>
        <i val="0"/>
        <color rgb="FFFF0000"/>
      </font>
    </dxf>
    <dxf>
      <font>
        <color rgb="FF9C0006"/>
      </font>
      <fill>
        <patternFill>
          <bgColor rgb="FFFFC7CE"/>
        </patternFill>
      </fill>
    </dxf>
    <dxf>
      <font>
        <color rgb="FF006100"/>
      </font>
      <fill>
        <patternFill>
          <bgColor rgb="FFC6EF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ill>
        <patternFill patternType="none">
          <fgColor indexed="64"/>
          <bgColor indexed="65"/>
        </patternFill>
      </fill>
    </dxf>
    <dxf>
      <fill>
        <patternFill patternType="solid">
          <fgColor indexed="64"/>
          <bgColor rgb="FFFFC000"/>
        </patternFill>
      </fill>
      <alignment horizontal="center" vertical="center" textRotation="0" wrapText="1" indent="0" justifyLastLine="0" shrinkToFit="0" readingOrder="0"/>
      <border diagonalUp="0" diagonalDown="0">
        <left/>
        <right/>
        <top style="thin">
          <color indexed="64"/>
        </top>
        <bottom/>
      </border>
      <protection locked="1" hidden="0"/>
    </dxf>
    <dxf>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 formatCode="0"/>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 formatCode="0"/>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numFmt numFmtId="1" formatCode="0"/>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1" formatCode="0"/>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numFmt numFmtId="1" formatCode="0"/>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1" formatCode="0"/>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numFmt numFmtId="1" formatCode="0"/>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1" formatCode="0"/>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1" formatCode="0"/>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1" formatCode="0"/>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1" formatCode="0"/>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numFmt numFmtId="1" formatCode="0"/>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numFmt numFmtId="3" formatCode="#,##0"/>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FFC0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67" formatCode="_-* #,##0.00\ [$€-40C]_-;\-* #,##0.00\ [$€-40C]_-;_-* &quot;-&quot;??\ [$€-40C]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 formatCode="0"/>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color rgb="FF00000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theme="9" tint="0.3999755851924192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ill>
        <patternFill patternType="solid">
          <fgColor indexed="64"/>
          <bgColor theme="8" tint="0.79998168889431442"/>
        </patternFill>
      </fill>
      <alignment horizontal="center"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numFmt numFmtId="3" formatCode="#,##0"/>
      <alignment horizontal="center" vertical="center" textRotation="0" wrapText="1" indent="0" justifyLastLine="0" shrinkToFit="0" readingOrder="0"/>
      <border diagonalUp="0" diagonalDown="0" outline="0">
        <left/>
        <right style="medium">
          <color indexed="64"/>
        </right>
        <top style="thin">
          <color indexed="64"/>
        </top>
        <bottom style="thin">
          <color indexed="64"/>
        </bottom>
      </border>
      <protection locked="1" hidden="0"/>
    </dxf>
    <dxf>
      <numFmt numFmtId="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numFmt numFmtId="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3" formatCode="#,##0"/>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rgb="FFFF99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rgb="FFFF99CC"/>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medium">
          <color indexed="64"/>
        </left>
        <top style="medium">
          <color indexed="64"/>
        </top>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CCCC"/>
      <color rgb="FFFFFF99"/>
      <color rgb="FFFF9999"/>
      <color rgb="FF0066CC"/>
      <color rgb="FFFF99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microsoft.com/office/2020/07/relationships/rdRichValueWebImage" Target="richData/rdRichValueWebImage.xml"/><Relationship Id="rId18" Type="http://schemas.microsoft.com/office/2017/06/relationships/rdSupportingPropertyBagStructure" Target="richData/rdsupportingpropertybagstructure.xml"/><Relationship Id="rId3" Type="http://schemas.openxmlformats.org/officeDocument/2006/relationships/worksheet" Target="worksheets/sheet3.xml"/><Relationship Id="rId21" Type="http://schemas.microsoft.com/office/2022/11/relationships/FeaturePropertyBag" Target="featurePropertyBag/featurePropertyBag.xml"/><Relationship Id="rId7" Type="http://schemas.openxmlformats.org/officeDocument/2006/relationships/externalLink" Target="externalLinks/externalLink2.xml"/><Relationship Id="rId12" Type="http://schemas.openxmlformats.org/officeDocument/2006/relationships/sheetMetadata" Target="metadata.xml"/><Relationship Id="rId17" Type="http://schemas.microsoft.com/office/2017/06/relationships/richStyles" Target="richData/richStyles.xml"/><Relationship Id="rId25" Type="http://schemas.openxmlformats.org/officeDocument/2006/relationships/customXml" Target="../customXml/item3.xml"/><Relationship Id="rId2" Type="http://schemas.openxmlformats.org/officeDocument/2006/relationships/worksheet" Target="worksheets/sheet2.xml"/><Relationship Id="rId16" Type="http://schemas.microsoft.com/office/2017/06/relationships/rdArray" Target="richData/rdarray.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24" Type="http://schemas.openxmlformats.org/officeDocument/2006/relationships/customXml" Target="../customXml/item2.xml"/><Relationship Id="rId5" Type="http://schemas.openxmlformats.org/officeDocument/2006/relationships/worksheet" Target="worksheets/sheet5.xml"/><Relationship Id="rId15" Type="http://schemas.microsoft.com/office/2017/06/relationships/rdRichValueStructure" Target="richData/rdrichvaluestructure.xml"/><Relationship Id="rId23" Type="http://schemas.openxmlformats.org/officeDocument/2006/relationships/customXml" Target="../customXml/item1.xml"/><Relationship Id="rId10" Type="http://schemas.openxmlformats.org/officeDocument/2006/relationships/styles" Target="styles.xml"/><Relationship Id="rId19" Type="http://schemas.microsoft.com/office/2017/06/relationships/rdSupportingPropertyBag" Target="richData/rdsupportingpropertybag.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48"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55"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563880</xdr:colOff>
          <xdr:row>14</xdr:row>
          <xdr:rowOff>30480</xdr:rowOff>
        </xdr:from>
        <xdr:to>
          <xdr:col>1</xdr:col>
          <xdr:colOff>106680</xdr:colOff>
          <xdr:row>15</xdr:row>
          <xdr:rowOff>68580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15</xdr:row>
          <xdr:rowOff>60960</xdr:rowOff>
        </xdr:from>
        <xdr:to>
          <xdr:col>1</xdr:col>
          <xdr:colOff>114300</xdr:colOff>
          <xdr:row>16</xdr:row>
          <xdr:rowOff>76200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17</xdr:row>
          <xdr:rowOff>60960</xdr:rowOff>
        </xdr:from>
        <xdr:to>
          <xdr:col>1</xdr:col>
          <xdr:colOff>106680</xdr:colOff>
          <xdr:row>18</xdr:row>
          <xdr:rowOff>152400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563880</xdr:colOff>
          <xdr:row>16</xdr:row>
          <xdr:rowOff>60960</xdr:rowOff>
        </xdr:from>
        <xdr:to>
          <xdr:col>1</xdr:col>
          <xdr:colOff>114300</xdr:colOff>
          <xdr:row>17</xdr:row>
          <xdr:rowOff>152400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49</xdr:row>
          <xdr:rowOff>22860</xdr:rowOff>
        </xdr:from>
        <xdr:to>
          <xdr:col>0</xdr:col>
          <xdr:colOff>746760</xdr:colOff>
          <xdr:row>49</xdr:row>
          <xdr:rowOff>220980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52</xdr:row>
          <xdr:rowOff>30480</xdr:rowOff>
        </xdr:from>
        <xdr:to>
          <xdr:col>0</xdr:col>
          <xdr:colOff>746760</xdr:colOff>
          <xdr:row>52</xdr:row>
          <xdr:rowOff>228600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50</xdr:row>
          <xdr:rowOff>30480</xdr:rowOff>
        </xdr:from>
        <xdr:to>
          <xdr:col>0</xdr:col>
          <xdr:colOff>746760</xdr:colOff>
          <xdr:row>50</xdr:row>
          <xdr:rowOff>228600</xdr:rowOff>
        </xdr:to>
        <xdr:sp macro="" textlink="">
          <xdr:nvSpPr>
            <xdr:cNvPr id="8199" name="Option Button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51</xdr:row>
          <xdr:rowOff>30480</xdr:rowOff>
        </xdr:from>
        <xdr:to>
          <xdr:col>0</xdr:col>
          <xdr:colOff>746760</xdr:colOff>
          <xdr:row>51</xdr:row>
          <xdr:rowOff>228600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55</xdr:row>
          <xdr:rowOff>259080</xdr:rowOff>
        </xdr:from>
        <xdr:to>
          <xdr:col>0</xdr:col>
          <xdr:colOff>754380</xdr:colOff>
          <xdr:row>56</xdr:row>
          <xdr:rowOff>213360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58</xdr:row>
          <xdr:rowOff>22860</xdr:rowOff>
        </xdr:from>
        <xdr:to>
          <xdr:col>0</xdr:col>
          <xdr:colOff>754380</xdr:colOff>
          <xdr:row>58</xdr:row>
          <xdr:rowOff>220980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57</xdr:row>
          <xdr:rowOff>22860</xdr:rowOff>
        </xdr:from>
        <xdr:to>
          <xdr:col>0</xdr:col>
          <xdr:colOff>754380</xdr:colOff>
          <xdr:row>57</xdr:row>
          <xdr:rowOff>220980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373380</xdr:colOff>
          <xdr:row>48</xdr:row>
          <xdr:rowOff>60960</xdr:rowOff>
        </xdr:from>
        <xdr:to>
          <xdr:col>1</xdr:col>
          <xdr:colOff>259080</xdr:colOff>
          <xdr:row>53</xdr:row>
          <xdr:rowOff>175260</xdr:rowOff>
        </xdr:to>
        <xdr:sp macro="" textlink="">
          <xdr:nvSpPr>
            <xdr:cNvPr id="8204" name="Group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55</xdr:row>
          <xdr:rowOff>99060</xdr:rowOff>
        </xdr:from>
        <xdr:to>
          <xdr:col>1</xdr:col>
          <xdr:colOff>289560</xdr:colOff>
          <xdr:row>59</xdr:row>
          <xdr:rowOff>182880</xdr:rowOff>
        </xdr:to>
        <xdr:sp macro="" textlink="">
          <xdr:nvSpPr>
            <xdr:cNvPr id="8205" name="Group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twoCellAnchor editAs="oneCell">
    <xdr:from>
      <xdr:col>0</xdr:col>
      <xdr:colOff>0</xdr:colOff>
      <xdr:row>0</xdr:row>
      <xdr:rowOff>133351</xdr:rowOff>
    </xdr:from>
    <xdr:to>
      <xdr:col>1</xdr:col>
      <xdr:colOff>1380219</xdr:colOff>
      <xdr:row>7</xdr:row>
      <xdr:rowOff>28576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80319" cy="1139825"/>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62174" y="152400"/>
          <a:ext cx="895351" cy="1111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297873</xdr:colOff>
      <xdr:row>1</xdr:row>
      <xdr:rowOff>31749</xdr:rowOff>
    </xdr:from>
    <xdr:to>
      <xdr:col>2</xdr:col>
      <xdr:colOff>1773419</xdr:colOff>
      <xdr:row>2</xdr:row>
      <xdr:rowOff>723900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342573" y="209549"/>
          <a:ext cx="1462211" cy="1809751"/>
        </a:xfrm>
        <a:prstGeom prst="rect">
          <a:avLst/>
        </a:prstGeom>
      </xdr:spPr>
    </xdr:pic>
    <xdr:clientData/>
  </xdr:twoCellAnchor>
  <xdr:twoCellAnchor editAs="oneCell">
    <xdr:from>
      <xdr:col>1</xdr:col>
      <xdr:colOff>31749</xdr:colOff>
      <xdr:row>1</xdr:row>
      <xdr:rowOff>24052</xdr:rowOff>
    </xdr:from>
    <xdr:to>
      <xdr:col>2</xdr:col>
      <xdr:colOff>286444</xdr:colOff>
      <xdr:row>2</xdr:row>
      <xdr:rowOff>743873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28599" y="201852"/>
          <a:ext cx="2089210" cy="18272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1069134</xdr:colOff>
      <xdr:row>1</xdr:row>
      <xdr:rowOff>7697</xdr:rowOff>
    </xdr:from>
    <xdr:ext cx="1549636" cy="1728108"/>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2174034" y="191847"/>
          <a:ext cx="1549636" cy="1728108"/>
        </a:xfrm>
        <a:prstGeom prst="rect">
          <a:avLst/>
        </a:prstGeom>
      </xdr:spPr>
    </xdr:pic>
    <xdr:clientData/>
  </xdr:oneCellAnchor>
  <xdr:oneCellAnchor>
    <xdr:from>
      <xdr:col>0</xdr:col>
      <xdr:colOff>188516</xdr:colOff>
      <xdr:row>1</xdr:row>
      <xdr:rowOff>0</xdr:rowOff>
    </xdr:from>
    <xdr:ext cx="2051676" cy="1745618"/>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188516" y="184150"/>
          <a:ext cx="2051676" cy="1745618"/>
        </a:xfrm>
        <a:prstGeom prst="rect">
          <a:avLst/>
        </a:prstGeom>
      </xdr:spPr>
    </xdr:pic>
    <xdr:clientData/>
  </xdr:oneCellAnchor>
  <xdr:twoCellAnchor editAs="oneCell">
    <xdr:from>
      <xdr:col>4</xdr:col>
      <xdr:colOff>540327</xdr:colOff>
      <xdr:row>16</xdr:row>
      <xdr:rowOff>41564</xdr:rowOff>
    </xdr:from>
    <xdr:to>
      <xdr:col>5</xdr:col>
      <xdr:colOff>771960</xdr:colOff>
      <xdr:row>16</xdr:row>
      <xdr:rowOff>617104</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a:stretch>
          <a:fillRect/>
        </a:stretch>
      </xdr:blipFill>
      <xdr:spPr>
        <a:xfrm>
          <a:off x="6871854" y="3006437"/>
          <a:ext cx="3162447" cy="581890"/>
        </a:xfrm>
        <a:prstGeom prst="rect">
          <a:avLst/>
        </a:prstGeom>
        <a:ln>
          <a:solidFill>
            <a:sysClr val="windowText" lastClr="000000"/>
          </a:solidFill>
        </a:ln>
      </xdr:spPr>
    </xdr:pic>
    <xdr:clientData/>
  </xdr:twoCellAnchor>
  <xdr:twoCellAnchor>
    <xdr:from>
      <xdr:col>5</xdr:col>
      <xdr:colOff>304800</xdr:colOff>
      <xdr:row>16</xdr:row>
      <xdr:rowOff>153623</xdr:rowOff>
    </xdr:from>
    <xdr:to>
      <xdr:col>5</xdr:col>
      <xdr:colOff>744415</xdr:colOff>
      <xdr:row>16</xdr:row>
      <xdr:rowOff>556846</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9589477" y="3143008"/>
          <a:ext cx="439615" cy="40322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1512203</xdr:colOff>
      <xdr:row>11</xdr:row>
      <xdr:rowOff>174444</xdr:rowOff>
    </xdr:from>
    <xdr:to>
      <xdr:col>4</xdr:col>
      <xdr:colOff>205954</xdr:colOff>
      <xdr:row>13</xdr:row>
      <xdr:rowOff>81924</xdr:rowOff>
    </xdr:to>
    <xdr:grpSp>
      <xdr:nvGrpSpPr>
        <xdr:cNvPr id="28" name="Groupe 3">
          <a:extLst>
            <a:ext uri="{FF2B5EF4-FFF2-40B4-BE49-F238E27FC236}">
              <a16:creationId xmlns:a16="http://schemas.microsoft.com/office/drawing/2014/main" id="{00000000-0008-0000-0300-00001C000000}"/>
            </a:ext>
          </a:extLst>
        </xdr:cNvPr>
        <xdr:cNvGrpSpPr/>
      </xdr:nvGrpSpPr>
      <xdr:grpSpPr>
        <a:xfrm>
          <a:off x="8424632" y="3668758"/>
          <a:ext cx="1447836" cy="321137"/>
          <a:chOff x="9801225" y="3343275"/>
          <a:chExt cx="1733550" cy="428626"/>
        </a:xfrm>
      </xdr:grpSpPr>
      <xdr:pic>
        <xdr:nvPicPr>
          <xdr:cNvPr id="29" name="Image 1">
            <a:extLst>
              <a:ext uri="{FF2B5EF4-FFF2-40B4-BE49-F238E27FC236}">
                <a16:creationId xmlns:a16="http://schemas.microsoft.com/office/drawing/2014/main" id="{00000000-0008-0000-0300-00001D000000}"/>
              </a:ext>
            </a:extLst>
          </xdr:cNvPr>
          <xdr:cNvPicPr>
            <a:picLocks noChangeAspect="1"/>
          </xdr:cNvPicPr>
        </xdr:nvPicPr>
        <xdr:blipFill rotWithShape="1">
          <a:blip xmlns:r="http://schemas.openxmlformats.org/officeDocument/2006/relationships" r:embed="rId1"/>
          <a:srcRect l="21891" t="57950" r="64783" b="36190"/>
          <a:stretch/>
        </xdr:blipFill>
        <xdr:spPr>
          <a:xfrm>
            <a:off x="9801225" y="3343275"/>
            <a:ext cx="1733550" cy="428626"/>
          </a:xfrm>
          <a:prstGeom prst="rect">
            <a:avLst/>
          </a:prstGeom>
          <a:ln w="9525">
            <a:solidFill>
              <a:sysClr val="windowText" lastClr="000000"/>
            </a:solidFill>
          </a:ln>
        </xdr:spPr>
      </xdr:pic>
      <xdr:sp macro="" textlink="">
        <xdr:nvSpPr>
          <xdr:cNvPr id="30" name="Rectangle 2">
            <a:extLst>
              <a:ext uri="{FF2B5EF4-FFF2-40B4-BE49-F238E27FC236}">
                <a16:creationId xmlns:a16="http://schemas.microsoft.com/office/drawing/2014/main" id="{00000000-0008-0000-0300-00001E000000}"/>
              </a:ext>
            </a:extLst>
          </xdr:cNvPr>
          <xdr:cNvSpPr/>
        </xdr:nvSpPr>
        <xdr:spPr>
          <a:xfrm>
            <a:off x="11239500" y="3429000"/>
            <a:ext cx="285750" cy="2857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grpSp>
    <xdr:clientData/>
  </xdr:twoCellAnchor>
  <xdr:twoCellAnchor editAs="oneCell">
    <xdr:from>
      <xdr:col>1</xdr:col>
      <xdr:colOff>2183169</xdr:colOff>
      <xdr:row>0</xdr:row>
      <xdr:rowOff>77983</xdr:rowOff>
    </xdr:from>
    <xdr:to>
      <xdr:col>2</xdr:col>
      <xdr:colOff>922758</xdr:colOff>
      <xdr:row>6</xdr:row>
      <xdr:rowOff>21079</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2383695" y="77983"/>
          <a:ext cx="1541878" cy="1799725"/>
        </a:xfrm>
        <a:prstGeom prst="rect">
          <a:avLst/>
        </a:prstGeom>
      </xdr:spPr>
    </xdr:pic>
    <xdr:clientData/>
  </xdr:twoCellAnchor>
  <xdr:twoCellAnchor editAs="oneCell">
    <xdr:from>
      <xdr:col>1</xdr:col>
      <xdr:colOff>0</xdr:colOff>
      <xdr:row>1</xdr:row>
      <xdr:rowOff>0</xdr:rowOff>
    </xdr:from>
    <xdr:to>
      <xdr:col>1</xdr:col>
      <xdr:colOff>2068792</xdr:colOff>
      <xdr:row>6</xdr:row>
      <xdr:rowOff>141102</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a:stretch>
          <a:fillRect/>
        </a:stretch>
      </xdr:blipFill>
      <xdr:spPr>
        <a:xfrm>
          <a:off x="190500" y="190500"/>
          <a:ext cx="2019359" cy="18272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row r="1">
          <cell r="A1" t="str">
            <v>Sélectionner une valeur</v>
          </cell>
          <cell r="B1" t="str">
            <v>Agrofourniture</v>
          </cell>
          <cell r="C1" t="str">
            <v>Moyen de transport</v>
          </cell>
          <cell r="D1" t="str">
            <v>BTP</v>
          </cell>
          <cell r="E1" t="str">
            <v>Equipement électrique et électronique</v>
          </cell>
          <cell r="F1" t="str">
            <v>Emballage</v>
          </cell>
          <cell r="G1" t="str">
            <v>Industrie</v>
          </cell>
          <cell r="H1" t="str">
            <v>Mobilier</v>
          </cell>
          <cell r="I1" t="str">
            <v>Autre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images/search?form=xlimg&amp;q=Centre-Val%20de%20Loire" TargetMode="External"/><Relationship Id="rId13" Type="http://schemas.openxmlformats.org/officeDocument/2006/relationships/hyperlink" Target="https://www.bing.com/th?id=OSK.Mq0LmRl8Nw1DLQORkgO8YMegmrMqs55JTzEZ8xZPMmw&amp;qlt=95" TargetMode="External"/><Relationship Id="rId18" Type="http://schemas.openxmlformats.org/officeDocument/2006/relationships/hyperlink" Target="https://www.bing.com/images/search?form=xlimg&amp;q=Grand%20Est" TargetMode="External"/><Relationship Id="rId26" Type="http://schemas.openxmlformats.org/officeDocument/2006/relationships/hyperlink" Target="https://www.bing.com/images/search?form=xlimg&amp;q=Hauts-de-France" TargetMode="External"/><Relationship Id="rId3" Type="http://schemas.openxmlformats.org/officeDocument/2006/relationships/hyperlink" Target="https://www.bing.com/th?id=OSK.4b88e3efb54c0acc8e109e8e708888b4&amp;qlt=95" TargetMode="External"/><Relationship Id="rId21" Type="http://schemas.openxmlformats.org/officeDocument/2006/relationships/hyperlink" Target="https://www.bing.com/th?id=OSK.b2a71084b32215a614b5fcbaf9d317e1&amp;qlt=95" TargetMode="External"/><Relationship Id="rId7" Type="http://schemas.openxmlformats.org/officeDocument/2006/relationships/hyperlink" Target="https://www.bing.com/th?id=OSK.043b1ae868a4c3649ee034eefca395a7&amp;qlt=95" TargetMode="External"/><Relationship Id="rId12" Type="http://schemas.openxmlformats.org/officeDocument/2006/relationships/hyperlink" Target="https://www.bing.com/images/search?form=xlimg&amp;q=%c3%8ele-de-France" TargetMode="External"/><Relationship Id="rId17" Type="http://schemas.openxmlformats.org/officeDocument/2006/relationships/hyperlink" Target="https://www.bing.com/th?id=OSK.2eaf8945f8d9b60c747c48fbe4eafd94&amp;qlt=95" TargetMode="External"/><Relationship Id="rId25" Type="http://schemas.openxmlformats.org/officeDocument/2006/relationships/hyperlink" Target="https://www.bing.com/th?id=OSK.793ed19db4a1cc6ace4ac1079ac17ef2&amp;qlt=95" TargetMode="External"/><Relationship Id="rId2" Type="http://schemas.openxmlformats.org/officeDocument/2006/relationships/hyperlink" Target="https://www.bing.com/images/search?form=xlimg&amp;q=Auvergne-Rh%c3%b4ne-Alpes" TargetMode="External"/><Relationship Id="rId16" Type="http://schemas.openxmlformats.org/officeDocument/2006/relationships/hyperlink" Target="https://www.bing.com/images/search?form=xlimg&amp;q=Provence-Alpes-C%c3%b4te%20d'Azur" TargetMode="External"/><Relationship Id="rId20" Type="http://schemas.openxmlformats.org/officeDocument/2006/relationships/hyperlink" Target="https://www.bing.com/images/search?form=xlimg&amp;q=Nouvelle-Aquitaine" TargetMode="External"/><Relationship Id="rId29" Type="http://schemas.openxmlformats.org/officeDocument/2006/relationships/hyperlink" Target="https://www.bing.com/th?id=OSK.9e537552c45b2526cd57edbf9fcb782f&amp;qlt=95" TargetMode="External"/><Relationship Id="rId1" Type="http://schemas.openxmlformats.org/officeDocument/2006/relationships/hyperlink" Target="https://www.bing.com/th?id=OSK.adbc47664ef5ef7049748c587d86a485&amp;qlt=95" TargetMode="External"/><Relationship Id="rId6" Type="http://schemas.openxmlformats.org/officeDocument/2006/relationships/hyperlink" Target="https://www.bing.com/images/search?form=xlimg&amp;q=Bretagne%20(r%c3%a9gion%20administrative)" TargetMode="External"/><Relationship Id="rId11" Type="http://schemas.openxmlformats.org/officeDocument/2006/relationships/hyperlink" Target="https://www.bing.com/th?id=OSK.2da85425077ce2053b97dce4067aa140&amp;qlt=95" TargetMode="External"/><Relationship Id="rId24" Type="http://schemas.openxmlformats.org/officeDocument/2006/relationships/hyperlink" Target="https://www.bing.com/images/search?form=xlimg&amp;q=Occitanie%20(r%c3%a9gion%20administrative)" TargetMode="External"/><Relationship Id="rId5" Type="http://schemas.openxmlformats.org/officeDocument/2006/relationships/hyperlink" Target="https://www.bing.com/th?id=OSK.39e5e562f57223898a261a13aa6f379b&amp;qlt=95" TargetMode="External"/><Relationship Id="rId15" Type="http://schemas.openxmlformats.org/officeDocument/2006/relationships/hyperlink" Target="https://www.bing.com/th?id=OSK.4adb731f02e92ce63793db891183f574&amp;qlt=95" TargetMode="External"/><Relationship Id="rId23" Type="http://schemas.openxmlformats.org/officeDocument/2006/relationships/hyperlink" Target="https://www.bing.com/th?id=OSK.d0ec7eaa12b4d5d480a813f90f6bc644&amp;qlt=95" TargetMode="External"/><Relationship Id="rId28" Type="http://schemas.openxmlformats.org/officeDocument/2006/relationships/hyperlink" Target="https://www.bing.com/images/search?form=xlimg&amp;q=Drom%20(Ain)" TargetMode="External"/><Relationship Id="rId10" Type="http://schemas.openxmlformats.org/officeDocument/2006/relationships/hyperlink" Target="https://www.bing.com/images/search?form=xlimg&amp;q=Corse" TargetMode="External"/><Relationship Id="rId19" Type="http://schemas.openxmlformats.org/officeDocument/2006/relationships/hyperlink" Target="https://www.bing.com/th?id=OSK.f55f8cb8fcccb7a336bf48b710e16fd7&amp;qlt=95" TargetMode="External"/><Relationship Id="rId4" Type="http://schemas.openxmlformats.org/officeDocument/2006/relationships/hyperlink" Target="https://www.bing.com/images/search?form=xlimg&amp;q=France" TargetMode="External"/><Relationship Id="rId9" Type="http://schemas.openxmlformats.org/officeDocument/2006/relationships/hyperlink" Target="https://www.bing.com/th?id=OSK.9d7b1a0ad18162e27307d8ed313cb6e8&amp;qlt=95" TargetMode="External"/><Relationship Id="rId14" Type="http://schemas.openxmlformats.org/officeDocument/2006/relationships/hyperlink" Target="https://www.bing.com/images/search?form=xlimg&amp;q=Pays%20de%20la%20Loire" TargetMode="External"/><Relationship Id="rId22" Type="http://schemas.openxmlformats.org/officeDocument/2006/relationships/hyperlink" Target="https://www.bing.com/images/search?form=xlimg&amp;q=Bourgogne-Franche-Comt%c3%a9" TargetMode="External"/><Relationship Id="rId27" Type="http://schemas.openxmlformats.org/officeDocument/2006/relationships/hyperlink" Target="https://www.bing.com/th?id=OSK.6e5d9f3bbeff687e1a310028483f5576&amp;qlt=95" TargetMode="External"/><Relationship Id="rId30" Type="http://schemas.openxmlformats.org/officeDocument/2006/relationships/hyperlink" Target="https://www.bing.com/images/search?form=xlimg&amp;q=Normandie"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Srd>
</file>

<file path=xl/richData/rdarray.xml><?xml version="1.0" encoding="utf-8"?>
<arrayData xmlns="http://schemas.microsoft.com/office/spreadsheetml/2017/richdata2" count="7">
  <a r="2">
    <v t="r">13</v>
    <v t="r">14</v>
  </a>
  <a r="1">
    <v t="s">Heure normale d'Europe centrale</v>
  </a>
  <a r="1">
    <v t="s">Français</v>
  </a>
  <a r="25">
    <v t="r">41</v>
    <v t="r">42</v>
    <v t="r">43</v>
    <v t="r">44</v>
    <v t="r">45</v>
    <v t="r">46</v>
    <v t="r">47</v>
    <v t="r">48</v>
    <v t="r">49</v>
    <v t="r">50</v>
    <v t="r">51</v>
    <v t="r">52</v>
    <v t="r">53</v>
    <v t="r">54</v>
    <v t="r">55</v>
    <v t="r">56</v>
    <v t="r">57</v>
    <v t="r">58</v>
    <v t="r">59</v>
    <v t="r">60</v>
    <v t="r">0</v>
    <v t="r">61</v>
    <v t="r">62</v>
    <v t="r">63</v>
    <v t="r">64</v>
  </a>
  <a r="1">
    <v t="s">Gilles Simeoni (Président)</v>
  </a>
  <a r="1">
    <v t="s">Corse</v>
  </a>
  <a r="1">
    <v t="r">150</v>
  </a>
</arrayData>
</file>

<file path=xl/richData/rdrichvalue.xml><?xml version="1.0" encoding="utf-8"?>
<rvData xmlns="http://schemas.microsoft.com/office/spreadsheetml/2017/richdata" count="170">
  <rv s="0">
    <v>536870912</v>
    <v>Auvergne-Rhône-Alpes</v>
    <v>b53940d0-b739-faf5-78d1-93f189f878c9</v>
    <v>fr-FR</v>
    <v>Map</v>
  </rv>
  <rv s="0">
    <v>536870912</v>
    <v>Lyon</v>
    <v>f152adba-40b2-9268-e39b-1c4e4e7e4666</v>
    <v>fr-FR</v>
    <v>Map</v>
  </rv>
  <rv s="1">
    <v>0</v>
    <v>8</v>
    <v>0</v>
    <v>7</v>
    <v>0</v>
    <v>Image of Auvergne-Rhône-Alpes</v>
  </rv>
  <rv s="2">
    <v>https://www.bing.com/search?q=Auvergne-Rh%c3%b4ne-Alpes&amp;form=skydnc</v>
    <v>Apprenez-en davantage avec Bing</v>
  </rv>
  <rv s="0">
    <v>536870912</v>
    <v>France</v>
    <v>c7bfe2de-4f82-e23c-ae42-8544b5b5c0ea</v>
    <v>fr-FR</v>
    <v>Map</v>
  </rv>
  <rv s="3">
    <fb>8114361</fb>
    <v>10</v>
  </rv>
  <rv s="3">
    <fb>69711</fb>
    <v>10</v>
  </rv>
  <rv s="4">
    <v>#VALUE!</v>
    <v>fr-FR</v>
    <v>b53940d0-b739-faf5-78d1-93f189f878c9</v>
    <v>536870912</v>
    <v>1</v>
    <v>2</v>
    <v>3</v>
    <v>4</v>
    <v>Auvergne-Rhône-Alpes</v>
    <v>6</v>
    <v>7</v>
    <v>Map</v>
    <v>8</v>
    <v>9</v>
    <v>FR-ARA</v>
    <v>1</v>
    <v>Auvergne-Rhône-Alpes est une région administrative française située dans le quart sud-est de la France métropolitaine. Elle est créée par la réforme territoriale de 2015 en date du 1ᵉʳ janvier 2016, à la suite des élections régionales des 6 et ...</v>
    <v>2</v>
    <v>3</v>
    <v>Auvergne-Rhône-Alpes</v>
    <v>4</v>
    <v>1</v>
    <v>5</v>
    <v>6</v>
    <v>Auvergne-Rhône-Alpes</v>
    <v>mdp/vdpid/7206584198138691585</v>
  </rv>
  <rv s="0">
    <v>536870912</v>
    <v>Paris</v>
    <v>85584d24-2116-5b98-89f9-5714db931ac6</v>
    <v>fr-FR</v>
    <v>Map</v>
  </rv>
  <rv s="3">
    <fb>2365950236659.3599</fb>
    <v>31</v>
  </rv>
  <rv s="3">
    <fb>46.487970872236403</fb>
    <v>32</v>
  </rv>
  <rv s="3">
    <fb>6939.5214736692897</fb>
    <v>10</v>
  </rv>
  <rv s="3">
    <fb>6.7968269799999995E-2</fb>
    <v>33</v>
  </rv>
  <rv s="0">
    <v>805306368</v>
    <v>Emmanuel Macron (President)</v>
    <v>35be5a56-7a78-6352-b158-60da8f84c858</v>
    <v>fr-FR</v>
    <v>Generic</v>
  </rv>
  <rv s="0">
    <v>805306368</v>
    <v>Gabriel Attal (Premier ministre)</v>
    <v>5f0b8fd1-c77a-cffd-ddee-9a5bbf7b40cf</v>
    <v>fr-FR</v>
    <v>Generic</v>
  </rv>
  <rv s="5">
    <v>0</v>
  </rv>
  <rv s="3">
    <fb>303275.56800000003</fb>
    <v>10</v>
  </rv>
  <rv s="3">
    <fb>82.526829268292701</fb>
    <v>32</v>
  </rv>
  <rv s="5">
    <v>1</v>
  </rv>
  <rv s="1">
    <v>1</v>
    <v>8</v>
    <v>12</v>
    <v>7</v>
    <v>0</v>
    <v>Image of France</v>
  </rv>
  <rv s="3">
    <fb>33</fb>
    <v>34</v>
  </rv>
  <rv s="3">
    <fb>110.04856675289</fb>
    <v>35</v>
  </rv>
  <rv s="5">
    <v>2</v>
  </rv>
  <rv s="2">
    <v>https://www.bing.com/search?q=France&amp;form=skydnc</v>
    <v>Apprenez-en davantage avec Bing</v>
  </rv>
  <rv s="3">
    <fb>3.2671999999999999</fb>
    <v>36</v>
  </rv>
  <rv s="3">
    <fb>1.1082549228829199E-2</fb>
    <v>33</v>
  </rv>
  <rv s="3">
    <fb>3.4</fb>
    <v>32</v>
  </rv>
  <rv s="3">
    <fb>2715518274227.4502</fb>
    <v>31</v>
  </rv>
  <rv s="3">
    <fb>67935660</fb>
    <v>10</v>
  </rv>
  <rv s="3">
    <fb>0.13</fb>
    <v>33</v>
  </rv>
  <rv s="3">
    <fb>0.25800000000000001</fb>
    <v>33</v>
  </rv>
  <rv s="3">
    <fb>0.4</fb>
    <v>33</v>
  </rv>
  <rv s="3">
    <fb>3.2000000000000001E-2</fb>
    <v>33</v>
  </rv>
  <rv s="3">
    <fb>8.1000000000000003E-2</fb>
    <v>33</v>
  </rv>
  <rv s="3">
    <fb>0.55125999450683605</fb>
    <v>33</v>
  </rv>
  <rv s="3">
    <fb>0.21899999999999997</fb>
    <v>33</v>
  </rv>
  <rv s="3">
    <fb>0.16899999999999998</fb>
    <v>33</v>
  </rv>
  <rv s="3">
    <fb>54123364</fb>
    <v>10</v>
  </rv>
  <rv s="3">
    <fb>1.39</fb>
    <v>37</v>
  </rv>
  <rv s="3">
    <fb>0.24229980509910898</fb>
    <v>33</v>
  </rv>
  <rv s="3">
    <fb>11.16</fb>
    <v>37</v>
  </rv>
  <rv s="0">
    <v>536870912</v>
    <v>Bretagne</v>
    <v>809fb739-638d-2499-95bd-c8e5b10153ee</v>
    <v>fr-FR</v>
    <v>Map</v>
  </rv>
  <rv s="0">
    <v>536870912</v>
    <v>Centre-Val de Loire</v>
    <v>6aafd8c4-aba3-0388-62a3-d302e77f40c4</v>
    <v>fr-FR</v>
    <v>Map</v>
  </rv>
  <rv s="0">
    <v>536870912</v>
    <v>Corse</v>
    <v>7dae6ff4-03ba-2162-da4b-d4cf544ad43f</v>
    <v>fr-FR</v>
    <v>Map</v>
  </rv>
  <rv s="0">
    <v>536870912</v>
    <v>Île-de-France</v>
    <v>ba200862-fc37-6d22-3434-c6e709faa507</v>
    <v>fr-FR</v>
    <v>Map</v>
  </rv>
  <rv s="0">
    <v>536870912</v>
    <v>Pays de la Loire</v>
    <v>a6129a88-a4cd-2b75-1a35-f5d0639f17ae</v>
    <v>fr-FR</v>
    <v>Map</v>
  </rv>
  <rv s="0">
    <v>536870912</v>
    <v>Provence-Alpes-Côte d'Azur</v>
    <v>66cd1ae3-f633-45f9-93bd-73ca67bffb25</v>
    <v>fr-FR</v>
    <v>Map</v>
  </rv>
  <rv s="0">
    <v>536870912</v>
    <v>Guadeloupe</v>
    <v>56b80aaa-d840-1a73-13ba-70eb9b61a642</v>
    <v>fr-FR</v>
    <v>Map</v>
  </rv>
  <rv s="0">
    <v>536870912</v>
    <v>Guyane</v>
    <v>328feb88-20d1-8674-1574-3ce8cc0bc9e9</v>
    <v>fr-FR</v>
    <v>Map</v>
  </rv>
  <rv s="0">
    <v>536870912</v>
    <v>Martinique</v>
    <v>f245adef-ee09-9352-e265-2a287e5eadbe</v>
    <v>fr-FR</v>
    <v>Map</v>
  </rv>
  <rv s="0">
    <v>536870912</v>
    <v>Mayotte</v>
    <v>545cc8bc-c211-076d-ee26-d2ff955eb394</v>
    <v>fr-FR</v>
    <v>Map</v>
  </rv>
  <rv s="0">
    <v>536870912</v>
    <v>La Réunion</v>
    <v>7d1fa0b0-e3d7-d903-d64d-489c03fd0a75</v>
    <v>fr-FR</v>
    <v>Map</v>
  </rv>
  <rv s="0">
    <v>536870912</v>
    <v>Polynésie française</v>
    <v>340e15d5-6b74-8497-bbfa-4c1f323f5483</v>
    <v>fr-FR</v>
    <v>Map</v>
  </rv>
  <rv s="0">
    <v>536870912</v>
    <v>Terres australes et antarctiques françaises</v>
    <v>b9d52319-44ee-bf16-d95f-72397f26ce4a</v>
    <v>fr-FR</v>
    <v>Map</v>
  </rv>
  <rv s="0">
    <v>536870912</v>
    <v>Nouvelle-Calédonie</v>
    <v>25b2aeab-b390-d01e-1f7f-90be767bd899</v>
    <v>fr-FR</v>
    <v>Map</v>
  </rv>
  <rv s="0">
    <v>536870912</v>
    <v>Saint-Barthélemy</v>
    <v>5c5081a9-306e-4f05-73a2-32b95a4b8600</v>
    <v>fr-FR</v>
    <v>Map</v>
  </rv>
  <rv s="0">
    <v>536870912</v>
    <v>Saint-Martin</v>
    <v>281a8fb2-1b63-4320-5d31-8f0fb46c4f1a</v>
    <v>fr-FR</v>
    <v>Map</v>
  </rv>
  <rv s="0">
    <v>536870912</v>
    <v>Saint-Pierre-et-Miquelon</v>
    <v>aa096cf4-a54e-cd44-7204-c28310ca40f4</v>
    <v>fr-FR</v>
    <v>Map</v>
  </rv>
  <rv s="0">
    <v>536870912</v>
    <v>Wallis-et-Futuna</v>
    <v>db8aa235-58e4-9e3d-8799-6839f3d35025</v>
    <v>fr-FR</v>
    <v>Map</v>
  </rv>
  <rv s="0">
    <v>536870912</v>
    <v>Grand Est</v>
    <v>e2f60e84-1701-6d84-e960-ba87138e3631</v>
    <v>fr-FR</v>
    <v>Map</v>
  </rv>
  <rv s="0">
    <v>536870912</v>
    <v>Nouvelle-Aquitaine</v>
    <v>7955f423-af31-d2e0-f045-b14668178865</v>
    <v>fr-FR</v>
    <v>Map</v>
  </rv>
  <rv s="0">
    <v>536870912</v>
    <v>Bourgogne-Franche-Comté</v>
    <v>4bc8dff1-8d72-5341-f405-63c7be8c6672</v>
    <v>fr-FR</v>
    <v>Map</v>
  </rv>
  <rv s="0">
    <v>536870912</v>
    <v>Occitanie</v>
    <v>5105d172-dc70-689f-09ab-4163a747508a</v>
    <v>fr-FR</v>
    <v>Map</v>
  </rv>
  <rv s="0">
    <v>536870912</v>
    <v>Hauts-de-France</v>
    <v>4eb2d0b0-8845-48d0-9343-9ba3e7fe81a0</v>
    <v>fr-FR</v>
    <v>Map</v>
  </rv>
  <rv s="0">
    <v>536870912</v>
    <v>Île Clipperton</v>
    <v>15fb63fc-f501-7360-7d44-f26d1501209e</v>
    <v>fr-FR</v>
    <v>Map</v>
  </rv>
  <rv s="5">
    <v>3</v>
  </rv>
  <rv s="3">
    <fb>643801</fb>
    <v>10</v>
  </rv>
  <rv s="3">
    <fb>0.31233278442262596</fb>
    <v>33</v>
  </rv>
  <rv s="3">
    <fb>307000</fb>
    <v>10</v>
  </rv>
  <rv s="3">
    <fb>0.65629000000000004</fb>
    <v>33</v>
  </rv>
  <rv s="3">
    <fb>1.0251076000000001</fb>
    <v>33</v>
  </rv>
  <rv s="3">
    <fb>8.4270000457763714E-2</fb>
    <v>38</v>
  </rv>
  <rv s="3">
    <fb>1.88</fb>
    <v>36</v>
  </rv>
  <rv s="3">
    <fb>8</fb>
    <v>32</v>
  </rv>
  <rv s="3">
    <fb>11.3</fb>
    <v>36</v>
  </rv>
  <rv s="3">
    <fb>0.60699999999999998</fb>
    <v>33</v>
  </rv>
  <rv s="3">
    <fb>0.524475441661716</fb>
    <v>33</v>
  </rv>
  <rv s="6">
    <v>#VALUE!</v>
    <v>fr-FR</v>
    <v>c7bfe2de-4f82-e23c-ae42-8544b5b5c0ea</v>
    <v>536870912</v>
    <v>1</v>
    <v>27</v>
    <v>28</v>
    <v>29</v>
    <v>France</v>
    <v>6</v>
    <v>7</v>
    <v>Map</v>
    <v>8</v>
    <v>30</v>
    <v>FR</v>
    <v>8</v>
    <v>9</v>
    <v>EUR</v>
    <v>10</v>
    <v>11</v>
    <v>12</v>
    <v>La France, en forme longue République française, est un État souverain transcontinental dont le territoire métropolitain s'étend en Europe de l'Ouest et dont le territoire ultramarin s'étend dans les océans Indien, Atlantique et Pacifique, ainsi ...</v>
    <v>15</v>
    <v>16</v>
    <v>17</v>
    <v>18</v>
    <v>La Marseillaise</v>
    <v>19</v>
    <v>20</v>
    <v>21</v>
    <v>22</v>
    <v>23</v>
    <v>24</v>
    <v>25</v>
    <v>26</v>
    <v>France</v>
    <v>République française</v>
    <v>27</v>
    <v>8</v>
    <v>28</v>
    <v>29</v>
    <v>30</v>
    <v>31</v>
    <v>32</v>
    <v>33</v>
    <v>34</v>
    <v>35</v>
    <v>36</v>
    <v>37</v>
    <v>38</v>
    <v>39</v>
    <v>40</v>
    <v>65</v>
    <v>66</v>
    <v>67</v>
    <v>68</v>
    <v>69</v>
    <v>70</v>
    <v>71</v>
    <v>72</v>
    <v>73</v>
    <v>74</v>
    <v>75</v>
    <v>76</v>
    <v>France</v>
    <v>mdp/vdpid/84</v>
  </rv>
  <rv s="0">
    <v>536870912</v>
    <v>Rennes</v>
    <v>d153ae78-77e4-4365-3f90-0d7f0f039a01</v>
    <v>fr-FR</v>
    <v>Map</v>
  </rv>
  <rv s="1">
    <v>2</v>
    <v>8</v>
    <v>39</v>
    <v>7</v>
    <v>0</v>
    <v>Image of Bretagne</v>
  </rv>
  <rv s="2">
    <v>https://www.bing.com/search?q=R%c3%a9gion+Bretagne&amp;form=skydnc</v>
    <v>Apprenez-en davantage avec Bing</v>
  </rv>
  <rv s="3">
    <fb>3394567</fb>
    <v>10</v>
  </rv>
  <rv s="3">
    <fb>27208</fb>
    <v>10</v>
  </rv>
  <rv s="7">
    <v>#VALUE!</v>
    <v>fr-FR</v>
    <v>809fb739-638d-2499-95bd-c8e5b10153ee</v>
    <v>536870912</v>
    <v>1</v>
    <v>40</v>
    <v>41</v>
    <v>42</v>
    <v>Bretagne</v>
    <v>6</v>
    <v>7</v>
    <v>Map</v>
    <v>8</v>
    <v>9</v>
    <v>78</v>
    <v>La Bretagne est une région administrative française composée des départements des Côtes-d'Armor, du Finistère, d'Ille-et-Vilaine et du Morbihan. Sa préfecture, qui est aussi sa plus grande ville, est Rennes.</v>
    <v>79</v>
    <v>80</v>
    <v>Bretagne</v>
    <v>4</v>
    <v>78</v>
    <v>81</v>
    <v>82</v>
    <v>Bretagne</v>
    <v>mdp/vdpid/4840</v>
  </rv>
  <rv s="0">
    <v>536870912</v>
    <v>Orléans</v>
    <v>6d05209a-e1cf-c099-fc1c-d3087531f234</v>
    <v>fr-FR</v>
    <v>Map</v>
  </rv>
  <rv s="1">
    <v>3</v>
    <v>8</v>
    <v>43</v>
    <v>7</v>
    <v>0</v>
    <v>Image of Centre-Val de Loire</v>
  </rv>
  <rv s="2">
    <v>https://www.bing.com/search?q=Centre-Val+de+Loire&amp;form=skydnc</v>
    <v>Apprenez-en davantage avec Bing</v>
  </rv>
  <rv s="0">
    <v>536870912</v>
    <v>Tours</v>
    <v>123daf10-aa5d-a9f0-e52c-5222ca67ed24</v>
    <v>fr-FR</v>
    <v>Map</v>
  </rv>
  <rv s="3">
    <fb>2573303</fb>
    <v>10</v>
  </rv>
  <rv s="3">
    <fb>39151</fb>
    <v>10</v>
  </rv>
  <rv s="4">
    <v>#VALUE!</v>
    <v>fr-FR</v>
    <v>6aafd8c4-aba3-0388-62a3-d302e77f40c4</v>
    <v>536870912</v>
    <v>1</v>
    <v>45</v>
    <v>3</v>
    <v>4</v>
    <v>Centre-Val de Loire</v>
    <v>6</v>
    <v>7</v>
    <v>Map</v>
    <v>8</v>
    <v>9</v>
    <v>FR-F</v>
    <v>84</v>
    <v>Le Centre-Val de Loire est une région administrative du Centre Ouest de la France qui regroupe trois provinces historiques: le Berry, l'Orléanais, ainsi que la Touraine. L'extrémité nord-nord-ouest du territoire faisait partie d'une quatrième ...</v>
    <v>85</v>
    <v>86</v>
    <v>Centre-Val de Loire</v>
    <v>4</v>
    <v>87</v>
    <v>88</v>
    <v>89</v>
    <v>Centre-Val de Loire</v>
    <v>mdp/vdpid/10038702</v>
  </rv>
  <rv s="0">
    <v>536870912</v>
    <v>Ajaccio</v>
    <v>6b67a41a-84b3-8ed8-3b2d-44d3342d6fc8</v>
    <v>fr-FR</v>
    <v>Map</v>
  </rv>
  <rv s="5">
    <v>4</v>
  </rv>
  <rv s="1">
    <v>4</v>
    <v>8</v>
    <v>46</v>
    <v>7</v>
    <v>0</v>
    <v>Image of Corse</v>
  </rv>
  <rv s="5">
    <v>5</v>
  </rv>
  <rv s="2">
    <v>https://www.bing.com/search?q=Corse&amp;form=skydnc</v>
    <v>Apprenez-en davantage avec Bing</v>
  </rv>
  <rv s="0">
    <v>536870912</v>
    <v>Canton de Bastia-4</v>
    <v>21ef27e0-c50c-aa82-d465-1ffa41a8ca99</v>
    <v>fr-FR</v>
    <v>Map</v>
  </rv>
  <rv s="3">
    <fb>349465</fb>
    <v>10</v>
  </rv>
  <rv s="3">
    <fb>8680</fb>
    <v>10</v>
  </rv>
  <rv s="8">
    <v>#VALUE!</v>
    <v>fr-FR</v>
    <v>7dae6ff4-03ba-2162-da4b-d4cf544ad43f</v>
    <v>536870912</v>
    <v>1</v>
    <v>48</v>
    <v>3</v>
    <v>49</v>
    <v>Corse</v>
    <v>6</v>
    <v>7</v>
    <v>Map</v>
    <v>8</v>
    <v>50</v>
    <v>FR-COR</v>
    <v>91</v>
    <v>La Corse est une île située en mer Méditerranée et une collectivité territoriale unique française. Quatrième île de la mer Méditerranée par sa superficie, la Corse est disputée depuis l'Antiquité entre trois principaux centres d'influence: la ...</v>
    <v>92</v>
    <v>93</v>
    <v>94</v>
    <v>95</v>
    <v>Corse</v>
    <v>4</v>
    <v>96</v>
    <v>97</v>
    <v>98</v>
    <v>Corse</v>
    <v>mdp/vdpid/10038703</v>
  </rv>
  <rv s="1">
    <v>5</v>
    <v>8</v>
    <v>51</v>
    <v>7</v>
    <v>0</v>
    <v>Image of Île-de-France</v>
  </rv>
  <rv s="2">
    <v>https://www.bing.com/search?q=%c3%8ele-de-France&amp;form=skydnc</v>
    <v>Apprenez-en davantage avec Bing</v>
  </rv>
  <rv s="3">
    <fb>12317279</fb>
    <v>10</v>
  </rv>
  <rv s="3">
    <fb>12012</fb>
    <v>10</v>
  </rv>
  <rv s="7">
    <v>#VALUE!</v>
    <v>fr-FR</v>
    <v>ba200862-fc37-6d22-3434-c6e709faa507</v>
    <v>536870912</v>
    <v>1</v>
    <v>52</v>
    <v>41</v>
    <v>42</v>
    <v>Île-de-France</v>
    <v>6</v>
    <v>7</v>
    <v>Map</v>
    <v>8</v>
    <v>9</v>
    <v>8</v>
    <v>L'Île-de-France, est une région historique et administrative française. Il s'agit d'une région très fortement peuplée, qui représente à elle seule 18,8 % de la population de la France métropolitaine sur seulement 2,2 % de sa superficie, ce qui ...</v>
    <v>100</v>
    <v>101</v>
    <v>Île-de-France</v>
    <v>4</v>
    <v>8</v>
    <v>102</v>
    <v>103</v>
    <v>Île-de-France</v>
    <v>mdp/vdpid/10038706</v>
  </rv>
  <rv s="0">
    <v>536870912</v>
    <v>Nantes</v>
    <v>36c02f25-dff8-1792-6ce3-a1b15dcbeb83</v>
    <v>fr-FR</v>
    <v>Map</v>
  </rv>
  <rv s="1">
    <v>6</v>
    <v>8</v>
    <v>53</v>
    <v>7</v>
    <v>0</v>
    <v>Image of Pays de la Loire</v>
  </rv>
  <rv s="2">
    <v>https://www.bing.com/search?q=Pays+de+la+Loire&amp;form=skydnc</v>
    <v>Apprenez-en davantage avec Bing</v>
  </rv>
  <rv s="3">
    <fb>3853999</fb>
    <v>10</v>
  </rv>
  <rv s="3">
    <fb>32082</fb>
    <v>10</v>
  </rv>
  <rv s="9">
    <v>#VALUE!</v>
    <v>fr-FR</v>
    <v>a6129a88-a4cd-2b75-1a35-f5d0639f17ae</v>
    <v>536870912</v>
    <v>1</v>
    <v>54</v>
    <v>41</v>
    <v>55</v>
    <v>Pays de la Loire</v>
    <v>6</v>
    <v>7</v>
    <v>Map</v>
    <v>8</v>
    <v>9</v>
    <v>105</v>
    <v>Les Pays de la Loire sont une région du Grand Ouest français regroupant les départements de la Loire-Atlantique, de Maine-et-Loire, de la Mayenne, de la Sarthe et de la Vendée. La préfecture de région est Nantes.</v>
    <v>106</v>
    <v>22</v>
    <v>107</v>
    <v>Pays de la Loire</v>
    <v>4</v>
    <v>105</v>
    <v>108</v>
    <v>109</v>
    <v>Pays de la Loire</v>
    <v>mdp/vdpid/10038712</v>
  </rv>
  <rv s="0">
    <v>536870912</v>
    <v>Marseille</v>
    <v>2795c805-d994-35b5-766b-d67e926db38e</v>
    <v>fr-FR</v>
    <v>Map</v>
  </rv>
  <rv s="1">
    <v>7</v>
    <v>8</v>
    <v>56</v>
    <v>7</v>
    <v>0</v>
    <v>Image of Provence-Alpes-Côte d'Azur</v>
  </rv>
  <rv s="2">
    <v>https://www.bing.com/search?q=Provence-Alpes-C%c3%b4te+d%27Azur&amp;form=skydnc</v>
    <v>Apprenez-en davantage avec Bing</v>
  </rv>
  <rv s="3">
    <fb>5127840</fb>
    <v>10</v>
  </rv>
  <rv s="3">
    <fb>31400</fb>
    <v>10</v>
  </rv>
  <rv s="7">
    <v>#VALUE!</v>
    <v>fr-FR</v>
    <v>66cd1ae3-f633-45f9-93bd-73ca67bffb25</v>
    <v>536870912</v>
    <v>1</v>
    <v>57</v>
    <v>41</v>
    <v>42</v>
    <v>Provence-Alpes-Côte d'Azur</v>
    <v>6</v>
    <v>7</v>
    <v>Map</v>
    <v>8</v>
    <v>9</v>
    <v>111</v>
    <v>Provence-Alpes-Côte d'Azur est une région administrative du sud-est de la France. Son chef-lieu est Marseille, deuxième commune la plus peuplée de France. Provence-Alpes-Côte d'Azur est formée de six départements issus des anciennes provinces de ...</v>
    <v>112</v>
    <v>113</v>
    <v>Provence-Alpes-Côte d'Azur</v>
    <v>4</v>
    <v>111</v>
    <v>114</v>
    <v>115</v>
    <v>Provence-Alpes-Côte d'Azur</v>
    <v>mdp/vdpid/42016</v>
  </rv>
  <rv s="0">
    <v>536870912</v>
    <v>Strasbourg</v>
    <v>2391cf23-e95a-a3f9-f9e4-fc7673763a61</v>
    <v>fr-FR</v>
    <v>Map</v>
  </rv>
  <rv s="1">
    <v>8</v>
    <v>8</v>
    <v>58</v>
    <v>7</v>
    <v>0</v>
    <v>Image of Grand Est</v>
  </rv>
  <rv s="2">
    <v>https://www.bing.com/search?q=Grand+Est&amp;form=skydnc</v>
    <v>Apprenez-en davantage avec Bing</v>
  </rv>
  <rv s="3">
    <fb>5561287</fb>
    <v>10</v>
  </rv>
  <rv s="3">
    <fb>57433</fb>
    <v>10</v>
  </rv>
  <rv s="10">
    <v>#VALUE!</v>
    <v>fr-FR</v>
    <v>e2f60e84-1701-6d84-e960-ba87138e3631</v>
    <v>536870912</v>
    <v>1</v>
    <v>60</v>
    <v>3</v>
    <v>61</v>
    <v>Grand Est</v>
    <v>6</v>
    <v>7</v>
    <v>Map</v>
    <v>8</v>
    <v>9</v>
    <v>FR-GES</v>
    <v>117</v>
    <v>Le Grand Est est une région administrative française résultant de la fusion le 1ᵉʳ janvier 2016 des anciennes régions administratives Alsace, Champagne-Ardenne et Lorraine. Elle compte 5 550 389 habitants en 2020 et réunit, sur 57 441 km², des ...</v>
    <v>118</v>
    <v>22</v>
    <v>119</v>
    <v>Grand Est</v>
    <v>4</v>
    <v>117</v>
    <v>120</v>
    <v>121</v>
    <v>Grand Est</v>
    <v>mdp/vdpid/7015642983642955777</v>
  </rv>
  <rv s="0">
    <v>536870912</v>
    <v>Bordeaux</v>
    <v>54671175-29b0-61d5-fc67-9f8a13b388ab</v>
    <v>fr-FR</v>
    <v>Map</v>
  </rv>
  <rv s="1">
    <v>9</v>
    <v>8</v>
    <v>62</v>
    <v>7</v>
    <v>0</v>
    <v>Image of Nouvelle-Aquitaine</v>
  </rv>
  <rv s="2">
    <v>https://www.bing.com/search?q=Nouvelle-Aquitaine&amp;form=skydnc</v>
    <v>Apprenez-en davantage avec Bing</v>
  </rv>
  <rv s="0">
    <v>536870912</v>
    <v>Aunis</v>
    <v>24b4a061-5fad-57a7-2974-93d6dcad1e24</v>
    <v>fr-FR</v>
    <v>Map</v>
  </rv>
  <rv s="3">
    <fb>6069352</fb>
    <v>10</v>
  </rv>
  <rv s="3">
    <fb>84061</fb>
    <v>10</v>
  </rv>
  <rv s="10">
    <v>#VALUE!</v>
    <v>fr-FR</v>
    <v>7955f423-af31-d2e0-f045-b14668178865</v>
    <v>536870912</v>
    <v>1</v>
    <v>64</v>
    <v>3</v>
    <v>61</v>
    <v>Nouvelle-Aquitaine</v>
    <v>6</v>
    <v>7</v>
    <v>Map</v>
    <v>8</v>
    <v>9</v>
    <v>FR-NAQ</v>
    <v>123</v>
    <v>La Nouvelle-Aquitaine est une région administrative française, créée par la réforme territoriale de 2015 et effective au 1ᵉʳ janvier 2016, après les élections régionales de décembre 2015. Résultant de la fusion des anciennes régions Aquitaine, ...</v>
    <v>124</v>
    <v>22</v>
    <v>125</v>
    <v>Nouvelle-Aquitaine</v>
    <v>4</v>
    <v>126</v>
    <v>127</v>
    <v>128</v>
    <v>Nouvelle-Aquitaine</v>
    <v>mdp/vdpid/5476259496521105409</v>
  </rv>
  <rv s="0">
    <v>536870912</v>
    <v>Besançon</v>
    <v>5dc2ab9b-b196-0753-49d8-a3219a51ccaa</v>
    <v>fr-FR</v>
    <v>Map</v>
  </rv>
  <rv s="1">
    <v>10</v>
    <v>8</v>
    <v>65</v>
    <v>7</v>
    <v>0</v>
    <v>Image of Bourgogne-Franche-Comté</v>
  </rv>
  <rv s="2">
    <v>https://www.bing.com/search?q=Bourgogne-Franche-Comt%c3%a9&amp;form=skydnc</v>
    <v>Apprenez-en davantage avec Bing</v>
  </rv>
  <rv s="0">
    <v>536870912</v>
    <v>Dijon</v>
    <v>c523a016-99b2-eadb-cf4e-08b24e499a15</v>
    <v>fr-FR</v>
    <v>Map</v>
  </rv>
  <rv s="3">
    <fb>2800194</fb>
    <v>10</v>
  </rv>
  <rv s="3">
    <fb>47784</fb>
    <v>10</v>
  </rv>
  <rv s="11">
    <v>#VALUE!</v>
    <v>fr-FR</v>
    <v>4bc8dff1-8d72-5341-f405-63c7be8c6672</v>
    <v>536870912</v>
    <v>1</v>
    <v>67</v>
    <v>68</v>
    <v>69</v>
    <v>Bourgogne-Franche-Comté</v>
    <v>70</v>
    <v>7</v>
    <v>Map</v>
    <v>8</v>
    <v>9</v>
    <v>FR-BFC</v>
    <v>130</v>
    <v>La Bourgogne-Franche-Comté est une région administrative située dans le quart nord-est de la France. Elle est issue de la fusion administrative, le 1ᵉʳ janvier 2016, des deux anciennes régions de Bourgogne et de Franche-Comté.</v>
    <v>131</v>
    <v>132</v>
    <v>Bourgogne-Franche-Comté</v>
    <v>4</v>
    <v>133</v>
    <v>134</v>
    <v>135</v>
    <v>Bourgogne-Franche-Comté</v>
  </rv>
  <rv s="0">
    <v>536870912</v>
    <v>Toulouse</v>
    <v>66f18335-714d-a89b-accf-daa50ae2a3b0</v>
    <v>fr-FR</v>
    <v>Map</v>
  </rv>
  <rv s="1">
    <v>11</v>
    <v>8</v>
    <v>71</v>
    <v>7</v>
    <v>0</v>
    <v>Image of Occitanie</v>
  </rv>
  <rv s="2">
    <v>https://www.bing.com/search?q=Occitanie+r%c3%a9gion+administrative&amp;form=skydnc</v>
    <v>Apprenez-en davantage avec Bing</v>
  </rv>
  <rv s="3">
    <fb>6022176</fb>
    <v>10</v>
  </rv>
  <rv s="3">
    <fb>72724</fb>
    <v>10</v>
  </rv>
  <rv s="9">
    <v>#VALUE!</v>
    <v>fr-FR</v>
    <v>5105d172-dc70-689f-09ab-4163a747508a</v>
    <v>536870912</v>
    <v>1</v>
    <v>72</v>
    <v>41</v>
    <v>55</v>
    <v>Occitanie</v>
    <v>6</v>
    <v>7</v>
    <v>Map</v>
    <v>8</v>
    <v>9</v>
    <v>137</v>
    <v>L'Occitanie est une région administrative du sud de la France, résultant de la fusion des anciennes régions Languedoc-Roussillon et Midi-Pyrénées. Créée par la réforme territoriale de 2014, elle comporte 13 départements. Son chef-lieu est ...</v>
    <v>138</v>
    <v>22</v>
    <v>139</v>
    <v>Occitanie</v>
    <v>4</v>
    <v>137</v>
    <v>140</v>
    <v>141</v>
    <v>Occitanie</v>
    <v>mdp/vdpid/7206318225896767489</v>
  </rv>
  <rv s="0">
    <v>536870912</v>
    <v>Lille</v>
    <v>d2bfafc4-a27a-4cf1-2c17-ca7212e003c8</v>
    <v>fr-FR</v>
    <v>Map</v>
  </rv>
  <rv s="1">
    <v>12</v>
    <v>8</v>
    <v>73</v>
    <v>7</v>
    <v>0</v>
    <v>Image of Hauts-de-France</v>
  </rv>
  <rv s="2">
    <v>https://www.bing.com/search?q=Hauts-de-France&amp;form=skydnc</v>
    <v>Apprenez-en davantage avec Bing</v>
  </rv>
  <rv s="3">
    <fb>5995292</fb>
    <v>10</v>
  </rv>
  <rv s="3">
    <fb>31813</fb>
    <v>10</v>
  </rv>
  <rv s="4">
    <v>#VALUE!</v>
    <v>fr-FR</v>
    <v>4eb2d0b0-8845-48d0-9343-9ba3e7fe81a0</v>
    <v>536870912</v>
    <v>1</v>
    <v>75</v>
    <v>3</v>
    <v>4</v>
    <v>Hauts-de-France</v>
    <v>6</v>
    <v>7</v>
    <v>Map</v>
    <v>8</v>
    <v>9</v>
    <v>FR-HDF</v>
    <v>143</v>
    <v>Les Hauts-de-France sont une région administrative du nord de la France, créée par la réforme territoriale de 2014. Résultat de la fusion du Nord-Pas-de-Calais et de la Picardie, elle s'est d'abord appelée provisoirement « ...</v>
    <v>144</v>
    <v>145</v>
    <v>Hauts-de-France</v>
    <v>4</v>
    <v>143</v>
    <v>146</v>
    <v>147</v>
    <v>Hauts-de-France</v>
    <v>mdp/vdpid/7012978311961772033</v>
  </rv>
  <rv s="0">
    <v>536870912</v>
    <v>Drom</v>
    <v>abc36fad-412e-6694-7179-ac593f43333e</v>
    <v>fr-FR</v>
    <v>Map</v>
  </rv>
  <rv s="0">
    <v>805306368</v>
    <v>Michel Guillot (Maire)</v>
    <v>49b9df91-9e6b-a8e5-0762-c7ef16cf8cd3</v>
    <v>fr-FR</v>
    <v>Generic</v>
  </rv>
  <rv s="5">
    <v>6</v>
  </rv>
  <rv s="0">
    <v>536870912</v>
    <v>Ain</v>
    <v>71607760-ab2a-d381-87a5-d1eac5be2f1c</v>
    <v>fr-FR</v>
    <v>Map</v>
  </rv>
  <rv s="0">
    <v>536870912</v>
    <v>Arrondissement de Bourg-en-Bresse</v>
    <v>194d5935-665a-1534-2f5f-0d98921d9829</v>
    <v>fr-FR</v>
    <v>Map</v>
  </rv>
  <rv s="1">
    <v>13</v>
    <v>8</v>
    <v>76</v>
    <v>7</v>
    <v>0</v>
    <v>Image of Drom</v>
  </rv>
  <rv s="3">
    <fb>46.217500000000001</fb>
    <v>80</v>
  </rv>
  <rv s="2">
    <v>https://www.bing.com/search?q=Drom+Ain&amp;form=skydnc</v>
    <v>Apprenez-en davantage avec Bing</v>
  </rv>
  <rv s="3">
    <fb>5.3686111111111003</fb>
    <v>80</v>
  </rv>
  <rv s="3">
    <fb>215</fb>
    <v>10</v>
  </rv>
  <rv s="3">
    <fb>7.78</fb>
    <v>10</v>
  </rv>
  <rv s="12">
    <v>#VALUE!</v>
    <v>fr-FR</v>
    <v>abc36fad-412e-6694-7179-ac593f43333e</v>
    <v>536870912</v>
    <v>1</v>
    <v>77</v>
    <v>78</v>
    <v>79</v>
    <v>Drom</v>
    <v>6</v>
    <v>7</v>
    <v>Map</v>
    <v>8</v>
    <v>9</v>
    <v>Drom est une commune française, située dans le département de l'Ain en région Auvergne-Rhône-Alpes. Les habitants de Drom s'appellent les Dromniers.</v>
    <v>151</v>
    <v>152</v>
    <v>153</v>
    <v>154</v>
    <v>155</v>
    <v>156</v>
    <v>157</v>
    <v>Drom</v>
    <v>4</v>
    <v>158</v>
    <v>159</v>
    <v>Drom</v>
    <v>mdp/vdpid/7014264638846009345</v>
  </rv>
  <rv s="0">
    <v>536870912</v>
    <v>Normandie</v>
    <v>3e508a17-1303-ffc1-9d13-493d159d305c</v>
    <v>fr-FR</v>
    <v>Map</v>
  </rv>
  <rv s="0">
    <v>536870912</v>
    <v>Saint-Pierre-Port</v>
    <v>6d7618bd-141f-4aef-85d4-ba99219a4a5a</v>
    <v>fr-FR</v>
    <v>Map</v>
  </rv>
  <rv s="1">
    <v>14</v>
    <v>8</v>
    <v>81</v>
    <v>7</v>
    <v>0</v>
    <v>Image of Normandie</v>
  </rv>
  <rv s="2">
    <v>https://www.bing.com/search?q=Normandie&amp;form=skydnc</v>
    <v>Apprenez-en davantage avec Bing</v>
  </rv>
  <rv s="0">
    <v>536870912</v>
    <v>Bailliage de Guernesey</v>
    <v>6b165f04-c3fd-76c3-ba78-8a33ca8d8778</v>
    <v>fr-FR</v>
    <v>Map</v>
  </rv>
  <rv s="0">
    <v>536870912</v>
    <v>Rouen</v>
    <v>bb22096a-cb0d-2098-3b04-bdb114cab4a6</v>
    <v>fr-FR</v>
    <v>Map</v>
  </rv>
  <rv s="3">
    <fb>3499280</fb>
    <v>10</v>
  </rv>
  <rv s="3">
    <fb>29906</fb>
    <v>10</v>
  </rv>
  <rv s="4">
    <v>#VALUE!</v>
    <v>fr-FR</v>
    <v>3e508a17-1303-ffc1-9d13-493d159d305c</v>
    <v>536870912</v>
    <v>1</v>
    <v>83</v>
    <v>3</v>
    <v>4</v>
    <v>Normandie</v>
    <v>6</v>
    <v>7</v>
    <v>Map</v>
    <v>8</v>
    <v>84</v>
    <v>FR-NOR</v>
    <v>162</v>
    <v>La Normandie est une entité géographique et culturelle, située dans le Nord-Ouest de la France et bordée par la Manche ; elle a traversé différentes époques historiques, malgré une absence de reconnaissance administrative entre la Révolution ...</v>
    <v>163</v>
    <v>164</v>
    <v>Normandie</v>
    <v>165</v>
    <v>166</v>
    <v>167</v>
    <v>168</v>
    <v>Normandie</v>
    <v>mdp/vdpid/5475013575967768577</v>
  </rv>
</rvData>
</file>

<file path=xl/richData/rdrichvaluestructure.xml><?xml version="1.0" encoding="utf-8"?>
<rvStructures xmlns="http://schemas.microsoft.com/office/spreadsheetml/2017/richdata" count="13">
  <s t="_linkedentity2">
    <k n="%EntityServiceId" t="i"/>
    <k n="_DisplayString" t="s"/>
    <k n="%EntityId" t="s"/>
    <k n="%EntityCulture" t="s"/>
    <k n="_Icon" t="s"/>
  </s>
  <s t="_webimage">
    <k n="WebImageIdentifier" t="i"/>
    <k n="_Provider" t="spb"/>
    <k n="Attribution" t="spb"/>
    <k n="CalcOrigin" t="i"/>
    <k n="ComputedImage" t="b"/>
    <k n="Text" t="s"/>
  </s>
  <s t="_hyperlink">
    <k n="Address" t="s"/>
    <k n="Text" t="s"/>
  </s>
  <s t="_formattednumber">
    <k n="_Format" t="spb"/>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Image" t="r"/>
    <k n="LearnMoreOnLink" t="r"/>
    <k n="Nom" t="s"/>
    <k n="Pays/région" t="r"/>
    <k n="Plus grande ville" t="r"/>
    <k n="Population" t="r"/>
    <k n="Superficie" t="r"/>
    <k n="UniqueName" t="s"/>
    <k n="VDPID/VSID"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Capitalisation boursière des sociétés cotées" t="r"/>
    <k n="Code devise" t="s"/>
    <k n="Consommation d'énergie fossile" t="r"/>
    <k n="Consommation électrique" t="r"/>
    <k n="Dépenses de santé remboursables (%)" t="r"/>
    <k n="Description" t="s"/>
    <k n="Dirigeant(s)" t="r"/>
    <k n="`Émissions de dioxyde de carbone" t="r"/>
    <k n="Espérance de vie" t="r"/>
    <k n="Fuseau(x) horaire(s)" t="r"/>
    <k n="Hymne national" t="s"/>
    <k n="Image" t="r"/>
    <k n="Indicatif d'appel" t="r"/>
    <k n="IPC" t="r"/>
    <k n="Langue officielle" t="r"/>
    <k n="LearnMoreOnLink" t="r"/>
    <k n="Médecins pour mille" t="r"/>
    <k n="Modification IPC (%)" t="r"/>
    <k n="Mortalité infantile" t="r"/>
    <k n="Nom" t="s"/>
    <k n="Nom officiel" t="s"/>
    <k n="PIB" t="r"/>
    <k n="Plus grande ville" t="r"/>
    <k n="Population" t="r"/>
    <k n="Population : deuxième part de revenu 20%" t="r"/>
    <k n="Population : part de revenu la plus élevée 10%" t="r"/>
    <k n="Population : part de revenu la plus élevée 20%" t="r"/>
    <k n="Population : part du revenu la plus faible 10%" t="r"/>
    <k n="Population : part du revenu la plus faible 20%" t="r"/>
    <k n="Population : participation au marché du travail (%)" t="r"/>
    <k n="Population : quatrième part du revenu 20%" t="r"/>
    <k n="Population : troisième part du revenu 20%" t="r"/>
    <k n="Population urbaine" t="r"/>
    <k n="Prix de l'essence" t="r"/>
    <k n="Recettes fiscales (%)" t="r"/>
    <k n="Salaire minimum" t="r"/>
    <k n="Subdivisions" t="r"/>
    <k n="Superficie" t="r"/>
    <k n="Surface boisée (%)" t="r"/>
    <k n="Taille des forces armées" t="r"/>
    <k n="Taux brut de scolarisation dans l'enseignement supérieur (%)" t="r"/>
    <k n="Taux brut de scolarisation primaire (%)" t="r"/>
    <k n="Taux de chômage" t="r"/>
    <k n="Taux de fécondité" t="r"/>
    <k n="Taux de mortalité maternelle" t="r"/>
    <k n="Taux de natalité" t="r"/>
    <k n="Taux d'imposition total" t="r"/>
    <k n="Terre agricole (%)"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Capitale/ville principale" t="r"/>
    <k n="Description" t="s"/>
    <k n="Image" t="r"/>
    <k n="LearnMoreOnLink" t="r"/>
    <k n="Nom" t="s"/>
    <k n="Pays/région" t="r"/>
    <k n="Plus grande ville"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Dirigeant(s)" t="r"/>
    <k n="Image" t="r"/>
    <k n="Langue officielle" t="r"/>
    <k n="LearnMoreOnLink" t="r"/>
    <k n="Nom" t="s"/>
    <k n="Pays/région" t="r"/>
    <k n="Plus grande ville"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Capitale/ville principale" t="r"/>
    <k n="Description" t="s"/>
    <k n="Image" t="r"/>
    <k n="Langue officielle" t="r"/>
    <k n="LearnMoreOnLink" t="r"/>
    <k n="Nom" t="s"/>
    <k n="Pays/région" t="r"/>
    <k n="Plus grande ville"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Image" t="r"/>
    <k n="Langue officielle" t="r"/>
    <k n="LearnMoreOnLink" t="r"/>
    <k n="Nom" t="s"/>
    <k n="Pays/région" t="r"/>
    <k n="Plus grande ville" t="r"/>
    <k n="Population" t="r"/>
    <k n="Superficie"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éviation" t="s"/>
    <k n="Capitale/ville principale" t="r"/>
    <k n="Description" t="s"/>
    <k n="Image" t="r"/>
    <k n="LearnMoreOnLink" t="r"/>
    <k n="Nom" t="s"/>
    <k n="Pays/région" t="r"/>
    <k n="Plus grande ville" t="r"/>
    <k n="Population" t="r"/>
    <k n="Superficie" t="r"/>
    <k n="UniqueName"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Description" t="s"/>
    <k n="Dirigeant(s)" t="r"/>
    <k n="Division administrative 1 (État/province/autre)" t="r"/>
    <k n="Division administrative 2 (comté/district/autre)" t="r"/>
    <k n="Image" t="r"/>
    <k n="Latitude" t="r"/>
    <k n="LearnMoreOnLink" t="r"/>
    <k n="Longitude" t="r"/>
    <k n="Nom" t="s"/>
    <k n="Pays/région" t="r"/>
    <k n="Population" t="r"/>
    <k n="Superficie" t="r"/>
    <k n="UniqueName" t="s"/>
    <k n="VDPID/VSID" t="s"/>
  </s>
</rvStructures>
</file>

<file path=xl/richData/rdsupportingpropertybag.xml><?xml version="1.0" encoding="utf-8"?>
<supportingPropertyBags xmlns="http://schemas.microsoft.com/office/spreadsheetml/2017/richdata2">
  <spbArrays count="8">
    <a count="25">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Abréviation</v>
      <v t="s">Plus grande ville</v>
      <v t="s">_Flags</v>
      <v t="s">VDPID/VSID</v>
      <v t="s">UniqueName</v>
      <v t="s">_DisplayString</v>
      <v t="s">LearnMoreOnLink</v>
      <v t="s">Image</v>
      <v t="s">Description</v>
    </a>
    <a count="65">
      <v t="s">%EntityServiceId</v>
      <v t="s">%IsRefreshable</v>
      <v t="s">_CanonicalPropertyNames</v>
      <v t="s">%EntityCulture</v>
      <v t="s">%EntityId</v>
      <v t="s">_Icon</v>
      <v t="s">_Provider</v>
      <v t="s">_Attribution</v>
      <v t="s">_Display</v>
      <v t="s">Nom</v>
      <v t="s">_Format</v>
      <v t="s">Capitale/ville principale</v>
      <v t="s">Dirigeant(s)</v>
      <v t="s">_SubLabel</v>
      <v t="s">Population</v>
      <v t="s">Superficie</v>
      <v t="s">Abréviation</v>
      <v t="s">PIB</v>
      <v t="s">Code devise</v>
      <v t="s">Plus grande ville</v>
      <v t="s">Hymne national</v>
      <v t="s">Langue officielle</v>
      <v t="s">Nom officiel</v>
      <v t="s">Subdivisions</v>
      <v t="s">Espérance de vie</v>
      <v t="s">Taux de natalité</v>
      <v t="s">Taux de fécondité</v>
      <v t="s">Mortalité infantile</v>
      <v t="s">Taux de mortalité maternelle</v>
      <v t="s">Population urbaine</v>
      <v t="s">Terre agricole (%)</v>
      <v t="s">Surface boisée (%)</v>
      <v t="s">`Émissions de dioxyde de carbone</v>
      <v t="s">Consommation d'énergie fossile</v>
      <v t="s">Prix de l'essence</v>
      <v t="s">Consommation électrique</v>
      <v t="s">IPC</v>
      <v t="s">Modification IPC (%)</v>
      <v t="s">Population : part de revenu la plus élevée 10%</v>
      <v t="s">Population : part de revenu la plus élevée 20%</v>
      <v t="s">Population : deuxième part de revenu 20%</v>
      <v t="s">Population : troisième part du revenu 20%</v>
      <v t="s">Population : quatrième part du revenu 20%</v>
      <v t="s">Population : part du revenu la plus faible 20%</v>
      <v t="s">Population : part du revenu la plus faible 10%</v>
      <v t="s">Population : participation au marché du travail (%)</v>
      <v t="s">Salaire minimum</v>
      <v t="s">Recettes fiscales (%)</v>
      <v t="s">Taux d'imposition total</v>
      <v t="s">Taux de chômage</v>
      <v t="s">Capitalisation boursière des sociétés cotées</v>
      <v t="s">Taux brut de scolarisation primaire (%)</v>
      <v t="s">Taux brut de scolarisation dans l'enseignement supérieur (%)</v>
      <v t="s">Dépenses de santé remboursables (%)</v>
      <v t="s">Médecins pour mille</v>
      <v t="s">Taille des forces armées</v>
      <v t="s">Fuseau(x) horaire(s)</v>
      <v t="s">Indicatif d'appel</v>
      <v t="s">_Flags</v>
      <v t="s">VDPID/VSID</v>
      <v t="s">UniqueName</v>
      <v t="s">_DisplayString</v>
      <v t="s">LearnMoreOnLink</v>
      <v t="s">Image</v>
      <v t="s">Description</v>
    </a>
    <a count="24">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Plus grande ville</v>
      <v t="s">_Flags</v>
      <v t="s">VDPID/VSID</v>
      <v t="s">UniqueName</v>
      <v t="s">_DisplayString</v>
      <v t="s">LearnMoreOnLink</v>
      <v t="s">Image</v>
      <v t="s">Description</v>
    </a>
    <a count="27">
      <v t="s">%EntityServiceId</v>
      <v t="s">%IsRefreshable</v>
      <v t="s">_CanonicalPropertyNames</v>
      <v t="s">%EntityCulture</v>
      <v t="s">%EntityId</v>
      <v t="s">_Icon</v>
      <v t="s">_Provider</v>
      <v t="s">_Attribution</v>
      <v t="s">_Display</v>
      <v t="s">Nom</v>
      <v t="s">_Format</v>
      <v t="s">Capitale/ville principale</v>
      <v t="s">Dirigeant(s)</v>
      <v t="s">Pays/région</v>
      <v t="s">_SubLabel</v>
      <v t="s">Population</v>
      <v t="s">Superficie</v>
      <v t="s">Abréviation</v>
      <v t="s">Plus grande ville</v>
      <v t="s">Langue officielle</v>
      <v t="s">_Flags</v>
      <v t="s">VDPID/VSID</v>
      <v t="s">UniqueName</v>
      <v t="s">_DisplayString</v>
      <v t="s">LearnMoreOnLink</v>
      <v t="s">Image</v>
      <v t="s">Description</v>
    </a>
    <a count="25">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Plus grande ville</v>
      <v t="s">Langue officielle</v>
      <v t="s">_Flags</v>
      <v t="s">VDPID/VSID</v>
      <v t="s">UniqueName</v>
      <v t="s">_DisplayString</v>
      <v t="s">LearnMoreOnLink</v>
      <v t="s">Image</v>
      <v t="s">Description</v>
    </a>
    <a count="26">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Abréviation</v>
      <v t="s">Plus grande ville</v>
      <v t="s">Langue officielle</v>
      <v t="s">_Flags</v>
      <v t="s">VDPID/VSID</v>
      <v t="s">UniqueName</v>
      <v t="s">_DisplayString</v>
      <v t="s">LearnMoreOnLink</v>
      <v t="s">Image</v>
      <v t="s">Description</v>
    </a>
    <a count="24">
      <v t="s">%EntityServiceId</v>
      <v t="s">%IsRefreshable</v>
      <v t="s">_CanonicalPropertyNames</v>
      <v t="s">%EntityCulture</v>
      <v t="s">%EntityId</v>
      <v t="s">_Icon</v>
      <v t="s">_Provider</v>
      <v t="s">_Attribution</v>
      <v t="s">_Display</v>
      <v t="s">Nom</v>
      <v t="s">_Format</v>
      <v t="s">Capitale/ville principale</v>
      <v t="s">Pays/région</v>
      <v t="s">_SubLabel</v>
      <v t="s">Population</v>
      <v t="s">Superficie</v>
      <v t="s">Abréviation</v>
      <v t="s">Plus grande ville</v>
      <v t="s">_Flags</v>
      <v t="s">UniqueName</v>
      <v t="s">_DisplayString</v>
      <v t="s">LearnMoreOnLink</v>
      <v t="s">Image</v>
      <v t="s">Description</v>
    </a>
    <a count="27">
      <v t="s">%EntityServiceId</v>
      <v t="s">%IsRefreshable</v>
      <v t="s">_CanonicalPropertyNames</v>
      <v t="s">%EntityCulture</v>
      <v t="s">%EntityId</v>
      <v t="s">_Icon</v>
      <v t="s">_Provider</v>
      <v t="s">_Attribution</v>
      <v t="s">_Display</v>
      <v t="s">Nom</v>
      <v t="s">_Format</v>
      <v t="s">Division administrative 2 (comté/district/autre)</v>
      <v t="s">Division administrative 1 (État/province/autre)</v>
      <v t="s">Pays/région</v>
      <v t="s">Dirigeant(s)</v>
      <v t="s">_SubLabel</v>
      <v t="s">Population</v>
      <v t="s">Superficie</v>
      <v t="s">Latitude</v>
      <v t="s">Longitude</v>
      <v t="s">_Flags</v>
      <v t="s">VDPID/VSID</v>
      <v t="s">UniqueName</v>
      <v t="s">_DisplayString</v>
      <v t="s">LearnMoreOnLink</v>
      <v t="s">Image</v>
      <v t="s">Description</v>
    </a>
  </spbArrays>
  <spbData count="85">
    <spb s="0">
      <v xml:space="preserve">Wikipedia	</v>
      <v xml:space="preserve">CC BY-SA 3.0	</v>
      <v xml:space="preserve">https://fr.wikipedia.org/wiki/Auvergne-Rh%C3%B4ne-Alpes	</v>
      <v xml:space="preserve">https://creativecommons.org/licenses/by-sa/3.0	</v>
    </spb>
    <spb s="0">
      <v xml:space="preserve">Wikipedia	</v>
      <v xml:space="preserve">CC-BY-SA	</v>
      <v xml:space="preserve">http://en.wikipedia.org/wiki/Auvergne-Rhône-Alpes	</v>
      <v xml:space="preserve">http://creativecommons.org/licenses/by-sa/3.0/	</v>
    </spb>
    <spb s="1">
      <v>0</v>
      <v>0</v>
      <v>0</v>
      <v>0</v>
      <v>1</v>
      <v>0</v>
      <v>0</v>
      <v>0</v>
      <v>0</v>
    </spb>
    <spb s="2">
      <v>Name</v>
      <v>Image</v>
      <v>Population</v>
      <v>Area</v>
      <v>UniqueName</v>
      <v>VDPID/VSID</v>
      <v>Abbreviation</v>
      <v>Description</v>
      <v>Country/region</v>
      <v>LearnMoreOnLink</v>
      <v>Largest city</v>
      <v>Capital/Major City</v>
    </spb>
    <spb s="3">
      <v>0</v>
      <v>Name</v>
      <v>LearnMoreOnLink</v>
    </spb>
    <spb s="4">
      <v>0</v>
      <v>0</v>
      <v>0</v>
    </spb>
    <spb s="5">
      <v>5</v>
      <v>5</v>
      <v>5</v>
    </spb>
    <spb s="6">
      <v>1</v>
      <v>2</v>
    </spb>
    <spb s="7">
      <v>https://www.bing.com</v>
      <v>https://www.bing.com/th?id=Ga%5Cbing_yt.png&amp;w=100&amp;h=40&amp;c=0&amp;pid=0.1</v>
      <v>Avec Bing</v>
    </spb>
    <spb s="8">
      <v>2021</v>
      <v>km carré</v>
    </spb>
    <spb s="9">
      <v>3</v>
    </spb>
    <spb s="0">
      <v xml:space="preserve">data.worldbank.org	</v>
      <v xml:space="preserve">	</v>
      <v xml:space="preserve">http://data.worldbank.org/indicator/FP.CPI.TOTL	</v>
      <v xml:space="preserve">	</v>
    </spb>
    <spb s="0">
      <v xml:space="preserve">Wikipedia	</v>
      <v xml:space="preserve">CC BY-SA 3.0	</v>
      <v xml:space="preserve">https://fr.wikipedia.org/wiki/France	</v>
      <v xml:space="preserve">https://creativecommons.org/licenses/by-sa/3.0	</v>
    </spb>
    <spb s="0">
      <v xml:space="preserve">Wikipedia	Cia	travel.state.gov	</v>
      <v xml:space="preserve">CC-BY-SA			</v>
      <v xml:space="preserve">http://en.wikipedia.org/wiki/France	https://www.cia.gov/library/publications/the-world-factbook/geos/fr.html?Transportation	https://travel.state.gov/content/travel/en/international-travel/International-Travel-Country-Information-Pages/Monaco.html	</v>
      <v xml:space="preserve">http://creativecommons.org/licenses/by-sa/3.0/			</v>
    </spb>
    <spb s="0">
      <v xml:space="preserve">Wikipedia	</v>
      <v xml:space="preserve">CC-BY-SA	</v>
      <v xml:space="preserve">http://en.wikipedia.org/wiki/France	</v>
      <v xml:space="preserve">http://creativecommons.org/licenses/by-sa/3.0/	</v>
    </spb>
    <spb s="0">
      <v xml:space="preserve">Cia	</v>
      <v xml:space="preserve">	</v>
      <v xml:space="preserve">https://www.cia.gov/library/publications/the-world-factbook/geos/fr.html?Transportation	</v>
      <v xml:space="preserve">	</v>
    </spb>
    <spb s="0">
      <v xml:space="preserve">data.worldbank.org	</v>
      <v xml:space="preserve">	</v>
      <v xml:space="preserve">http://data.worldbank.org/indicator/SP.DYN.LE00.IN	</v>
      <v xml:space="preserve">	</v>
    </spb>
    <spb s="0">
      <v xml:space="preserve">data.worldbank.org	</v>
      <v xml:space="preserve">	</v>
      <v xml:space="preserve">http://data.worldbank.org/indicator/SP.DYN.CBRT.IN	</v>
      <v xml:space="preserve">	</v>
    </spb>
    <spb s="0">
      <v xml:space="preserve">data.worldbank.org	</v>
      <v xml:space="preserve">	</v>
      <v xml:space="preserve">http://data.worldbank.org/indicator/SP.DYN.TFRT.IN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http://data.worldbank.org/indicator/SP.DYN.IMRT.IN	</v>
      <v xml:space="preserve">	</v>
    </spb>
    <spb s="0">
      <v xml:space="preserve">data.worldbank.org	</v>
      <v xml:space="preserve">	</v>
      <v xml:space="preserve">http://data.worldbank.org/indicator/SH.MED.PHYS.ZS	</v>
      <v xml:space="preserve">	</v>
    </spb>
    <spb s="0">
      <v xml:space="preserve">data.worldbank.org	</v>
      <v xml:space="preserve">	</v>
      <v xml:space="preserve">http://data.worldbank.org/indicator/EG.USE.ELEC.KH.PC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http://data.worldbank.org/indicator/SL.TLF.CACT.ZS	</v>
      <v xml:space="preserve">	</v>
    </spb>
    <spb s="10">
      <v>11</v>
      <v>12</v>
      <v>13</v>
      <v>12</v>
      <v>12</v>
      <v>12</v>
      <v>14</v>
      <v>12</v>
      <v>12</v>
      <v>12</v>
      <v>12</v>
      <v>14</v>
      <v>15</v>
      <v>16</v>
      <v>17</v>
      <v>12</v>
      <v>12</v>
      <v>13</v>
      <v>18</v>
      <v>19</v>
      <v>15</v>
      <v>15</v>
      <v>20</v>
      <v>21</v>
      <v>15</v>
      <v>15</v>
      <v>22</v>
      <v>15</v>
      <v>23</v>
      <v>12</v>
      <v>24</v>
      <v>15</v>
      <v>25</v>
      <v>15</v>
      <v>15</v>
      <v>15</v>
      <v>15</v>
      <v>15</v>
      <v>13</v>
      <v>15</v>
      <v>15</v>
      <v>15</v>
      <v>15</v>
      <v>26</v>
      <v>15</v>
    </spb>
    <spb s="11">
      <v>CPI</v>
      <v>Name</v>
      <v>GDP</v>
      <v>Image</v>
      <v>Population</v>
      <v>Area</v>
      <v>UniqueName</v>
      <v>VDPID/VSID</v>
      <v>Abbreviation</v>
      <v>Currency code</v>
      <v>Description</v>
      <v>Official name</v>
      <v>National anthem</v>
      <v>LearnMoreOnLink</v>
      <v>Minimum wage</v>
      <v>Unemployment rate</v>
      <v>Life expectancy</v>
      <v>Birth rate</v>
      <v>Calling code</v>
      <v>Largest city</v>
      <v>Gasoline price</v>
      <v>Fertility rate</v>
      <v>Urban population</v>
      <v>Forested area (%)</v>
      <v>Agricultural land (%)</v>
      <v>Infant mortality</v>
      <v>Physicians per thousand</v>
      <v>CPI Change (%)</v>
      <v>Tax revenue (%)</v>
      <v>Electric power consumption</v>
      <v>Total tax rate</v>
      <v>Armed forces size</v>
      <v>Capital/Major City</v>
      <v>Maternal mortality ratio</v>
      <v>Fossil fuel energy consumption</v>
      <v>Carbon dioxide emissions</v>
      <v>Out of pocket health expenditure (%)</v>
      <v>Gross primary education enrollment (%)</v>
      <v>Population: Income share second 20%</v>
      <v>Population: Income share fourth 20%</v>
      <v>Population: Income share third 20%</v>
      <v>Market cap of listed companies</v>
      <v>Population: Income share highest 10%</v>
      <v>Population: Income share highest 20%</v>
      <v>Population: Income share lowest 10%</v>
      <v>Population: Income share lowest 20%</v>
      <v>Population: Labor force participation (%)</v>
      <v>Gross tertiary education enrollment (%)</v>
    </spb>
    <spb s="3">
      <v>1</v>
      <v>Name</v>
      <v>LearnMoreOnLink</v>
    </spb>
    <spb s="12">
      <v>2019</v>
      <v>2019</v>
      <v>2022</v>
      <v>km carré</v>
      <v>2019</v>
      <v>années (2018)</v>
      <v>pour mille (2018)</v>
      <v>par litre (2016)</v>
      <v>2018</v>
      <v>2019</v>
      <v>2016</v>
      <v>2016</v>
      <v>pour mille (2018)</v>
      <v>2018</v>
      <v>2019</v>
      <v>2018</v>
      <v>kWh (2014)</v>
      <v>2019</v>
      <v>2017</v>
      <v>décès pour 100 000 (2017)</v>
      <v>2015</v>
      <v>kilotonnes par an (2014)</v>
      <v>2015</v>
      <v>2017</v>
      <v>2017</v>
      <v>2017</v>
      <v>2017</v>
      <v>2018</v>
      <v>2017</v>
      <v>2017</v>
      <v>2017</v>
      <v>2017</v>
      <v>2019</v>
      <v>2017</v>
    </spb>
    <spb s="9">
      <v>4</v>
    </spb>
    <spb s="9">
      <v>5</v>
    </spb>
    <spb s="9">
      <v>6</v>
    </spb>
    <spb s="9">
      <v>7</v>
    </spb>
    <spb s="9">
      <v>8</v>
    </spb>
    <spb s="9">
      <v>9</v>
    </spb>
    <spb s="9">
      <v>10</v>
    </spb>
    <spb s="9">
      <v>11</v>
    </spb>
    <spb s="0">
      <v xml:space="preserve">Wikipedia	</v>
      <v xml:space="preserve">CC BY-SA 3.0	</v>
      <v xml:space="preserve">https://fr.wikipedia.org/wiki/Bretagne_(r%C3%A9gion_administrative)	</v>
      <v xml:space="preserve">https://creativecommons.org/licenses/by-sa/3.0	</v>
    </spb>
    <spb s="13">
      <v>39</v>
      <v>39</v>
      <v>39</v>
      <v>39</v>
      <v>39</v>
      <v>39</v>
      <v>39</v>
      <v>39</v>
    </spb>
    <spb s="14">
      <v>Name</v>
      <v>Image</v>
      <v>Population</v>
      <v>Area</v>
      <v>UniqueName</v>
      <v>VDPID/VSID</v>
      <v>Description</v>
      <v>Country/region</v>
      <v>LearnMoreOnLink</v>
      <v>Largest city</v>
      <v>Capital/Major City</v>
    </spb>
    <spb s="3">
      <v>2</v>
      <v>Name</v>
      <v>LearnMoreOnLink</v>
    </spb>
    <spb s="0">
      <v xml:space="preserve">Wikipedia	</v>
      <v xml:space="preserve">CC BY-SA 3.0	</v>
      <v xml:space="preserve">https://fr.wikipedia.org/wiki/Centre-Val_de_Loire	</v>
      <v xml:space="preserve">https://creativecommons.org/licenses/by-sa/3.0	</v>
    </spb>
    <spb s="0">
      <v xml:space="preserve">Wikipedia	</v>
      <v xml:space="preserve">CC-BY-SA	</v>
      <v xml:space="preserve">http://en.wikipedia.org/wiki/Centre-Val_de_Loire	</v>
      <v xml:space="preserve">http://creativecommons.org/licenses/by-sa/3.0/	</v>
    </spb>
    <spb s="1">
      <v>43</v>
      <v>43</v>
      <v>43</v>
      <v>43</v>
      <v>44</v>
      <v>43</v>
      <v>43</v>
      <v>43</v>
      <v>43</v>
    </spb>
    <spb s="0">
      <v xml:space="preserve">Wikipedia	</v>
      <v xml:space="preserve">CC BY-SA 3.0	</v>
      <v xml:space="preserve">https://fr.wikipedia.org/wiki/Corse	</v>
      <v xml:space="preserve">https://creativecommons.org/licenses/by-sa/3.0	</v>
    </spb>
    <spb s="0">
      <v xml:space="preserve">Wikipedia	</v>
      <v xml:space="preserve">CC-BY-SA	</v>
      <v xml:space="preserve">http://en.wikipedia.org/wiki/Corsica	</v>
      <v xml:space="preserve">http://creativecommons.org/licenses/by-sa/3.0/	</v>
    </spb>
    <spb s="15">
      <v>46</v>
      <v>46</v>
      <v>46</v>
      <v>46</v>
      <v>47</v>
      <v>46</v>
      <v>46</v>
      <v>46</v>
    </spb>
    <spb s="3">
      <v>3</v>
      <v>Name</v>
      <v>LearnMoreOnLink</v>
    </spb>
    <spb s="8">
      <v>2022</v>
      <v>km carré</v>
    </spb>
    <spb s="0">
      <v xml:space="preserve">Wikipedia	</v>
      <v xml:space="preserve">CC BY-SA 3.0	</v>
      <v xml:space="preserve">https://fr.wikipedia.org/wiki/%C3%8Ele-de-France	</v>
      <v xml:space="preserve">https://creativecommons.org/licenses/by-sa/3.0	</v>
    </spb>
    <spb s="13">
      <v>51</v>
      <v>51</v>
      <v>51</v>
      <v>51</v>
      <v>51</v>
      <v>51</v>
      <v>51</v>
      <v>51</v>
    </spb>
    <spb s="0">
      <v xml:space="preserve">Wikipedia	</v>
      <v xml:space="preserve">CC BY-SA 3.0	</v>
      <v xml:space="preserve">https://fr.wikipedia.org/wiki/Pays_de_la_Loire	</v>
      <v xml:space="preserve">https://creativecommons.org/licenses/by-sa/3.0	</v>
    </spb>
    <spb s="13">
      <v>53</v>
      <v>53</v>
      <v>53</v>
      <v>53</v>
      <v>53</v>
      <v>53</v>
      <v>53</v>
      <v>53</v>
    </spb>
    <spb s="3">
      <v>4</v>
      <v>Name</v>
      <v>LearnMoreOnLink</v>
    </spb>
    <spb s="0">
      <v xml:space="preserve">Wikipedia	</v>
      <v xml:space="preserve">CC BY-SA 3.0	</v>
      <v xml:space="preserve">https://fr.wikipedia.org/wiki/Provence-Alpes-C%C3%B4te_d%27Azur	</v>
      <v xml:space="preserve">https://creativecommons.org/licenses/by-sa/3.0	</v>
    </spb>
    <spb s="13">
      <v>56</v>
      <v>56</v>
      <v>56</v>
      <v>56</v>
      <v>56</v>
      <v>56</v>
      <v>56</v>
      <v>56</v>
    </spb>
    <spb s="0">
      <v xml:space="preserve">Wikipedia	</v>
      <v xml:space="preserve">CC BY-SA 3.0	</v>
      <v xml:space="preserve">https://fr.wikipedia.org/wiki/Grand_Est	</v>
      <v xml:space="preserve">https://creativecommons.org/licenses/by-sa/3.0	</v>
    </spb>
    <spb s="0">
      <v xml:space="preserve">Wikipedia	</v>
      <v xml:space="preserve">CC-BY-SA	</v>
      <v xml:space="preserve">http://en.wikipedia.org/wiki/Grand_Est	</v>
      <v xml:space="preserve">http://creativecommons.org/licenses/by-sa/3.0/	</v>
    </spb>
    <spb s="1">
      <v>58</v>
      <v>58</v>
      <v>58</v>
      <v>58</v>
      <v>59</v>
      <v>58</v>
      <v>58</v>
      <v>58</v>
      <v>58</v>
    </spb>
    <spb s="3">
      <v>5</v>
      <v>Name</v>
      <v>LearnMoreOnLink</v>
    </spb>
    <spb s="0">
      <v xml:space="preserve">Wikipedia	</v>
      <v xml:space="preserve">CC BY-SA 3.0	</v>
      <v xml:space="preserve">https://fr.wikipedia.org/wiki/Nouvelle-Aquitaine	</v>
      <v xml:space="preserve">https://creativecommons.org/licenses/by-sa/3.0	</v>
    </spb>
    <spb s="0">
      <v xml:space="preserve">Wikipedia	</v>
      <v xml:space="preserve">CC-BY-SA	</v>
      <v xml:space="preserve">http://en.wikipedia.org/wiki/Nouvelle-Aquitaine	</v>
      <v xml:space="preserve">http://creativecommons.org/licenses/by-sa/3.0/	</v>
    </spb>
    <spb s="15">
      <v>62</v>
      <v>62</v>
      <v>62</v>
      <v>62</v>
      <v>63</v>
      <v>62</v>
      <v>62</v>
      <v>62</v>
    </spb>
    <spb s="0">
      <v xml:space="preserve">Wikipedia	</v>
      <v xml:space="preserve">CC BY-SA 3.0	</v>
      <v xml:space="preserve">https://fr.wikipedia.org/wiki/Bourgogne-Franche-Comt%C3%A9	</v>
      <v xml:space="preserve">https://creativecommons.org/licenses/by-sa/3.0	</v>
    </spb>
    <spb s="0">
      <v xml:space="preserve">Wikipedia	</v>
      <v xml:space="preserve">CC-BY-SA	</v>
      <v xml:space="preserve">http://en.wikipedia.org/wiki/Bourgogne-Franche-Comté	</v>
      <v xml:space="preserve">http://creativecommons.org/licenses/by-sa/3.0/	</v>
    </spb>
    <spb s="1">
      <v>65</v>
      <v>65</v>
      <v>65</v>
      <v>65</v>
      <v>66</v>
      <v>65</v>
      <v>65</v>
      <v>65</v>
      <v>65</v>
    </spb>
    <spb s="16">
      <v>Name</v>
      <v>Image</v>
      <v>Population</v>
      <v>Area</v>
      <v>UniqueName</v>
      <v>Abbreviation</v>
      <v>Description</v>
      <v>Country/region</v>
      <v>LearnMoreOnLink</v>
      <v>Largest city</v>
      <v>Capital/Major City</v>
    </spb>
    <spb s="3">
      <v>6</v>
      <v>Name</v>
      <v>LearnMoreOnLink</v>
    </spb>
    <spb s="17">
      <v>5</v>
      <v>5</v>
    </spb>
    <spb s="0">
      <v xml:space="preserve">Wikipedia	</v>
      <v xml:space="preserve">CC BY-SA 3.0	</v>
      <v xml:space="preserve">https://fr.wikipedia.org/wiki/Occitanie_(r%C3%A9gion_administrative)	</v>
      <v xml:space="preserve">https://creativecommons.org/licenses/by-sa/3.0	</v>
    </spb>
    <spb s="13">
      <v>71</v>
      <v>71</v>
      <v>71</v>
      <v>71</v>
      <v>71</v>
      <v>71</v>
      <v>71</v>
      <v>71</v>
    </spb>
    <spb s="0">
      <v xml:space="preserve">Wikipedia	</v>
      <v xml:space="preserve">CC BY-SA 3.0	</v>
      <v xml:space="preserve">https://fr.wikipedia.org/wiki/Hauts-de-France	</v>
      <v xml:space="preserve">https://creativecommons.org/licenses/by-sa/3.0	</v>
    </spb>
    <spb s="0">
      <v xml:space="preserve">Wikipedia	</v>
      <v xml:space="preserve">CC-BY-SA	</v>
      <v xml:space="preserve">http://en.wikipedia.org/wiki/Hauts-de-France	</v>
      <v xml:space="preserve">http://creativecommons.org/licenses/by-sa/3.0/	</v>
    </spb>
    <spb s="1">
      <v>73</v>
      <v>73</v>
      <v>73</v>
      <v>73</v>
      <v>74</v>
      <v>73</v>
      <v>73</v>
      <v>73</v>
      <v>73</v>
    </spb>
    <spb s="0">
      <v xml:space="preserve">Wikipedia	</v>
      <v xml:space="preserve">CC BY-SA 3.0	</v>
      <v xml:space="preserve">https://fr.wikipedia.org/wiki/Drom_(Ain)	</v>
      <v xml:space="preserve">https://creativecommons.org/licenses/by-sa/3.0	</v>
    </spb>
    <spb s="18">
      <v>76</v>
      <v>76</v>
      <v>76</v>
      <v>76</v>
      <v>76</v>
      <v>76</v>
      <v>76</v>
      <v>76</v>
      <v>76</v>
      <v>76</v>
    </spb>
    <spb s="19">
      <v>Name</v>
      <v>Image</v>
      <v>Latitude</v>
      <v>Longitude</v>
      <v>Population</v>
      <v>Area</v>
      <v>UniqueName</v>
      <v>VDPID/VSID</v>
      <v>Description</v>
      <v>Country/region</v>
      <v>LearnMoreOnLink</v>
      <v>Admin Division 1 (State/province/other)</v>
      <v>Admin Division 2 (County/district/other)</v>
    </spb>
    <spb s="3">
      <v>7</v>
      <v>Name</v>
      <v>LearnMoreOnLink</v>
    </spb>
    <spb s="9">
      <v>12</v>
    </spb>
    <spb s="0">
      <v xml:space="preserve">Wikipedia	</v>
      <v xml:space="preserve">CC BY-SA 3.0	</v>
      <v xml:space="preserve">https://fr.wikipedia.org/wiki/Normandie	</v>
      <v xml:space="preserve">https://creativecommons.org/licenses/by-sa/3.0	</v>
    </spb>
    <spb s="0">
      <v xml:space="preserve">Wikipedia	</v>
      <v xml:space="preserve">CC-BY-SA	</v>
      <v xml:space="preserve">http://en.wikipedia.org/wiki/Normandy	</v>
      <v xml:space="preserve">http://creativecommons.org/licenses/by-sa/3.0/	</v>
    </spb>
    <spb s="15">
      <v>81</v>
      <v>82</v>
      <v>82</v>
      <v>81</v>
      <v>82</v>
      <v>81</v>
      <v>81</v>
      <v>81</v>
    </spb>
    <spb s="8">
      <v>2017</v>
      <v>km carré</v>
    </spb>
  </spbData>
</supportingPropertyBags>
</file>

<file path=xl/richData/rdsupportingpropertybagstructure.xml><?xml version="1.0" encoding="utf-8"?>
<spbStructures xmlns="http://schemas.microsoft.com/office/spreadsheetml/2017/richdata2" count="20">
  <s>
    <k n="SourceText" t="s"/>
    <k n="LicenseText" t="s"/>
    <k n="SourceAddress" t="s"/>
    <k n="LicenseAddress" t="s"/>
  </s>
  <s>
    <k n="Nom" t="spb"/>
    <k n="Population" t="spb"/>
    <k n="Superficie" t="spb"/>
    <k n="UniqueName" t="spb"/>
    <k n="Abréviation" t="spb"/>
    <k n="Description" t="spb"/>
    <k n="Pays/région" t="spb"/>
    <k n="Plus grande ville" t="spb"/>
    <k n="Capitale/ville principale" t="spb"/>
  </s>
  <s>
    <k n="Nom" t="s"/>
    <k n="Image" t="s"/>
    <k n="Population" t="s"/>
    <k n="Superficie" t="s"/>
    <k n="UniqueName" t="s"/>
    <k n="VDPID/VSID" t="s"/>
    <k n="Abréviation" t="s"/>
    <k n="Description" t="s"/>
    <k n="Pays/région" t="s"/>
    <k n="LearnMoreOnLink" t="s"/>
    <k n="Plus grande ville" t="s"/>
    <k n="Capitale/ville principale" t="s"/>
  </s>
  <s>
    <k n="^Order" t="spba"/>
    <k n="TitleProperty" t="s"/>
    <k n="SubTitleProperty" t="s"/>
  </s>
  <s>
    <k n="ShowInCardView" t="b"/>
    <k n="ShowInDotNotation" t="b"/>
    <k n="ShowInAutoComplete" t="b"/>
  </s>
  <s>
    <k n="UniqueName" t="spb"/>
    <k n="VDPID/VSID" t="spb"/>
    <k n="LearnMoreOnLink" t="spb"/>
  </s>
  <s>
    <k n="Nom" t="i"/>
    <k n="Image" t="i"/>
  </s>
  <s>
    <k n="link" t="s"/>
    <k n="logo" t="s"/>
    <k n="name" t="s"/>
  </s>
  <s>
    <k n="Population" t="s"/>
    <k n="Superficie" t="s"/>
  </s>
  <s>
    <k n="_Self" t="i"/>
  </s>
  <s>
    <k n="IPC" t="spb"/>
    <k n="Nom" t="spb"/>
    <k n="PIB" t="spb"/>
    <k n="Population" t="spb"/>
    <k n="Superficie" t="spb"/>
    <k n="UniqueName" t="spb"/>
    <k n="Abréviation" t="spb"/>
    <k n="Code devise" t="spb"/>
    <k n="Description" t="spb"/>
    <k n="Nom officiel" t="spb"/>
    <k n="Hymne national" t="spb"/>
    <k n="Salaire minimum" t="spb"/>
    <k n="Taux de chômage" t="spb"/>
    <k n="Espérance de vie" t="spb"/>
    <k n="Taux de natalité" t="spb"/>
    <k n="Indicatif d'appel" t="spb"/>
    <k n="Plus grande ville" t="spb"/>
    <k n="Prix de l'essence" t="spb"/>
    <k n="Taux de fécondité" t="spb"/>
    <k n="Population urbaine" t="spb"/>
    <k n="Surface boisée (%)" t="spb"/>
    <k n="Terre agricole (%)" t="spb"/>
    <k n="Mortalité infantile" t="spb"/>
    <k n="Médecins pour mille" t="spb"/>
    <k n="Modification IPC (%)" t="spb"/>
    <k n="Recettes fiscales (%)" t="spb"/>
    <k n="Consommation électrique" t="spb"/>
    <k n="Taux d'imposition total" t="spb"/>
    <k n="Taille des forces armées" t="spb"/>
    <k n="Capitale/ville principale" t="spb"/>
    <k n="Taux de mortalité maternelle" t="spb"/>
    <k n="Consommation d'énergie fossile" t="spb"/>
    <k n="`Émissions de dioxyde de carbone" t="spb"/>
    <k n="Dépenses de santé remboursables (%)" t="spb"/>
    <k n="Taux brut de scolarisation primaire (%)" t="spb"/>
    <k n="Population : deuxième part de revenu 20%" t="spb"/>
    <k n="Population : quatrième part du revenu 20%" t="spb"/>
    <k n="Population : troisième part du revenu 20%" t="spb"/>
    <k n="Capitalisation boursière des sociétés cotées" t="spb"/>
    <k n="Population : part de revenu la plus élevée 10%" t="spb"/>
    <k n="Population : part de revenu la plus élevée 20%" t="spb"/>
    <k n="Population : part du revenu la plus faible 10%" t="spb"/>
    <k n="Population : part du revenu la plus faible 20%" t="spb"/>
    <k n="Population : participation au marché du travail (%)" t="spb"/>
    <k n="Taux brut de scolarisation dans l'enseignement supérieur (%)" t="spb"/>
  </s>
  <s>
    <k n="IPC" t="s"/>
    <k n="Nom" t="s"/>
    <k n="PIB" t="s"/>
    <k n="Image" t="s"/>
    <k n="Population" t="s"/>
    <k n="Superficie" t="s"/>
    <k n="UniqueName" t="s"/>
    <k n="VDPID/VSID" t="s"/>
    <k n="Abréviation" t="s"/>
    <k n="Code devise" t="s"/>
    <k n="Description" t="s"/>
    <k n="Nom officiel" t="s"/>
    <k n="Hymne national" t="s"/>
    <k n="LearnMoreOnLink" t="s"/>
    <k n="Salaire minimum" t="s"/>
    <k n="Taux de chômage" t="s"/>
    <k n="Espérance de vie" t="s"/>
    <k n="Taux de natalité" t="s"/>
    <k n="Indicatif d'appel" t="s"/>
    <k n="Plus grande ville" t="s"/>
    <k n="Prix de l'essence" t="s"/>
    <k n="Taux de fécondité" t="s"/>
    <k n="Population urbaine" t="s"/>
    <k n="Surface boisée (%)" t="s"/>
    <k n="Terre agricole (%)" t="s"/>
    <k n="Mortalité infantile" t="s"/>
    <k n="Médecins pour mille" t="s"/>
    <k n="Modification IPC (%)" t="s"/>
    <k n="Recettes fiscales (%)" t="s"/>
    <k n="Consommation électrique" t="s"/>
    <k n="Taux d'imposition total" t="s"/>
    <k n="Taille des forces armées" t="s"/>
    <k n="Capitale/ville principale" t="s"/>
    <k n="Taux de mortalité maternelle" t="s"/>
    <k n="Consommation d'énergie fossile" t="s"/>
    <k n="Émissions de dioxyde de carbone" t="s"/>
    <k n="Dépenses de santé remboursables (%)" t="s"/>
    <k n="Taux brut de scolarisation primaire (%)" t="s"/>
    <k n="Population : deuxième part de revenu 20%" t="s"/>
    <k n="Population : quatrième part du revenu 20%" t="s"/>
    <k n="Population : troisième part du revenu 20%" t="s"/>
    <k n="Capitalisation boursière des sociétés cotées" t="s"/>
    <k n="Population : part de revenu la plus élevée 10%" t="s"/>
    <k n="Population : part de revenu la plus élevée 20%" t="s"/>
    <k n="Population : part du revenu la plus faible 10%" t="s"/>
    <k n="Population : part du revenu la plus faible 20%" t="s"/>
    <k n="Population : participation au marché du travail (%)" t="s"/>
    <k n="Taux brut de scolarisation dans l'enseignement supérieur (%)" t="s"/>
  </s>
  <s>
    <k n="IPC" t="s"/>
    <k n="PIB" t="s"/>
    <k n="Population" t="s"/>
    <k n="Superficie" t="s"/>
    <k n="Taux de chômage" t="s"/>
    <k n="Espérance de vie" t="s"/>
    <k n="Taux de natalité" t="s"/>
    <k n="Prix de l'essence" t="s"/>
    <k n="Taux de fécondité" t="s"/>
    <k n="Population urbaine" t="s"/>
    <k n="Surface boisée (%)" t="s"/>
    <k n="Terre agricole (%)" t="s"/>
    <k n="Mortalité infantile" t="s"/>
    <k n="Médecins pour mille" t="s"/>
    <k n="Modification IPC (%)" t="s"/>
    <k n="Recettes fiscales (%)" t="s"/>
    <k n="Consommation électrique" t="s"/>
    <k n="Taux d'imposition total" t="s"/>
    <k n="Taille des forces armées" t="s"/>
    <k n="Taux de mortalité maternelle" t="s"/>
    <k n="Consommation d'énergie fossile" t="s"/>
    <k n="`Émissions de dioxyde de carbone" t="s"/>
    <k n="Dépenses de santé remboursables (%)" t="s"/>
    <k n="Taux brut de scolarisation primaire (%)" t="s"/>
    <k n="Population : deuxième part de revenu 20%" t="s"/>
    <k n="Population : quatrième part du revenu 20%" t="s"/>
    <k n="Population : troisième part du revenu 20%" t="s"/>
    <k n="Capitalisation boursière des sociétés cotées" t="s"/>
    <k n="Population : part de revenu la plus élevée 10%" t="s"/>
    <k n="Population : part de revenu la plus élevée 20%" t="s"/>
    <k n="Population : part du revenu la plus faible 10%" t="s"/>
    <k n="Population : part du revenu la plus faible 20%" t="s"/>
    <k n="Population : participation au marché du travail (%)" t="s"/>
    <k n="Taux brut de scolarisation dans l'enseignement supérieur (%)" t="s"/>
  </s>
  <s>
    <k n="Nom" t="spb"/>
    <k n="Population" t="spb"/>
    <k n="Superficie" t="spb"/>
    <k n="UniqueName" t="spb"/>
    <k n="Description" t="spb"/>
    <k n="Pays/région" t="spb"/>
    <k n="Plus grande ville" t="spb"/>
    <k n="Capitale/ville principale" t="spb"/>
  </s>
  <s>
    <k n="Nom" t="s"/>
    <k n="Image" t="s"/>
    <k n="Population" t="s"/>
    <k n="Superficie" t="s"/>
    <k n="UniqueName" t="s"/>
    <k n="VDPID/VSID" t="s"/>
    <k n="Description" t="s"/>
    <k n="Pays/région" t="s"/>
    <k n="LearnMoreOnLink" t="s"/>
    <k n="Plus grande ville" t="s"/>
    <k n="Capitale/ville principale" t="s"/>
  </s>
  <s>
    <k n="Nom" t="spb"/>
    <k n="Population" t="spb"/>
    <k n="Superficie" t="spb"/>
    <k n="UniqueName" t="spb"/>
    <k n="Abréviation" t="spb"/>
    <k n="Description" t="spb"/>
    <k n="Pays/région" t="spb"/>
    <k n="Capitale/ville principale" t="spb"/>
  </s>
  <s>
    <k n="Nom" t="s"/>
    <k n="Image" t="s"/>
    <k n="Population" t="s"/>
    <k n="Superficie" t="s"/>
    <k n="UniqueName" t="s"/>
    <k n="Abréviation" t="s"/>
    <k n="Description" t="s"/>
    <k n="Pays/région" t="s"/>
    <k n="LearnMoreOnLink" t="s"/>
    <k n="Plus grande ville" t="s"/>
    <k n="Capitale/ville principale" t="s"/>
  </s>
  <s>
    <k n="UniqueName" t="spb"/>
    <k n="LearnMoreOnLink" t="spb"/>
  </s>
  <s>
    <k n="Nom" t="spb"/>
    <k n="Latitude" t="spb"/>
    <k n="Longitude" t="spb"/>
    <k n="Population" t="spb"/>
    <k n="Superficie" t="spb"/>
    <k n="UniqueName" t="spb"/>
    <k n="Description" t="spb"/>
    <k n="Pays/région" t="spb"/>
    <k n="Division administrative 1 (État/province/autre)" t="spb"/>
    <k n="Division administrative 2 (comté/district/autre)" t="spb"/>
  </s>
  <s>
    <k n="Nom" t="s"/>
    <k n="Image" t="s"/>
    <k n="Latitude" t="s"/>
    <k n="Longitude" t="s"/>
    <k n="Population" t="s"/>
    <k n="Superficie" t="s"/>
    <k n="UniqueName" t="s"/>
    <k n="VDPID/VSID" t="s"/>
    <k n="Description" t="s"/>
    <k n="Pays/région" t="s"/>
    <k n="LearnMoreOnLink" t="s"/>
    <k n="Division administrative 1 (État/province/autre)" t="s"/>
    <k n="Division administrative 2 (comté/district/autr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3" formatCode="#,##0"/>
    </x:dxf>
    <x:dxf>
      <x:numFmt numFmtId="0" formatCode="General"/>
    </x:dxf>
    <x:dxf>
      <x:numFmt numFmtId="2" formatCode="0.00"/>
    </x:dxf>
    <x:dxf>
      <x:numFmt numFmtId="14" formatCode="0.00%"/>
    </x:dxf>
    <x:dxf>
      <x:numFmt numFmtId="4" formatCode="#,##0.00"/>
    </x:dxf>
    <x:dxf>
      <x:numFmt numFmtId="1" formatCode="0"/>
    </x:dxf>
  </dxfs>
  <richProperties>
    <rPr n="IsTitleField" t="b"/>
    <rPr n="IsHeroField" t="b"/>
    <rPr n="NumberFormat" t="s"/>
  </richProperties>
  <richStyles>
    <rSty>
      <rpv i="0">1</rpv>
    </rSty>
    <rSty>
      <rpv i="1">1</rpv>
    </rSty>
    <rSty dxfid="0">
      <rpv i="2">#,##0</rpv>
    </rSty>
    <rSty dxfid="1">
      <rpv i="2">_([$$-en-US]* #,##0_);_([$$-en-US]* (#,##0);_([$$-en-US]* "-"_);_(@_)</rpv>
    </rSty>
    <rSty dxfid="1">
      <rpv i="2">0.0</rpv>
    </rSty>
    <rSty dxfid="3">
      <rpv i="2">0.0%</rpv>
    </rSty>
    <rSty dxfid="5">
      <rpv i="2">0</rpv>
    </rSty>
    <rSty dxfid="4">
      <rpv i="2">#,##0.00</rpv>
    </rSty>
    <rSty dxfid="2">
      <rpv i="2">0.00</rpv>
    </rSty>
    <rSty dxfid="1">
      <rpv i="2">_([$$-en-US]* #,##0.00_);_([$$-en-US]* (#,##0.00);_([$$-en-US]* "-"??_);_(@_)</rpv>
    </rSty>
    <rSty dxfid="3"/>
    <rSty dxfid="1">
      <rpv i="2">0.0000</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470D0A9-913C-499C-BFCA-E2DE22BEA0A8}" name="Tableau3" displayName="Tableau3" ref="B29:S39" totalsRowShown="0" headerRowDxfId="98" dataDxfId="96" headerRowBorderDxfId="97" tableBorderDxfId="95" totalsRowBorderDxfId="94">
  <autoFilter ref="B29:S39" xr:uid="{9470D0A9-913C-499C-BFCA-E2DE22BEA0A8}"/>
  <tableColumns count="18">
    <tableColumn id="1" xr3:uid="{C07B5734-B69E-4D81-9EA2-A6E4EAF81606}" name="Numéro du groupe de véhicules" dataDxfId="93"/>
    <tableColumn id="2" xr3:uid="{A1C94891-ABC3-4F21-9246-D6DCFF512E70}" name="Modèle du véhicule de référence" dataDxfId="92"/>
    <tableColumn id="3" xr3:uid="{62247758-AF19-4449-AC47-5F6754A91CA9}" name="Constructeur du véhicule de référence" dataDxfId="91"/>
    <tableColumn id="4" xr3:uid="{4D7D67BA-2A24-4918-BF8D-F4C981E866EB}" name="Choix de la technologie de la solution de référence" dataDxfId="90"/>
    <tableColumn id="5" xr3:uid="{4BB21DB4-2E1A-4C91-9C04-EEA20C89FA3E}" name="Modèle du véhicule électrique" dataDxfId="89"/>
    <tableColumn id="6" xr3:uid="{E0A2D11C-4BB5-4432-AA82-E26D3767F747}" name="Constructeur du véhicule de électrique " dataDxfId="88"/>
    <tableColumn id="7" xr3:uid="{9D89E7AE-EB85-4DC3-95A4-25E5EF0535E2}" name="Capacité nette de la batterie_x000a_(en kWh)" dataDxfId="87"/>
    <tableColumn id="8" xr3:uid="{532344FC-B061-43AD-BD12-BACC2FA85AB3}" name="Chimie batterie" dataDxfId="86"/>
    <tableColumn id="9" xr3:uid="{0717EC7D-3CF6-438B-B674-D22491A1D4A3}" name="Catégorie du véhicule" dataDxfId="85"/>
    <tableColumn id="10" xr3:uid="{432E8B80-CA90-4633-B6FE-9F75C0D22EC0}" name="Quantité de véhicules du groupe" dataDxfId="84"/>
    <tableColumn id="11" xr3:uid="{3C184223-838E-4A7E-B810-F6D05C8577C1}" name="Nombre de kilomètres parcourus par an par véhicule du groupe" dataDxfId="83"/>
    <tableColumn id="12" xr3:uid="{D1FA4323-4E46-40E5-B21B-816F64A02013}" name="Consommation du véhicule de référence (en litre/100 km ou kg/100 km)" dataDxfId="82"/>
    <tableColumn id="13" xr3:uid="{826D7563-816A-4EE9-8DB3-4668850E2B0A}" name="Consommation du véhicule électrique (en kWh/100 km)" dataDxfId="81"/>
    <tableColumn id="14" xr3:uid="{E09DDD17-241C-463F-AD69-AB9CCA9EB4B6}" name="Facteur d'émission à l'échappement" dataDxfId="80">
      <calculatedColumnFormula array="1">+_xlfn.SWITCH(Tableau3[[#This Row],[Choix de la technologie de la solution de référence]],'Référentiel et sources'!$B$48,'Référentiel et sources'!$C$48,'Référentiel et sources'!$B$49,'Référentiel et sources'!$C$49,'Référentiel et sources'!$B$50,'Référentiel et sources'!$C$50,'Référentiel et sources'!$B$51,'Référentiel et sources'!$C$51,,"-")</calculatedColumnFormula>
    </tableColumn>
    <tableColumn id="15" xr3:uid="{70CE6180-EF87-45DC-891A-3B7669AA3F64}" name="Unité du facteur d'émission" dataDxfId="79">
      <calculatedColumnFormula array="1">+_xlfn.SWITCH(Tableau3[[#This Row],[Choix de la technologie de la solution de référence]],'Référentiel et sources'!$B$48,'Référentiel et sources'!$D$48,'Référentiel et sources'!$B$49,'Référentiel et sources'!$D$49,'Référentiel et sources'!$B$50,'Référentiel et sources'!$D$50,'Référentiel et sources'!$B$51,'Référentiel et sources'!$D$51,,"-")</calculatedColumnFormula>
    </tableColumn>
    <tableColumn id="16" xr3:uid="{7957F567-5139-4ECC-BD0E-3A9C250A5583}" name="Tonnes de CO2eq évitées à l'échappement pendant 1 an par groupe de véhicules" dataDxfId="78">
      <calculatedColumnFormula>IF(Tableau3[[#This Row],[Choix de la technologie de la solution de référence]]="Gazole Routier B7 / Euro 6",(Tableau3[[#This Row],[Quantité de véhicules du groupe]]*Tableau3[[#This Row],[Nombre de kilomètres parcourus par an par véhicule du groupe]]*'Référentiel et sources'!$C$48*(Tableau3[[#This Row],[Consommation du véhicule de référence (en litre/100 km ou kg/100 km)]]/100))/1000,IF(Tableau3[[#This Row],[Choix de la technologie de la solution de référence]]="GNC / Euro 6",(Tableau3[[#This Row],[Quantité de véhicules du groupe]]*Tableau3[[#This Row],[Nombre de kilomètres parcourus par an par véhicule du groupe]]*'Référentiel et sources'!$C$50*(Tableau3[[#This Row],[Consommation du véhicule de référence (en litre/100 km ou kg/100 km)]]/100))/1000,IF(Tableau3[[#This Row],[Choix de la technologie de la solution de référence]]="GNL / Euro 6",(Tableau3[[#This Row],[Quantité de véhicules du groupe]]*Tableau3[[#This Row],[Nombre de kilomètres parcourus par an par véhicule du groupe]]*'Référentiel et sources'!$C$49*(Tableau3[[#This Row],[Consommation du véhicule de référence (en litre/100 km ou kg/100 km)]]/100))/1000,IF(Tableau3[[#This Row],[Choix de la technologie de la solution de référence]]="autre","A renseigner par le candidat",0))))</calculatedColumnFormula>
    </tableColumn>
    <tableColumn id="17" xr3:uid="{FB0AA678-9DE0-405C-87B6-9B7BD6CC3F6D}" name="Durée de première vie estimée des batteries par véhicule du groupe" dataDxfId="77">
      <calculatedColumnFormula>IFERROR(IF(Tableau3[[#This Row],[Capacité nette de la batterie
(en kWh)]]*'Référentiel et sources'!$C$40/Tableau3[[#This Row],[Nombre de kilomètres parcourus par an par véhicule du groupe]]/Tableau3[[#This Row],[Consommation du véhicule électrique (en kWh/100 km)]]*(1-'Référentiel et sources'!$C$41)*100&gt;'Référentiel et sources'!$C$43,'Référentiel et sources'!$C$43,Tableau3[[#This Row],[Capacité nette de la batterie
(en kWh)]]*'Référentiel et sources'!$C$40/Tableau3[[#This Row],[Nombre de kilomètres parcourus par an par véhicule du groupe]]/Tableau3[[#This Row],[Consommation du véhicule électrique (en kWh/100 km)]]*(1-'Référentiel et sources'!$C$41)*100),"")</calculatedColumnFormula>
    </tableColumn>
    <tableColumn id="18" xr3:uid="{75528E6F-71C8-40D1-8F1E-5F13E6FB947C}" name="Tonnes de CO2eq évitées à l'échappement pendant la durée de première vie estimée des batteries par groupe de véhicules" dataDxfId="76">
      <calculatedColumnFormula>IFERROR(Tableau3[[#This Row],[Tonnes de CO2eq évitées à l''échappement pendant 1 an par groupe de véhicules]]*Tableau3[[#This Row],[Durée de première vie estimée des batteries par véhicule du groupe]],"")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C5D371-CB5A-4C02-8F7B-A26578A20520}" name="Tableau1" displayName="Tableau1" ref="B21:AY22" totalsRowShown="0" headerRowDxfId="75" dataDxfId="73" headerRowBorderDxfId="74" tableBorderDxfId="72" totalsRowBorderDxfId="71">
  <autoFilter ref="B21:AY22" xr:uid="{DCC5D371-CB5A-4C02-8F7B-A26578A20520}"/>
  <tableColumns count="50">
    <tableColumn id="1" xr3:uid="{E644D7C5-89DB-4837-9C49-C9DE78B78626}" name="Région" dataDxfId="70"/>
    <tableColumn id="2" xr3:uid="{D70E6208-25B4-42DF-8C83-DFD8F910ECF0}" name="Détail région" dataDxfId="69"/>
    <tableColumn id="3" xr3:uid="{DC6A9537-0D13-43DA-8B36-CD8564E848C5}" name="Catégorie d'entreprise" dataDxfId="68">
      <calculatedColumnFormula>'2- Volet financier'!ch_taille</calculatedColumnFormula>
    </tableColumn>
    <tableColumn id="22" xr3:uid="{3C9DF7BA-250C-44FB-96EE-735BEF79E73E}" name="Activité du projet" dataDxfId="67"/>
    <tableColumn id="4" xr3:uid="{C8D925B6-F245-4B73-862F-062011BE8829}" name="Zone géographique de l'activité du projet" dataDxfId="66"/>
    <tableColumn id="5" xr3:uid="{54947500-61AC-4D21-A5F5-36470D60702F}" name="Description du projet" dataDxfId="65"/>
    <tableColumn id="6" xr3:uid="{1016FA18-3EEE-4DEB-8EAF-AC10892D2A59}" name="Date prévisionnelle de commande du premier véhicule" dataDxfId="64"/>
    <tableColumn id="7" xr3:uid="{BAD30242-0A92-41FB-AB8F-12CA22E83338}" name="Date prévisionnelle de mise en service du dernier véhicule (ou dernière borne)" dataDxfId="63"/>
    <tableColumn id="8" xr3:uid="{C122AF7C-6624-4BB5-8F21-20B45BBF81BE}" name="Durée du projet (en mois) _x000a_ou durée d'exécution de l'opération" dataDxfId="62">
      <calculatedColumnFormula>DATEDIF(Tableau1[[#This Row],[Date prévisionnelle de commande du premier véhicule]], Tableau1[[#This Row],[Date prévisionnelle de mise en service du dernier véhicule (ou dernière borne)]], "M")+1</calculatedColumnFormula>
    </tableColumn>
    <tableColumn id="9" xr3:uid="{404599D9-11C6-4F08-800A-F1B1FE0223AB}" name="Montant investissement véhicule(s)" dataDxfId="61">
      <calculatedColumnFormula>'2- Volet financier'!D245</calculatedColumnFormula>
    </tableColumn>
    <tableColumn id="10" xr3:uid="{EC054086-307C-4506-9481-FEE9EBBAAA39}" name="Montant investissement infrastructure(s) de recharge" dataDxfId="60"/>
    <tableColumn id="11" xr3:uid="{126A5343-3F98-49E8-AB51-EB78104FBE4D}" name="Montant investissement véhicule(s) de référence" dataDxfId="59">
      <calculatedColumnFormula>'2- Volet financier'!E245</calculatedColumnFormula>
    </tableColumn>
    <tableColumn id="12" xr3:uid="{ABB05E76-BF66-42F3-8D62-B0BBE9158754}" name="Montant aide ADEME demandée véhicule(s)" dataDxfId="58">
      <calculatedColumnFormula>'2- Volet financier'!G245</calculatedColumnFormula>
    </tableColumn>
    <tableColumn id="39" xr3:uid="{9EAA600C-256A-4BB5-BFF7-07D5E9C6EC03}" name="Montant investissement total" dataDxfId="57">
      <calculatedColumnFormula>Tableau1[[#This Row],[Montant investissement véhicule(s)]]+Tableau1[[#This Row],[Montant investissement infrastructure(s) de recharge]]</calculatedColumnFormula>
    </tableColumn>
    <tableColumn id="38" xr3:uid="{93DD1228-2FDE-4AD7-8F6B-010983658F9F}" name="Montant total d'aide demandée" dataDxfId="56">
      <calculatedColumnFormula>'2- Volet financier'!E247</calculatedColumnFormula>
    </tableColumn>
    <tableColumn id="14" xr3:uid="{70117BB3-1559-436C-9970-834057F32839}" name="Nombre de PL N2 dont le PTAC≥7,5t" dataDxfId="55">
      <calculatedColumnFormula>SUMIF(Tableau3[Catégorie du véhicule],'Référentiel et sources'!$H$4,Tableau3[Quantité de véhicules du groupe])</calculatedColumnFormula>
    </tableColumn>
    <tableColumn id="15" xr3:uid="{648C38C2-2AB8-44FD-9CF2-6F02ECBD7917}" name="Nombre de PL N3 dont le PTAC&gt;12t et ≤16t" dataDxfId="54">
      <calculatedColumnFormula>SUMIF(Tableau3[Catégorie du véhicule],'Référentiel et sources'!$H$5,Tableau3[Quantité de véhicules du groupe])</calculatedColumnFormula>
    </tableColumn>
    <tableColumn id="16" xr3:uid="{EE4C545F-1865-4A73-88A1-FA59D73D2659}" name="Nombre de PL N3 dont le PTAC&gt;16t et ≤19t" dataDxfId="53">
      <calculatedColumnFormula>SUMIF(Tableau3[Catégorie du véhicule],'Référentiel et sources'!$H$6,Tableau3[Quantité de véhicules du groupe])</calculatedColumnFormula>
    </tableColumn>
    <tableColumn id="17" xr3:uid="{2E4010A2-5805-4838-A542-7661B9FA2307}" name="Nombre de PL N3 dont le PTAC &gt;19t et ≤26t" dataDxfId="52">
      <calculatedColumnFormula>SUMIF(Tableau3[Catégorie du véhicule],'Référentiel et sources'!$H$7,Tableau3[Quantité de véhicules du groupe])</calculatedColumnFormula>
    </tableColumn>
    <tableColumn id="18" xr3:uid="{D0900B2A-346A-4C65-9B8E-9865A9BEB783}" name="Nombre de PL N3 dont le PTAC &gt;26t et ≤32t" dataDxfId="51">
      <calculatedColumnFormula>SUMIF(Tableau3[Catégorie du véhicule],'Référentiel et sources'!$H$8,Tableau3[Quantité de véhicules du groupe])</calculatedColumnFormula>
    </tableColumn>
    <tableColumn id="19" xr3:uid="{DDE82491-FFC3-49AD-8159-F82441BAF01F}" name="Nombre de PL N3 hors tracteur" dataDxfId="50">
      <calculatedColumnFormula>SUM(R22:U22)</calculatedColumnFormula>
    </tableColumn>
    <tableColumn id="20" xr3:uid="{0FC6A2A8-FA55-4639-AD5C-3B25510B2959}" name="Nombre de PL N3 tracteur" dataDxfId="49">
      <calculatedColumnFormula>SUMIF(Tableau3[Catégorie du véhicule],'Référentiel et sources'!$H$9,Tableau3[Quantité de véhicules du groupe])</calculatedColumnFormula>
    </tableColumn>
    <tableColumn id="50" xr3:uid="{6DC4F91D-A105-4E8A-8081-1D4338351217}" name="Nombre de navette(s) urbaine(s)" dataDxfId="48">
      <calculatedColumnFormula>SUMIF(Tableau3[Catégorie du véhicule],'Référentiel et sources'!$H$10,Tableau3[Quantité de véhicules du groupe])</calculatedColumnFormula>
    </tableColumn>
    <tableColumn id="42" xr3:uid="{B2796F50-75EC-4476-8E8F-D07C13D5208A}" name="Nombre d'autobus M2" dataDxfId="47">
      <calculatedColumnFormula>SUMIF(Tableau3[Catégorie du véhicule],'Référentiel et sources'!$H$11,Tableau3[Quantité de véhicules du groupe])</calculatedColumnFormula>
    </tableColumn>
    <tableColumn id="44" xr3:uid="{CDF83DE7-646F-4427-909D-C40CC5A17F2E}" name="Nombre d'autobus M3" dataDxfId="46">
      <calculatedColumnFormula>SUMIF(Tableau3[Catégorie du véhicule],'Référentiel et sources'!$H$12,Tableau3[Quantité de véhicules du groupe])</calculatedColumnFormula>
    </tableColumn>
    <tableColumn id="48" xr3:uid="{EC938C21-51EA-4E2A-880D-A18FDA00BBF2}" name="Nombre d'autobus" dataDxfId="45">
      <calculatedColumnFormula>SUM(Tableau1[[#This Row],[Nombre d''autobus M2]:[Nombre d''autobus M3]])</calculatedColumnFormula>
    </tableColumn>
    <tableColumn id="46" xr3:uid="{504E8DCE-EE21-45BC-951E-2EFE495BE0D1}" name="Nombre d'autocar(s) M2" dataDxfId="44">
      <calculatedColumnFormula>SUMIF(Tableau3[Catégorie du véhicule],'Référentiel et sources'!$H$13,Tableau3[Quantité de véhicules du groupe])</calculatedColumnFormula>
    </tableColumn>
    <tableColumn id="47" xr3:uid="{BB8FA837-0550-47B1-BE96-C9C2AD1447C5}" name="Nombre d'autocar(s) M3" dataDxfId="43">
      <calculatedColumnFormula>SUMIF(Tableau3[Catégorie du véhicule],'Référentiel et sources'!$H$14,Tableau3[Quantité de véhicules du groupe])</calculatedColumnFormula>
    </tableColumn>
    <tableColumn id="49" xr3:uid="{A3E59F84-AD73-4942-AA13-B72C24D40575}" name="Nombre d'autocars(s)" dataDxfId="42">
      <calculatedColumnFormula>SUM(Tableau1[[#This Row],[Nombre d''autocar(s) M2]:[Nombre d''autocar(s) M3]])</calculatedColumnFormula>
    </tableColumn>
    <tableColumn id="36" xr3:uid="{F24EE68B-4F6C-4C2F-8CEA-0F3591D46875}" name="Nombre total de véhicule(s)" dataDxfId="41">
      <calculatedColumnFormula>SUM(Tableau1[[#This Row],[Nombre de PL N3 hors tracteur]:[Nombre de navette(s) urbaine(s)]])+Tableau1[[#This Row],[Nombre de PL N2 dont le PTAC≥7,5t]]+Tableau1[[#This Row],[Nombre d''autobus]]+Tableau1[[#This Row],[Nombre d''autocars(s)]]</calculatedColumnFormula>
    </tableColumn>
    <tableColumn id="21" xr3:uid="{DA6F0939-FB5A-44B4-97FD-7544A7B17ACE}" name="Modèle(s) véhicule(s)" dataDxfId="40">
      <calculatedColumnFormula>CONCATENATE(IF(COUNTIF('3- Calcul CO2'!$F$30:'3- Calcul CO2'!F30,'3- Calcul CO2'!F30)=1,'3- Calcul CO2'!F30,""),IF(COUNTIF('3- Calcul CO2'!$F$30:'3- Calcul CO2'!F31,'3- Calcul CO2'!F31)=1,", "&amp;'3- Calcul CO2'!F31,""),IF(COUNTIF('3- Calcul CO2'!$F$30:'3- Calcul CO2'!F32,'3- Calcul CO2'!F32)=1,", "&amp;'3- Calcul CO2'!F32,""),IF(COUNTIF('3- Calcul CO2'!$G$30:'3- Calcul CO2'!F33,'3- Calcul CO2'!F33)=1,", "&amp;'3- Calcul CO2'!F33,""),IF(COUNTIF('3- Calcul CO2'!$F$30:'3- Calcul CO2'!F34,'3- Calcul CO2'!F34)=1,", "&amp;'3- Calcul CO2'!F34,""),IF(COUNTIF('3- Calcul CO2'!$F$30:'3- Calcul CO2'!F35,'3- Calcul CO2'!F35)=1,", "&amp;'3- Calcul CO2'!F35,""),IF(COUNTIF('3- Calcul CO2'!$F$30:'3- Calcul CO2'!F36,'3- Calcul CO2'!F36)=1,", "&amp;'3- Calcul CO2'!F36,""),IF(COUNTIF('3- Calcul CO2'!$F$30:'3- Calcul CO2'!F37,'3- Calcul CO2'!F37)=1,", "&amp;'3- Calcul CO2'!F37,""),IF(COUNTIF('3- Calcul CO2'!$F$30:'3- Calcul CO2'!F38,'3- Calcul CO2'!F38)=1,", "&amp;'3- Calcul CO2'!F38,""),IF(COUNTIF('3- Calcul CO2'!$F$30:'3- Calcul CO2'!F39,'3- Calcul CO2'!F39)=1,", "&amp;'3- Calcul CO2'!F39,""))</calculatedColumnFormula>
    </tableColumn>
    <tableColumn id="23" xr3:uid="{5BDE5B26-39B2-434B-A35B-989757ACEF58}" name="Constructeur(s) véhicule(s)" dataDxfId="39">
      <calculatedColumnFormula>CONCATENATE(IF(COUNTIF('3- Calcul CO2'!$G$30:'3- Calcul CO2'!G30,'3- Calcul CO2'!G30)=1,'3- Calcul CO2'!G30,""),IF(COUNTIF('3- Calcul CO2'!$G$30:'3- Calcul CO2'!G31,'3- Calcul CO2'!G31)=1,", "&amp;'3- Calcul CO2'!G31,""),IF(COUNTIF('3- Calcul CO2'!$G$30:'3- Calcul CO2'!G32,'3- Calcul CO2'!G32)=1,", "&amp;'3- Calcul CO2'!G32,""),IF(COUNTIF('3- Calcul CO2'!$G$30:'3- Calcul CO2'!G33,'3- Calcul CO2'!G33)=1,", "&amp;'3- Calcul CO2'!G33,""),IF(COUNTIF('3- Calcul CO2'!$G$30:'3- Calcul CO2'!G34,'3- Calcul CO2'!G34)=1,", "&amp;'3- Calcul CO2'!G34,""),IF(COUNTIF('3- Calcul CO2'!$G$30:'3- Calcul CO2'!G35,'3- Calcul CO2'!G35)=1,", "&amp;'3- Calcul CO2'!G35,""),IF(COUNTIF('3- Calcul CO2'!$G$30:'3- Calcul CO2'!G36,'3- Calcul CO2'!G36)=1,", "&amp;'3- Calcul CO2'!G36,""),IF(COUNTIF('3- Calcul CO2'!$G$30:'3- Calcul CO2'!G37,'3- Calcul CO2'!G37)=1,", "&amp;'3- Calcul CO2'!G37,""),IF(COUNTIF('3- Calcul CO2'!$G$30:'3- Calcul CO2'!G38,'3- Calcul CO2'!G38)=1,", "&amp;'3- Calcul CO2'!G38,""),IF(COUNTIF('3- Calcul CO2'!$G$30:'3- Calcul CO2'!G39,'3- Calcul CO2'!G39)=1,", "&amp;'3- Calcul CO2'!G39,""))</calculatedColumnFormula>
    </tableColumn>
    <tableColumn id="13" xr3:uid="{2E253BEB-BF03-4728-AA38-C200C261F701}" name="Chimie de batterie" dataDxfId="38">
      <calculatedColumnFormula>CONCATENATE(IF(COUNTIF('3- Calcul CO2'!$I$30:'3- Calcul CO2'!I30,'3- Calcul CO2'!I30)=1,'3- Calcul CO2'!I30,""),IF(COUNTIF('3- Calcul CO2'!$I$30:'3- Calcul CO2'!I31,'3- Calcul CO2'!I31)=1,", "&amp;'3- Calcul CO2'!I31,""),IF(COUNTIF('3- Calcul CO2'!$I$30:'3- Calcul CO2'!I32,'3- Calcul CO2'!I32)=1,", "&amp;'3- Calcul CO2'!I32,""),IF(COUNTIF('3- Calcul CO2'!$I$30:'3- Calcul CO2'!I33,'3- Calcul CO2'!I33)=1,", "&amp;'3- Calcul CO2'!I33,""),IF(COUNTIF('3- Calcul CO2'!$I$30:'3- Calcul CO2'!I34,'3- Calcul CO2'!I34)=1,", "&amp;'3- Calcul CO2'!I34,""),IF(COUNTIF('3- Calcul CO2'!$I$30:'3- Calcul CO2'!I35,'3- Calcul CO2'!I35)=1,", "&amp;'3- Calcul CO2'!I35,""),IF(COUNTIF('3- Calcul CO2'!$I$30:'3- Calcul CO2'!I36,'3- Calcul CO2'!I36)=1,", "&amp;'3- Calcul CO2'!I36,""),IF(COUNTIF('3- Calcul CO2'!$I$30:'3- Calcul CO2'!I37,'3- Calcul CO2'!I37)=1,", "&amp;'3- Calcul CO2'!I37,""),IF(COUNTIF('3- Calcul CO2'!$I$30:'3- Calcul CO2'!I38,'3- Calcul CO2'!I38)=1,", "&amp;'3- Calcul CO2'!I38,""),IF(COUNTIF('3- Calcul CO2'!$I$30:'3- Calcul CO2'!I39,'3- Calcul CO2'!I39)=1,", "&amp;'3- Calcul CO2'!I39,""))</calculatedColumnFormula>
    </tableColumn>
    <tableColumn id="24" xr3:uid="{46FD3335-6C1B-444D-9AD0-E4BEF758D07E}" name="Provenance géographique des véhicules" dataDxfId="37"/>
    <tableColumn id="45" xr3:uid="{17A71160-5F1A-4FEF-8C2F-E6F4ECB2DA93}" name="Nombre moyen de kilomètres parcourus par le(s) véhicule(s) PL N2 dont le PTAC&gt;7,5t" dataDxfId="36">
      <calculatedColumnFormula>IFERROR(AVERAGEIF(Tableau3[Catégorie du véhicule],'Référentiel et sources'!$H$4,Tableau3[Nombre de kilomètres parcourus par an par véhicule du groupe]),"")</calculatedColumnFormula>
    </tableColumn>
    <tableColumn id="56" xr3:uid="{64919ADB-D2E5-4A25-BC67-0B27F3AFBE54}" name="Nombre moyen de kilomètres parcourus par le(s) véhicule(s) PL N3 dont le PTAC&gt;12t et ≤16t" dataDxfId="35">
      <calculatedColumnFormula>IFERROR(AVERAGEIF(Tableau3[Catégorie du véhicule],'Référentiel et sources'!$H$5,Tableau3[Nombre de kilomètres parcourus par an par véhicule du groupe]),"")</calculatedColumnFormula>
    </tableColumn>
    <tableColumn id="57" xr3:uid="{8602A790-9A6A-4CF0-BEDD-09C6D92B1E52}" name="Nombre moyen de kilomètres parcourus par le(s) véhicule(s) PL N3 dont le PTAC&gt;16t et ≤19t" dataDxfId="34">
      <calculatedColumnFormula>IFERROR(AVERAGEIF(Tableau3[Catégorie du véhicule],'Référentiel et sources'!$H$6,Tableau3[Nombre de kilomètres parcourus par an par véhicule du groupe]),"")</calculatedColumnFormula>
    </tableColumn>
    <tableColumn id="58" xr3:uid="{9B0B5B1B-2E41-4D39-8009-EA7BAA41F394}" name="Nombre moyen de kilomètres parcourus par le(s) véhicule(s) PL N3 dont le PTAC &gt;19t et ≤26t" dataDxfId="33">
      <calculatedColumnFormula>IFERROR(AVERAGEIF(Tableau3[Catégorie du véhicule],'Référentiel et sources'!$H$7,Tableau3[Nombre de kilomètres parcourus par an par véhicule du groupe]),"")</calculatedColumnFormula>
    </tableColumn>
    <tableColumn id="59" xr3:uid="{D22D757E-3648-4C48-B9F7-C216553DCBC1}" name="Nombre moyen de kilomètres parcourus par le(s) véhicule(s) PL N3 dont le PTAC &gt;26t et ≤32t" dataDxfId="32">
      <calculatedColumnFormula>IFERROR(AVERAGEIF(Tableau3[Catégorie du véhicule],'Référentiel et sources'!$H$8,Tableau3[Nombre de kilomètres parcourus par an par véhicule du groupe]),"")</calculatedColumnFormula>
    </tableColumn>
    <tableColumn id="35" xr3:uid="{7831112E-79BD-42BE-9732-477AECFC7E52}" name="Nombre moyen de kilomètres parcourus par le(s) véhicule(s) PL N3 tracteur(s)" dataDxfId="31">
      <calculatedColumnFormula>IFERROR(AVERAGEIF(Tableau3[Catégorie du véhicule],'Référentiel et sources'!$H$9,Tableau3[Nombre de kilomètres parcourus par an par véhicule du groupe]),"")</calculatedColumnFormula>
    </tableColumn>
    <tableColumn id="55" xr3:uid="{C4316851-B2FB-4D20-8A0E-FCA56890D3C7}" name="Nombre moyen de kilomètres parcourus par le(s) véhicule(s) navette urbaine" dataDxfId="30">
      <calculatedColumnFormula>IFERROR(AVERAGEIF(Tableau3[Catégorie du véhicule],'Référentiel et sources'!$H$10,Tableau3[Nombre de kilomètres parcourus par an par véhicule du groupe]),"")</calculatedColumnFormula>
    </tableColumn>
    <tableColumn id="60" xr3:uid="{AF485185-E439-4047-AEE4-CBBF5A109BF2}" name="Nombre moyen de kilomètres parcourus par le(s) véhicule(s) autobus M2" dataDxfId="29">
      <calculatedColumnFormula>IFERROR(AVERAGEIF(Tableau3[Catégorie du véhicule],'Référentiel et sources'!$H$11,Tableau3[Nombre de kilomètres parcourus par an par véhicule du groupe]),"")</calculatedColumnFormula>
    </tableColumn>
    <tableColumn id="53" xr3:uid="{4036EE33-9959-4E71-AA9E-2E7173FFEA68}" name="Nombre moyen de kilomètres parcourus par le(s) véhicule(s) autobus M3" dataDxfId="28">
      <calculatedColumnFormula>IFERROR(AVERAGEIF(Tableau3[Catégorie du véhicule],'Référentiel et sources'!$H$12,Tableau3[Nombre de kilomètres parcourus par an par véhicule du groupe]),"")</calculatedColumnFormula>
    </tableColumn>
    <tableColumn id="61" xr3:uid="{E01D19A1-A61C-40B0-90F2-CF3CEBAFE9F4}" name="Nombre moyen de kilomètres parcourus par le(s) véhicule(s) autocars M2" dataDxfId="27">
      <calculatedColumnFormula>IFERROR(AVERAGEIF(Tableau3[Catégorie du véhicule],'Référentiel et sources'!$H$13,Tableau3[Nombre de kilomètres parcourus par an par véhicule du groupe]),"")</calculatedColumnFormula>
    </tableColumn>
    <tableColumn id="54" xr3:uid="{86FA269F-E079-49E1-9887-D4C06AA45F94}" name="Nombre moyen de kilomètres parcourus par le(s) véhicule(s) autocars M3" dataDxfId="26">
      <calculatedColumnFormula>IFERROR(AVERAGEIF(Tableau3[Catégorie du véhicule],'Référentiel et sources'!$H$14,Tableau3[Nombre de kilomètres parcourus par an par véhicule du groupe]),"")</calculatedColumnFormula>
    </tableColumn>
    <tableColumn id="25" xr3:uid="{913BE978-B007-4962-AED8-7BC63F77B3BC}" name="Nombre de kilomètres parcourus par an sur le projet" dataDxfId="25">
      <calculatedColumnFormula>'3- Calcul CO2'!L40</calculatedColumnFormula>
    </tableColumn>
    <tableColumn id="26" xr3:uid="{073134CA-D70F-4766-94C7-8DDBBF501DBE}" name="Mode de financement du/des véhicule(s)" dataDxfId="24"/>
    <tableColumn id="41" xr3:uid="{1B555071-1304-4ABA-B55D-A659FD3EB979}" name="Type de projet" dataDxfId="23"/>
    <tableColumn id="52" xr3:uid="{12AA3168-7D43-4F74-B2AE-E8FA1E88EAA0}" name="TOTAL des émissions de CO2eq évitées à l'échappement pendant la durée de première vie estimée du pack batterie du/des véhicule(s) (en tCO2eq)" dataDxfId="22">
      <calculatedColumnFormula>'3- Calcul CO2'!S40</calculatedColumnFormula>
    </tableColumn>
    <tableColumn id="51" xr3:uid="{25AC26A9-1BE1-4DE1-8E92-DD2AFE20E105}" name="€ publics investis / tCO2eq évitées à l'échappement pendant la durée de preière vie estimée du pack batterie du/des véhicules" dataDxfId="21">
      <calculatedColumnFormula>Tableau1[[#This Row],[Montant total d''aide demandée]]/Tableau1[[#This Row],[TOTAL des émissions de CO2eq évitées à l''échappement pendant la durée de première vie estimée du pack batterie du/des véhicule(s) (en tCO2eq)]]</calculatedColumnFormula>
    </tableColumn>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3B117B6-7105-43EB-9602-83D7D0C1A28E}" name="Tableau2" displayName="Tableau2" ref="B3:I35" totalsRowShown="0">
  <autoFilter ref="B3:I35" xr:uid="{A3B117B6-7105-43EB-9602-83D7D0C1A28E}"/>
  <tableColumns count="8">
    <tableColumn id="1" xr3:uid="{4CB188DF-247F-4EBC-8E8C-58726C217475}" name="Région"/>
    <tableColumn id="2" xr3:uid="{722E0426-B304-49F4-8EE1-5D281460F42F}" name="Catégorie entreprise"/>
    <tableColumn id="3" xr3:uid="{BB03247E-9265-4998-92E1-A0C87EE683B6}" name="Origine géographique"/>
    <tableColumn id="4" xr3:uid="{63ACFB72-2E0A-43C1-AF90-3BB8A81C8425}" name="Mode de financement"/>
    <tableColumn id="6" xr3:uid="{1D2E61BC-25CD-4BD9-AB2C-70B38261B7D6}" name="Zone géographique d'activité"/>
    <tableColumn id="5" xr3:uid="{CACADE5D-E4DD-4C1B-BF63-453B09A278F8}" name="Type de projet"/>
    <tableColumn id="9" xr3:uid="{562578FF-EEF2-43CF-9F39-A2638F7B4681}" name="Catégorie du véhciule"/>
    <tableColumn id="11" xr3:uid="{8889EDB2-B7CA-488E-A22C-6460CAA36872}" name="Chimie batterie" dataDxfId="2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38C1D-481D-4174-97C0-E063A340919A}">
  <sheetPr codeName="Feuil1"/>
  <dimension ref="A1:G89"/>
  <sheetViews>
    <sheetView showGridLines="0" tabSelected="1" zoomScale="84" zoomScaleNormal="85" workbookViewId="0">
      <selection activeCell="C16" sqref="C16"/>
    </sheetView>
  </sheetViews>
  <sheetFormatPr baseColWidth="10" defaultColWidth="11.44140625" defaultRowHeight="13.8" x14ac:dyDescent="0.25"/>
  <cols>
    <col min="1" max="1" width="11.44140625" style="1"/>
    <col min="2" max="2" width="41.21875" style="1" customWidth="1"/>
    <col min="3" max="3" width="30.5546875" style="1" customWidth="1"/>
    <col min="4" max="4" width="48.44140625" style="1" customWidth="1"/>
    <col min="5" max="6" width="30.5546875" style="1" customWidth="1"/>
    <col min="7" max="16384" width="11.44140625" style="1"/>
  </cols>
  <sheetData>
    <row r="1" spans="1:6" ht="14.25" customHeight="1" x14ac:dyDescent="0.25">
      <c r="E1" s="288"/>
      <c r="F1" s="288"/>
    </row>
    <row r="2" spans="1:6" ht="14.25" customHeight="1" x14ac:dyDescent="0.3">
      <c r="C2"/>
      <c r="E2" s="288"/>
      <c r="F2" s="288"/>
    </row>
    <row r="3" spans="1:6" ht="14.25" customHeight="1" x14ac:dyDescent="0.25">
      <c r="E3" s="288"/>
      <c r="F3" s="288"/>
    </row>
    <row r="4" spans="1:6" ht="14.25" customHeight="1" x14ac:dyDescent="0.25">
      <c r="E4" s="288"/>
      <c r="F4" s="288"/>
    </row>
    <row r="5" spans="1:6" ht="14.25" customHeight="1" x14ac:dyDescent="0.25">
      <c r="E5" s="288"/>
      <c r="F5" s="288"/>
    </row>
    <row r="6" spans="1:6" ht="14.25" customHeight="1" x14ac:dyDescent="0.25">
      <c r="E6" s="288"/>
      <c r="F6" s="288"/>
    </row>
    <row r="7" spans="1:6" ht="14.25" customHeight="1" x14ac:dyDescent="0.25">
      <c r="E7" s="288"/>
      <c r="F7" s="288"/>
    </row>
    <row r="8" spans="1:6" x14ac:dyDescent="0.25">
      <c r="E8" s="288"/>
      <c r="F8" s="288"/>
    </row>
    <row r="10" spans="1:6" ht="24.6" x14ac:dyDescent="0.25">
      <c r="A10" s="289" t="s">
        <v>0</v>
      </c>
      <c r="B10" s="289"/>
      <c r="C10" s="289"/>
      <c r="D10" s="289"/>
      <c r="E10" s="289"/>
      <c r="F10" s="289"/>
    </row>
    <row r="12" spans="1:6" ht="20.100000000000001" customHeight="1" x14ac:dyDescent="0.25">
      <c r="B12" s="2" t="s">
        <v>1</v>
      </c>
      <c r="C12" s="3"/>
      <c r="D12" s="4" t="s">
        <v>2</v>
      </c>
      <c r="E12" s="290"/>
      <c r="F12" s="291"/>
    </row>
    <row r="13" spans="1:6" ht="20.100000000000001" customHeight="1" x14ac:dyDescent="0.25">
      <c r="B13" s="292" t="s">
        <v>3</v>
      </c>
      <c r="C13" s="292"/>
      <c r="D13" s="292"/>
      <c r="E13" s="292"/>
      <c r="F13" s="292"/>
    </row>
    <row r="14" spans="1:6" ht="8.25" customHeight="1" x14ac:dyDescent="0.25">
      <c r="B14" s="5"/>
      <c r="C14" s="5"/>
      <c r="D14" s="5"/>
      <c r="E14" s="5"/>
      <c r="F14" s="5"/>
    </row>
    <row r="15" spans="1:6" ht="20.100000000000001" customHeight="1" x14ac:dyDescent="0.25">
      <c r="B15" s="6" t="s">
        <v>4</v>
      </c>
      <c r="D15" s="7"/>
      <c r="E15" s="7"/>
      <c r="F15" s="7"/>
    </row>
    <row r="16" spans="1:6" ht="20.100000000000001" customHeight="1" x14ac:dyDescent="0.25">
      <c r="B16" s="6" t="s">
        <v>5</v>
      </c>
      <c r="D16" s="6"/>
      <c r="E16" s="6"/>
      <c r="F16" s="6"/>
    </row>
    <row r="17" spans="1:7" x14ac:dyDescent="0.25">
      <c r="B17" s="6" t="s">
        <v>6</v>
      </c>
      <c r="D17" s="6"/>
      <c r="E17" s="6"/>
      <c r="F17" s="6"/>
    </row>
    <row r="18" spans="1:7" x14ac:dyDescent="0.25">
      <c r="B18" s="6" t="s">
        <v>7</v>
      </c>
      <c r="D18" s="6"/>
      <c r="E18" s="6"/>
      <c r="F18" s="6"/>
    </row>
    <row r="19" spans="1:7" x14ac:dyDescent="0.25">
      <c r="B19" s="6"/>
      <c r="D19" s="6"/>
      <c r="E19" s="6"/>
      <c r="F19" s="6"/>
    </row>
    <row r="20" spans="1:7" x14ac:dyDescent="0.25">
      <c r="B20" s="8" t="s">
        <v>8</v>
      </c>
      <c r="D20" s="6"/>
      <c r="E20" s="6"/>
      <c r="F20" s="6"/>
    </row>
    <row r="21" spans="1:7" x14ac:dyDescent="0.25">
      <c r="B21" s="7"/>
      <c r="C21" s="7"/>
      <c r="D21" s="7"/>
      <c r="E21" s="7"/>
      <c r="F21" s="7"/>
    </row>
    <row r="22" spans="1:7" ht="348" customHeight="1" x14ac:dyDescent="0.25">
      <c r="B22" s="293" t="s">
        <v>9</v>
      </c>
      <c r="C22" s="294"/>
      <c r="D22" s="294"/>
      <c r="E22" s="294"/>
      <c r="F22" s="295"/>
    </row>
    <row r="23" spans="1:7" ht="27.75" customHeight="1" x14ac:dyDescent="0.25">
      <c r="B23" s="4"/>
      <c r="G23" s="9"/>
    </row>
    <row r="24" spans="1:7" ht="15" x14ac:dyDescent="0.25">
      <c r="B24" s="10" t="s">
        <v>10</v>
      </c>
      <c r="C24" s="11"/>
      <c r="D24" s="10" t="s">
        <v>11</v>
      </c>
      <c r="E24" s="11"/>
      <c r="G24" s="12"/>
    </row>
    <row r="25" spans="1:7" ht="37.5" customHeight="1" x14ac:dyDescent="0.25">
      <c r="B25" s="10"/>
      <c r="C25" s="13"/>
      <c r="D25" s="10"/>
      <c r="E25" s="13"/>
      <c r="G25" s="12"/>
    </row>
    <row r="26" spans="1:7" s="14" customFormat="1" ht="21" x14ac:dyDescent="0.25">
      <c r="A26" s="287" t="s">
        <v>12</v>
      </c>
      <c r="B26" s="287"/>
      <c r="C26" s="287"/>
      <c r="D26" s="287"/>
      <c r="E26" s="287"/>
      <c r="F26" s="287"/>
    </row>
    <row r="27" spans="1:7" s="16" customFormat="1" ht="15" customHeight="1" x14ac:dyDescent="0.25">
      <c r="A27" s="15"/>
      <c r="B27" s="15"/>
      <c r="C27" s="15"/>
      <c r="D27" s="15"/>
      <c r="E27" s="15"/>
      <c r="F27" s="15"/>
    </row>
    <row r="28" spans="1:7" s="17" customFormat="1" ht="20.100000000000001" customHeight="1" x14ac:dyDescent="0.3">
      <c r="B28" s="18" t="s">
        <v>13</v>
      </c>
      <c r="C28" s="19" t="s">
        <v>14</v>
      </c>
    </row>
    <row r="29" spans="1:7" s="17" customFormat="1" ht="20.100000000000001" customHeight="1" x14ac:dyDescent="0.3">
      <c r="B29" s="20" t="s">
        <v>15</v>
      </c>
      <c r="C29" s="296"/>
      <c r="D29" s="297"/>
    </row>
    <row r="30" spans="1:7" s="17" customFormat="1" ht="20.100000000000001" customHeight="1" x14ac:dyDescent="0.3">
      <c r="B30" s="20" t="s">
        <v>16</v>
      </c>
      <c r="C30" s="296"/>
      <c r="D30" s="297"/>
    </row>
    <row r="31" spans="1:7" s="17" customFormat="1" ht="20.100000000000001" customHeight="1" x14ac:dyDescent="0.3">
      <c r="B31" s="20"/>
      <c r="C31" s="21"/>
      <c r="D31" s="21"/>
    </row>
    <row r="32" spans="1:7" s="17" customFormat="1" ht="20.100000000000001" customHeight="1" x14ac:dyDescent="0.3">
      <c r="B32" s="18" t="s">
        <v>17</v>
      </c>
      <c r="C32" s="298" t="str">
        <f>IF(AND(OR(C29="une petite entreprise au sens de la réglementation européenne",C29="une moyenne entreprise au sens de la réglementation européenne"),C30="moins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32" s="298"/>
      <c r="E32" s="298"/>
      <c r="F32" s="298"/>
    </row>
    <row r="33" spans="1:6" s="17" customFormat="1" ht="7.5" customHeight="1" x14ac:dyDescent="0.3"/>
    <row r="34" spans="1:6" s="17" customFormat="1" ht="20.100000000000001" customHeight="1" x14ac:dyDescent="0.3">
      <c r="C34" s="22" t="s">
        <v>18</v>
      </c>
      <c r="D34" s="23" t="s">
        <v>19</v>
      </c>
    </row>
    <row r="35" spans="1:6" s="17" customFormat="1" ht="20.100000000000001" customHeight="1" x14ac:dyDescent="0.3">
      <c r="B35" s="24" t="s">
        <v>20</v>
      </c>
      <c r="C35" s="25" t="s">
        <v>21</v>
      </c>
      <c r="D35" s="26"/>
    </row>
    <row r="36" spans="1:6" s="17" customFormat="1" ht="20.100000000000001" customHeight="1" x14ac:dyDescent="0.3">
      <c r="B36" s="27" t="s">
        <v>22</v>
      </c>
      <c r="C36" s="28" t="s">
        <v>23</v>
      </c>
      <c r="D36" s="29"/>
      <c r="F36" s="30"/>
    </row>
    <row r="37" spans="1:6" s="17" customFormat="1" ht="20.100000000000001" customHeight="1" x14ac:dyDescent="0.3">
      <c r="B37" s="27" t="s">
        <v>24</v>
      </c>
      <c r="C37" s="28" t="s">
        <v>25</v>
      </c>
      <c r="D37" s="29"/>
    </row>
    <row r="38" spans="1:6" s="17" customFormat="1" ht="20.100000000000001" customHeight="1" x14ac:dyDescent="0.3">
      <c r="B38" s="27" t="s">
        <v>26</v>
      </c>
      <c r="C38" s="28" t="s">
        <v>27</v>
      </c>
      <c r="D38" s="29"/>
    </row>
    <row r="39" spans="1:6" s="17" customFormat="1" ht="20.100000000000001" customHeight="1" x14ac:dyDescent="0.3">
      <c r="B39" s="27" t="s">
        <v>28</v>
      </c>
      <c r="C39" s="28" t="s">
        <v>29</v>
      </c>
      <c r="D39" s="29"/>
    </row>
    <row r="40" spans="1:6" s="17" customFormat="1" ht="20.100000000000001" customHeight="1" x14ac:dyDescent="0.3">
      <c r="B40" s="27" t="s">
        <v>30</v>
      </c>
      <c r="C40" s="28" t="s">
        <v>31</v>
      </c>
      <c r="D40" s="29"/>
    </row>
    <row r="41" spans="1:6" s="17" customFormat="1" ht="20.100000000000001" customHeight="1" x14ac:dyDescent="0.3">
      <c r="B41" s="27" t="s">
        <v>32</v>
      </c>
      <c r="C41" s="28" t="s">
        <v>33</v>
      </c>
      <c r="D41" s="29"/>
    </row>
    <row r="42" spans="1:6" s="17" customFormat="1" ht="20.100000000000001" customHeight="1" x14ac:dyDescent="0.3">
      <c r="B42" s="27" t="s">
        <v>34</v>
      </c>
      <c r="C42" s="28" t="s">
        <v>35</v>
      </c>
      <c r="D42" s="29"/>
    </row>
    <row r="43" spans="1:6" s="17" customFormat="1" ht="20.100000000000001" customHeight="1" x14ac:dyDescent="0.3">
      <c r="B43" s="27" t="s">
        <v>36</v>
      </c>
      <c r="C43" s="28" t="s">
        <v>37</v>
      </c>
      <c r="D43" s="29"/>
    </row>
    <row r="44" spans="1:6" s="17" customFormat="1" ht="20.100000000000001" customHeight="1" x14ac:dyDescent="0.3">
      <c r="B44" s="27" t="s">
        <v>38</v>
      </c>
      <c r="C44" s="28" t="s">
        <v>39</v>
      </c>
      <c r="D44" s="29"/>
    </row>
    <row r="45" spans="1:6" s="17" customFormat="1" ht="20.100000000000001" customHeight="1" x14ac:dyDescent="0.3">
      <c r="B45" s="31" t="s">
        <v>40</v>
      </c>
      <c r="C45" s="32" t="s">
        <v>41</v>
      </c>
      <c r="D45" s="33"/>
    </row>
    <row r="46" spans="1:6" s="17" customFormat="1" ht="20.100000000000001" customHeight="1" x14ac:dyDescent="0.3">
      <c r="B46" s="34" t="s">
        <v>42</v>
      </c>
      <c r="C46" s="23" t="s">
        <v>43</v>
      </c>
      <c r="D46" s="35">
        <f>SUM(D35:D45)</f>
        <v>0</v>
      </c>
    </row>
    <row r="47" spans="1:6" s="16" customFormat="1" ht="15" customHeight="1" x14ac:dyDescent="0.25">
      <c r="A47" s="17"/>
      <c r="B47" s="15"/>
      <c r="C47" s="15"/>
      <c r="D47" s="15"/>
      <c r="E47" s="15"/>
      <c r="F47" s="15"/>
    </row>
    <row r="48" spans="1:6" s="17" customFormat="1" ht="20.100000000000001" customHeight="1" x14ac:dyDescent="0.3">
      <c r="B48" s="18" t="s">
        <v>44</v>
      </c>
      <c r="C48" s="19" t="s">
        <v>45</v>
      </c>
      <c r="E48" s="36">
        <v>2</v>
      </c>
    </row>
    <row r="49" spans="1:6" ht="20.100000000000001" customHeight="1" x14ac:dyDescent="0.25">
      <c r="A49" s="37"/>
      <c r="B49" s="6" t="s">
        <v>46</v>
      </c>
      <c r="D49" s="7"/>
      <c r="E49" s="7"/>
      <c r="F49" s="7"/>
    </row>
    <row r="50" spans="1:6" ht="20.100000000000001" customHeight="1" x14ac:dyDescent="0.25">
      <c r="A50" s="38"/>
      <c r="B50" s="21" t="s">
        <v>47</v>
      </c>
      <c r="D50" s="6"/>
      <c r="E50" s="6"/>
      <c r="F50" s="6"/>
    </row>
    <row r="51" spans="1:6" ht="20.100000000000001" customHeight="1" x14ac:dyDescent="0.25">
      <c r="A51" s="38"/>
      <c r="B51" s="21" t="s">
        <v>48</v>
      </c>
      <c r="D51" s="6"/>
      <c r="E51" s="6"/>
      <c r="F51" s="6"/>
    </row>
    <row r="52" spans="1:6" ht="20.100000000000001" customHeight="1" x14ac:dyDescent="0.25">
      <c r="A52" s="38"/>
      <c r="B52" s="21" t="s">
        <v>49</v>
      </c>
      <c r="D52" s="6"/>
      <c r="E52" s="6"/>
      <c r="F52" s="6"/>
    </row>
    <row r="53" spans="1:6" ht="20.100000000000001" customHeight="1" x14ac:dyDescent="0.25">
      <c r="A53" s="38"/>
      <c r="B53" s="21" t="s">
        <v>50</v>
      </c>
      <c r="D53" s="6"/>
      <c r="E53" s="6"/>
      <c r="F53" s="6"/>
    </row>
    <row r="54" spans="1:6" s="16" customFormat="1" ht="15" customHeight="1" x14ac:dyDescent="0.25">
      <c r="A54" s="15"/>
      <c r="B54" s="15"/>
      <c r="C54" s="15"/>
      <c r="D54" s="15"/>
      <c r="E54" s="15"/>
      <c r="F54" s="15"/>
    </row>
    <row r="55" spans="1:6" s="17" customFormat="1" ht="20.100000000000001" customHeight="1" x14ac:dyDescent="0.3">
      <c r="B55" s="18" t="s">
        <v>51</v>
      </c>
      <c r="C55" s="19" t="s">
        <v>45</v>
      </c>
      <c r="E55" s="36">
        <v>2</v>
      </c>
    </row>
    <row r="56" spans="1:6" ht="20.100000000000001" customHeight="1" x14ac:dyDescent="0.25">
      <c r="A56" s="37"/>
      <c r="B56" s="6" t="s">
        <v>46</v>
      </c>
      <c r="D56" s="7"/>
      <c r="E56" s="7"/>
      <c r="F56" s="7"/>
    </row>
    <row r="57" spans="1:6" ht="20.100000000000001" customHeight="1" x14ac:dyDescent="0.25">
      <c r="A57" s="37"/>
      <c r="B57" s="21" t="s">
        <v>52</v>
      </c>
      <c r="D57" s="6"/>
      <c r="E57" s="6"/>
      <c r="F57" s="6"/>
    </row>
    <row r="58" spans="1:6" ht="20.100000000000001" customHeight="1" x14ac:dyDescent="0.25">
      <c r="A58" s="37"/>
      <c r="B58" s="21" t="s">
        <v>53</v>
      </c>
      <c r="D58" s="6"/>
      <c r="E58" s="6"/>
      <c r="F58" s="6"/>
    </row>
    <row r="59" spans="1:6" ht="20.100000000000001" customHeight="1" x14ac:dyDescent="0.25">
      <c r="A59" s="37"/>
      <c r="B59" s="21" t="s">
        <v>50</v>
      </c>
      <c r="D59" s="6"/>
      <c r="E59" s="6"/>
      <c r="F59" s="6"/>
    </row>
    <row r="60" spans="1:6" ht="20.100000000000001" customHeight="1" x14ac:dyDescent="0.25">
      <c r="B60" s="21"/>
      <c r="D60" s="6"/>
      <c r="E60" s="6"/>
      <c r="F60" s="6"/>
    </row>
    <row r="61" spans="1:6" s="17" customFormat="1" ht="20.100000000000001" customHeight="1" x14ac:dyDescent="0.3">
      <c r="B61" s="18" t="s">
        <v>54</v>
      </c>
      <c r="C61" s="298" t="str">
        <f>IF(C29="une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61" s="298"/>
      <c r="E61" s="298"/>
    </row>
    <row r="62" spans="1:6" s="17" customFormat="1" ht="7.5" customHeight="1" x14ac:dyDescent="0.3"/>
    <row r="63" spans="1:6" s="17" customFormat="1" ht="20.100000000000001" customHeight="1" x14ac:dyDescent="0.3">
      <c r="C63" s="22" t="s">
        <v>18</v>
      </c>
      <c r="D63" s="23" t="s">
        <v>19</v>
      </c>
      <c r="E63" s="39" t="s">
        <v>55</v>
      </c>
    </row>
    <row r="64" spans="1:6" s="40" customFormat="1" ht="20.100000000000001" customHeight="1" x14ac:dyDescent="0.3">
      <c r="B64" s="41" t="s">
        <v>56</v>
      </c>
      <c r="C64" s="42" t="s">
        <v>57</v>
      </c>
      <c r="D64" s="43"/>
      <c r="E64" s="43"/>
    </row>
    <row r="65" spans="2:5" s="40" customFormat="1" ht="20.100000000000001" customHeight="1" x14ac:dyDescent="0.3">
      <c r="B65" s="44" t="s">
        <v>58</v>
      </c>
      <c r="C65" s="45" t="s">
        <v>59</v>
      </c>
      <c r="D65" s="46"/>
      <c r="E65" s="46"/>
    </row>
    <row r="66" spans="2:5" s="40" customFormat="1" ht="33" customHeight="1" x14ac:dyDescent="0.3">
      <c r="B66" s="44" t="s">
        <v>60</v>
      </c>
      <c r="C66" s="45" t="s">
        <v>61</v>
      </c>
      <c r="D66" s="46"/>
      <c r="E66" s="46"/>
    </row>
    <row r="67" spans="2:5" s="40" customFormat="1" ht="20.100000000000001" customHeight="1" x14ac:dyDescent="0.3">
      <c r="B67" s="47" t="s">
        <v>62</v>
      </c>
      <c r="C67" s="48" t="s">
        <v>63</v>
      </c>
      <c r="D67" s="49"/>
      <c r="E67" s="49"/>
    </row>
    <row r="68" spans="2:5" s="40" customFormat="1" ht="20.100000000000001" customHeight="1" x14ac:dyDescent="0.3">
      <c r="B68" s="50" t="s">
        <v>64</v>
      </c>
      <c r="C68" s="51"/>
      <c r="D68" s="52">
        <f>SUM(D64:D67)</f>
        <v>0</v>
      </c>
      <c r="E68" s="53">
        <f>SUM(E64:E67)</f>
        <v>0</v>
      </c>
    </row>
    <row r="69" spans="2:5" s="40" customFormat="1" ht="20.100000000000001" customHeight="1" x14ac:dyDescent="0.3">
      <c r="B69" s="34" t="s">
        <v>42</v>
      </c>
      <c r="C69" s="48" t="s">
        <v>43</v>
      </c>
      <c r="D69" s="49"/>
      <c r="E69" s="49"/>
    </row>
    <row r="70" spans="2:5" s="40" customFormat="1" ht="20.100000000000001" customHeight="1" x14ac:dyDescent="0.3">
      <c r="B70" s="54" t="s">
        <v>65</v>
      </c>
      <c r="C70" s="55"/>
      <c r="D70" s="56" t="str">
        <f>IFERROR(D68/D69,"")</f>
        <v/>
      </c>
      <c r="E70" s="57" t="str">
        <f>IFERROR(E68/E69,"")</f>
        <v/>
      </c>
    </row>
    <row r="71" spans="2:5" s="17" customFormat="1" ht="20.100000000000001" customHeight="1" x14ac:dyDescent="0.3"/>
    <row r="72" spans="2:5" s="17" customFormat="1" ht="20.100000000000001" customHeight="1" x14ac:dyDescent="0.3">
      <c r="C72" s="22" t="s">
        <v>18</v>
      </c>
      <c r="D72" s="23" t="s">
        <v>19</v>
      </c>
      <c r="E72" s="39" t="s">
        <v>55</v>
      </c>
    </row>
    <row r="73" spans="2:5" s="40" customFormat="1" ht="20.100000000000001" customHeight="1" x14ac:dyDescent="0.3">
      <c r="B73" s="41" t="s">
        <v>66</v>
      </c>
      <c r="C73" s="42" t="s">
        <v>67</v>
      </c>
      <c r="D73" s="43"/>
      <c r="E73" s="43"/>
    </row>
    <row r="74" spans="2:5" s="40" customFormat="1" ht="20.100000000000001" customHeight="1" x14ac:dyDescent="0.3">
      <c r="B74" s="58" t="s">
        <v>68</v>
      </c>
      <c r="C74" s="59" t="s">
        <v>69</v>
      </c>
      <c r="D74" s="60"/>
      <c r="E74" s="60"/>
    </row>
    <row r="75" spans="2:5" s="40" customFormat="1" ht="20.100000000000001" customHeight="1" x14ac:dyDescent="0.3">
      <c r="B75" s="58" t="s">
        <v>70</v>
      </c>
      <c r="C75" s="59" t="s">
        <v>71</v>
      </c>
      <c r="D75" s="60"/>
      <c r="E75" s="60"/>
    </row>
    <row r="76" spans="2:5" s="40" customFormat="1" ht="20.100000000000001" customHeight="1" x14ac:dyDescent="0.3">
      <c r="B76" s="58" t="s">
        <v>72</v>
      </c>
      <c r="C76" s="59" t="s">
        <v>73</v>
      </c>
      <c r="D76" s="60"/>
      <c r="E76" s="60"/>
    </row>
    <row r="77" spans="2:5" s="40" customFormat="1" ht="20.100000000000001" customHeight="1" x14ac:dyDescent="0.3">
      <c r="B77" s="44" t="s">
        <v>74</v>
      </c>
      <c r="C77" s="45" t="s">
        <v>75</v>
      </c>
      <c r="D77" s="46"/>
      <c r="E77" s="46"/>
    </row>
    <row r="78" spans="2:5" s="40" customFormat="1" ht="20.100000000000001" customHeight="1" x14ac:dyDescent="0.3">
      <c r="B78" s="44" t="s">
        <v>76</v>
      </c>
      <c r="C78" s="45" t="s">
        <v>77</v>
      </c>
      <c r="D78" s="46"/>
      <c r="E78" s="46"/>
    </row>
    <row r="79" spans="2:5" s="40" customFormat="1" ht="20.100000000000001" customHeight="1" x14ac:dyDescent="0.3">
      <c r="B79" s="44" t="s">
        <v>78</v>
      </c>
      <c r="C79" s="45" t="s">
        <v>79</v>
      </c>
      <c r="D79" s="46"/>
      <c r="E79" s="46"/>
    </row>
    <row r="80" spans="2:5" s="40" customFormat="1" ht="34.5" customHeight="1" x14ac:dyDescent="0.3">
      <c r="B80" s="44" t="s">
        <v>80</v>
      </c>
      <c r="C80" s="45" t="s">
        <v>81</v>
      </c>
      <c r="D80" s="46"/>
      <c r="E80" s="46"/>
    </row>
    <row r="81" spans="2:5" s="40" customFormat="1" ht="20.100000000000001" customHeight="1" x14ac:dyDescent="0.3">
      <c r="B81" s="44" t="s">
        <v>82</v>
      </c>
      <c r="C81" s="45" t="s">
        <v>83</v>
      </c>
      <c r="D81" s="46"/>
      <c r="E81" s="46"/>
    </row>
    <row r="82" spans="2:5" s="40" customFormat="1" ht="20.100000000000001" customHeight="1" x14ac:dyDescent="0.3">
      <c r="B82" s="44" t="s">
        <v>84</v>
      </c>
      <c r="C82" s="45" t="s">
        <v>85</v>
      </c>
      <c r="D82" s="46"/>
      <c r="E82" s="46"/>
    </row>
    <row r="83" spans="2:5" s="40" customFormat="1" ht="20.100000000000001" customHeight="1" x14ac:dyDescent="0.3">
      <c r="B83" s="44" t="s">
        <v>86</v>
      </c>
      <c r="C83" s="45" t="s">
        <v>87</v>
      </c>
      <c r="D83" s="46"/>
      <c r="E83" s="46"/>
    </row>
    <row r="84" spans="2:5" s="40" customFormat="1" ht="20.100000000000001" customHeight="1" x14ac:dyDescent="0.3">
      <c r="B84" s="47" t="s">
        <v>88</v>
      </c>
      <c r="C84" s="48" t="s">
        <v>89</v>
      </c>
      <c r="D84" s="49"/>
      <c r="E84" s="49"/>
    </row>
    <row r="85" spans="2:5" s="40" customFormat="1" ht="20.100000000000001" customHeight="1" x14ac:dyDescent="0.3">
      <c r="B85" s="50" t="s">
        <v>90</v>
      </c>
      <c r="C85" s="51"/>
      <c r="D85" s="52">
        <f>SUM(D73:D76)-SUM(D77:D84)</f>
        <v>0</v>
      </c>
      <c r="E85" s="53">
        <f>SUM(E73:E76)-SUM(E77:E84)</f>
        <v>0</v>
      </c>
    </row>
    <row r="86" spans="2:5" s="40" customFormat="1" ht="20.100000000000001" customHeight="1" x14ac:dyDescent="0.3">
      <c r="B86" s="47" t="s">
        <v>91</v>
      </c>
      <c r="C86" s="48" t="s">
        <v>92</v>
      </c>
      <c r="D86" s="49"/>
      <c r="E86" s="49"/>
    </row>
    <row r="87" spans="2:5" s="40" customFormat="1" ht="20.100000000000001" customHeight="1" x14ac:dyDescent="0.3">
      <c r="B87" s="54" t="s">
        <v>93</v>
      </c>
      <c r="C87" s="55"/>
      <c r="D87" s="56" t="str">
        <f>IFERROR(D85/D86,"")</f>
        <v/>
      </c>
      <c r="E87" s="57" t="str">
        <f>IFERROR(E85/E86,"")</f>
        <v/>
      </c>
    </row>
    <row r="88" spans="2:5" s="17" customFormat="1" ht="20.100000000000001" customHeight="1" x14ac:dyDescent="0.3"/>
    <row r="89" spans="2:5" ht="27.75" customHeight="1" x14ac:dyDescent="0.25">
      <c r="B89" s="299" t="str">
        <f>IF(AND(OR(C29="une petite entreprise au sens de la réglementation européenne",C29="une moyenne entreprise au sens de la réglementation européenne"),C30="moins de trois ans"),IF(OR(E48=1,OR(E55=1,E55=3)),"ENTREPRISE EN DIFFICULTE","ENTREPRISE NON EN DIFFICULTE"),IF(OR(C29="une petite entreprise au sens de la réglementation européenne",C29="une moyenne entreprise au sens de la réglementation européenne"),IF(OR(D46&lt;(D35+D36)/2,E48=1,OR(E55=1,E55=3)),"ENTREPRISE EN DIFFICULTE","ENTREPRISE NON EN DIFFICULTE"),IF(OR(D46&lt;(D35+D36)/2,E48=1,OR(E55=1,E55=3),AND(OR(D70&gt;7.5,D70&lt;0),OR(E70&gt;7.5,E70&lt;0),D87&lt;1,E87&lt;1)),"ENTREPRISE EN DIFFICULTE","ENTREPRISE NON EN DIFFICULTE")))</f>
        <v>ENTREPRISE NON EN DIFFICULTE</v>
      </c>
      <c r="C89" s="299"/>
      <c r="D89" s="299"/>
      <c r="E89" s="299"/>
    </row>
  </sheetData>
  <sheetProtection algorithmName="SHA-512" hashValue="4Qh9pMb7kgkMQQ1v4QJyKk+7JZiTee/G1hvI30/d3OirVhiZdi7KRRSfue6XVUzZkcrDdn6VJb+f7ciZTefZww==" saltValue="4mMXTu5+Kgmjmxa99dbGsA==" spinCount="100000" sheet="1" objects="1" scenarios="1"/>
  <mergeCells count="11">
    <mergeCell ref="C29:D29"/>
    <mergeCell ref="C30:D30"/>
    <mergeCell ref="C32:F32"/>
    <mergeCell ref="C61:E61"/>
    <mergeCell ref="B89:E89"/>
    <mergeCell ref="A26:F26"/>
    <mergeCell ref="E1:F8"/>
    <mergeCell ref="A10:F10"/>
    <mergeCell ref="E12:F12"/>
    <mergeCell ref="B13:F13"/>
    <mergeCell ref="B22:F22"/>
  </mergeCells>
  <conditionalFormatting sqref="B89">
    <cfRule type="cellIs" dxfId="19" priority="5" operator="equal">
      <formula>"ENTREPRISE EN DIFFICULTE"</formula>
    </cfRule>
    <cfRule type="cellIs" dxfId="18" priority="6" operator="equal">
      <formula>"ENTREPRISE NON EN DIFFICULTE"</formula>
    </cfRule>
  </conditionalFormatting>
  <conditionalFormatting sqref="C32">
    <cfRule type="cellIs" dxfId="17" priority="3" operator="equal">
      <formula>"critères A &amp; B non applicables : veuillez ne pas remplir le tableau suivant et passer directement à la vérification du critère C"</formula>
    </cfRule>
  </conditionalFormatting>
  <conditionalFormatting sqref="C61:E61">
    <cfRule type="cellIs" dxfId="16" priority="2" operator="equal">
      <formula>"critère E non applicable, veuillez ne pas remplir les deux tableaux suivants"</formula>
    </cfRule>
  </conditionalFormatting>
  <conditionalFormatting sqref="C32:F32">
    <cfRule type="cellIs" dxfId="15" priority="1" operator="equal">
      <formula>"critères A &amp; B non applicables : veuillez ne pas remplir le tableau suivant et passer directement à la vérification du critère C"</formula>
    </cfRule>
  </conditionalFormatting>
  <conditionalFormatting sqref="D70:E70">
    <cfRule type="cellIs" dxfId="14" priority="4" operator="greaterThan">
      <formula>7.5</formula>
    </cfRule>
  </conditionalFormatting>
  <conditionalFormatting sqref="D87:E87">
    <cfRule type="cellIs" dxfId="13" priority="7" operator="lessThan">
      <formula>1</formula>
    </cfRule>
  </conditionalFormatting>
  <dataValidations count="2">
    <dataValidation type="list" allowBlank="1" showInputMessage="1" showErrorMessage="1" sqref="C30:D30" xr:uid="{7FCF1673-75BD-4D7E-B929-3DF4DF4E2FEA}">
      <formula1>"moins de trois ans,plus de trois ans"</formula1>
    </dataValidation>
    <dataValidation type="list" allowBlank="1" showInputMessage="1" showErrorMessage="1" sqref="C29:D29" xr:uid="{8DF03FBE-E51B-41F8-A8DD-2D8D1C85F2E2}">
      <formula1>"une petite entreprise au sens de la réglementation européenne,une moyenne entreprise au sens de la réglementation européenne,une grande entreprise au sens de la réglementation européenne"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
                <anchor moveWithCells="1">
                  <from>
                    <xdr:col>0</xdr:col>
                    <xdr:colOff>563880</xdr:colOff>
                    <xdr:row>14</xdr:row>
                    <xdr:rowOff>30480</xdr:rowOff>
                  </from>
                  <to>
                    <xdr:col>1</xdr:col>
                    <xdr:colOff>106680</xdr:colOff>
                    <xdr:row>15</xdr:row>
                    <xdr:rowOff>68580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0</xdr:col>
                    <xdr:colOff>563880</xdr:colOff>
                    <xdr:row>15</xdr:row>
                    <xdr:rowOff>60960</xdr:rowOff>
                  </from>
                  <to>
                    <xdr:col>1</xdr:col>
                    <xdr:colOff>114300</xdr:colOff>
                    <xdr:row>16</xdr:row>
                    <xdr:rowOff>76200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0</xdr:col>
                    <xdr:colOff>563880</xdr:colOff>
                    <xdr:row>17</xdr:row>
                    <xdr:rowOff>60960</xdr:rowOff>
                  </from>
                  <to>
                    <xdr:col>1</xdr:col>
                    <xdr:colOff>106680</xdr:colOff>
                    <xdr:row>18</xdr:row>
                    <xdr:rowOff>152400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0</xdr:col>
                    <xdr:colOff>563880</xdr:colOff>
                    <xdr:row>16</xdr:row>
                    <xdr:rowOff>60960</xdr:rowOff>
                  </from>
                  <to>
                    <xdr:col>1</xdr:col>
                    <xdr:colOff>114300</xdr:colOff>
                    <xdr:row>17</xdr:row>
                    <xdr:rowOff>152400</xdr:rowOff>
                  </to>
                </anchor>
              </controlPr>
            </control>
          </mc:Choice>
        </mc:AlternateContent>
        <mc:AlternateContent xmlns:mc="http://schemas.openxmlformats.org/markup-compatibility/2006">
          <mc:Choice Requires="x14">
            <control shapeId="8197" r:id="rId8" name="Option Button 5">
              <controlPr defaultSize="0" autoFill="0" autoLine="0" autoPict="0" altText="">
                <anchor moveWithCells="1">
                  <from>
                    <xdr:col>0</xdr:col>
                    <xdr:colOff>449580</xdr:colOff>
                    <xdr:row>49</xdr:row>
                    <xdr:rowOff>22860</xdr:rowOff>
                  </from>
                  <to>
                    <xdr:col>0</xdr:col>
                    <xdr:colOff>746760</xdr:colOff>
                    <xdr:row>49</xdr:row>
                    <xdr:rowOff>220980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0</xdr:col>
                    <xdr:colOff>449580</xdr:colOff>
                    <xdr:row>52</xdr:row>
                    <xdr:rowOff>30480</xdr:rowOff>
                  </from>
                  <to>
                    <xdr:col>0</xdr:col>
                    <xdr:colOff>746760</xdr:colOff>
                    <xdr:row>52</xdr:row>
                    <xdr:rowOff>228600</xdr:rowOff>
                  </to>
                </anchor>
              </controlPr>
            </control>
          </mc:Choice>
        </mc:AlternateContent>
        <mc:AlternateContent xmlns:mc="http://schemas.openxmlformats.org/markup-compatibility/2006">
          <mc:Choice Requires="x14">
            <control shapeId="8199" r:id="rId10" name="Option Button 7">
              <controlPr defaultSize="0" autoFill="0" autoLine="0" autoPict="0">
                <anchor moveWithCells="1">
                  <from>
                    <xdr:col>0</xdr:col>
                    <xdr:colOff>449580</xdr:colOff>
                    <xdr:row>50</xdr:row>
                    <xdr:rowOff>30480</xdr:rowOff>
                  </from>
                  <to>
                    <xdr:col>0</xdr:col>
                    <xdr:colOff>746760</xdr:colOff>
                    <xdr:row>50</xdr:row>
                    <xdr:rowOff>228600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0</xdr:col>
                    <xdr:colOff>449580</xdr:colOff>
                    <xdr:row>51</xdr:row>
                    <xdr:rowOff>30480</xdr:rowOff>
                  </from>
                  <to>
                    <xdr:col>0</xdr:col>
                    <xdr:colOff>746760</xdr:colOff>
                    <xdr:row>51</xdr:row>
                    <xdr:rowOff>228600</xdr:rowOff>
                  </to>
                </anchor>
              </controlPr>
            </control>
          </mc:Choice>
        </mc:AlternateContent>
        <mc:AlternateContent xmlns:mc="http://schemas.openxmlformats.org/markup-compatibility/2006">
          <mc:Choice Requires="x14">
            <control shapeId="8201" r:id="rId12" name="Option Button 9">
              <controlPr defaultSize="0" autoFill="0" autoLine="0" autoPict="0" altText="">
                <anchor moveWithCells="1">
                  <from>
                    <xdr:col>0</xdr:col>
                    <xdr:colOff>449580</xdr:colOff>
                    <xdr:row>55</xdr:row>
                    <xdr:rowOff>259080</xdr:rowOff>
                  </from>
                  <to>
                    <xdr:col>0</xdr:col>
                    <xdr:colOff>754380</xdr:colOff>
                    <xdr:row>56</xdr:row>
                    <xdr:rowOff>213360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0</xdr:col>
                    <xdr:colOff>449580</xdr:colOff>
                    <xdr:row>58</xdr:row>
                    <xdr:rowOff>22860</xdr:rowOff>
                  </from>
                  <to>
                    <xdr:col>0</xdr:col>
                    <xdr:colOff>754380</xdr:colOff>
                    <xdr:row>58</xdr:row>
                    <xdr:rowOff>220980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0</xdr:col>
                    <xdr:colOff>449580</xdr:colOff>
                    <xdr:row>57</xdr:row>
                    <xdr:rowOff>22860</xdr:rowOff>
                  </from>
                  <to>
                    <xdr:col>0</xdr:col>
                    <xdr:colOff>754380</xdr:colOff>
                    <xdr:row>57</xdr:row>
                    <xdr:rowOff>220980</xdr:rowOff>
                  </to>
                </anchor>
              </controlPr>
            </control>
          </mc:Choice>
        </mc:AlternateContent>
        <mc:AlternateContent xmlns:mc="http://schemas.openxmlformats.org/markup-compatibility/2006">
          <mc:Choice Requires="x14">
            <control shapeId="8204" r:id="rId15" name="Group Box 12">
              <controlPr defaultSize="0" autoFill="0" autoPict="0">
                <anchor moveWithCells="1">
                  <from>
                    <xdr:col>0</xdr:col>
                    <xdr:colOff>373380</xdr:colOff>
                    <xdr:row>48</xdr:row>
                    <xdr:rowOff>60960</xdr:rowOff>
                  </from>
                  <to>
                    <xdr:col>1</xdr:col>
                    <xdr:colOff>259080</xdr:colOff>
                    <xdr:row>53</xdr:row>
                    <xdr:rowOff>175260</xdr:rowOff>
                  </to>
                </anchor>
              </controlPr>
            </control>
          </mc:Choice>
        </mc:AlternateContent>
        <mc:AlternateContent xmlns:mc="http://schemas.openxmlformats.org/markup-compatibility/2006">
          <mc:Choice Requires="x14">
            <control shapeId="8205" r:id="rId16" name="Group Box 13">
              <controlPr defaultSize="0" autoFill="0" autoPict="0">
                <anchor moveWithCells="1">
                  <from>
                    <xdr:col>0</xdr:col>
                    <xdr:colOff>419100</xdr:colOff>
                    <xdr:row>55</xdr:row>
                    <xdr:rowOff>99060</xdr:rowOff>
                  </from>
                  <to>
                    <xdr:col>1</xdr:col>
                    <xdr:colOff>289560</xdr:colOff>
                    <xdr:row>59</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7500D-72C3-48D4-87C2-E195644A8CF8}">
  <sheetPr codeName="Feuil2"/>
  <dimension ref="A1:M273"/>
  <sheetViews>
    <sheetView showGridLines="0" zoomScaleNormal="100" workbookViewId="0">
      <selection activeCell="B250" sqref="B250"/>
    </sheetView>
  </sheetViews>
  <sheetFormatPr baseColWidth="10" defaultColWidth="11.44140625" defaultRowHeight="14.4" x14ac:dyDescent="0.3"/>
  <cols>
    <col min="1" max="1" width="2.77734375" customWidth="1"/>
    <col min="2" max="2" width="26.44140625" customWidth="1"/>
    <col min="3" max="3" width="34.5546875" bestFit="1" customWidth="1"/>
    <col min="4" max="4" width="28.21875" customWidth="1"/>
    <col min="5" max="5" width="23.44140625" customWidth="1"/>
    <col min="6" max="13" width="18.77734375" customWidth="1"/>
  </cols>
  <sheetData>
    <row r="1" spans="1:13" s="61" customFormat="1" ht="13.8" x14ac:dyDescent="0.25"/>
    <row r="2" spans="1:13" s="61" customFormat="1" ht="87.75" customHeight="1" x14ac:dyDescent="0.25">
      <c r="A2" s="62"/>
      <c r="D2" s="303" t="s">
        <v>94</v>
      </c>
      <c r="E2" s="303"/>
      <c r="F2" s="303"/>
      <c r="G2" s="303"/>
      <c r="H2" s="303"/>
    </row>
    <row r="3" spans="1:13" s="61" customFormat="1" ht="60.6" customHeight="1" x14ac:dyDescent="0.25">
      <c r="A3" s="62"/>
      <c r="D3" s="303"/>
      <c r="E3" s="303"/>
      <c r="F3" s="303"/>
      <c r="G3" s="303"/>
      <c r="H3" s="303"/>
    </row>
    <row r="4" spans="1:13" s="63" customFormat="1" ht="13.8" x14ac:dyDescent="0.3">
      <c r="B4" s="64"/>
      <c r="D4" s="64"/>
      <c r="E4" s="64"/>
      <c r="F4" s="64"/>
      <c r="H4" s="65"/>
      <c r="I4" s="65"/>
    </row>
    <row r="5" spans="1:13" s="63" customFormat="1" ht="39" customHeight="1" x14ac:dyDescent="0.3">
      <c r="B5" s="304" t="s">
        <v>95</v>
      </c>
      <c r="C5" s="304"/>
      <c r="D5" s="304"/>
      <c r="E5" s="304"/>
      <c r="F5" s="304"/>
      <c r="G5" s="304"/>
      <c r="H5" s="304"/>
      <c r="I5" s="65"/>
      <c r="L5" s="66"/>
    </row>
    <row r="6" spans="1:13" s="61" customFormat="1" ht="27" customHeight="1" x14ac:dyDescent="0.25">
      <c r="B6" s="67" t="s">
        <v>96</v>
      </c>
      <c r="H6" s="68"/>
      <c r="I6" s="68"/>
    </row>
    <row r="7" spans="1:13" s="63" customFormat="1" x14ac:dyDescent="0.3">
      <c r="B7" s="69" t="s">
        <v>97</v>
      </c>
      <c r="H7" s="65"/>
      <c r="I7" s="65"/>
    </row>
    <row r="8" spans="1:13" s="63" customFormat="1" x14ac:dyDescent="0.3">
      <c r="B8" s="69" t="s">
        <v>98</v>
      </c>
      <c r="H8" s="65"/>
      <c r="I8" s="65"/>
    </row>
    <row r="9" spans="1:13" s="63" customFormat="1" x14ac:dyDescent="0.3">
      <c r="B9" s="69" t="s">
        <v>99</v>
      </c>
      <c r="H9" s="65"/>
      <c r="I9" s="65"/>
    </row>
    <row r="10" spans="1:13" s="63" customFormat="1" x14ac:dyDescent="0.3">
      <c r="B10" s="69" t="s">
        <v>100</v>
      </c>
      <c r="H10" s="65"/>
      <c r="I10" s="65"/>
    </row>
    <row r="11" spans="1:13" s="63" customFormat="1" x14ac:dyDescent="0.3">
      <c r="B11" s="69" t="s">
        <v>101</v>
      </c>
      <c r="H11" s="65"/>
      <c r="I11" s="65"/>
    </row>
    <row r="12" spans="1:13" s="63" customFormat="1" x14ac:dyDescent="0.3">
      <c r="B12" s="69" t="s">
        <v>102</v>
      </c>
      <c r="H12" s="65"/>
      <c r="I12" s="65"/>
    </row>
    <row r="13" spans="1:13" s="63" customFormat="1" x14ac:dyDescent="0.3">
      <c r="B13" s="69" t="s">
        <v>103</v>
      </c>
      <c r="H13" s="65"/>
      <c r="I13" s="65"/>
    </row>
    <row r="14" spans="1:13" s="63" customFormat="1" x14ac:dyDescent="0.3">
      <c r="B14" s="69" t="s">
        <v>104</v>
      </c>
      <c r="H14" s="65"/>
      <c r="I14" s="65"/>
    </row>
    <row r="15" spans="1:13" s="63" customFormat="1" ht="13.8" x14ac:dyDescent="0.3">
      <c r="B15" s="64"/>
      <c r="D15" s="64"/>
      <c r="E15" s="64"/>
      <c r="F15" s="64"/>
      <c r="H15" s="65"/>
      <c r="I15" s="65"/>
    </row>
    <row r="16" spans="1:13" s="70" customFormat="1" ht="27.75" customHeight="1" x14ac:dyDescent="0.3">
      <c r="B16" s="71" t="s">
        <v>97</v>
      </c>
      <c r="C16" s="72"/>
      <c r="D16" s="72"/>
      <c r="E16" s="72"/>
      <c r="F16" s="72"/>
      <c r="G16" s="72"/>
      <c r="H16" s="72"/>
      <c r="I16" s="72"/>
      <c r="J16" s="72"/>
      <c r="K16" s="72"/>
      <c r="L16" s="72"/>
      <c r="M16" s="72"/>
    </row>
    <row r="17" spans="1:13" ht="8.25" customHeight="1" x14ac:dyDescent="0.3"/>
    <row r="18" spans="1:13" ht="13.5" customHeight="1" x14ac:dyDescent="0.3">
      <c r="B18" s="73" t="s">
        <v>105</v>
      </c>
      <c r="C18" s="74" t="s">
        <v>106</v>
      </c>
    </row>
    <row r="19" spans="1:13" ht="13.5" customHeight="1" x14ac:dyDescent="0.3">
      <c r="B19" s="73" t="s">
        <v>107</v>
      </c>
      <c r="C19" s="74" t="s">
        <v>106</v>
      </c>
    </row>
    <row r="20" spans="1:13" s="77" customFormat="1" ht="13.5" customHeight="1" x14ac:dyDescent="0.3">
      <c r="A20" s="75"/>
      <c r="B20" s="73" t="s">
        <v>108</v>
      </c>
      <c r="C20" s="76" t="s">
        <v>106</v>
      </c>
      <c r="I20" s="78"/>
      <c r="J20" s="78"/>
      <c r="K20" s="78"/>
      <c r="L20" s="78"/>
      <c r="M20" s="78"/>
    </row>
    <row r="21" spans="1:13" ht="8.25" customHeight="1" x14ac:dyDescent="0.3"/>
    <row r="22" spans="1:13" s="64" customFormat="1" ht="62.25" customHeight="1" x14ac:dyDescent="0.3">
      <c r="B22" s="305" t="s">
        <v>109</v>
      </c>
      <c r="C22" s="305"/>
      <c r="D22" s="305"/>
      <c r="E22" s="305"/>
      <c r="F22" s="305"/>
      <c r="G22" s="79"/>
      <c r="I22" s="63"/>
      <c r="J22" s="63"/>
      <c r="K22" s="63"/>
      <c r="L22" s="63"/>
      <c r="M22" s="63"/>
    </row>
    <row r="24" spans="1:13" s="70" customFormat="1" ht="27.75" customHeight="1" x14ac:dyDescent="0.3">
      <c r="B24" s="71" t="s">
        <v>110</v>
      </c>
      <c r="C24" s="72"/>
      <c r="D24" s="72"/>
      <c r="E24" s="72"/>
      <c r="F24" s="72"/>
      <c r="G24" s="72"/>
      <c r="H24" s="72"/>
      <c r="I24" s="72"/>
      <c r="J24" s="72"/>
      <c r="K24" s="72"/>
      <c r="L24" s="72"/>
      <c r="M24" s="72"/>
    </row>
    <row r="25" spans="1:13" ht="8.25" customHeight="1" x14ac:dyDescent="0.3"/>
    <row r="26" spans="1:13" s="80" customFormat="1" ht="73.05" customHeight="1" x14ac:dyDescent="0.3">
      <c r="B26" s="81" t="s">
        <v>111</v>
      </c>
      <c r="C26" s="82" t="s">
        <v>112</v>
      </c>
      <c r="D26" s="82" t="s">
        <v>113</v>
      </c>
      <c r="E26" s="83" t="s">
        <v>114</v>
      </c>
      <c r="F26" s="81" t="s">
        <v>115</v>
      </c>
      <c r="G26" s="82" t="s">
        <v>116</v>
      </c>
      <c r="H26" s="83" t="s">
        <v>117</v>
      </c>
      <c r="I26" s="81" t="s">
        <v>118</v>
      </c>
      <c r="J26" s="81" t="s">
        <v>119</v>
      </c>
      <c r="K26" s="83" t="s">
        <v>120</v>
      </c>
    </row>
    <row r="27" spans="1:13" s="80" customFormat="1" ht="15" customHeight="1" x14ac:dyDescent="0.3">
      <c r="B27" s="300" t="s">
        <v>121</v>
      </c>
      <c r="C27" s="84" t="s">
        <v>122</v>
      </c>
      <c r="D27" s="84"/>
      <c r="E27" s="85"/>
      <c r="F27" s="86"/>
      <c r="G27" s="87"/>
      <c r="H27" s="163">
        <f>F27*G27</f>
        <v>0</v>
      </c>
      <c r="I27" s="89"/>
      <c r="J27" s="90">
        <f>ROUND(IFERROR(H27-I27*F27,),2)</f>
        <v>0</v>
      </c>
      <c r="K27" s="91">
        <f>ROUND(IFERROR(MIN(J27,'Référentiel et sources'!$H$44*F27),0),2)</f>
        <v>0</v>
      </c>
    </row>
    <row r="28" spans="1:13" s="80" customFormat="1" ht="15" customHeight="1" x14ac:dyDescent="0.3">
      <c r="B28" s="301"/>
      <c r="C28" s="92" t="s">
        <v>123</v>
      </c>
      <c r="D28" s="92"/>
      <c r="E28" s="93"/>
      <c r="F28" s="94"/>
      <c r="G28" s="95"/>
      <c r="H28" s="164">
        <f>F28*G28</f>
        <v>0</v>
      </c>
      <c r="I28" s="97"/>
      <c r="J28" s="98">
        <f>ROUND(IFERROR(H28-I28*F28,),2)</f>
        <v>0</v>
      </c>
      <c r="K28" s="99">
        <f>ROUND(IFERROR(MIN(J28,'Référentiel et sources'!$H$44*F28),0),2)</f>
        <v>0</v>
      </c>
    </row>
    <row r="29" spans="1:13" s="80" customFormat="1" ht="15" customHeight="1" x14ac:dyDescent="0.3">
      <c r="B29" s="301"/>
      <c r="C29" s="92" t="s">
        <v>123</v>
      </c>
      <c r="D29" s="92"/>
      <c r="E29" s="93"/>
      <c r="F29" s="94"/>
      <c r="G29" s="95"/>
      <c r="H29" s="164">
        <f t="shared" ref="H29:H32" si="0">F29*G29</f>
        <v>0</v>
      </c>
      <c r="I29" s="97"/>
      <c r="J29" s="98">
        <f t="shared" ref="J29:J32" si="1">ROUND(IFERROR(H29-I29*F29,),2)</f>
        <v>0</v>
      </c>
      <c r="K29" s="99">
        <f>ROUND(IFERROR(MIN(J29,'Référentiel et sources'!$H$44*F29),0),2)</f>
        <v>0</v>
      </c>
    </row>
    <row r="30" spans="1:13" s="80" customFormat="1" ht="15" customHeight="1" x14ac:dyDescent="0.3">
      <c r="B30" s="301"/>
      <c r="C30" s="92" t="s">
        <v>123</v>
      </c>
      <c r="D30" s="92"/>
      <c r="E30" s="93"/>
      <c r="F30" s="94"/>
      <c r="G30" s="95"/>
      <c r="H30" s="164">
        <f t="shared" si="0"/>
        <v>0</v>
      </c>
      <c r="I30" s="97"/>
      <c r="J30" s="98">
        <f t="shared" si="1"/>
        <v>0</v>
      </c>
      <c r="K30" s="99">
        <f>ROUND(IFERROR(MIN(J30,'Référentiel et sources'!$H$44*F30),0),2)</f>
        <v>0</v>
      </c>
    </row>
    <row r="31" spans="1:13" s="80" customFormat="1" ht="15" customHeight="1" x14ac:dyDescent="0.3">
      <c r="B31" s="301"/>
      <c r="C31" s="92" t="s">
        <v>123</v>
      </c>
      <c r="D31" s="92"/>
      <c r="E31" s="93"/>
      <c r="F31" s="94"/>
      <c r="G31" s="95"/>
      <c r="H31" s="164">
        <f t="shared" si="0"/>
        <v>0</v>
      </c>
      <c r="I31" s="97"/>
      <c r="J31" s="98">
        <f t="shared" si="1"/>
        <v>0</v>
      </c>
      <c r="K31" s="99">
        <f>ROUND(IFERROR(MIN(J31,'Référentiel et sources'!$H$44*F31),0),2)</f>
        <v>0</v>
      </c>
    </row>
    <row r="32" spans="1:13" s="80" customFormat="1" ht="15" customHeight="1" x14ac:dyDescent="0.3">
      <c r="B32" s="301"/>
      <c r="C32" s="100" t="s">
        <v>124</v>
      </c>
      <c r="D32" s="101"/>
      <c r="E32" s="102"/>
      <c r="F32" s="103"/>
      <c r="G32" s="165"/>
      <c r="H32" s="164">
        <f t="shared" si="0"/>
        <v>0</v>
      </c>
      <c r="I32" s="166"/>
      <c r="J32" s="98">
        <f t="shared" si="1"/>
        <v>0</v>
      </c>
      <c r="K32" s="99">
        <f>ROUND(IFERROR(MIN(J32,'Référentiel et sources'!$H$44*F32),0),2)</f>
        <v>0</v>
      </c>
    </row>
    <row r="33" spans="2:11" s="80" customFormat="1" ht="15" customHeight="1" x14ac:dyDescent="0.3">
      <c r="B33" s="302"/>
      <c r="C33" s="106" t="s">
        <v>125</v>
      </c>
      <c r="D33" s="106"/>
      <c r="E33" s="107"/>
      <c r="F33" s="108">
        <f>SUBTOTAL(9,F27:F32)</f>
        <v>0</v>
      </c>
      <c r="G33" s="167"/>
      <c r="H33" s="168">
        <f>SUBTOTAL(9,H27:H32)</f>
        <v>0</v>
      </c>
      <c r="I33" s="111">
        <f>SUMPRODUCT(I27:I32,F27:F32)</f>
        <v>0</v>
      </c>
      <c r="J33" s="106"/>
      <c r="K33" s="168">
        <f>SUBTOTAL(9,K27:K32)</f>
        <v>0</v>
      </c>
    </row>
    <row r="34" spans="2:11" s="80" customFormat="1" ht="15" customHeight="1" x14ac:dyDescent="0.3">
      <c r="B34" s="300" t="s">
        <v>126</v>
      </c>
      <c r="C34" s="84" t="s">
        <v>127</v>
      </c>
      <c r="D34" s="84"/>
      <c r="E34" s="85"/>
      <c r="F34" s="86"/>
      <c r="G34" s="87"/>
      <c r="H34" s="164">
        <f t="shared" ref="H34:H40" si="2">F34*G34</f>
        <v>0</v>
      </c>
      <c r="I34" s="89"/>
      <c r="J34" s="90">
        <f>ROUND(IFERROR(H34-I34*F34,),2)</f>
        <v>0</v>
      </c>
      <c r="K34" s="91">
        <f>ROUND(IFERROR(MIN(J34,'Référentiel et sources'!$H$43*F34),0),2)</f>
        <v>0</v>
      </c>
    </row>
    <row r="35" spans="2:11" s="80" customFormat="1" x14ac:dyDescent="0.3">
      <c r="B35" s="301"/>
      <c r="C35" s="92" t="s">
        <v>128</v>
      </c>
      <c r="D35" s="92"/>
      <c r="E35" s="93"/>
      <c r="F35" s="94"/>
      <c r="G35" s="95"/>
      <c r="H35" s="164">
        <f t="shared" si="2"/>
        <v>0</v>
      </c>
      <c r="I35" s="97"/>
      <c r="J35" s="98">
        <f t="shared" ref="J35:J39" si="3">ROUND(IFERROR(H35-I35*F35,),2)</f>
        <v>0</v>
      </c>
      <c r="K35" s="99">
        <f>ROUND(IFERROR(MIN(J35,'Référentiel et sources'!$H$43*F35),0),2)</f>
        <v>0</v>
      </c>
    </row>
    <row r="36" spans="2:11" s="80" customFormat="1" x14ac:dyDescent="0.3">
      <c r="B36" s="301"/>
      <c r="C36" s="92" t="s">
        <v>123</v>
      </c>
      <c r="D36" s="92"/>
      <c r="E36" s="93"/>
      <c r="F36" s="94"/>
      <c r="G36" s="95"/>
      <c r="H36" s="164">
        <f t="shared" si="2"/>
        <v>0</v>
      </c>
      <c r="I36" s="97"/>
      <c r="J36" s="98">
        <f t="shared" si="3"/>
        <v>0</v>
      </c>
      <c r="K36" s="99">
        <f>ROUND(IFERROR(MIN(J36,'Référentiel et sources'!$H$43*F36),0),2)</f>
        <v>0</v>
      </c>
    </row>
    <row r="37" spans="2:11" s="80" customFormat="1" x14ac:dyDescent="0.3">
      <c r="B37" s="301"/>
      <c r="C37" s="92" t="s">
        <v>123</v>
      </c>
      <c r="D37" s="92"/>
      <c r="E37" s="93"/>
      <c r="F37" s="94"/>
      <c r="G37" s="95"/>
      <c r="H37" s="164">
        <f t="shared" si="2"/>
        <v>0</v>
      </c>
      <c r="I37" s="97"/>
      <c r="J37" s="98">
        <f t="shared" si="3"/>
        <v>0</v>
      </c>
      <c r="K37" s="99">
        <f>ROUND(IFERROR(MIN(J37,'Référentiel et sources'!$H$43*F37),0),2)</f>
        <v>0</v>
      </c>
    </row>
    <row r="38" spans="2:11" s="80" customFormat="1" x14ac:dyDescent="0.3">
      <c r="B38" s="301"/>
      <c r="C38" s="92" t="s">
        <v>123</v>
      </c>
      <c r="D38" s="92"/>
      <c r="E38" s="93"/>
      <c r="F38" s="94"/>
      <c r="G38" s="95"/>
      <c r="H38" s="164">
        <f t="shared" si="2"/>
        <v>0</v>
      </c>
      <c r="I38" s="97"/>
      <c r="J38" s="98">
        <f t="shared" si="3"/>
        <v>0</v>
      </c>
      <c r="K38" s="99">
        <f>ROUND(IFERROR(MIN(J38,'Référentiel et sources'!$H$43*F38),0),2)</f>
        <v>0</v>
      </c>
    </row>
    <row r="39" spans="2:11" s="80" customFormat="1" x14ac:dyDescent="0.3">
      <c r="B39" s="301"/>
      <c r="C39" s="92" t="s">
        <v>123</v>
      </c>
      <c r="D39" s="92"/>
      <c r="E39" s="93"/>
      <c r="F39" s="94"/>
      <c r="G39" s="95"/>
      <c r="H39" s="164">
        <f t="shared" si="2"/>
        <v>0</v>
      </c>
      <c r="I39" s="97"/>
      <c r="J39" s="98">
        <f t="shared" si="3"/>
        <v>0</v>
      </c>
      <c r="K39" s="99">
        <f>ROUND(IFERROR(MIN(J39,'Référentiel et sources'!$H$43*F39),0),2)</f>
        <v>0</v>
      </c>
    </row>
    <row r="40" spans="2:11" s="80" customFormat="1" x14ac:dyDescent="0.3">
      <c r="B40" s="301"/>
      <c r="C40" s="100" t="s">
        <v>124</v>
      </c>
      <c r="D40" s="101"/>
      <c r="E40" s="102"/>
      <c r="F40" s="103"/>
      <c r="G40" s="165"/>
      <c r="H40" s="164">
        <f t="shared" si="2"/>
        <v>0</v>
      </c>
      <c r="I40" s="166"/>
      <c r="J40" s="98">
        <f>ROUND(IFERROR(H40-I40*F40,),2)</f>
        <v>0</v>
      </c>
      <c r="K40" s="99">
        <f>ROUND(IFERROR(MIN(J40,'Référentiel et sources'!$H$43*F40),0),2)</f>
        <v>0</v>
      </c>
    </row>
    <row r="41" spans="2:11" s="80" customFormat="1" x14ac:dyDescent="0.3">
      <c r="B41" s="302"/>
      <c r="C41" s="106" t="s">
        <v>129</v>
      </c>
      <c r="D41" s="106"/>
      <c r="E41" s="107"/>
      <c r="F41" s="108">
        <f>SUBTOTAL(9,F34:F40)</f>
        <v>0</v>
      </c>
      <c r="G41" s="167"/>
      <c r="H41" s="168">
        <f>SUBTOTAL(9,H34:H40)</f>
        <v>0</v>
      </c>
      <c r="I41" s="111">
        <f>SUMPRODUCT(I34:I40,F34:F40)</f>
        <v>0</v>
      </c>
      <c r="J41" s="106"/>
      <c r="K41" s="168">
        <f>SUBTOTAL(9,K34:K40)</f>
        <v>0</v>
      </c>
    </row>
    <row r="42" spans="2:11" s="80" customFormat="1" ht="15" customHeight="1" x14ac:dyDescent="0.3">
      <c r="B42" s="300" t="s">
        <v>130</v>
      </c>
      <c r="C42" s="84" t="s">
        <v>131</v>
      </c>
      <c r="D42" s="84"/>
      <c r="E42" s="85"/>
      <c r="F42" s="86"/>
      <c r="G42" s="87"/>
      <c r="H42" s="164">
        <f t="shared" ref="H42:H48" si="4">F42*G42</f>
        <v>0</v>
      </c>
      <c r="I42" s="89"/>
      <c r="J42" s="90">
        <f>ROUND(IFERROR(H42-I42*F42,),2)</f>
        <v>0</v>
      </c>
      <c r="K42" s="91">
        <f>ROUND(IFERROR(MIN(J42,'Référentiel et sources'!$H$43*F42),0),2)</f>
        <v>0</v>
      </c>
    </row>
    <row r="43" spans="2:11" s="80" customFormat="1" x14ac:dyDescent="0.3">
      <c r="B43" s="301"/>
      <c r="C43" s="92" t="s">
        <v>132</v>
      </c>
      <c r="D43" s="92"/>
      <c r="E43" s="93"/>
      <c r="F43" s="94"/>
      <c r="G43" s="95"/>
      <c r="H43" s="164">
        <f t="shared" si="4"/>
        <v>0</v>
      </c>
      <c r="I43" s="97"/>
      <c r="J43" s="98">
        <f t="shared" ref="J43:J48" si="5">ROUND(IFERROR(H43-I43*F43,),2)</f>
        <v>0</v>
      </c>
      <c r="K43" s="99">
        <f>ROUND(IFERROR(MIN(J43,'Référentiel et sources'!$H$43*F43),0),2)</f>
        <v>0</v>
      </c>
    </row>
    <row r="44" spans="2:11" s="80" customFormat="1" x14ac:dyDescent="0.3">
      <c r="B44" s="301"/>
      <c r="C44" s="92" t="s">
        <v>123</v>
      </c>
      <c r="D44" s="92"/>
      <c r="E44" s="93"/>
      <c r="F44" s="94"/>
      <c r="G44" s="95"/>
      <c r="H44" s="164">
        <f t="shared" si="4"/>
        <v>0</v>
      </c>
      <c r="I44" s="97"/>
      <c r="J44" s="98">
        <f t="shared" si="5"/>
        <v>0</v>
      </c>
      <c r="K44" s="99">
        <f>ROUND(IFERROR(MIN(J44,'Référentiel et sources'!$H$43*F44),0),2)</f>
        <v>0</v>
      </c>
    </row>
    <row r="45" spans="2:11" s="80" customFormat="1" x14ac:dyDescent="0.3">
      <c r="B45" s="301"/>
      <c r="C45" s="92" t="s">
        <v>123</v>
      </c>
      <c r="D45" s="92"/>
      <c r="E45" s="93"/>
      <c r="F45" s="94"/>
      <c r="G45" s="95"/>
      <c r="H45" s="164">
        <f t="shared" si="4"/>
        <v>0</v>
      </c>
      <c r="I45" s="97"/>
      <c r="J45" s="98">
        <f t="shared" si="5"/>
        <v>0</v>
      </c>
      <c r="K45" s="99">
        <f>ROUND(IFERROR(MIN(J45,'Référentiel et sources'!$H$43*F45),0),2)</f>
        <v>0</v>
      </c>
    </row>
    <row r="46" spans="2:11" s="80" customFormat="1" x14ac:dyDescent="0.3">
      <c r="B46" s="301"/>
      <c r="C46" s="92" t="s">
        <v>123</v>
      </c>
      <c r="D46" s="92"/>
      <c r="E46" s="93"/>
      <c r="F46" s="94"/>
      <c r="G46" s="95"/>
      <c r="H46" s="164">
        <f t="shared" si="4"/>
        <v>0</v>
      </c>
      <c r="I46" s="97"/>
      <c r="J46" s="98">
        <f t="shared" si="5"/>
        <v>0</v>
      </c>
      <c r="K46" s="99">
        <f>ROUND(IFERROR(MIN(J46,'Référentiel et sources'!$H$43*F46),0),2)</f>
        <v>0</v>
      </c>
    </row>
    <row r="47" spans="2:11" s="80" customFormat="1" x14ac:dyDescent="0.3">
      <c r="B47" s="301"/>
      <c r="C47" s="92" t="s">
        <v>123</v>
      </c>
      <c r="D47" s="92"/>
      <c r="E47" s="93"/>
      <c r="F47" s="94"/>
      <c r="G47" s="95"/>
      <c r="H47" s="164">
        <f t="shared" si="4"/>
        <v>0</v>
      </c>
      <c r="I47" s="97"/>
      <c r="J47" s="98">
        <f t="shared" si="5"/>
        <v>0</v>
      </c>
      <c r="K47" s="99">
        <f>ROUND(IFERROR(MIN(J47,'Référentiel et sources'!$H$43*F47),0),2)</f>
        <v>0</v>
      </c>
    </row>
    <row r="48" spans="2:11" s="80" customFormat="1" x14ac:dyDescent="0.3">
      <c r="B48" s="301"/>
      <c r="C48" s="100" t="s">
        <v>124</v>
      </c>
      <c r="D48" s="101"/>
      <c r="E48" s="102"/>
      <c r="F48" s="103"/>
      <c r="G48" s="165"/>
      <c r="H48" s="164">
        <f t="shared" si="4"/>
        <v>0</v>
      </c>
      <c r="I48" s="166"/>
      <c r="J48" s="98">
        <f t="shared" si="5"/>
        <v>0</v>
      </c>
      <c r="K48" s="99">
        <f>ROUND(IFERROR(MIN(J48,'Référentiel et sources'!$H$43*F48),0),2)</f>
        <v>0</v>
      </c>
    </row>
    <row r="49" spans="2:11" s="80" customFormat="1" x14ac:dyDescent="0.3">
      <c r="B49" s="302"/>
      <c r="C49" s="106" t="s">
        <v>133</v>
      </c>
      <c r="D49" s="106"/>
      <c r="E49" s="107"/>
      <c r="F49" s="108">
        <f>SUBTOTAL(9,F42:F48)</f>
        <v>0</v>
      </c>
      <c r="G49" s="167"/>
      <c r="H49" s="168">
        <f>SUBTOTAL(9,H42:H48)</f>
        <v>0</v>
      </c>
      <c r="I49" s="111">
        <f>SUMPRODUCT(I42:I48,F42:F48)</f>
        <v>0</v>
      </c>
      <c r="J49" s="106"/>
      <c r="K49" s="168">
        <f>SUBTOTAL(9,K42:K48)</f>
        <v>0</v>
      </c>
    </row>
    <row r="50" spans="2:11" ht="16.05" customHeight="1" x14ac:dyDescent="0.3">
      <c r="B50" s="300" t="s">
        <v>134</v>
      </c>
      <c r="C50" s="92" t="s">
        <v>135</v>
      </c>
      <c r="D50" s="84"/>
      <c r="E50" s="85"/>
      <c r="F50" s="86"/>
      <c r="G50" s="87"/>
      <c r="H50" s="88">
        <f>F50*G50</f>
        <v>0</v>
      </c>
      <c r="I50" s="89"/>
      <c r="J50" s="98">
        <f t="shared" ref="J50" si="6">ROUND(IFERROR(H50-I50*F50,),2)</f>
        <v>0</v>
      </c>
      <c r="K50" s="99">
        <f>ROUND(IFERROR(MIN(J50,'Référentiel et sources'!$H$40*F50),0),2)</f>
        <v>0</v>
      </c>
    </row>
    <row r="51" spans="2:11" ht="16.05" customHeight="1" x14ac:dyDescent="0.3">
      <c r="B51" s="301"/>
      <c r="C51" s="92" t="s">
        <v>136</v>
      </c>
      <c r="D51" s="92"/>
      <c r="E51" s="93"/>
      <c r="F51" s="94"/>
      <c r="G51" s="95"/>
      <c r="H51" s="96">
        <f t="shared" ref="H51:H56" si="7">F51*G51</f>
        <v>0</v>
      </c>
      <c r="I51" s="97"/>
      <c r="J51" s="98">
        <f t="shared" ref="J51:J56" si="8">ROUND(IFERROR(H51-I51*F51,),2)</f>
        <v>0</v>
      </c>
      <c r="K51" s="99">
        <f>ROUND(IFERROR(MIN(J51,'Référentiel et sources'!$H$40*F51),0),2)</f>
        <v>0</v>
      </c>
    </row>
    <row r="52" spans="2:11" ht="16.05" customHeight="1" x14ac:dyDescent="0.3">
      <c r="B52" s="301"/>
      <c r="C52" s="92" t="s">
        <v>123</v>
      </c>
      <c r="D52" s="92"/>
      <c r="E52" s="93"/>
      <c r="F52" s="94"/>
      <c r="G52" s="95"/>
      <c r="H52" s="96">
        <f t="shared" si="7"/>
        <v>0</v>
      </c>
      <c r="I52" s="97"/>
      <c r="J52" s="98">
        <f t="shared" si="8"/>
        <v>0</v>
      </c>
      <c r="K52" s="99">
        <f>ROUND(IFERROR(MIN(J52,'Référentiel et sources'!$H$40*F52),0),2)</f>
        <v>0</v>
      </c>
    </row>
    <row r="53" spans="2:11" ht="16.05" customHeight="1" x14ac:dyDescent="0.3">
      <c r="B53" s="301"/>
      <c r="C53" s="92" t="s">
        <v>123</v>
      </c>
      <c r="D53" s="92"/>
      <c r="E53" s="93"/>
      <c r="F53" s="94"/>
      <c r="G53" s="95"/>
      <c r="H53" s="96">
        <f t="shared" si="7"/>
        <v>0</v>
      </c>
      <c r="I53" s="97"/>
      <c r="J53" s="98">
        <f>ROUND(IFERROR(H53-I53*F53,),2)</f>
        <v>0</v>
      </c>
      <c r="K53" s="99">
        <f>ROUND(IFERROR(MIN(J53,'Référentiel et sources'!$H$40*F53),0),2)</f>
        <v>0</v>
      </c>
    </row>
    <row r="54" spans="2:11" ht="16.05" customHeight="1" x14ac:dyDescent="0.3">
      <c r="B54" s="301"/>
      <c r="C54" s="92" t="s">
        <v>123</v>
      </c>
      <c r="D54" s="92"/>
      <c r="E54" s="93"/>
      <c r="F54" s="94"/>
      <c r="G54" s="95"/>
      <c r="H54" s="96">
        <f t="shared" si="7"/>
        <v>0</v>
      </c>
      <c r="I54" s="97"/>
      <c r="J54" s="98">
        <f t="shared" si="8"/>
        <v>0</v>
      </c>
      <c r="K54" s="99">
        <f>ROUND(IFERROR(MIN(J54,'Référentiel et sources'!$H$40*F54),0),2)</f>
        <v>0</v>
      </c>
    </row>
    <row r="55" spans="2:11" ht="16.05" customHeight="1" x14ac:dyDescent="0.3">
      <c r="B55" s="301"/>
      <c r="C55" s="92" t="s">
        <v>123</v>
      </c>
      <c r="D55" s="92"/>
      <c r="E55" s="93"/>
      <c r="F55" s="94"/>
      <c r="G55" s="95"/>
      <c r="H55" s="96">
        <f t="shared" si="7"/>
        <v>0</v>
      </c>
      <c r="I55" s="97"/>
      <c r="J55" s="98">
        <f t="shared" si="8"/>
        <v>0</v>
      </c>
      <c r="K55" s="99">
        <f>ROUND(IFERROR(MIN(J55,'Référentiel et sources'!$H$40*F55),0),2)</f>
        <v>0</v>
      </c>
    </row>
    <row r="56" spans="2:11" ht="16.05" customHeight="1" x14ac:dyDescent="0.3">
      <c r="B56" s="301"/>
      <c r="C56" s="100" t="s">
        <v>124</v>
      </c>
      <c r="D56" s="101"/>
      <c r="E56" s="102"/>
      <c r="F56" s="103"/>
      <c r="G56" s="104"/>
      <c r="H56" s="96">
        <f t="shared" si="7"/>
        <v>0</v>
      </c>
      <c r="I56" s="105"/>
      <c r="J56" s="98">
        <f t="shared" si="8"/>
        <v>0</v>
      </c>
      <c r="K56" s="99">
        <f>ROUND(IFERROR(MIN(J56,'Référentiel et sources'!$H$40*F56),0),2)</f>
        <v>0</v>
      </c>
    </row>
    <row r="57" spans="2:11" ht="16.05" customHeight="1" x14ac:dyDescent="0.3">
      <c r="B57" s="302"/>
      <c r="C57" s="106" t="s">
        <v>137</v>
      </c>
      <c r="D57" s="106"/>
      <c r="E57" s="107"/>
      <c r="F57" s="108">
        <f>SUBTOTAL(9,F50:F56)</f>
        <v>0</v>
      </c>
      <c r="G57" s="109"/>
      <c r="H57" s="110">
        <f>SUBTOTAL(9,H50:H56)</f>
        <v>0</v>
      </c>
      <c r="I57" s="111">
        <f>SUMPRODUCT(I50:I56,F50:F56)</f>
        <v>0</v>
      </c>
      <c r="J57" s="106"/>
      <c r="K57" s="110">
        <f>SUBTOTAL(9,K50:K56)</f>
        <v>0</v>
      </c>
    </row>
    <row r="58" spans="2:11" ht="16.05" customHeight="1" x14ac:dyDescent="0.3">
      <c r="B58" s="300" t="s">
        <v>138</v>
      </c>
      <c r="C58" s="92" t="s">
        <v>139</v>
      </c>
      <c r="D58" s="84"/>
      <c r="E58" s="85"/>
      <c r="F58" s="86"/>
      <c r="G58" s="87"/>
      <c r="H58" s="88">
        <f>F58*G58</f>
        <v>0</v>
      </c>
      <c r="I58" s="89"/>
      <c r="J58" s="98">
        <f t="shared" ref="J58" si="9">ROUND(IFERROR(H58-I58*F58,),2)</f>
        <v>0</v>
      </c>
      <c r="K58" s="99">
        <f>ROUND(IFERROR(MIN(J58,'Référentiel et sources'!$H$41*F58),0),2)</f>
        <v>0</v>
      </c>
    </row>
    <row r="59" spans="2:11" ht="16.05" customHeight="1" x14ac:dyDescent="0.3">
      <c r="B59" s="301"/>
      <c r="C59" s="92" t="s">
        <v>140</v>
      </c>
      <c r="D59" s="92"/>
      <c r="E59" s="93"/>
      <c r="F59" s="94"/>
      <c r="G59" s="95"/>
      <c r="H59" s="96">
        <f>F59*G59</f>
        <v>0</v>
      </c>
      <c r="I59" s="97"/>
      <c r="J59" s="98">
        <f t="shared" ref="J59:J66" si="10">ROUND(IFERROR(H59-I59*F59,),2)</f>
        <v>0</v>
      </c>
      <c r="K59" s="99">
        <f>ROUND(IFERROR(MIN(J59,'Référentiel et sources'!$H$41*F59),0),2)</f>
        <v>0</v>
      </c>
    </row>
    <row r="60" spans="2:11" ht="16.05" customHeight="1" x14ac:dyDescent="0.3">
      <c r="B60" s="301"/>
      <c r="C60" s="92" t="s">
        <v>141</v>
      </c>
      <c r="D60" s="92"/>
      <c r="E60" s="93"/>
      <c r="F60" s="94"/>
      <c r="G60" s="95"/>
      <c r="H60" s="96">
        <f>F60*G60</f>
        <v>0</v>
      </c>
      <c r="I60" s="97"/>
      <c r="J60" s="98">
        <f t="shared" si="10"/>
        <v>0</v>
      </c>
      <c r="K60" s="99">
        <f>ROUND(IFERROR(MIN(J60,'Référentiel et sources'!$H$41*F60),0),2)</f>
        <v>0</v>
      </c>
    </row>
    <row r="61" spans="2:11" ht="16.05" customHeight="1" x14ac:dyDescent="0.3">
      <c r="B61" s="301"/>
      <c r="C61" s="92" t="s">
        <v>142</v>
      </c>
      <c r="D61" s="92"/>
      <c r="E61" s="93"/>
      <c r="F61" s="94"/>
      <c r="G61" s="95"/>
      <c r="H61" s="96">
        <f t="shared" ref="H61:H62" si="11">F61*G61</f>
        <v>0</v>
      </c>
      <c r="I61" s="97"/>
      <c r="J61" s="98">
        <f t="shared" si="10"/>
        <v>0</v>
      </c>
      <c r="K61" s="99">
        <f>ROUND(IFERROR(MIN(J61,'Référentiel et sources'!$H$41*F61),0),2)</f>
        <v>0</v>
      </c>
    </row>
    <row r="62" spans="2:11" ht="16.05" customHeight="1" x14ac:dyDescent="0.3">
      <c r="B62" s="301"/>
      <c r="C62" s="92" t="s">
        <v>143</v>
      </c>
      <c r="D62" s="92"/>
      <c r="E62" s="93"/>
      <c r="F62" s="94"/>
      <c r="G62" s="95"/>
      <c r="H62" s="96">
        <f t="shared" si="11"/>
        <v>0</v>
      </c>
      <c r="I62" s="97"/>
      <c r="J62" s="98">
        <f t="shared" si="10"/>
        <v>0</v>
      </c>
      <c r="K62" s="99">
        <f>ROUND(IFERROR(MIN(J62,'Référentiel et sources'!$H$41*F62),0),2)</f>
        <v>0</v>
      </c>
    </row>
    <row r="63" spans="2:11" ht="16.05" customHeight="1" x14ac:dyDescent="0.3">
      <c r="B63" s="301"/>
      <c r="C63" s="92" t="s">
        <v>123</v>
      </c>
      <c r="D63" s="92"/>
      <c r="E63" s="93"/>
      <c r="F63" s="94"/>
      <c r="G63" s="95"/>
      <c r="H63" s="96">
        <f>F63*G63</f>
        <v>0</v>
      </c>
      <c r="I63" s="97"/>
      <c r="J63" s="98">
        <f t="shared" si="10"/>
        <v>0</v>
      </c>
      <c r="K63" s="99">
        <f>ROUND(IFERROR(MIN(J63,'Référentiel et sources'!$H$41*F63),0),2)</f>
        <v>0</v>
      </c>
    </row>
    <row r="64" spans="2:11" ht="16.05" customHeight="1" x14ac:dyDescent="0.3">
      <c r="B64" s="301"/>
      <c r="C64" s="92" t="s">
        <v>123</v>
      </c>
      <c r="D64" s="92"/>
      <c r="E64" s="93"/>
      <c r="F64" s="94"/>
      <c r="G64" s="95"/>
      <c r="H64" s="96">
        <f>F64*G64</f>
        <v>0</v>
      </c>
      <c r="I64" s="97"/>
      <c r="J64" s="98">
        <f t="shared" si="10"/>
        <v>0</v>
      </c>
      <c r="K64" s="99">
        <f>ROUND(IFERROR(MIN(J64,'Référentiel et sources'!$H$41*F64),0),2)</f>
        <v>0</v>
      </c>
    </row>
    <row r="65" spans="2:13" ht="16.05" customHeight="1" x14ac:dyDescent="0.3">
      <c r="B65" s="301"/>
      <c r="C65" s="92" t="s">
        <v>123</v>
      </c>
      <c r="D65" s="92"/>
      <c r="E65" s="93"/>
      <c r="F65" s="94"/>
      <c r="G65" s="95"/>
      <c r="H65" s="96">
        <f>F65*G65</f>
        <v>0</v>
      </c>
      <c r="I65" s="97"/>
      <c r="J65" s="98">
        <f t="shared" si="10"/>
        <v>0</v>
      </c>
      <c r="K65" s="99">
        <f>ROUND(IFERROR(MIN(J65,'Référentiel et sources'!$H$41*F65),0),2)</f>
        <v>0</v>
      </c>
    </row>
    <row r="66" spans="2:13" ht="16.05" customHeight="1" x14ac:dyDescent="0.3">
      <c r="B66" s="301"/>
      <c r="C66" s="100" t="s">
        <v>124</v>
      </c>
      <c r="D66" s="101"/>
      <c r="E66" s="102"/>
      <c r="F66" s="103"/>
      <c r="G66" s="104"/>
      <c r="H66" s="96">
        <f>F66*G66</f>
        <v>0</v>
      </c>
      <c r="I66" s="105"/>
      <c r="J66" s="98">
        <f t="shared" si="10"/>
        <v>0</v>
      </c>
      <c r="K66" s="99">
        <f>ROUND(IFERROR(MIN(J66,'Référentiel et sources'!$H$41*F66),0),2)</f>
        <v>0</v>
      </c>
    </row>
    <row r="67" spans="2:13" ht="16.05" customHeight="1" x14ac:dyDescent="0.3">
      <c r="B67" s="302"/>
      <c r="C67" s="106" t="s">
        <v>144</v>
      </c>
      <c r="D67" s="106"/>
      <c r="E67" s="107"/>
      <c r="F67" s="108">
        <f>SUBTOTAL(9,F58:F66)</f>
        <v>0</v>
      </c>
      <c r="G67" s="109"/>
      <c r="H67" s="110">
        <f>SUBTOTAL(9,H58:H66)</f>
        <v>0</v>
      </c>
      <c r="I67" s="111">
        <f>SUMPRODUCT(I58:I66,F58:F66)</f>
        <v>0</v>
      </c>
      <c r="J67" s="106"/>
      <c r="K67" s="110">
        <f>SUBTOTAL(9,K58:K66)</f>
        <v>0</v>
      </c>
    </row>
    <row r="68" spans="2:13" ht="16.05" customHeight="1" x14ac:dyDescent="0.3">
      <c r="B68" s="300" t="s">
        <v>145</v>
      </c>
      <c r="C68" s="84" t="s">
        <v>146</v>
      </c>
      <c r="D68" s="84"/>
      <c r="E68" s="85"/>
      <c r="F68" s="86"/>
      <c r="G68" s="87"/>
      <c r="H68" s="88">
        <f>F68*G68</f>
        <v>0</v>
      </c>
      <c r="I68" s="89"/>
      <c r="J68" s="98">
        <f t="shared" ref="J68" si="12">ROUND(IFERROR(H68-I68*F68,),2)</f>
        <v>0</v>
      </c>
      <c r="K68" s="99">
        <f>ROUND(IFERROR(MIN(J68,'Référentiel et sources'!$H$42*F68),0),2)</f>
        <v>0</v>
      </c>
    </row>
    <row r="69" spans="2:13" ht="16.05" customHeight="1" x14ac:dyDescent="0.3">
      <c r="B69" s="301"/>
      <c r="C69" s="92" t="s">
        <v>123</v>
      </c>
      <c r="D69" s="92"/>
      <c r="E69" s="93"/>
      <c r="F69" s="94"/>
      <c r="G69" s="95"/>
      <c r="H69" s="96">
        <f>F69*G69</f>
        <v>0</v>
      </c>
      <c r="I69" s="97"/>
      <c r="J69" s="98">
        <f>ROUND(IFERROR(H69-I69*F69,),2)</f>
        <v>0</v>
      </c>
      <c r="K69" s="99">
        <f>ROUND(IFERROR(MIN(J69,'Référentiel et sources'!$H$42*F69),0),2)</f>
        <v>0</v>
      </c>
    </row>
    <row r="70" spans="2:13" ht="16.05" customHeight="1" x14ac:dyDescent="0.3">
      <c r="B70" s="301"/>
      <c r="C70" s="92" t="s">
        <v>123</v>
      </c>
      <c r="D70" s="92"/>
      <c r="E70" s="93"/>
      <c r="F70" s="94"/>
      <c r="G70" s="95"/>
      <c r="H70" s="96">
        <f>F70*G70</f>
        <v>0</v>
      </c>
      <c r="I70" s="97"/>
      <c r="J70" s="98">
        <f t="shared" ref="J70:J72" si="13">ROUND(IFERROR(H70-I70*F70,),2)</f>
        <v>0</v>
      </c>
      <c r="K70" s="99">
        <f>ROUND(IFERROR(MIN(J70,'Référentiel et sources'!$H$42*F70),0),2)</f>
        <v>0</v>
      </c>
    </row>
    <row r="71" spans="2:13" ht="16.05" customHeight="1" x14ac:dyDescent="0.3">
      <c r="B71" s="301"/>
      <c r="C71" s="92" t="s">
        <v>123</v>
      </c>
      <c r="D71" s="92"/>
      <c r="E71" s="93"/>
      <c r="F71" s="94"/>
      <c r="G71" s="95"/>
      <c r="H71" s="96">
        <f>F71*G71</f>
        <v>0</v>
      </c>
      <c r="I71" s="97"/>
      <c r="J71" s="98">
        <f t="shared" si="13"/>
        <v>0</v>
      </c>
      <c r="K71" s="99">
        <f>ROUND(IFERROR(MIN(J71,'Référentiel et sources'!$H$42*F71),0),2)</f>
        <v>0</v>
      </c>
    </row>
    <row r="72" spans="2:13" ht="16.05" customHeight="1" x14ac:dyDescent="0.3">
      <c r="B72" s="301"/>
      <c r="C72" s="100" t="s">
        <v>124</v>
      </c>
      <c r="D72" s="101"/>
      <c r="E72" s="102"/>
      <c r="F72" s="103"/>
      <c r="G72" s="104"/>
      <c r="H72" s="96">
        <f>F72*G72</f>
        <v>0</v>
      </c>
      <c r="I72" s="105"/>
      <c r="J72" s="98">
        <f t="shared" si="13"/>
        <v>0</v>
      </c>
      <c r="K72" s="99">
        <f>ROUND(IFERROR(MIN(J72,'Référentiel et sources'!$H$42*F72),0),2)</f>
        <v>0</v>
      </c>
    </row>
    <row r="73" spans="2:13" ht="16.05" customHeight="1" x14ac:dyDescent="0.3">
      <c r="B73" s="302"/>
      <c r="C73" s="106" t="s">
        <v>147</v>
      </c>
      <c r="D73" s="106"/>
      <c r="E73" s="107"/>
      <c r="F73" s="108">
        <f>SUBTOTAL(9,F68:F72)</f>
        <v>0</v>
      </c>
      <c r="G73" s="109"/>
      <c r="H73" s="110">
        <f>SUBTOTAL(9,H68:H72)</f>
        <v>0</v>
      </c>
      <c r="I73" s="111">
        <f>SUMPRODUCT(I68:I72,F68:F72)</f>
        <v>0</v>
      </c>
      <c r="J73" s="106"/>
      <c r="K73" s="110">
        <f>SUBTOTAL(9,K68:K72)</f>
        <v>0</v>
      </c>
    </row>
    <row r="74" spans="2:13" ht="15.6" x14ac:dyDescent="0.3">
      <c r="B74" s="112" t="s">
        <v>148</v>
      </c>
      <c r="C74" s="113"/>
      <c r="D74" s="113"/>
      <c r="E74" s="114"/>
      <c r="F74" s="203">
        <f>IFERROR(F73,0)+IFERROR(F67,0)+IFERROR(F57,0)+IFERROR(F41,0)+IFERROR(F33,0)+IFERROR(F49,0)</f>
        <v>0</v>
      </c>
      <c r="G74" s="113"/>
      <c r="H74" s="115">
        <f>IFERROR(H73,0)+IFERROR(H67,0)+IFERROR(H57,0)+IFERROR(H41,0)+IFERROR(H33,0)+IFERROR(H49,0)</f>
        <v>0</v>
      </c>
      <c r="I74" s="115">
        <f>IFERROR(I73,0)+IFERROR(I67,0)+IFERROR(I57,0)+IFERROR(I41,0)+IFERROR(I33,0)+IFERROR(I49,0)</f>
        <v>0</v>
      </c>
      <c r="J74" s="113"/>
      <c r="K74" s="115">
        <f>IFERROR(K73,0)+IFERROR(K67,0)+IFERROR(K57,0)+IFERROR(K41,0)+IFERROR(K33,0)+IFERROR(K49,0)</f>
        <v>0</v>
      </c>
    </row>
    <row r="76" spans="2:13" s="70" customFormat="1" ht="27.75" customHeight="1" x14ac:dyDescent="0.3">
      <c r="B76" s="71" t="s">
        <v>149</v>
      </c>
      <c r="C76" s="72"/>
      <c r="D76" s="72"/>
      <c r="E76" s="72"/>
      <c r="F76" s="72"/>
      <c r="G76" s="72"/>
      <c r="H76" s="72"/>
      <c r="I76" s="72"/>
      <c r="J76" s="72"/>
      <c r="K76" s="72"/>
      <c r="L76" s="72"/>
      <c r="M76" s="72"/>
    </row>
    <row r="77" spans="2:13" ht="10.5" customHeight="1" x14ac:dyDescent="0.3"/>
    <row r="78" spans="2:13" x14ac:dyDescent="0.3">
      <c r="C78" s="116" t="s">
        <v>150</v>
      </c>
      <c r="D78" s="116" t="s">
        <v>151</v>
      </c>
      <c r="E78" s="116" t="s">
        <v>152</v>
      </c>
    </row>
    <row r="79" spans="2:13" ht="14.1" customHeight="1" x14ac:dyDescent="0.3">
      <c r="B79" s="73" t="s">
        <v>153</v>
      </c>
      <c r="C79" s="286"/>
      <c r="D79" s="76"/>
      <c r="E79" s="76"/>
    </row>
    <row r="80" spans="2:13" x14ac:dyDescent="0.3">
      <c r="B80" s="73" t="s">
        <v>154</v>
      </c>
      <c r="C80" s="76"/>
      <c r="D80" s="76"/>
      <c r="E80" s="76"/>
    </row>
    <row r="81" spans="2:12" ht="14.1" customHeight="1" x14ac:dyDescent="0.3">
      <c r="B81" s="73" t="s">
        <v>155</v>
      </c>
      <c r="C81" s="76"/>
      <c r="D81" s="76"/>
      <c r="E81" s="76"/>
    </row>
    <row r="82" spans="2:12" ht="9.6" customHeight="1" x14ac:dyDescent="0.3"/>
    <row r="83" spans="2:12" s="80" customFormat="1" ht="79.05" customHeight="1" x14ac:dyDescent="0.3">
      <c r="B83" s="81" t="s">
        <v>111</v>
      </c>
      <c r="C83" s="82" t="s">
        <v>112</v>
      </c>
      <c r="D83" s="82" t="s">
        <v>113</v>
      </c>
      <c r="E83" s="82" t="s">
        <v>114</v>
      </c>
      <c r="F83" s="83" t="s">
        <v>156</v>
      </c>
      <c r="G83" s="81" t="s">
        <v>115</v>
      </c>
      <c r="H83" s="82" t="s">
        <v>116</v>
      </c>
      <c r="I83" s="83" t="s">
        <v>117</v>
      </c>
      <c r="J83" s="81" t="s">
        <v>118</v>
      </c>
      <c r="K83" s="81" t="s">
        <v>119</v>
      </c>
      <c r="L83" s="83" t="s">
        <v>120</v>
      </c>
    </row>
    <row r="84" spans="2:12" s="80" customFormat="1" ht="15" customHeight="1" x14ac:dyDescent="0.3">
      <c r="B84" s="300" t="s">
        <v>121</v>
      </c>
      <c r="C84" s="84" t="s">
        <v>122</v>
      </c>
      <c r="D84" s="84"/>
      <c r="E84" s="84"/>
      <c r="F84" s="207"/>
      <c r="G84" s="208"/>
      <c r="H84" s="87"/>
      <c r="I84" s="90">
        <f>G84*H84</f>
        <v>0</v>
      </c>
      <c r="J84" s="205"/>
      <c r="K84" s="90">
        <f>ROUND(IFERROR(I84-J84*G84,),2)</f>
        <v>0</v>
      </c>
      <c r="L84" s="91">
        <f>ROUND(IFERROR(MIN(K84,'Référentiel et sources'!$H$44*G84),0),2)</f>
        <v>0</v>
      </c>
    </row>
    <row r="85" spans="2:12" s="80" customFormat="1" x14ac:dyDescent="0.3">
      <c r="B85" s="301"/>
      <c r="C85" s="92" t="s">
        <v>123</v>
      </c>
      <c r="D85" s="92"/>
      <c r="E85" s="92"/>
      <c r="F85" s="209"/>
      <c r="G85" s="210"/>
      <c r="H85" s="95"/>
      <c r="I85" s="98">
        <f t="shared" ref="I85:I89" si="14">G85*H85</f>
        <v>0</v>
      </c>
      <c r="J85" s="206"/>
      <c r="K85" s="98">
        <f t="shared" ref="K85:K89" si="15">ROUND(IFERROR(I85-J85*G85,),2)</f>
        <v>0</v>
      </c>
      <c r="L85" s="99">
        <f>ROUND(IFERROR(MIN(K85,'Référentiel et sources'!$H$44*G85),0),2)</f>
        <v>0</v>
      </c>
    </row>
    <row r="86" spans="2:12" s="80" customFormat="1" x14ac:dyDescent="0.3">
      <c r="B86" s="301"/>
      <c r="C86" s="92" t="s">
        <v>123</v>
      </c>
      <c r="D86" s="92"/>
      <c r="E86" s="92"/>
      <c r="F86" s="209"/>
      <c r="G86" s="210"/>
      <c r="H86" s="95"/>
      <c r="I86" s="98">
        <f t="shared" si="14"/>
        <v>0</v>
      </c>
      <c r="J86" s="206"/>
      <c r="K86" s="98">
        <f t="shared" si="15"/>
        <v>0</v>
      </c>
      <c r="L86" s="99">
        <f>ROUND(IFERROR(MIN(K86,'Référentiel et sources'!$H$44*G86),0),2)</f>
        <v>0</v>
      </c>
    </row>
    <row r="87" spans="2:12" s="80" customFormat="1" x14ac:dyDescent="0.3">
      <c r="B87" s="301"/>
      <c r="C87" s="92" t="s">
        <v>123</v>
      </c>
      <c r="D87" s="92"/>
      <c r="E87" s="92"/>
      <c r="F87" s="209"/>
      <c r="G87" s="210"/>
      <c r="H87" s="95"/>
      <c r="I87" s="98">
        <f t="shared" si="14"/>
        <v>0</v>
      </c>
      <c r="J87" s="206"/>
      <c r="K87" s="98">
        <f>ROUND(IFERROR(I87-J87*G87,),2)</f>
        <v>0</v>
      </c>
      <c r="L87" s="99">
        <f>ROUND(IFERROR(MIN(K87,'Référentiel et sources'!$H$44*G87),0),2)</f>
        <v>0</v>
      </c>
    </row>
    <row r="88" spans="2:12" s="80" customFormat="1" x14ac:dyDescent="0.3">
      <c r="B88" s="301"/>
      <c r="C88" s="92" t="s">
        <v>123</v>
      </c>
      <c r="D88" s="92"/>
      <c r="E88" s="92"/>
      <c r="F88" s="209"/>
      <c r="G88" s="210"/>
      <c r="H88" s="95"/>
      <c r="I88" s="98">
        <f t="shared" si="14"/>
        <v>0</v>
      </c>
      <c r="J88" s="206"/>
      <c r="K88" s="98">
        <f t="shared" si="15"/>
        <v>0</v>
      </c>
      <c r="L88" s="99">
        <f>ROUND(IFERROR(MIN(K88,'Référentiel et sources'!$H$44*G88),0),2)</f>
        <v>0</v>
      </c>
    </row>
    <row r="89" spans="2:12" s="80" customFormat="1" x14ac:dyDescent="0.3">
      <c r="B89" s="301"/>
      <c r="C89" s="100" t="s">
        <v>124</v>
      </c>
      <c r="D89" s="101"/>
      <c r="E89" s="101"/>
      <c r="F89" s="136"/>
      <c r="G89" s="135"/>
      <c r="H89" s="165"/>
      <c r="I89" s="98">
        <f t="shared" si="14"/>
        <v>0</v>
      </c>
      <c r="J89" s="169"/>
      <c r="K89" s="98">
        <f t="shared" si="15"/>
        <v>0</v>
      </c>
      <c r="L89" s="99">
        <f>ROUND(IFERROR(MIN(K89,'Référentiel et sources'!$H$44*G89),0),2)</f>
        <v>0</v>
      </c>
    </row>
    <row r="90" spans="2:12" s="80" customFormat="1" x14ac:dyDescent="0.3">
      <c r="B90" s="302"/>
      <c r="C90" s="106" t="s">
        <v>157</v>
      </c>
      <c r="D90" s="106"/>
      <c r="E90" s="106"/>
      <c r="F90" s="202"/>
      <c r="G90" s="201">
        <f>SUBTOTAL(9,G84:G89)</f>
        <v>0</v>
      </c>
      <c r="H90" s="167"/>
      <c r="I90" s="167">
        <f>SUBTOTAL(9,I84:I89)</f>
        <v>0</v>
      </c>
      <c r="J90" s="111">
        <f>SUMPRODUCT(J84:J89,G84:G89)</f>
        <v>0</v>
      </c>
      <c r="K90" s="106"/>
      <c r="L90" s="168">
        <f>SUBTOTAL(9,L84:L89)</f>
        <v>0</v>
      </c>
    </row>
    <row r="91" spans="2:12" s="80" customFormat="1" ht="15" customHeight="1" x14ac:dyDescent="0.3">
      <c r="B91" s="300" t="s">
        <v>126</v>
      </c>
      <c r="C91" s="92" t="s">
        <v>127</v>
      </c>
      <c r="D91" s="84"/>
      <c r="E91" s="84"/>
      <c r="F91" s="207"/>
      <c r="G91" s="208"/>
      <c r="H91" s="87"/>
      <c r="I91" s="90">
        <f>G91*H91</f>
        <v>0</v>
      </c>
      <c r="J91" s="205"/>
      <c r="K91" s="90">
        <f>ROUND(IFERROR(I91-J91*G91,),2)</f>
        <v>0</v>
      </c>
      <c r="L91" s="91">
        <f>ROUND(IFERROR(MIN(K91,'Référentiel et sources'!$H$43*G91),0),2)</f>
        <v>0</v>
      </c>
    </row>
    <row r="92" spans="2:12" s="80" customFormat="1" x14ac:dyDescent="0.3">
      <c r="B92" s="301"/>
      <c r="C92" s="92" t="s">
        <v>128</v>
      </c>
      <c r="D92" s="92"/>
      <c r="E92" s="92"/>
      <c r="F92" s="209"/>
      <c r="G92" s="210"/>
      <c r="H92" s="95"/>
      <c r="I92" s="98">
        <f>G92*H92</f>
        <v>0</v>
      </c>
      <c r="J92" s="206"/>
      <c r="K92" s="98">
        <f t="shared" ref="K92:K97" si="16">ROUND(IFERROR(I92-J92*G92,),2)</f>
        <v>0</v>
      </c>
      <c r="L92" s="99">
        <f>ROUND(IFERROR(MIN(K92,'Référentiel et sources'!$H$43*G92),0),2)</f>
        <v>0</v>
      </c>
    </row>
    <row r="93" spans="2:12" s="80" customFormat="1" x14ac:dyDescent="0.3">
      <c r="B93" s="301"/>
      <c r="C93" s="92" t="s">
        <v>123</v>
      </c>
      <c r="D93" s="92"/>
      <c r="E93" s="92"/>
      <c r="F93" s="209"/>
      <c r="G93" s="210"/>
      <c r="H93" s="95"/>
      <c r="I93" s="98">
        <f t="shared" ref="I93:I97" si="17">G93*H93</f>
        <v>0</v>
      </c>
      <c r="J93" s="206"/>
      <c r="K93" s="98">
        <f t="shared" si="16"/>
        <v>0</v>
      </c>
      <c r="L93" s="99">
        <f>ROUND(IFERROR(MIN(K93,'Référentiel et sources'!$H$43*G93),0),2)</f>
        <v>0</v>
      </c>
    </row>
    <row r="94" spans="2:12" s="80" customFormat="1" x14ac:dyDescent="0.3">
      <c r="B94" s="301"/>
      <c r="C94" s="92" t="s">
        <v>123</v>
      </c>
      <c r="D94" s="92"/>
      <c r="E94" s="92"/>
      <c r="F94" s="209"/>
      <c r="G94" s="210"/>
      <c r="H94" s="95"/>
      <c r="I94" s="98">
        <f t="shared" si="17"/>
        <v>0</v>
      </c>
      <c r="J94" s="206"/>
      <c r="K94" s="98">
        <f t="shared" si="16"/>
        <v>0</v>
      </c>
      <c r="L94" s="99">
        <f>ROUND(IFERROR(MIN(K94,'Référentiel et sources'!$H$43*G94),0),2)</f>
        <v>0</v>
      </c>
    </row>
    <row r="95" spans="2:12" s="80" customFormat="1" x14ac:dyDescent="0.3">
      <c r="B95" s="301"/>
      <c r="C95" s="92" t="s">
        <v>123</v>
      </c>
      <c r="D95" s="92"/>
      <c r="E95" s="92"/>
      <c r="F95" s="209"/>
      <c r="G95" s="210"/>
      <c r="H95" s="95"/>
      <c r="I95" s="98">
        <f t="shared" si="17"/>
        <v>0</v>
      </c>
      <c r="J95" s="206"/>
      <c r="K95" s="98">
        <f t="shared" si="16"/>
        <v>0</v>
      </c>
      <c r="L95" s="99">
        <f>ROUND(IFERROR(MIN(K95,'Référentiel et sources'!$H$43*G95),0),2)</f>
        <v>0</v>
      </c>
    </row>
    <row r="96" spans="2:12" s="80" customFormat="1" x14ac:dyDescent="0.3">
      <c r="B96" s="301"/>
      <c r="C96" s="92" t="s">
        <v>123</v>
      </c>
      <c r="D96" s="92"/>
      <c r="E96" s="92"/>
      <c r="F96" s="209"/>
      <c r="G96" s="210"/>
      <c r="H96" s="95"/>
      <c r="I96" s="98">
        <f t="shared" si="17"/>
        <v>0</v>
      </c>
      <c r="J96" s="206"/>
      <c r="K96" s="98">
        <f t="shared" si="16"/>
        <v>0</v>
      </c>
      <c r="L96" s="99">
        <f>ROUND(IFERROR(MIN(K96,'Référentiel et sources'!$H$43*G96),0),2)</f>
        <v>0</v>
      </c>
    </row>
    <row r="97" spans="2:12" s="80" customFormat="1" x14ac:dyDescent="0.3">
      <c r="B97" s="301"/>
      <c r="C97" s="100" t="s">
        <v>124</v>
      </c>
      <c r="D97" s="101"/>
      <c r="E97" s="101"/>
      <c r="F97" s="136"/>
      <c r="G97" s="135"/>
      <c r="H97" s="165"/>
      <c r="I97" s="98">
        <f t="shared" si="17"/>
        <v>0</v>
      </c>
      <c r="J97" s="169"/>
      <c r="K97" s="98">
        <f t="shared" si="16"/>
        <v>0</v>
      </c>
      <c r="L97" s="99">
        <f>ROUND(IFERROR(MIN(K97,'Référentiel et sources'!$H$43*G97),0),2)</f>
        <v>0</v>
      </c>
    </row>
    <row r="98" spans="2:12" s="80" customFormat="1" x14ac:dyDescent="0.3">
      <c r="B98" s="302"/>
      <c r="C98" s="106" t="s">
        <v>129</v>
      </c>
      <c r="D98" s="106"/>
      <c r="E98" s="106"/>
      <c r="F98" s="202"/>
      <c r="G98" s="201">
        <f>SUBTOTAL(9,G91:G97)</f>
        <v>0</v>
      </c>
      <c r="H98" s="167"/>
      <c r="I98" s="167">
        <f>SUBTOTAL(9,I91:I97)</f>
        <v>0</v>
      </c>
      <c r="J98" s="111">
        <f>SUMPRODUCT(J91:J97,G91:G97)</f>
        <v>0</v>
      </c>
      <c r="K98" s="106"/>
      <c r="L98" s="168">
        <f>SUBTOTAL(9,L91:L97)</f>
        <v>0</v>
      </c>
    </row>
    <row r="99" spans="2:12" s="80" customFormat="1" ht="15" customHeight="1" x14ac:dyDescent="0.3">
      <c r="B99" s="300" t="s">
        <v>130</v>
      </c>
      <c r="C99" s="84" t="s">
        <v>131</v>
      </c>
      <c r="D99" s="84"/>
      <c r="E99" s="84"/>
      <c r="F99" s="207"/>
      <c r="G99" s="208"/>
      <c r="H99" s="87"/>
      <c r="I99" s="90">
        <f>G99*H99</f>
        <v>0</v>
      </c>
      <c r="J99" s="205"/>
      <c r="K99" s="90">
        <f>ROUND(IFERROR(I99-J99*G99,),2)</f>
        <v>0</v>
      </c>
      <c r="L99" s="91">
        <f>ROUND(IFERROR(MIN(K99,'Référentiel et sources'!$H$43*G99),0),2)</f>
        <v>0</v>
      </c>
    </row>
    <row r="100" spans="2:12" s="80" customFormat="1" x14ac:dyDescent="0.3">
      <c r="B100" s="301"/>
      <c r="C100" s="92" t="s">
        <v>132</v>
      </c>
      <c r="D100" s="92"/>
      <c r="E100" s="92"/>
      <c r="F100" s="209"/>
      <c r="G100" s="210"/>
      <c r="H100" s="95"/>
      <c r="I100" s="98">
        <f>G100*H100</f>
        <v>0</v>
      </c>
      <c r="J100" s="206"/>
      <c r="K100" s="98">
        <f t="shared" ref="K100:K105" si="18">ROUND(IFERROR(I100-J100*G100,),2)</f>
        <v>0</v>
      </c>
      <c r="L100" s="99">
        <f>ROUND(IFERROR(MIN(K100,'Référentiel et sources'!$H$43*G100),0),2)</f>
        <v>0</v>
      </c>
    </row>
    <row r="101" spans="2:12" s="80" customFormat="1" x14ac:dyDescent="0.3">
      <c r="B101" s="301"/>
      <c r="C101" s="92" t="s">
        <v>123</v>
      </c>
      <c r="D101" s="92"/>
      <c r="E101" s="92"/>
      <c r="F101" s="209"/>
      <c r="G101" s="210"/>
      <c r="H101" s="95"/>
      <c r="I101" s="98">
        <f t="shared" ref="I101:I105" si="19">G101*H101</f>
        <v>0</v>
      </c>
      <c r="J101" s="206"/>
      <c r="K101" s="98">
        <f t="shared" si="18"/>
        <v>0</v>
      </c>
      <c r="L101" s="99">
        <f>ROUND(IFERROR(MIN(K101,'Référentiel et sources'!$H$43*G101),0),2)</f>
        <v>0</v>
      </c>
    </row>
    <row r="102" spans="2:12" s="80" customFormat="1" x14ac:dyDescent="0.3">
      <c r="B102" s="301"/>
      <c r="C102" s="92" t="s">
        <v>123</v>
      </c>
      <c r="D102" s="92"/>
      <c r="E102" s="92"/>
      <c r="F102" s="209"/>
      <c r="G102" s="210"/>
      <c r="H102" s="95"/>
      <c r="I102" s="98">
        <f t="shared" si="19"/>
        <v>0</v>
      </c>
      <c r="J102" s="206"/>
      <c r="K102" s="98">
        <f t="shared" si="18"/>
        <v>0</v>
      </c>
      <c r="L102" s="99">
        <f>ROUND(IFERROR(MIN(K102,'Référentiel et sources'!$H$43*G102),0),2)</f>
        <v>0</v>
      </c>
    </row>
    <row r="103" spans="2:12" s="80" customFormat="1" x14ac:dyDescent="0.3">
      <c r="B103" s="301"/>
      <c r="C103" s="92" t="s">
        <v>123</v>
      </c>
      <c r="D103" s="92"/>
      <c r="E103" s="92"/>
      <c r="F103" s="209"/>
      <c r="G103" s="210"/>
      <c r="H103" s="95"/>
      <c r="I103" s="98">
        <f t="shared" si="19"/>
        <v>0</v>
      </c>
      <c r="J103" s="206"/>
      <c r="K103" s="98">
        <f t="shared" si="18"/>
        <v>0</v>
      </c>
      <c r="L103" s="99">
        <f>ROUND(IFERROR(MIN(K103,'Référentiel et sources'!$H$43*G103),0),2)</f>
        <v>0</v>
      </c>
    </row>
    <row r="104" spans="2:12" s="80" customFormat="1" x14ac:dyDescent="0.3">
      <c r="B104" s="301"/>
      <c r="C104" s="92" t="s">
        <v>123</v>
      </c>
      <c r="D104" s="92"/>
      <c r="E104" s="92"/>
      <c r="F104" s="209"/>
      <c r="G104" s="210"/>
      <c r="H104" s="95"/>
      <c r="I104" s="98">
        <f t="shared" si="19"/>
        <v>0</v>
      </c>
      <c r="J104" s="206"/>
      <c r="K104" s="98">
        <f t="shared" si="18"/>
        <v>0</v>
      </c>
      <c r="L104" s="99">
        <f>ROUND(IFERROR(MIN(K104,'Référentiel et sources'!$H$43*G104),0),2)</f>
        <v>0</v>
      </c>
    </row>
    <row r="105" spans="2:12" s="80" customFormat="1" x14ac:dyDescent="0.3">
      <c r="B105" s="301"/>
      <c r="C105" s="100" t="s">
        <v>124</v>
      </c>
      <c r="D105" s="101"/>
      <c r="E105" s="101"/>
      <c r="F105" s="136"/>
      <c r="G105" s="135"/>
      <c r="H105" s="165"/>
      <c r="I105" s="98">
        <f t="shared" si="19"/>
        <v>0</v>
      </c>
      <c r="J105" s="169"/>
      <c r="K105" s="98">
        <f t="shared" si="18"/>
        <v>0</v>
      </c>
      <c r="L105" s="99">
        <f>ROUND(IFERROR(MIN(K105,'Référentiel et sources'!$H$43*G105),0),2)</f>
        <v>0</v>
      </c>
    </row>
    <row r="106" spans="2:12" s="80" customFormat="1" x14ac:dyDescent="0.3">
      <c r="B106" s="302"/>
      <c r="C106" s="106" t="s">
        <v>133</v>
      </c>
      <c r="D106" s="106"/>
      <c r="E106" s="106"/>
      <c r="F106" s="202"/>
      <c r="G106" s="201">
        <f>SUBTOTAL(9,G99:G105)</f>
        <v>0</v>
      </c>
      <c r="H106" s="167"/>
      <c r="I106" s="167">
        <f>SUBTOTAL(9,I99:I105)</f>
        <v>0</v>
      </c>
      <c r="J106" s="111">
        <f>SUMPRODUCT(J99:J105,G99:G105)</f>
        <v>0</v>
      </c>
      <c r="K106" s="106"/>
      <c r="L106" s="168">
        <f>SUBTOTAL(9,L99:L105)</f>
        <v>0</v>
      </c>
    </row>
    <row r="107" spans="2:12" ht="16.05" customHeight="1" x14ac:dyDescent="0.3">
      <c r="B107" s="300" t="s">
        <v>134</v>
      </c>
      <c r="C107" s="92" t="s">
        <v>135</v>
      </c>
      <c r="D107" s="84"/>
      <c r="E107" s="84"/>
      <c r="F107" s="85"/>
      <c r="G107" s="86"/>
      <c r="H107" s="87"/>
      <c r="I107" s="88">
        <f t="shared" ref="I107:I113" si="20">G107*H107</f>
        <v>0</v>
      </c>
      <c r="J107" s="89"/>
      <c r="K107" s="98">
        <f t="shared" ref="K107" si="21">ROUND(IFERROR(I107-J107*G107,),2)</f>
        <v>0</v>
      </c>
      <c r="L107" s="99">
        <f>ROUND(IFERROR(MIN(K107,'Référentiel et sources'!$H$40*G107),0),2)</f>
        <v>0</v>
      </c>
    </row>
    <row r="108" spans="2:12" ht="16.05" customHeight="1" x14ac:dyDescent="0.3">
      <c r="B108" s="301"/>
      <c r="C108" s="92" t="s">
        <v>136</v>
      </c>
      <c r="D108" s="92"/>
      <c r="E108" s="92"/>
      <c r="F108" s="93"/>
      <c r="G108" s="94"/>
      <c r="H108" s="95"/>
      <c r="I108" s="96">
        <f t="shared" si="20"/>
        <v>0</v>
      </c>
      <c r="J108" s="97"/>
      <c r="K108" s="98">
        <f t="shared" ref="K108:K113" si="22">ROUND(IFERROR(I108-J108*G108,),2)</f>
        <v>0</v>
      </c>
      <c r="L108" s="99">
        <f>ROUND(IFERROR(MIN(K108,'Référentiel et sources'!$H$40*G108),0),2)</f>
        <v>0</v>
      </c>
    </row>
    <row r="109" spans="2:12" ht="16.05" customHeight="1" x14ac:dyDescent="0.3">
      <c r="B109" s="301"/>
      <c r="C109" s="92" t="s">
        <v>123</v>
      </c>
      <c r="D109" s="92"/>
      <c r="E109" s="92"/>
      <c r="F109" s="93"/>
      <c r="G109" s="94"/>
      <c r="H109" s="95"/>
      <c r="I109" s="96">
        <f t="shared" si="20"/>
        <v>0</v>
      </c>
      <c r="J109" s="97"/>
      <c r="K109" s="98">
        <f t="shared" si="22"/>
        <v>0</v>
      </c>
      <c r="L109" s="99">
        <f>ROUND(IFERROR(MIN(K109,'Référentiel et sources'!$H$40*G109),0),2)</f>
        <v>0</v>
      </c>
    </row>
    <row r="110" spans="2:12" ht="16.05" customHeight="1" x14ac:dyDescent="0.3">
      <c r="B110" s="301"/>
      <c r="C110" s="92" t="s">
        <v>123</v>
      </c>
      <c r="D110" s="92"/>
      <c r="E110" s="92"/>
      <c r="F110" s="93"/>
      <c r="G110" s="94"/>
      <c r="H110" s="95"/>
      <c r="I110" s="96">
        <f t="shared" si="20"/>
        <v>0</v>
      </c>
      <c r="J110" s="97"/>
      <c r="K110" s="98">
        <f t="shared" si="22"/>
        <v>0</v>
      </c>
      <c r="L110" s="99">
        <f>ROUND(IFERROR(MIN(K110,'Référentiel et sources'!$H$40*G110),0),2)</f>
        <v>0</v>
      </c>
    </row>
    <row r="111" spans="2:12" ht="16.05" customHeight="1" x14ac:dyDescent="0.3">
      <c r="B111" s="301"/>
      <c r="C111" s="92" t="s">
        <v>123</v>
      </c>
      <c r="D111" s="92"/>
      <c r="E111" s="92"/>
      <c r="F111" s="93"/>
      <c r="G111" s="94"/>
      <c r="H111" s="95"/>
      <c r="I111" s="96">
        <f t="shared" si="20"/>
        <v>0</v>
      </c>
      <c r="J111" s="97"/>
      <c r="K111" s="98">
        <f t="shared" si="22"/>
        <v>0</v>
      </c>
      <c r="L111" s="99">
        <f>ROUND(IFERROR(MIN(K111,'Référentiel et sources'!$H$40*G111),0),2)</f>
        <v>0</v>
      </c>
    </row>
    <row r="112" spans="2:12" ht="16.05" customHeight="1" x14ac:dyDescent="0.3">
      <c r="B112" s="301"/>
      <c r="C112" s="92" t="s">
        <v>123</v>
      </c>
      <c r="D112" s="92"/>
      <c r="E112" s="92"/>
      <c r="F112" s="93"/>
      <c r="G112" s="94"/>
      <c r="H112" s="95"/>
      <c r="I112" s="96">
        <f t="shared" si="20"/>
        <v>0</v>
      </c>
      <c r="J112" s="97"/>
      <c r="K112" s="98">
        <f t="shared" si="22"/>
        <v>0</v>
      </c>
      <c r="L112" s="99">
        <f>ROUND(IFERROR(MIN(K112,'Référentiel et sources'!$H$40*G112),0),2)</f>
        <v>0</v>
      </c>
    </row>
    <row r="113" spans="2:12" ht="16.05" customHeight="1" x14ac:dyDescent="0.3">
      <c r="B113" s="301"/>
      <c r="C113" s="100" t="s">
        <v>124</v>
      </c>
      <c r="D113" s="101"/>
      <c r="E113" s="101"/>
      <c r="F113" s="102"/>
      <c r="G113" s="103"/>
      <c r="H113" s="104"/>
      <c r="I113" s="96">
        <f t="shared" si="20"/>
        <v>0</v>
      </c>
      <c r="J113" s="105"/>
      <c r="K113" s="98">
        <f t="shared" si="22"/>
        <v>0</v>
      </c>
      <c r="L113" s="99">
        <f>ROUND(IFERROR(MIN(K113,'Référentiel et sources'!$H$40*G113),0),2)</f>
        <v>0</v>
      </c>
    </row>
    <row r="114" spans="2:12" ht="16.05" customHeight="1" x14ac:dyDescent="0.3">
      <c r="B114" s="302"/>
      <c r="C114" s="106" t="s">
        <v>137</v>
      </c>
      <c r="D114" s="106"/>
      <c r="E114" s="106"/>
      <c r="F114" s="107"/>
      <c r="G114" s="108">
        <f>SUBTOTAL(9,G107:G113)</f>
        <v>0</v>
      </c>
      <c r="H114" s="109"/>
      <c r="I114" s="110">
        <f>SUBTOTAL(9,I107:I113)</f>
        <v>0</v>
      </c>
      <c r="J114" s="111">
        <f>SUMPRODUCT(J107:J113,G107:G113)</f>
        <v>0</v>
      </c>
      <c r="K114" s="106"/>
      <c r="L114" s="110">
        <f>SUBTOTAL(9,L107:L113)</f>
        <v>0</v>
      </c>
    </row>
    <row r="115" spans="2:12" ht="16.05" customHeight="1" x14ac:dyDescent="0.3">
      <c r="B115" s="300" t="s">
        <v>138</v>
      </c>
      <c r="C115" s="92" t="s">
        <v>139</v>
      </c>
      <c r="D115" s="84"/>
      <c r="E115" s="84"/>
      <c r="F115" s="85"/>
      <c r="G115" s="86"/>
      <c r="H115" s="87"/>
      <c r="I115" s="88">
        <f>G115*H115</f>
        <v>0</v>
      </c>
      <c r="J115" s="89"/>
      <c r="K115" s="98">
        <f t="shared" ref="K115" si="23">ROUND(IFERROR(I115-J115*G115,),2)</f>
        <v>0</v>
      </c>
      <c r="L115" s="99">
        <f>ROUND(IFERROR(MIN(K115,'Référentiel et sources'!$H$41*G115),0),2)</f>
        <v>0</v>
      </c>
    </row>
    <row r="116" spans="2:12" ht="16.05" customHeight="1" x14ac:dyDescent="0.3">
      <c r="B116" s="301"/>
      <c r="C116" s="92" t="s">
        <v>140</v>
      </c>
      <c r="D116" s="92"/>
      <c r="E116" s="92"/>
      <c r="F116" s="93"/>
      <c r="G116" s="94"/>
      <c r="H116" s="95"/>
      <c r="I116" s="96">
        <f>G116*H116</f>
        <v>0</v>
      </c>
      <c r="J116" s="97"/>
      <c r="K116" s="98">
        <f t="shared" ref="K116:K123" si="24">ROUND(IFERROR(I116-J116*G116,),2)</f>
        <v>0</v>
      </c>
      <c r="L116" s="99">
        <f>ROUND(IFERROR(MIN(K116,'Référentiel et sources'!$H$41*G116),0),2)</f>
        <v>0</v>
      </c>
    </row>
    <row r="117" spans="2:12" ht="16.05" customHeight="1" x14ac:dyDescent="0.3">
      <c r="B117" s="301"/>
      <c r="C117" s="92" t="s">
        <v>141</v>
      </c>
      <c r="D117" s="92"/>
      <c r="E117" s="92"/>
      <c r="F117" s="93"/>
      <c r="G117" s="94"/>
      <c r="H117" s="95"/>
      <c r="I117" s="96">
        <f>G117*H117</f>
        <v>0</v>
      </c>
      <c r="J117" s="97"/>
      <c r="K117" s="98">
        <f t="shared" si="24"/>
        <v>0</v>
      </c>
      <c r="L117" s="99">
        <f>ROUND(IFERROR(MIN(K117,'Référentiel et sources'!$H$41*G117),0),2)</f>
        <v>0</v>
      </c>
    </row>
    <row r="118" spans="2:12" ht="16.05" customHeight="1" x14ac:dyDescent="0.3">
      <c r="B118" s="301"/>
      <c r="C118" s="92" t="s">
        <v>142</v>
      </c>
      <c r="D118" s="92"/>
      <c r="E118" s="92"/>
      <c r="F118" s="93"/>
      <c r="G118" s="94"/>
      <c r="H118" s="95"/>
      <c r="I118" s="96">
        <f t="shared" ref="I118:I119" si="25">G118*H118</f>
        <v>0</v>
      </c>
      <c r="J118" s="97"/>
      <c r="K118" s="98">
        <f t="shared" si="24"/>
        <v>0</v>
      </c>
      <c r="L118" s="99">
        <f>ROUND(IFERROR(MIN(K118,'Référentiel et sources'!$H$41*G118),0),2)</f>
        <v>0</v>
      </c>
    </row>
    <row r="119" spans="2:12" ht="16.05" customHeight="1" x14ac:dyDescent="0.3">
      <c r="B119" s="301"/>
      <c r="C119" s="92" t="s">
        <v>143</v>
      </c>
      <c r="D119" s="92"/>
      <c r="E119" s="92"/>
      <c r="F119" s="93"/>
      <c r="G119" s="94"/>
      <c r="H119" s="95"/>
      <c r="I119" s="96">
        <f t="shared" si="25"/>
        <v>0</v>
      </c>
      <c r="J119" s="97"/>
      <c r="K119" s="98">
        <f t="shared" si="24"/>
        <v>0</v>
      </c>
      <c r="L119" s="99">
        <f>ROUND(IFERROR(MIN(K119,'Référentiel et sources'!$H$41*G119),0),2)</f>
        <v>0</v>
      </c>
    </row>
    <row r="120" spans="2:12" ht="16.05" customHeight="1" x14ac:dyDescent="0.3">
      <c r="B120" s="301"/>
      <c r="C120" s="92" t="s">
        <v>123</v>
      </c>
      <c r="D120" s="92"/>
      <c r="E120" s="92"/>
      <c r="F120" s="93"/>
      <c r="G120" s="94"/>
      <c r="H120" s="95"/>
      <c r="I120" s="96">
        <f>G120*H120</f>
        <v>0</v>
      </c>
      <c r="J120" s="97"/>
      <c r="K120" s="98">
        <f t="shared" si="24"/>
        <v>0</v>
      </c>
      <c r="L120" s="99">
        <f>ROUND(IFERROR(MIN(K120,'Référentiel et sources'!$H$41*G120),0),2)</f>
        <v>0</v>
      </c>
    </row>
    <row r="121" spans="2:12" ht="16.05" customHeight="1" x14ac:dyDescent="0.3">
      <c r="B121" s="301"/>
      <c r="C121" s="92" t="s">
        <v>123</v>
      </c>
      <c r="D121" s="92"/>
      <c r="E121" s="92"/>
      <c r="F121" s="93"/>
      <c r="G121" s="94"/>
      <c r="H121" s="95"/>
      <c r="I121" s="96">
        <f>G121*H121</f>
        <v>0</v>
      </c>
      <c r="J121" s="97"/>
      <c r="K121" s="98">
        <f t="shared" si="24"/>
        <v>0</v>
      </c>
      <c r="L121" s="99">
        <f>ROUND(IFERROR(MIN(K121,'Référentiel et sources'!$H$41*G121),0),2)</f>
        <v>0</v>
      </c>
    </row>
    <row r="122" spans="2:12" ht="16.05" customHeight="1" x14ac:dyDescent="0.3">
      <c r="B122" s="301"/>
      <c r="C122" s="92" t="s">
        <v>123</v>
      </c>
      <c r="D122" s="92"/>
      <c r="E122" s="92"/>
      <c r="F122" s="93"/>
      <c r="G122" s="94"/>
      <c r="H122" s="95"/>
      <c r="I122" s="96">
        <f>G122*H122</f>
        <v>0</v>
      </c>
      <c r="J122" s="97"/>
      <c r="K122" s="98">
        <f t="shared" si="24"/>
        <v>0</v>
      </c>
      <c r="L122" s="99">
        <f>ROUND(IFERROR(MIN(K122,'Référentiel et sources'!$H$41*G122),0),2)</f>
        <v>0</v>
      </c>
    </row>
    <row r="123" spans="2:12" ht="16.05" customHeight="1" x14ac:dyDescent="0.3">
      <c r="B123" s="301"/>
      <c r="C123" s="100" t="s">
        <v>124</v>
      </c>
      <c r="D123" s="101"/>
      <c r="E123" s="101"/>
      <c r="F123" s="102"/>
      <c r="G123" s="103"/>
      <c r="H123" s="104"/>
      <c r="I123" s="96">
        <f>G123*H123</f>
        <v>0</v>
      </c>
      <c r="J123" s="105"/>
      <c r="K123" s="98">
        <f t="shared" si="24"/>
        <v>0</v>
      </c>
      <c r="L123" s="99">
        <f>ROUND(IFERROR(MIN(K123,'Référentiel et sources'!$H$41*G123),0),2)</f>
        <v>0</v>
      </c>
    </row>
    <row r="124" spans="2:12" ht="16.05" customHeight="1" x14ac:dyDescent="0.3">
      <c r="B124" s="302"/>
      <c r="C124" s="106" t="s">
        <v>144</v>
      </c>
      <c r="D124" s="106"/>
      <c r="E124" s="106"/>
      <c r="F124" s="107"/>
      <c r="G124" s="108">
        <f>SUBTOTAL(9,G115:G123)</f>
        <v>0</v>
      </c>
      <c r="H124" s="109"/>
      <c r="I124" s="110">
        <f>SUBTOTAL(9,I115:I123)</f>
        <v>0</v>
      </c>
      <c r="J124" s="111">
        <f>SUMPRODUCT(J115:J123,G115:G123)</f>
        <v>0</v>
      </c>
      <c r="K124" s="106"/>
      <c r="L124" s="110">
        <f>SUBTOTAL(9,L115:L123)</f>
        <v>0</v>
      </c>
    </row>
    <row r="125" spans="2:12" ht="16.05" customHeight="1" x14ac:dyDescent="0.3">
      <c r="B125" s="300" t="s">
        <v>145</v>
      </c>
      <c r="C125" s="84" t="s">
        <v>146</v>
      </c>
      <c r="D125" s="84"/>
      <c r="E125" s="84"/>
      <c r="F125" s="85"/>
      <c r="G125" s="86"/>
      <c r="H125" s="87"/>
      <c r="I125" s="88">
        <f>G125*H125</f>
        <v>0</v>
      </c>
      <c r="J125" s="89"/>
      <c r="K125" s="98">
        <f t="shared" ref="K125" si="26">ROUND(IFERROR(I125-J125*G125,),2)</f>
        <v>0</v>
      </c>
      <c r="L125" s="99">
        <f>ROUND(IFERROR(MIN(K125,'Référentiel et sources'!$H$42*G125),0),2)</f>
        <v>0</v>
      </c>
    </row>
    <row r="126" spans="2:12" ht="16.05" customHeight="1" x14ac:dyDescent="0.3">
      <c r="B126" s="301"/>
      <c r="C126" s="92" t="s">
        <v>123</v>
      </c>
      <c r="D126" s="92"/>
      <c r="E126" s="92"/>
      <c r="F126" s="93"/>
      <c r="G126" s="94"/>
      <c r="H126" s="95"/>
      <c r="I126" s="96">
        <f>G126*H126</f>
        <v>0</v>
      </c>
      <c r="J126" s="97"/>
      <c r="K126" s="98">
        <f t="shared" ref="K126:K129" si="27">ROUND(IFERROR(I126-J126*G126,),2)</f>
        <v>0</v>
      </c>
      <c r="L126" s="99">
        <f>ROUND(IFERROR(MIN(K126,'Référentiel et sources'!$H$42*G126),0),2)</f>
        <v>0</v>
      </c>
    </row>
    <row r="127" spans="2:12" ht="16.05" customHeight="1" x14ac:dyDescent="0.3">
      <c r="B127" s="301"/>
      <c r="C127" s="92" t="s">
        <v>123</v>
      </c>
      <c r="D127" s="92"/>
      <c r="E127" s="92"/>
      <c r="F127" s="93"/>
      <c r="G127" s="94"/>
      <c r="H127" s="95"/>
      <c r="I127" s="96">
        <f>G127*H127</f>
        <v>0</v>
      </c>
      <c r="J127" s="97"/>
      <c r="K127" s="98">
        <f t="shared" si="27"/>
        <v>0</v>
      </c>
      <c r="L127" s="99">
        <f>ROUND(IFERROR(MIN(K127,'Référentiel et sources'!$H$42*G127),0),2)</f>
        <v>0</v>
      </c>
    </row>
    <row r="128" spans="2:12" ht="16.05" customHeight="1" x14ac:dyDescent="0.3">
      <c r="B128" s="301"/>
      <c r="C128" s="92" t="s">
        <v>123</v>
      </c>
      <c r="D128" s="92"/>
      <c r="E128" s="92"/>
      <c r="F128" s="93"/>
      <c r="G128" s="94"/>
      <c r="H128" s="95"/>
      <c r="I128" s="96">
        <f>G128*H128</f>
        <v>0</v>
      </c>
      <c r="J128" s="97"/>
      <c r="K128" s="98">
        <f t="shared" si="27"/>
        <v>0</v>
      </c>
      <c r="L128" s="99">
        <f>ROUND(IFERROR(MIN(K128,'Référentiel et sources'!$H$42*G128),0),2)</f>
        <v>0</v>
      </c>
    </row>
    <row r="129" spans="2:13" ht="16.05" customHeight="1" x14ac:dyDescent="0.3">
      <c r="B129" s="301"/>
      <c r="C129" s="100" t="s">
        <v>124</v>
      </c>
      <c r="D129" s="101"/>
      <c r="E129" s="101"/>
      <c r="F129" s="102"/>
      <c r="G129" s="103"/>
      <c r="H129" s="104"/>
      <c r="I129" s="96">
        <f>G129*H129</f>
        <v>0</v>
      </c>
      <c r="J129" s="105"/>
      <c r="K129" s="98">
        <f t="shared" si="27"/>
        <v>0</v>
      </c>
      <c r="L129" s="99">
        <f>ROUND(IFERROR(MIN(K129,'Référentiel et sources'!$H$42*G129),0),2)</f>
        <v>0</v>
      </c>
    </row>
    <row r="130" spans="2:13" ht="16.05" customHeight="1" x14ac:dyDescent="0.3">
      <c r="B130" s="302"/>
      <c r="C130" s="106" t="s">
        <v>147</v>
      </c>
      <c r="D130" s="106"/>
      <c r="E130" s="106"/>
      <c r="F130" s="107"/>
      <c r="G130" s="108">
        <f>SUBTOTAL(9,G125:G129)</f>
        <v>0</v>
      </c>
      <c r="H130" s="109"/>
      <c r="I130" s="110">
        <f>SUBTOTAL(9,I125:I129)</f>
        <v>0</v>
      </c>
      <c r="J130" s="111">
        <f>SUMPRODUCT(J125:J129,G125:G129)</f>
        <v>0</v>
      </c>
      <c r="K130" s="106"/>
      <c r="L130" s="110">
        <f>SUBTOTAL(9,L125:L129)</f>
        <v>0</v>
      </c>
    </row>
    <row r="131" spans="2:13" ht="15.6" x14ac:dyDescent="0.3">
      <c r="B131" s="112" t="s">
        <v>158</v>
      </c>
      <c r="C131" s="113"/>
      <c r="D131" s="113"/>
      <c r="E131" s="117"/>
      <c r="F131" s="118"/>
      <c r="G131" s="203">
        <f>IFERROR(G130,0)+IFERROR(G124,0)+IFERROR(G114,0)+IFERROR(G106,0)+IFERROR(G98,0)+IFERROR(G90,0)</f>
        <v>0</v>
      </c>
      <c r="H131" s="277"/>
      <c r="I131" s="115">
        <f>IFERROR(I130,0)+IFERROR(I124,0)+IFERROR(I114,0)+IFERROR(I106,0)+IFERROR(I98,0)+IFERROR(I90,0)</f>
        <v>0</v>
      </c>
      <c r="J131" s="115">
        <f>IFERROR(J130,0)+IFERROR(J124,0)+IFERROR(J114,0)+IFERROR(J106,0)+IFERROR(J98,0)+IFERROR(J90,0)</f>
        <v>0</v>
      </c>
      <c r="K131" s="113"/>
      <c r="L131" s="115">
        <f>IFERROR(L130,0)+IFERROR(L124,0)+IFERROR(L114,0)+IFERROR(L106,0)+IFERROR(L98,0)+IFERROR(L90,0)</f>
        <v>0</v>
      </c>
    </row>
    <row r="132" spans="2:13" ht="9.6" customHeight="1" x14ac:dyDescent="0.3"/>
    <row r="133" spans="2:13" ht="9.6" customHeight="1" x14ac:dyDescent="0.3"/>
    <row r="134" spans="2:13" s="70" customFormat="1" ht="27.75" customHeight="1" x14ac:dyDescent="0.3">
      <c r="B134" s="71" t="s">
        <v>159</v>
      </c>
      <c r="C134" s="72"/>
      <c r="D134" s="72"/>
      <c r="E134" s="72"/>
      <c r="F134" s="72"/>
      <c r="G134" s="72"/>
      <c r="H134" s="72"/>
      <c r="I134" s="72"/>
      <c r="J134" s="72"/>
      <c r="K134" s="72"/>
      <c r="L134" s="72"/>
      <c r="M134" s="72"/>
    </row>
    <row r="135" spans="2:13" ht="8.25" customHeight="1" x14ac:dyDescent="0.3"/>
    <row r="136" spans="2:13" s="80" customFormat="1" ht="109.5" customHeight="1" x14ac:dyDescent="0.3">
      <c r="B136" s="81" t="s">
        <v>111</v>
      </c>
      <c r="C136" s="82" t="s">
        <v>112</v>
      </c>
      <c r="D136" s="82" t="s">
        <v>113</v>
      </c>
      <c r="E136" s="83" t="s">
        <v>114</v>
      </c>
      <c r="F136" s="81" t="s">
        <v>115</v>
      </c>
      <c r="G136" s="82" t="s">
        <v>160</v>
      </c>
      <c r="H136" s="119" t="s">
        <v>161</v>
      </c>
      <c r="I136" s="82" t="s">
        <v>162</v>
      </c>
      <c r="J136" s="83" t="s">
        <v>117</v>
      </c>
      <c r="K136" s="81" t="s">
        <v>163</v>
      </c>
      <c r="L136" s="81" t="s">
        <v>119</v>
      </c>
      <c r="M136" s="83" t="s">
        <v>120</v>
      </c>
    </row>
    <row r="137" spans="2:13" s="80" customFormat="1" ht="14.55" customHeight="1" x14ac:dyDescent="0.3">
      <c r="B137" s="300" t="s">
        <v>121</v>
      </c>
      <c r="C137" s="84" t="s">
        <v>122</v>
      </c>
      <c r="D137" s="84"/>
      <c r="E137" s="85"/>
      <c r="F137" s="86"/>
      <c r="G137" s="87"/>
      <c r="H137" s="84"/>
      <c r="I137" s="87"/>
      <c r="J137" s="88">
        <f>F137*(G137*H137+I137)</f>
        <v>0</v>
      </c>
      <c r="K137" s="205"/>
      <c r="L137" s="90">
        <f>ROUND(IFERROR(((G137-K137)*H137+I137)*F137,0),2)</f>
        <v>0</v>
      </c>
      <c r="M137" s="91">
        <f>ROUND(IFERROR(MIN(L137,'Référentiel et sources'!$H$44*F137),0),2)</f>
        <v>0</v>
      </c>
    </row>
    <row r="138" spans="2:13" s="80" customFormat="1" x14ac:dyDescent="0.3">
      <c r="B138" s="301"/>
      <c r="C138" s="92" t="s">
        <v>123</v>
      </c>
      <c r="D138" s="92"/>
      <c r="E138" s="93"/>
      <c r="F138" s="94"/>
      <c r="G138" s="95"/>
      <c r="H138" s="92"/>
      <c r="I138" s="95"/>
      <c r="J138" s="96">
        <f t="shared" ref="J138:J142" si="28">F138*(G138*H138+I138)</f>
        <v>0</v>
      </c>
      <c r="K138" s="206"/>
      <c r="L138" s="98">
        <f>ROUND(IFERROR(((G138-K138)*H138+I138)*F138,0),2)</f>
        <v>0</v>
      </c>
      <c r="M138" s="99">
        <f>ROUND(IFERROR(MIN(L138,'Référentiel et sources'!$H$44*F138),0),2)</f>
        <v>0</v>
      </c>
    </row>
    <row r="139" spans="2:13" s="80" customFormat="1" x14ac:dyDescent="0.3">
      <c r="B139" s="301"/>
      <c r="C139" s="92" t="s">
        <v>123</v>
      </c>
      <c r="D139" s="92"/>
      <c r="E139" s="93"/>
      <c r="F139" s="94"/>
      <c r="G139" s="95"/>
      <c r="H139" s="92"/>
      <c r="I139" s="95"/>
      <c r="J139" s="96">
        <f t="shared" si="28"/>
        <v>0</v>
      </c>
      <c r="K139" s="206"/>
      <c r="L139" s="98">
        <f t="shared" ref="L139:L142" si="29">ROUND(IFERROR(((G139-K139)*H139+I139)*F139,0),2)</f>
        <v>0</v>
      </c>
      <c r="M139" s="99">
        <f>ROUND(IFERROR(MIN(L139,'Référentiel et sources'!$H$44*F139),0),2)</f>
        <v>0</v>
      </c>
    </row>
    <row r="140" spans="2:13" s="80" customFormat="1" x14ac:dyDescent="0.3">
      <c r="B140" s="301"/>
      <c r="C140" s="92" t="s">
        <v>123</v>
      </c>
      <c r="D140" s="92"/>
      <c r="E140" s="93"/>
      <c r="F140" s="94"/>
      <c r="G140" s="95"/>
      <c r="H140" s="92"/>
      <c r="I140" s="95"/>
      <c r="J140" s="96">
        <f t="shared" si="28"/>
        <v>0</v>
      </c>
      <c r="K140" s="206"/>
      <c r="L140" s="98">
        <f t="shared" si="29"/>
        <v>0</v>
      </c>
      <c r="M140" s="99">
        <f>ROUND(IFERROR(MIN(L140,'Référentiel et sources'!$H$44*F140),0),2)</f>
        <v>0</v>
      </c>
    </row>
    <row r="141" spans="2:13" s="80" customFormat="1" x14ac:dyDescent="0.3">
      <c r="B141" s="301"/>
      <c r="C141" s="92" t="s">
        <v>123</v>
      </c>
      <c r="D141" s="92"/>
      <c r="E141" s="93"/>
      <c r="F141" s="94"/>
      <c r="G141" s="95"/>
      <c r="H141" s="92"/>
      <c r="I141" s="95"/>
      <c r="J141" s="96">
        <f t="shared" si="28"/>
        <v>0</v>
      </c>
      <c r="K141" s="206"/>
      <c r="L141" s="98">
        <f t="shared" si="29"/>
        <v>0</v>
      </c>
      <c r="M141" s="99">
        <f>ROUND(IFERROR(MIN(L141,'Référentiel et sources'!$H$44*F141),0),2)</f>
        <v>0</v>
      </c>
    </row>
    <row r="142" spans="2:13" s="80" customFormat="1" x14ac:dyDescent="0.3">
      <c r="B142" s="301"/>
      <c r="C142" s="100" t="s">
        <v>124</v>
      </c>
      <c r="D142" s="101"/>
      <c r="E142" s="102"/>
      <c r="F142" s="103"/>
      <c r="G142" s="165"/>
      <c r="H142" s="101"/>
      <c r="I142" s="165"/>
      <c r="J142" s="96">
        <f t="shared" si="28"/>
        <v>0</v>
      </c>
      <c r="K142" s="169"/>
      <c r="L142" s="98">
        <f t="shared" si="29"/>
        <v>0</v>
      </c>
      <c r="M142" s="99">
        <f>ROUND(IFERROR(MIN(L142,'Référentiel et sources'!$H$44*F142),0),2)</f>
        <v>0</v>
      </c>
    </row>
    <row r="143" spans="2:13" s="80" customFormat="1" x14ac:dyDescent="0.3">
      <c r="B143" s="302"/>
      <c r="C143" s="106" t="s">
        <v>157</v>
      </c>
      <c r="D143" s="106"/>
      <c r="E143" s="107"/>
      <c r="F143" s="108">
        <f>SUBTOTAL(9,F137:F142)</f>
        <v>0</v>
      </c>
      <c r="G143" s="167"/>
      <c r="H143" s="106"/>
      <c r="I143" s="167"/>
      <c r="J143" s="167">
        <f>SUBTOTAL(9,J137:J142)</f>
        <v>0</v>
      </c>
      <c r="K143" s="111">
        <f>SUMPRODUCT(K137:K142,H137:H142,F137:F142)</f>
        <v>0</v>
      </c>
      <c r="L143" s="106"/>
      <c r="M143" s="168">
        <f>SUBTOTAL(9,M137:M142)</f>
        <v>0</v>
      </c>
    </row>
    <row r="144" spans="2:13" s="80" customFormat="1" ht="14.55" customHeight="1" x14ac:dyDescent="0.3">
      <c r="B144" s="300" t="s">
        <v>126</v>
      </c>
      <c r="C144" s="92" t="s">
        <v>127</v>
      </c>
      <c r="D144" s="84"/>
      <c r="E144" s="85"/>
      <c r="F144" s="86"/>
      <c r="G144" s="87"/>
      <c r="H144" s="84"/>
      <c r="I144" s="87"/>
      <c r="J144" s="88">
        <f>F144*(G144*H144+I144)</f>
        <v>0</v>
      </c>
      <c r="K144" s="205"/>
      <c r="L144" s="90">
        <f>ROUND(IFERROR(((G144-K144)*H144+I144)*F144,0),2)</f>
        <v>0</v>
      </c>
      <c r="M144" s="91">
        <f>ROUND(IFERROR(MIN(L144,'Référentiel et sources'!$H$43*F144),0),2)</f>
        <v>0</v>
      </c>
    </row>
    <row r="145" spans="2:13" s="80" customFormat="1" x14ac:dyDescent="0.3">
      <c r="B145" s="301"/>
      <c r="C145" s="92" t="s">
        <v>128</v>
      </c>
      <c r="D145" s="92"/>
      <c r="E145" s="93"/>
      <c r="F145" s="94"/>
      <c r="G145" s="95"/>
      <c r="H145" s="92"/>
      <c r="I145" s="95"/>
      <c r="J145" s="96">
        <f t="shared" ref="J145:J150" si="30">F145*(G145*H145+I145)</f>
        <v>0</v>
      </c>
      <c r="K145" s="206"/>
      <c r="L145" s="98">
        <f t="shared" ref="L145:L150" si="31">ROUND(IFERROR(((G145-K145)*H145+I145)*F145,0),2)</f>
        <v>0</v>
      </c>
      <c r="M145" s="99">
        <f>ROUND(IFERROR(MIN(L145,'Référentiel et sources'!$H$43*F145),0),2)</f>
        <v>0</v>
      </c>
    </row>
    <row r="146" spans="2:13" s="80" customFormat="1" x14ac:dyDescent="0.3">
      <c r="B146" s="301"/>
      <c r="C146" s="92" t="s">
        <v>123</v>
      </c>
      <c r="D146" s="92"/>
      <c r="E146" s="93"/>
      <c r="F146" s="94"/>
      <c r="G146" s="95"/>
      <c r="H146" s="92"/>
      <c r="I146" s="95"/>
      <c r="J146" s="96">
        <f t="shared" si="30"/>
        <v>0</v>
      </c>
      <c r="K146" s="206"/>
      <c r="L146" s="98">
        <f t="shared" si="31"/>
        <v>0</v>
      </c>
      <c r="M146" s="99">
        <f>ROUND(IFERROR(MIN(L146,'Référentiel et sources'!$H$43*F146),0),2)</f>
        <v>0</v>
      </c>
    </row>
    <row r="147" spans="2:13" s="80" customFormat="1" x14ac:dyDescent="0.3">
      <c r="B147" s="301"/>
      <c r="C147" s="92" t="s">
        <v>123</v>
      </c>
      <c r="D147" s="92"/>
      <c r="E147" s="93"/>
      <c r="F147" s="94"/>
      <c r="G147" s="95"/>
      <c r="H147" s="92"/>
      <c r="I147" s="95"/>
      <c r="J147" s="96">
        <f t="shared" si="30"/>
        <v>0</v>
      </c>
      <c r="K147" s="206"/>
      <c r="L147" s="98">
        <f>ROUND(IFERROR(((G147-K147)*H147+I147)*F147,0),2)</f>
        <v>0</v>
      </c>
      <c r="M147" s="99">
        <f>ROUND(IFERROR(MIN(L147,'Référentiel et sources'!$H$43*F147),0),2)</f>
        <v>0</v>
      </c>
    </row>
    <row r="148" spans="2:13" s="80" customFormat="1" x14ac:dyDescent="0.3">
      <c r="B148" s="301"/>
      <c r="C148" s="92" t="s">
        <v>123</v>
      </c>
      <c r="D148" s="92"/>
      <c r="E148" s="93"/>
      <c r="F148" s="94"/>
      <c r="G148" s="95"/>
      <c r="H148" s="92"/>
      <c r="I148" s="95"/>
      <c r="J148" s="96">
        <f t="shared" si="30"/>
        <v>0</v>
      </c>
      <c r="K148" s="206"/>
      <c r="L148" s="98">
        <f t="shared" si="31"/>
        <v>0</v>
      </c>
      <c r="M148" s="99">
        <f>ROUND(IFERROR(MIN(L148,'Référentiel et sources'!$H$43*F148),0),2)</f>
        <v>0</v>
      </c>
    </row>
    <row r="149" spans="2:13" s="80" customFormat="1" x14ac:dyDescent="0.3">
      <c r="B149" s="301"/>
      <c r="C149" s="92" t="s">
        <v>123</v>
      </c>
      <c r="D149" s="92"/>
      <c r="E149" s="93"/>
      <c r="F149" s="94"/>
      <c r="G149" s="95"/>
      <c r="H149" s="92"/>
      <c r="I149" s="95"/>
      <c r="J149" s="96">
        <f t="shared" si="30"/>
        <v>0</v>
      </c>
      <c r="K149" s="206"/>
      <c r="L149" s="98">
        <f t="shared" si="31"/>
        <v>0</v>
      </c>
      <c r="M149" s="99">
        <f>ROUND(IFERROR(MIN(L149,'Référentiel et sources'!$H$43*F149),0),2)</f>
        <v>0</v>
      </c>
    </row>
    <row r="150" spans="2:13" s="80" customFormat="1" x14ac:dyDescent="0.3">
      <c r="B150" s="301"/>
      <c r="C150" s="100" t="s">
        <v>124</v>
      </c>
      <c r="D150" s="101"/>
      <c r="E150" s="102"/>
      <c r="F150" s="103"/>
      <c r="G150" s="165"/>
      <c r="H150" s="101"/>
      <c r="I150" s="165"/>
      <c r="J150" s="96">
        <f t="shared" si="30"/>
        <v>0</v>
      </c>
      <c r="K150" s="169"/>
      <c r="L150" s="98">
        <f t="shared" si="31"/>
        <v>0</v>
      </c>
      <c r="M150" s="99">
        <f>ROUND(IFERROR(MIN(L150,'Référentiel et sources'!$H$43*F150),0),2)</f>
        <v>0</v>
      </c>
    </row>
    <row r="151" spans="2:13" s="80" customFormat="1" x14ac:dyDescent="0.3">
      <c r="B151" s="302"/>
      <c r="C151" s="106" t="s">
        <v>129</v>
      </c>
      <c r="D151" s="106"/>
      <c r="E151" s="107"/>
      <c r="F151" s="108">
        <f>SUBTOTAL(9,F144:F150)</f>
        <v>0</v>
      </c>
      <c r="G151" s="167"/>
      <c r="H151" s="106"/>
      <c r="I151" s="167"/>
      <c r="J151" s="167">
        <f>SUBTOTAL(9,J144:J150)</f>
        <v>0</v>
      </c>
      <c r="K151" s="111">
        <f>SUMPRODUCT(K144:K150,H144:H150,F144:F150)</f>
        <v>0</v>
      </c>
      <c r="L151" s="106"/>
      <c r="M151" s="168">
        <f>SUBTOTAL(9,M144:M150)</f>
        <v>0</v>
      </c>
    </row>
    <row r="152" spans="2:13" s="80" customFormat="1" ht="14.55" customHeight="1" x14ac:dyDescent="0.3">
      <c r="B152" s="300" t="s">
        <v>130</v>
      </c>
      <c r="C152" s="84" t="s">
        <v>131</v>
      </c>
      <c r="D152" s="84"/>
      <c r="E152" s="85"/>
      <c r="F152" s="86"/>
      <c r="G152" s="87"/>
      <c r="H152" s="84"/>
      <c r="I152" s="87"/>
      <c r="J152" s="88">
        <f>F152*(G152*H152+I152)</f>
        <v>0</v>
      </c>
      <c r="K152" s="205"/>
      <c r="L152" s="90">
        <f>ROUND(IFERROR(((G152-K152)*H152+I152)*F152,0),2)</f>
        <v>0</v>
      </c>
      <c r="M152" s="91">
        <f>ROUND(IFERROR(MIN(L152,'Référentiel et sources'!$H$43*F152),0),2)</f>
        <v>0</v>
      </c>
    </row>
    <row r="153" spans="2:13" s="80" customFormat="1" x14ac:dyDescent="0.3">
      <c r="B153" s="301"/>
      <c r="C153" s="92" t="s">
        <v>132</v>
      </c>
      <c r="D153" s="92"/>
      <c r="E153" s="93"/>
      <c r="F153" s="94"/>
      <c r="G153" s="95"/>
      <c r="H153" s="92"/>
      <c r="I153" s="95"/>
      <c r="J153" s="96">
        <f t="shared" ref="J153:J158" si="32">F153*(G153*H153+I153)</f>
        <v>0</v>
      </c>
      <c r="K153" s="206"/>
      <c r="L153" s="98">
        <f t="shared" ref="L153:L154" si="33">ROUND(IFERROR(((G153-K153)*H153+I153)*F153,0),2)</f>
        <v>0</v>
      </c>
      <c r="M153" s="99">
        <f>ROUND(IFERROR(MIN(L153,'Référentiel et sources'!$H$43*F153),0),2)</f>
        <v>0</v>
      </c>
    </row>
    <row r="154" spans="2:13" s="80" customFormat="1" x14ac:dyDescent="0.3">
      <c r="B154" s="301"/>
      <c r="C154" s="92" t="s">
        <v>123</v>
      </c>
      <c r="D154" s="92"/>
      <c r="E154" s="93"/>
      <c r="F154" s="94"/>
      <c r="G154" s="95"/>
      <c r="H154" s="92"/>
      <c r="I154" s="95"/>
      <c r="J154" s="96">
        <f t="shared" si="32"/>
        <v>0</v>
      </c>
      <c r="K154" s="206"/>
      <c r="L154" s="98">
        <f t="shared" si="33"/>
        <v>0</v>
      </c>
      <c r="M154" s="99">
        <f>ROUND(IFERROR(MIN(L154,'Référentiel et sources'!$H$43*F154),0),2)</f>
        <v>0</v>
      </c>
    </row>
    <row r="155" spans="2:13" s="80" customFormat="1" x14ac:dyDescent="0.3">
      <c r="B155" s="301"/>
      <c r="C155" s="92" t="s">
        <v>123</v>
      </c>
      <c r="D155" s="92"/>
      <c r="E155" s="93"/>
      <c r="F155" s="94"/>
      <c r="G155" s="95"/>
      <c r="H155" s="92"/>
      <c r="I155" s="95"/>
      <c r="J155" s="96">
        <f t="shared" si="32"/>
        <v>0</v>
      </c>
      <c r="K155" s="206"/>
      <c r="L155" s="98">
        <f>ROUND(IFERROR(((G155-K155)*H155+I155)*F155,0),2)</f>
        <v>0</v>
      </c>
      <c r="M155" s="99">
        <f>ROUND(IFERROR(MIN(L155,'Référentiel et sources'!$H$43*F155),0),2)</f>
        <v>0</v>
      </c>
    </row>
    <row r="156" spans="2:13" s="80" customFormat="1" x14ac:dyDescent="0.3">
      <c r="B156" s="301"/>
      <c r="C156" s="92" t="s">
        <v>123</v>
      </c>
      <c r="D156" s="92"/>
      <c r="E156" s="93"/>
      <c r="F156" s="94"/>
      <c r="G156" s="95"/>
      <c r="H156" s="92"/>
      <c r="I156" s="95"/>
      <c r="J156" s="96">
        <f t="shared" si="32"/>
        <v>0</v>
      </c>
      <c r="K156" s="206"/>
      <c r="L156" s="98">
        <f t="shared" ref="L156:L158" si="34">ROUND(IFERROR(((G156-K156)*H156+I156)*F156,0),2)</f>
        <v>0</v>
      </c>
      <c r="M156" s="99">
        <f>ROUND(IFERROR(MIN(L156,'Référentiel et sources'!$H$43*F156),0),2)</f>
        <v>0</v>
      </c>
    </row>
    <row r="157" spans="2:13" s="80" customFormat="1" x14ac:dyDescent="0.3">
      <c r="B157" s="301"/>
      <c r="C157" s="92" t="s">
        <v>123</v>
      </c>
      <c r="D157" s="92"/>
      <c r="E157" s="93"/>
      <c r="F157" s="94"/>
      <c r="G157" s="95"/>
      <c r="H157" s="92"/>
      <c r="I157" s="95"/>
      <c r="J157" s="96">
        <f t="shared" si="32"/>
        <v>0</v>
      </c>
      <c r="K157" s="206"/>
      <c r="L157" s="98">
        <f t="shared" si="34"/>
        <v>0</v>
      </c>
      <c r="M157" s="99">
        <f>ROUND(IFERROR(MIN(L157,'Référentiel et sources'!$H$43*F157),0),2)</f>
        <v>0</v>
      </c>
    </row>
    <row r="158" spans="2:13" s="80" customFormat="1" x14ac:dyDescent="0.3">
      <c r="B158" s="301"/>
      <c r="C158" s="100" t="s">
        <v>124</v>
      </c>
      <c r="D158" s="101"/>
      <c r="E158" s="102"/>
      <c r="F158" s="103"/>
      <c r="G158" s="165"/>
      <c r="H158" s="101"/>
      <c r="I158" s="165"/>
      <c r="J158" s="96">
        <f t="shared" si="32"/>
        <v>0</v>
      </c>
      <c r="K158" s="169"/>
      <c r="L158" s="98">
        <f t="shared" si="34"/>
        <v>0</v>
      </c>
      <c r="M158" s="99">
        <f>ROUND(IFERROR(MIN(L158,'Référentiel et sources'!$H$43*F158),0),2)</f>
        <v>0</v>
      </c>
    </row>
    <row r="159" spans="2:13" s="80" customFormat="1" x14ac:dyDescent="0.3">
      <c r="B159" s="302"/>
      <c r="C159" s="106" t="s">
        <v>133</v>
      </c>
      <c r="D159" s="106"/>
      <c r="E159" s="107"/>
      <c r="F159" s="108">
        <f>SUBTOTAL(9,F152:F158)</f>
        <v>0</v>
      </c>
      <c r="G159" s="167"/>
      <c r="H159" s="106"/>
      <c r="I159" s="167"/>
      <c r="J159" s="167">
        <f>SUBTOTAL(9,J152:J158)</f>
        <v>0</v>
      </c>
      <c r="K159" s="111">
        <f>SUMPRODUCT(K152:K158,H152:H158,F152:F158)</f>
        <v>0</v>
      </c>
      <c r="L159" s="106"/>
      <c r="M159" s="168">
        <f>SUBTOTAL(9,M152:M158)</f>
        <v>0</v>
      </c>
    </row>
    <row r="160" spans="2:13" ht="14.7" customHeight="1" x14ac:dyDescent="0.3">
      <c r="B160" s="300" t="s">
        <v>134</v>
      </c>
      <c r="C160" s="92" t="s">
        <v>135</v>
      </c>
      <c r="D160" s="84"/>
      <c r="E160" s="85"/>
      <c r="F160" s="86"/>
      <c r="G160" s="87"/>
      <c r="H160" s="120"/>
      <c r="I160" s="87"/>
      <c r="J160" s="88">
        <f>F160*(G160*H160+I160)</f>
        <v>0</v>
      </c>
      <c r="K160" s="89"/>
      <c r="L160" s="90">
        <f>ROUND(IFERROR(((G160-K160)*H160+I160)*F160,0),2)</f>
        <v>0</v>
      </c>
      <c r="M160" s="91">
        <f>ROUND(IFERROR(MIN(L160,'Référentiel et sources'!$H$40*F160),0),2)</f>
        <v>0</v>
      </c>
    </row>
    <row r="161" spans="2:13" x14ac:dyDescent="0.3">
      <c r="B161" s="301"/>
      <c r="C161" s="92" t="s">
        <v>136</v>
      </c>
      <c r="D161" s="92"/>
      <c r="E161" s="93"/>
      <c r="F161" s="94"/>
      <c r="G161" s="95"/>
      <c r="H161" s="92"/>
      <c r="I161" s="95"/>
      <c r="J161" s="96">
        <f t="shared" ref="J161:J166" si="35">F161*(G161*H161+I161)</f>
        <v>0</v>
      </c>
      <c r="K161" s="206"/>
      <c r="L161" s="98">
        <f t="shared" ref="L161:L166" si="36">ROUND(IFERROR(((G161-K161)*H161+I161)*F161,0),2)</f>
        <v>0</v>
      </c>
      <c r="M161" s="99">
        <f>ROUND(IFERROR(MIN(L161,'Référentiel et sources'!$H$40*F161),0),2)</f>
        <v>0</v>
      </c>
    </row>
    <row r="162" spans="2:13" x14ac:dyDescent="0.3">
      <c r="B162" s="301"/>
      <c r="C162" s="92" t="s">
        <v>123</v>
      </c>
      <c r="D162" s="92"/>
      <c r="E162" s="93"/>
      <c r="F162" s="94"/>
      <c r="G162" s="95"/>
      <c r="H162" s="92"/>
      <c r="I162" s="95"/>
      <c r="J162" s="96">
        <f t="shared" si="35"/>
        <v>0</v>
      </c>
      <c r="K162" s="206"/>
      <c r="L162" s="98">
        <f t="shared" si="36"/>
        <v>0</v>
      </c>
      <c r="M162" s="99">
        <f>ROUND(IFERROR(MIN(L162,'Référentiel et sources'!$H$40*F162),0),2)</f>
        <v>0</v>
      </c>
    </row>
    <row r="163" spans="2:13" x14ac:dyDescent="0.3">
      <c r="B163" s="301"/>
      <c r="C163" s="92" t="s">
        <v>123</v>
      </c>
      <c r="D163" s="92"/>
      <c r="E163" s="93"/>
      <c r="F163" s="94"/>
      <c r="G163" s="95"/>
      <c r="H163" s="92"/>
      <c r="I163" s="95"/>
      <c r="J163" s="96">
        <f t="shared" si="35"/>
        <v>0</v>
      </c>
      <c r="K163" s="206"/>
      <c r="L163" s="98">
        <f t="shared" si="36"/>
        <v>0</v>
      </c>
      <c r="M163" s="99">
        <f>ROUND(IFERROR(MIN(L163,'Référentiel et sources'!$H$40*F163),0),2)</f>
        <v>0</v>
      </c>
    </row>
    <row r="164" spans="2:13" x14ac:dyDescent="0.3">
      <c r="B164" s="301"/>
      <c r="C164" s="92" t="s">
        <v>123</v>
      </c>
      <c r="D164" s="92"/>
      <c r="E164" s="93"/>
      <c r="F164" s="94"/>
      <c r="G164" s="95"/>
      <c r="H164" s="92"/>
      <c r="I164" s="95"/>
      <c r="J164" s="96">
        <f t="shared" si="35"/>
        <v>0</v>
      </c>
      <c r="K164" s="206"/>
      <c r="L164" s="98">
        <f t="shared" si="36"/>
        <v>0</v>
      </c>
      <c r="M164" s="99">
        <f>ROUND(IFERROR(MIN(L164,'Référentiel et sources'!$H$40*F164),0),2)</f>
        <v>0</v>
      </c>
    </row>
    <row r="165" spans="2:13" x14ac:dyDescent="0.3">
      <c r="B165" s="301"/>
      <c r="C165" s="92" t="s">
        <v>123</v>
      </c>
      <c r="D165" s="92"/>
      <c r="E165" s="93"/>
      <c r="F165" s="94"/>
      <c r="G165" s="95"/>
      <c r="H165" s="92"/>
      <c r="I165" s="95"/>
      <c r="J165" s="96">
        <f t="shared" si="35"/>
        <v>0</v>
      </c>
      <c r="K165" s="97"/>
      <c r="L165" s="98">
        <f t="shared" si="36"/>
        <v>0</v>
      </c>
      <c r="M165" s="99">
        <f>ROUND(IFERROR(MIN(L165,'Référentiel et sources'!$H$40*F165),0),2)</f>
        <v>0</v>
      </c>
    </row>
    <row r="166" spans="2:13" x14ac:dyDescent="0.3">
      <c r="B166" s="301"/>
      <c r="C166" s="100" t="s">
        <v>124</v>
      </c>
      <c r="D166" s="101"/>
      <c r="E166" s="102"/>
      <c r="F166" s="103"/>
      <c r="G166" s="104"/>
      <c r="H166" s="122"/>
      <c r="I166" s="104"/>
      <c r="J166" s="96">
        <f t="shared" si="35"/>
        <v>0</v>
      </c>
      <c r="K166" s="105"/>
      <c r="L166" s="98">
        <f t="shared" si="36"/>
        <v>0</v>
      </c>
      <c r="M166" s="99">
        <f>ROUND(IFERROR(MIN(L166,'Référentiel et sources'!$H$40*F166),0),2)</f>
        <v>0</v>
      </c>
    </row>
    <row r="167" spans="2:13" x14ac:dyDescent="0.3">
      <c r="B167" s="302"/>
      <c r="C167" s="106" t="s">
        <v>137</v>
      </c>
      <c r="D167" s="106"/>
      <c r="E167" s="107"/>
      <c r="F167" s="108">
        <f>SUBTOTAL(9,F160:F166)</f>
        <v>0</v>
      </c>
      <c r="G167" s="109"/>
      <c r="H167" s="123"/>
      <c r="I167" s="109"/>
      <c r="J167" s="110">
        <f>SUBTOTAL(9,J160:J166)</f>
        <v>0</v>
      </c>
      <c r="K167" s="111">
        <f>SUMPRODUCT(K160:K166,H160:H166,F160:F166)</f>
        <v>0</v>
      </c>
      <c r="L167" s="106"/>
      <c r="M167" s="110">
        <f>SUBTOTAL(9,M160:M166)</f>
        <v>0</v>
      </c>
    </row>
    <row r="168" spans="2:13" x14ac:dyDescent="0.3">
      <c r="B168" s="300" t="s">
        <v>138</v>
      </c>
      <c r="C168" s="92" t="s">
        <v>139</v>
      </c>
      <c r="D168" s="84"/>
      <c r="E168" s="85"/>
      <c r="F168" s="86"/>
      <c r="G168" s="87"/>
      <c r="H168" s="120"/>
      <c r="I168" s="87"/>
      <c r="J168" s="88">
        <f>F168*(G168*H168+I168)</f>
        <v>0</v>
      </c>
      <c r="K168" s="89"/>
      <c r="L168" s="90">
        <f>ROUND(IFERROR(((G168-K168)*H168+I168)*F168,0),2)</f>
        <v>0</v>
      </c>
      <c r="M168" s="91">
        <f>ROUND(IFERROR(MIN(L168,'Référentiel et sources'!$H$41*F168),0),2)</f>
        <v>0</v>
      </c>
    </row>
    <row r="169" spans="2:13" x14ac:dyDescent="0.3">
      <c r="B169" s="309"/>
      <c r="C169" s="92" t="s">
        <v>140</v>
      </c>
      <c r="D169" s="124"/>
      <c r="E169" s="125"/>
      <c r="F169" s="94"/>
      <c r="G169" s="95"/>
      <c r="H169" s="92"/>
      <c r="I169" s="95"/>
      <c r="J169" s="96">
        <f t="shared" ref="J169:J176" si="37">F169*(G169*H169+I169)</f>
        <v>0</v>
      </c>
      <c r="K169" s="206"/>
      <c r="L169" s="98">
        <f t="shared" ref="L169:L176" si="38">ROUND(IFERROR(((G169-K169)*H169+I169)*F169,0),2)</f>
        <v>0</v>
      </c>
      <c r="M169" s="98">
        <f>ROUND(IFERROR(MIN(L169,'Référentiel et sources'!$H$41*F169),0),2)</f>
        <v>0</v>
      </c>
    </row>
    <row r="170" spans="2:13" x14ac:dyDescent="0.3">
      <c r="B170" s="309"/>
      <c r="C170" s="92" t="s">
        <v>141</v>
      </c>
      <c r="D170" s="124"/>
      <c r="E170" s="125"/>
      <c r="F170" s="94"/>
      <c r="G170" s="95"/>
      <c r="H170" s="92"/>
      <c r="I170" s="95"/>
      <c r="J170" s="96">
        <f t="shared" si="37"/>
        <v>0</v>
      </c>
      <c r="K170" s="206"/>
      <c r="L170" s="98">
        <f t="shared" si="38"/>
        <v>0</v>
      </c>
      <c r="M170" s="98">
        <f>ROUND(IFERROR(MIN(L170,'Référentiel et sources'!$H$41*F170),0),2)</f>
        <v>0</v>
      </c>
    </row>
    <row r="171" spans="2:13" x14ac:dyDescent="0.3">
      <c r="B171" s="301"/>
      <c r="C171" s="92" t="s">
        <v>142</v>
      </c>
      <c r="D171" s="92"/>
      <c r="E171" s="93"/>
      <c r="F171" s="94"/>
      <c r="G171" s="95"/>
      <c r="H171" s="92"/>
      <c r="I171" s="95"/>
      <c r="J171" s="96">
        <f t="shared" si="37"/>
        <v>0</v>
      </c>
      <c r="K171" s="206"/>
      <c r="L171" s="98">
        <f t="shared" si="38"/>
        <v>0</v>
      </c>
      <c r="M171" s="98">
        <f>ROUND(IFERROR(MIN(L171,'Référentiel et sources'!$H$41*F171),0),2)</f>
        <v>0</v>
      </c>
    </row>
    <row r="172" spans="2:13" x14ac:dyDescent="0.3">
      <c r="B172" s="301"/>
      <c r="C172" s="92" t="s">
        <v>143</v>
      </c>
      <c r="D172" s="92"/>
      <c r="E172" s="93"/>
      <c r="F172" s="94"/>
      <c r="G172" s="95"/>
      <c r="H172" s="92"/>
      <c r="I172" s="95"/>
      <c r="J172" s="96">
        <f t="shared" si="37"/>
        <v>0</v>
      </c>
      <c r="K172" s="206"/>
      <c r="L172" s="98">
        <f t="shared" si="38"/>
        <v>0</v>
      </c>
      <c r="M172" s="98">
        <f>ROUND(IFERROR(MIN(L172,'Référentiel et sources'!$H$41*F172),0),2)</f>
        <v>0</v>
      </c>
    </row>
    <row r="173" spans="2:13" x14ac:dyDescent="0.3">
      <c r="B173" s="301"/>
      <c r="C173" s="92" t="s">
        <v>123</v>
      </c>
      <c r="D173" s="92"/>
      <c r="E173" s="93"/>
      <c r="F173" s="94"/>
      <c r="G173" s="95"/>
      <c r="H173" s="121"/>
      <c r="I173" s="95"/>
      <c r="J173" s="96">
        <f t="shared" si="37"/>
        <v>0</v>
      </c>
      <c r="K173" s="97"/>
      <c r="L173" s="98">
        <f t="shared" si="38"/>
        <v>0</v>
      </c>
      <c r="M173" s="98">
        <f>ROUND(IFERROR(MIN(L173,'Référentiel et sources'!$H$41*F173),0),2)</f>
        <v>0</v>
      </c>
    </row>
    <row r="174" spans="2:13" x14ac:dyDescent="0.3">
      <c r="B174" s="301"/>
      <c r="C174" s="92" t="s">
        <v>123</v>
      </c>
      <c r="D174" s="92"/>
      <c r="E174" s="93"/>
      <c r="F174" s="94"/>
      <c r="G174" s="95"/>
      <c r="H174" s="121"/>
      <c r="I174" s="95"/>
      <c r="J174" s="96">
        <f t="shared" si="37"/>
        <v>0</v>
      </c>
      <c r="K174" s="97"/>
      <c r="L174" s="98">
        <f t="shared" si="38"/>
        <v>0</v>
      </c>
      <c r="M174" s="98">
        <f>ROUND(IFERROR(MIN(L174,'Référentiel et sources'!$H$41*F174),0),2)</f>
        <v>0</v>
      </c>
    </row>
    <row r="175" spans="2:13" x14ac:dyDescent="0.3">
      <c r="B175" s="301"/>
      <c r="C175" s="92" t="s">
        <v>123</v>
      </c>
      <c r="D175" s="92"/>
      <c r="E175" s="93"/>
      <c r="F175" s="94"/>
      <c r="G175" s="95"/>
      <c r="H175" s="121"/>
      <c r="I175" s="95"/>
      <c r="J175" s="96">
        <f t="shared" si="37"/>
        <v>0</v>
      </c>
      <c r="K175" s="97"/>
      <c r="L175" s="98">
        <f t="shared" si="38"/>
        <v>0</v>
      </c>
      <c r="M175" s="98">
        <f>ROUND(IFERROR(MIN(L175,'Référentiel et sources'!$H$41*F175),0),2)</f>
        <v>0</v>
      </c>
    </row>
    <row r="176" spans="2:13" x14ac:dyDescent="0.3">
      <c r="B176" s="301"/>
      <c r="C176" s="100" t="s">
        <v>124</v>
      </c>
      <c r="D176" s="101"/>
      <c r="E176" s="102"/>
      <c r="F176" s="103"/>
      <c r="G176" s="104"/>
      <c r="H176" s="122"/>
      <c r="I176" s="104"/>
      <c r="J176" s="96">
        <f t="shared" si="37"/>
        <v>0</v>
      </c>
      <c r="K176" s="105"/>
      <c r="L176" s="98">
        <f t="shared" si="38"/>
        <v>0</v>
      </c>
      <c r="M176" s="98">
        <f>ROUND(IFERROR(MIN(L176,'Référentiel et sources'!$H$41*F176),0),2)</f>
        <v>0</v>
      </c>
    </row>
    <row r="177" spans="2:13" x14ac:dyDescent="0.3">
      <c r="B177" s="302"/>
      <c r="C177" s="106" t="s">
        <v>164</v>
      </c>
      <c r="D177" s="106"/>
      <c r="E177" s="107"/>
      <c r="F177" s="108">
        <f>SUBTOTAL(9,F168:F176)</f>
        <v>0</v>
      </c>
      <c r="G177" s="109"/>
      <c r="H177" s="123"/>
      <c r="I177" s="109"/>
      <c r="J177" s="110">
        <f>SUBTOTAL(9,J168:J176)</f>
        <v>0</v>
      </c>
      <c r="K177" s="111">
        <f>SUMPRODUCT(K168:K176,H168:H176,F168:F176)</f>
        <v>0</v>
      </c>
      <c r="L177" s="106"/>
      <c r="M177" s="110">
        <f>SUBTOTAL(9,M168:M176)</f>
        <v>0</v>
      </c>
    </row>
    <row r="178" spans="2:13" x14ac:dyDescent="0.3">
      <c r="B178" s="300" t="s">
        <v>145</v>
      </c>
      <c r="C178" s="84" t="s">
        <v>146</v>
      </c>
      <c r="D178" s="84"/>
      <c r="E178" s="85"/>
      <c r="F178" s="94"/>
      <c r="G178" s="95"/>
      <c r="H178" s="92"/>
      <c r="I178" s="95"/>
      <c r="J178" s="88">
        <f>F178*(G178*H178+I178)</f>
        <v>0</v>
      </c>
      <c r="K178" s="206"/>
      <c r="L178" s="90">
        <f>ROUND(IFERROR(((G178-K178)*H178+I178)*F178,0),2)</f>
        <v>0</v>
      </c>
      <c r="M178" s="91">
        <f>ROUND(IFERROR(MIN(L178,'Référentiel et sources'!$H$42*F178),0),2)</f>
        <v>0</v>
      </c>
    </row>
    <row r="179" spans="2:13" x14ac:dyDescent="0.3">
      <c r="B179" s="301"/>
      <c r="C179" s="92" t="s">
        <v>123</v>
      </c>
      <c r="D179" s="92"/>
      <c r="E179" s="93"/>
      <c r="F179" s="94"/>
      <c r="G179" s="95"/>
      <c r="H179" s="92"/>
      <c r="I179" s="95"/>
      <c r="J179" s="96">
        <f t="shared" ref="J179:J182" si="39">F179*(G179*H179+I179)</f>
        <v>0</v>
      </c>
      <c r="K179" s="206"/>
      <c r="L179" s="98">
        <f t="shared" ref="L179:L182" si="40">ROUND(IFERROR(((G179-K179)*H179+I179)*F179,0),2)</f>
        <v>0</v>
      </c>
      <c r="M179" s="98">
        <f>ROUND(IFERROR(MIN(L179,'Référentiel et sources'!$H$42*F179),0),2)</f>
        <v>0</v>
      </c>
    </row>
    <row r="180" spans="2:13" x14ac:dyDescent="0.3">
      <c r="B180" s="301"/>
      <c r="C180" s="92" t="s">
        <v>123</v>
      </c>
      <c r="D180" s="92"/>
      <c r="E180" s="93"/>
      <c r="F180" s="94"/>
      <c r="G180" s="95"/>
      <c r="H180" s="92"/>
      <c r="I180" s="95"/>
      <c r="J180" s="96">
        <f t="shared" si="39"/>
        <v>0</v>
      </c>
      <c r="K180" s="206"/>
      <c r="L180" s="98">
        <f t="shared" si="40"/>
        <v>0</v>
      </c>
      <c r="M180" s="98">
        <f>ROUND(IFERROR(MIN(L180,'Référentiel et sources'!$H$42*F180),0),2)</f>
        <v>0</v>
      </c>
    </row>
    <row r="181" spans="2:13" x14ac:dyDescent="0.3">
      <c r="B181" s="301"/>
      <c r="C181" s="92" t="s">
        <v>123</v>
      </c>
      <c r="D181" s="92"/>
      <c r="E181" s="93"/>
      <c r="F181" s="94"/>
      <c r="G181" s="95"/>
      <c r="H181" s="92"/>
      <c r="I181" s="95"/>
      <c r="J181" s="96">
        <f t="shared" si="39"/>
        <v>0</v>
      </c>
      <c r="K181" s="206"/>
      <c r="L181" s="98">
        <f t="shared" si="40"/>
        <v>0</v>
      </c>
      <c r="M181" s="98">
        <f>ROUND(IFERROR(MIN(L181,'Référentiel et sources'!$H$42*F181),0),2)</f>
        <v>0</v>
      </c>
    </row>
    <row r="182" spans="2:13" x14ac:dyDescent="0.3">
      <c r="B182" s="301"/>
      <c r="C182" s="100" t="s">
        <v>124</v>
      </c>
      <c r="D182" s="101"/>
      <c r="E182" s="102"/>
      <c r="F182" s="103"/>
      <c r="G182" s="104"/>
      <c r="H182" s="122"/>
      <c r="I182" s="104"/>
      <c r="J182" s="96">
        <f t="shared" si="39"/>
        <v>0</v>
      </c>
      <c r="K182" s="105"/>
      <c r="L182" s="98">
        <f t="shared" si="40"/>
        <v>0</v>
      </c>
      <c r="M182" s="98">
        <f>ROUND(IFERROR(MIN(L182,'Référentiel et sources'!$H$42*F182),0),2)</f>
        <v>0</v>
      </c>
    </row>
    <row r="183" spans="2:13" x14ac:dyDescent="0.3">
      <c r="B183" s="302"/>
      <c r="C183" s="106" t="s">
        <v>147</v>
      </c>
      <c r="D183" s="106"/>
      <c r="E183" s="107"/>
      <c r="F183" s="108">
        <f>SUBTOTAL(9,F178:F182)</f>
        <v>0</v>
      </c>
      <c r="G183" s="109"/>
      <c r="H183" s="123"/>
      <c r="I183" s="109"/>
      <c r="J183" s="110">
        <f>SUBTOTAL(9,J178:J182)</f>
        <v>0</v>
      </c>
      <c r="K183" s="111">
        <f>SUMPRODUCT(K178:K182,H178:H182,F178:F182)</f>
        <v>0</v>
      </c>
      <c r="L183" s="106"/>
      <c r="M183" s="110">
        <f>SUBTOTAL(9,M178:M182)</f>
        <v>0</v>
      </c>
    </row>
    <row r="184" spans="2:13" ht="15.6" x14ac:dyDescent="0.3">
      <c r="B184" s="112" t="s">
        <v>165</v>
      </c>
      <c r="C184" s="113"/>
      <c r="D184" s="113"/>
      <c r="E184" s="114"/>
      <c r="F184" s="203">
        <f>IFERROR(F183,0)+IFERROR(F177,0)+IFERROR(F167,0)+IFERROR(F159,0)+IFERROR(F151,0)+IFERROR(F143,0)</f>
        <v>0</v>
      </c>
      <c r="G184" s="277"/>
      <c r="H184" s="126"/>
      <c r="I184" s="277"/>
      <c r="J184" s="115">
        <f>IFERROR(J183,0)+IFERROR(J177,0)+IFERROR(J167,0)+IFERROR(J159,0)+IFERROR(J151,0)+IFERROR(J143,0)</f>
        <v>0</v>
      </c>
      <c r="K184" s="115">
        <f>IFERROR(K183,0)+IFERROR(K177,0)+IFERROR(K167,0)+IFERROR(K159,0)+IFERROR(K151,0)+IFERROR(K143,0)</f>
        <v>0</v>
      </c>
      <c r="L184" s="113"/>
      <c r="M184" s="115">
        <f>IFERROR(M183,0)+IFERROR(M177,0)+IFERROR(M167,0)+IFERROR(M159,0)+IFERROR(M143,0)+IFERROR(M151,0)</f>
        <v>0</v>
      </c>
    </row>
    <row r="186" spans="2:13" s="70" customFormat="1" ht="27.75" customHeight="1" x14ac:dyDescent="0.3">
      <c r="B186" s="71" t="s">
        <v>166</v>
      </c>
      <c r="C186" s="72"/>
      <c r="D186" s="72"/>
      <c r="E186" s="72"/>
      <c r="F186" s="72"/>
      <c r="G186" s="72"/>
      <c r="H186" s="72"/>
      <c r="I186" s="72"/>
      <c r="J186" s="72"/>
      <c r="K186" s="72"/>
      <c r="L186" s="72"/>
      <c r="M186" s="72"/>
    </row>
    <row r="187" spans="2:13" ht="8.25" customHeight="1" x14ac:dyDescent="0.3"/>
    <row r="188" spans="2:13" s="80" customFormat="1" ht="91.5" customHeight="1" x14ac:dyDescent="0.3">
      <c r="B188" s="81" t="s">
        <v>111</v>
      </c>
      <c r="C188" s="82" t="s">
        <v>112</v>
      </c>
      <c r="D188" s="82" t="s">
        <v>113</v>
      </c>
      <c r="E188" s="83" t="s">
        <v>114</v>
      </c>
      <c r="F188" s="81" t="s">
        <v>115</v>
      </c>
      <c r="G188" s="82" t="s">
        <v>116</v>
      </c>
      <c r="H188" s="83" t="s">
        <v>117</v>
      </c>
      <c r="I188" s="83" t="s">
        <v>163</v>
      </c>
      <c r="J188" s="83" t="s">
        <v>119</v>
      </c>
      <c r="K188" s="83" t="s">
        <v>120</v>
      </c>
    </row>
    <row r="189" spans="2:13" s="80" customFormat="1" ht="14.55" customHeight="1" x14ac:dyDescent="0.3">
      <c r="B189" s="300" t="s">
        <v>121</v>
      </c>
      <c r="C189" s="84" t="s">
        <v>122</v>
      </c>
      <c r="D189" s="84"/>
      <c r="E189" s="85"/>
      <c r="F189" s="86"/>
      <c r="G189" s="87"/>
      <c r="H189" s="90">
        <f>F189*G189</f>
        <v>0</v>
      </c>
      <c r="I189" s="128"/>
      <c r="J189" s="90">
        <f>ROUND(IFERROR(H189,),2)</f>
        <v>0</v>
      </c>
      <c r="K189" s="91">
        <f>ROUND(IFERROR(MIN(J189,'Référentiel et sources'!$H$44*F189),0),2)</f>
        <v>0</v>
      </c>
    </row>
    <row r="190" spans="2:13" s="80" customFormat="1" x14ac:dyDescent="0.3">
      <c r="B190" s="301"/>
      <c r="C190" s="92" t="s">
        <v>123</v>
      </c>
      <c r="D190" s="92"/>
      <c r="E190" s="93"/>
      <c r="F190" s="94"/>
      <c r="G190" s="95"/>
      <c r="H190" s="98">
        <f t="shared" ref="H190:H194" si="41">F190*G190</f>
        <v>0</v>
      </c>
      <c r="I190" s="128"/>
      <c r="J190" s="98">
        <f t="shared" ref="J190:J194" si="42">ROUND(IFERROR(H190,),2)</f>
        <v>0</v>
      </c>
      <c r="K190" s="99">
        <f>ROUND(IFERROR(MIN(J190,'Référentiel et sources'!$H$44*F190),0),2)</f>
        <v>0</v>
      </c>
    </row>
    <row r="191" spans="2:13" s="80" customFormat="1" x14ac:dyDescent="0.3">
      <c r="B191" s="301"/>
      <c r="C191" s="92" t="s">
        <v>123</v>
      </c>
      <c r="D191" s="92"/>
      <c r="E191" s="93"/>
      <c r="F191" s="94"/>
      <c r="G191" s="95"/>
      <c r="H191" s="98">
        <f t="shared" si="41"/>
        <v>0</v>
      </c>
      <c r="I191" s="128"/>
      <c r="J191" s="98">
        <f t="shared" si="42"/>
        <v>0</v>
      </c>
      <c r="K191" s="99">
        <f>ROUND(IFERROR(MIN(J191,'Référentiel et sources'!$H$44*F191),0),2)</f>
        <v>0</v>
      </c>
    </row>
    <row r="192" spans="2:13" s="80" customFormat="1" x14ac:dyDescent="0.3">
      <c r="B192" s="301"/>
      <c r="C192" s="92" t="s">
        <v>123</v>
      </c>
      <c r="D192" s="92"/>
      <c r="E192" s="93"/>
      <c r="F192" s="94"/>
      <c r="G192" s="95"/>
      <c r="H192" s="98">
        <f t="shared" si="41"/>
        <v>0</v>
      </c>
      <c r="I192" s="128"/>
      <c r="J192" s="98">
        <f>ROUND(IFERROR(H192,),2)</f>
        <v>0</v>
      </c>
      <c r="K192" s="99">
        <f>ROUND(IFERROR(MIN(J192,'Référentiel et sources'!$H$44*F192),0),2)</f>
        <v>0</v>
      </c>
    </row>
    <row r="193" spans="2:11" s="80" customFormat="1" x14ac:dyDescent="0.3">
      <c r="B193" s="301"/>
      <c r="C193" s="92" t="s">
        <v>123</v>
      </c>
      <c r="D193" s="92"/>
      <c r="E193" s="93"/>
      <c r="F193" s="94"/>
      <c r="G193" s="95"/>
      <c r="H193" s="98">
        <f t="shared" si="41"/>
        <v>0</v>
      </c>
      <c r="I193" s="128"/>
      <c r="J193" s="98">
        <f t="shared" si="42"/>
        <v>0</v>
      </c>
      <c r="K193" s="99">
        <f>ROUND(IFERROR(MIN(J193,'Référentiel et sources'!$H$44*F193),0),2)</f>
        <v>0</v>
      </c>
    </row>
    <row r="194" spans="2:11" s="80" customFormat="1" x14ac:dyDescent="0.3">
      <c r="B194" s="301"/>
      <c r="C194" s="100" t="s">
        <v>124</v>
      </c>
      <c r="D194" s="101"/>
      <c r="E194" s="102"/>
      <c r="F194" s="103"/>
      <c r="G194" s="165"/>
      <c r="H194" s="98">
        <f t="shared" si="41"/>
        <v>0</v>
      </c>
      <c r="I194" s="105"/>
      <c r="J194" s="98">
        <f t="shared" si="42"/>
        <v>0</v>
      </c>
      <c r="K194" s="99">
        <f>ROUND(IFERROR(MIN(J194,'Référentiel et sources'!$H$44*F194),0),2)</f>
        <v>0</v>
      </c>
    </row>
    <row r="195" spans="2:11" s="80" customFormat="1" x14ac:dyDescent="0.3">
      <c r="B195" s="302"/>
      <c r="C195" s="106" t="s">
        <v>157</v>
      </c>
      <c r="D195" s="106"/>
      <c r="E195" s="107"/>
      <c r="F195" s="108">
        <f>SUBTOTAL(9,F189:F194)</f>
        <v>0</v>
      </c>
      <c r="G195" s="167"/>
      <c r="H195" s="167">
        <f>SUBTOTAL(9,H189:H194)</f>
        <v>0</v>
      </c>
      <c r="I195" s="111">
        <f>SUMPRODUCT(I189:I194,F189:F194,D189:D194)</f>
        <v>0</v>
      </c>
      <c r="J195" s="106"/>
      <c r="K195" s="110">
        <f>SUBTOTAL(9,K189:K194)</f>
        <v>0</v>
      </c>
    </row>
    <row r="196" spans="2:11" s="80" customFormat="1" ht="14.55" customHeight="1" x14ac:dyDescent="0.3">
      <c r="B196" s="300" t="s">
        <v>126</v>
      </c>
      <c r="C196" s="92" t="s">
        <v>127</v>
      </c>
      <c r="D196" s="84"/>
      <c r="E196" s="85"/>
      <c r="F196" s="86"/>
      <c r="G196" s="87"/>
      <c r="H196" s="90">
        <f>F196*G196</f>
        <v>0</v>
      </c>
      <c r="I196" s="128"/>
      <c r="J196" s="90">
        <f>ROUND(IFERROR(H196,),2)</f>
        <v>0</v>
      </c>
      <c r="K196" s="91">
        <f>ROUND(IFERROR(MIN(J196,'Référentiel et sources'!$H$43*F196),0),2)</f>
        <v>0</v>
      </c>
    </row>
    <row r="197" spans="2:11" s="80" customFormat="1" x14ac:dyDescent="0.3">
      <c r="B197" s="301"/>
      <c r="C197" s="92" t="s">
        <v>128</v>
      </c>
      <c r="D197" s="92"/>
      <c r="E197" s="93"/>
      <c r="F197" s="94"/>
      <c r="G197" s="95"/>
      <c r="H197" s="98">
        <f t="shared" ref="H197:H202" si="43">F197*G197</f>
        <v>0</v>
      </c>
      <c r="I197" s="128"/>
      <c r="J197" s="98">
        <f t="shared" ref="J197:J202" si="44">ROUND(IFERROR(H197,),2)</f>
        <v>0</v>
      </c>
      <c r="K197" s="99">
        <f>ROUND(IFERROR(MIN(J197,'Référentiel et sources'!$H$43*F197),0),2)</f>
        <v>0</v>
      </c>
    </row>
    <row r="198" spans="2:11" s="80" customFormat="1" x14ac:dyDescent="0.3">
      <c r="B198" s="301"/>
      <c r="C198" s="92" t="s">
        <v>123</v>
      </c>
      <c r="D198" s="92"/>
      <c r="E198" s="93"/>
      <c r="F198" s="94"/>
      <c r="G198" s="95"/>
      <c r="H198" s="98">
        <f t="shared" si="43"/>
        <v>0</v>
      </c>
      <c r="I198" s="128"/>
      <c r="J198" s="98">
        <f t="shared" si="44"/>
        <v>0</v>
      </c>
      <c r="K198" s="99">
        <f>ROUND(IFERROR(MIN(J198,'Référentiel et sources'!$H$43*F198),0),2)</f>
        <v>0</v>
      </c>
    </row>
    <row r="199" spans="2:11" s="80" customFormat="1" x14ac:dyDescent="0.3">
      <c r="B199" s="301"/>
      <c r="C199" s="92" t="s">
        <v>123</v>
      </c>
      <c r="D199" s="92"/>
      <c r="E199" s="93"/>
      <c r="F199" s="94"/>
      <c r="G199" s="95"/>
      <c r="H199" s="98">
        <f t="shared" si="43"/>
        <v>0</v>
      </c>
      <c r="I199" s="128"/>
      <c r="J199" s="98">
        <f t="shared" si="44"/>
        <v>0</v>
      </c>
      <c r="K199" s="99">
        <f>ROUND(IFERROR(MIN(J199,'Référentiel et sources'!$H$43*F199),0),2)</f>
        <v>0</v>
      </c>
    </row>
    <row r="200" spans="2:11" s="80" customFormat="1" x14ac:dyDescent="0.3">
      <c r="B200" s="301"/>
      <c r="C200" s="92" t="s">
        <v>123</v>
      </c>
      <c r="D200" s="92"/>
      <c r="E200" s="93"/>
      <c r="F200" s="94"/>
      <c r="G200" s="95"/>
      <c r="H200" s="98">
        <f t="shared" si="43"/>
        <v>0</v>
      </c>
      <c r="I200" s="128"/>
      <c r="J200" s="98">
        <f t="shared" si="44"/>
        <v>0</v>
      </c>
      <c r="K200" s="99">
        <f>ROUND(IFERROR(MIN(J200,'Référentiel et sources'!$H$43*F200),0),2)</f>
        <v>0</v>
      </c>
    </row>
    <row r="201" spans="2:11" s="80" customFormat="1" x14ac:dyDescent="0.3">
      <c r="B201" s="301"/>
      <c r="C201" s="92" t="s">
        <v>123</v>
      </c>
      <c r="D201" s="92"/>
      <c r="E201" s="93"/>
      <c r="F201" s="94"/>
      <c r="G201" s="95"/>
      <c r="H201" s="98">
        <f t="shared" si="43"/>
        <v>0</v>
      </c>
      <c r="I201" s="128"/>
      <c r="J201" s="98">
        <f t="shared" si="44"/>
        <v>0</v>
      </c>
      <c r="K201" s="99">
        <f>ROUND(IFERROR(MIN(J201,'Référentiel et sources'!$H$43*F201),0),2)</f>
        <v>0</v>
      </c>
    </row>
    <row r="202" spans="2:11" s="80" customFormat="1" x14ac:dyDescent="0.3">
      <c r="B202" s="301"/>
      <c r="C202" s="100" t="s">
        <v>124</v>
      </c>
      <c r="D202" s="101"/>
      <c r="E202" s="102"/>
      <c r="F202" s="103"/>
      <c r="G202" s="165"/>
      <c r="H202" s="98">
        <f t="shared" si="43"/>
        <v>0</v>
      </c>
      <c r="I202" s="105"/>
      <c r="J202" s="98">
        <f t="shared" si="44"/>
        <v>0</v>
      </c>
      <c r="K202" s="99">
        <f>ROUND(IFERROR(MIN(J202,'Référentiel et sources'!$H$43*F202),0),2)</f>
        <v>0</v>
      </c>
    </row>
    <row r="203" spans="2:11" s="80" customFormat="1" x14ac:dyDescent="0.3">
      <c r="B203" s="302"/>
      <c r="C203" s="106" t="s">
        <v>129</v>
      </c>
      <c r="D203" s="106"/>
      <c r="E203" s="107"/>
      <c r="F203" s="108">
        <f>SUBTOTAL(9,F196:F202)</f>
        <v>0</v>
      </c>
      <c r="G203" s="167"/>
      <c r="H203" s="167">
        <f>SUBTOTAL(9,H196:H202)</f>
        <v>0</v>
      </c>
      <c r="I203" s="111">
        <f>SUMPRODUCT(I195:I202,F195:F202,D195:D202)</f>
        <v>0</v>
      </c>
      <c r="J203" s="106"/>
      <c r="K203" s="110">
        <f>SUBTOTAL(9,K196:K202)</f>
        <v>0</v>
      </c>
    </row>
    <row r="204" spans="2:11" s="80" customFormat="1" ht="14.55" customHeight="1" x14ac:dyDescent="0.3">
      <c r="B204" s="300" t="s">
        <v>130</v>
      </c>
      <c r="C204" s="84" t="s">
        <v>131</v>
      </c>
      <c r="D204" s="84"/>
      <c r="E204" s="85"/>
      <c r="F204" s="86"/>
      <c r="G204" s="87"/>
      <c r="H204" s="90">
        <f>F204*G204</f>
        <v>0</v>
      </c>
      <c r="I204" s="128"/>
      <c r="J204" s="90">
        <f>ROUND(IFERROR(H204,),2)</f>
        <v>0</v>
      </c>
      <c r="K204" s="91">
        <f>ROUND(IFERROR(MIN(J204,'Référentiel et sources'!$H$43*F204),0),2)</f>
        <v>0</v>
      </c>
    </row>
    <row r="205" spans="2:11" s="80" customFormat="1" x14ac:dyDescent="0.3">
      <c r="B205" s="301"/>
      <c r="C205" s="92" t="s">
        <v>132</v>
      </c>
      <c r="D205" s="92"/>
      <c r="E205" s="93"/>
      <c r="F205" s="94"/>
      <c r="G205" s="95"/>
      <c r="H205" s="98">
        <f t="shared" ref="H205:H210" si="45">F205*G205</f>
        <v>0</v>
      </c>
      <c r="I205" s="128"/>
      <c r="J205" s="98">
        <f t="shared" ref="J205:J210" si="46">ROUND(IFERROR(H205,),2)</f>
        <v>0</v>
      </c>
      <c r="K205" s="99">
        <f>ROUND(IFERROR(MIN(J205,'Référentiel et sources'!$H$43*F205),0),2)</f>
        <v>0</v>
      </c>
    </row>
    <row r="206" spans="2:11" s="80" customFormat="1" x14ac:dyDescent="0.3">
      <c r="B206" s="301"/>
      <c r="C206" s="92" t="s">
        <v>123</v>
      </c>
      <c r="D206" s="92"/>
      <c r="E206" s="93"/>
      <c r="F206" s="94"/>
      <c r="G206" s="95"/>
      <c r="H206" s="98">
        <f t="shared" si="45"/>
        <v>0</v>
      </c>
      <c r="I206" s="128"/>
      <c r="J206" s="98">
        <f t="shared" si="46"/>
        <v>0</v>
      </c>
      <c r="K206" s="99">
        <f>ROUND(IFERROR(MIN(J206,'Référentiel et sources'!$H$43*F206),0),2)</f>
        <v>0</v>
      </c>
    </row>
    <row r="207" spans="2:11" s="80" customFormat="1" x14ac:dyDescent="0.3">
      <c r="B207" s="301"/>
      <c r="C207" s="92" t="s">
        <v>123</v>
      </c>
      <c r="D207" s="92"/>
      <c r="E207" s="93"/>
      <c r="F207" s="94"/>
      <c r="G207" s="95"/>
      <c r="H207" s="98">
        <f t="shared" si="45"/>
        <v>0</v>
      </c>
      <c r="I207" s="128"/>
      <c r="J207" s="98">
        <f t="shared" si="46"/>
        <v>0</v>
      </c>
      <c r="K207" s="99">
        <f>ROUND(IFERROR(MIN(J207,'Référentiel et sources'!$H$43*F207),0),2)</f>
        <v>0</v>
      </c>
    </row>
    <row r="208" spans="2:11" s="80" customFormat="1" x14ac:dyDescent="0.3">
      <c r="B208" s="301"/>
      <c r="C208" s="92" t="s">
        <v>123</v>
      </c>
      <c r="D208" s="92"/>
      <c r="E208" s="93"/>
      <c r="F208" s="94"/>
      <c r="G208" s="95"/>
      <c r="H208" s="98">
        <f t="shared" si="45"/>
        <v>0</v>
      </c>
      <c r="I208" s="128"/>
      <c r="J208" s="98">
        <f t="shared" si="46"/>
        <v>0</v>
      </c>
      <c r="K208" s="99">
        <f>ROUND(IFERROR(MIN(J208,'Référentiel et sources'!$H$43*F208),0),2)</f>
        <v>0</v>
      </c>
    </row>
    <row r="209" spans="2:11" s="80" customFormat="1" x14ac:dyDescent="0.3">
      <c r="B209" s="301"/>
      <c r="C209" s="92" t="s">
        <v>123</v>
      </c>
      <c r="D209" s="92"/>
      <c r="E209" s="93"/>
      <c r="F209" s="94"/>
      <c r="G209" s="95"/>
      <c r="H209" s="98">
        <f t="shared" si="45"/>
        <v>0</v>
      </c>
      <c r="I209" s="128"/>
      <c r="J209" s="98">
        <f t="shared" si="46"/>
        <v>0</v>
      </c>
      <c r="K209" s="99">
        <f>ROUND(IFERROR(MIN(J209,'Référentiel et sources'!$H$43*F209),0),2)</f>
        <v>0</v>
      </c>
    </row>
    <row r="210" spans="2:11" s="80" customFormat="1" x14ac:dyDescent="0.3">
      <c r="B210" s="301"/>
      <c r="C210" s="100" t="s">
        <v>124</v>
      </c>
      <c r="D210" s="101"/>
      <c r="E210" s="102"/>
      <c r="F210" s="103"/>
      <c r="G210" s="165"/>
      <c r="H210" s="98">
        <f t="shared" si="45"/>
        <v>0</v>
      </c>
      <c r="I210" s="105"/>
      <c r="J210" s="98">
        <f t="shared" si="46"/>
        <v>0</v>
      </c>
      <c r="K210" s="99">
        <f>ROUND(IFERROR(MIN(J210,'Référentiel et sources'!$H$43*F210),0),2)</f>
        <v>0</v>
      </c>
    </row>
    <row r="211" spans="2:11" s="80" customFormat="1" x14ac:dyDescent="0.3">
      <c r="B211" s="302"/>
      <c r="C211" s="106" t="s">
        <v>133</v>
      </c>
      <c r="D211" s="106"/>
      <c r="E211" s="107"/>
      <c r="F211" s="108">
        <f>SUBTOTAL(9,F204:F210)</f>
        <v>0</v>
      </c>
      <c r="G211" s="167"/>
      <c r="H211" s="167">
        <f>SUBTOTAL(9,H204:H210)</f>
        <v>0</v>
      </c>
      <c r="I211" s="111">
        <f>SUMPRODUCT(I203:I210,F203:F210,D203:D210)</f>
        <v>0</v>
      </c>
      <c r="J211" s="106"/>
      <c r="K211" s="110">
        <f>SUBTOTAL(9,K204:K210)</f>
        <v>0</v>
      </c>
    </row>
    <row r="212" spans="2:11" x14ac:dyDescent="0.3">
      <c r="B212" s="300" t="s">
        <v>167</v>
      </c>
      <c r="C212" s="84" t="s">
        <v>168</v>
      </c>
      <c r="D212" s="84"/>
      <c r="E212" s="85"/>
      <c r="F212" s="86"/>
      <c r="G212" s="87"/>
      <c r="H212" s="88">
        <f>F212*G212</f>
        <v>0</v>
      </c>
      <c r="I212" s="127"/>
      <c r="J212" s="98">
        <f>ROUND(IFERROR(H212,),2)</f>
        <v>0</v>
      </c>
      <c r="K212" s="99">
        <f>ROUND(IFERROR(MIN(J212,'Référentiel et sources'!$H$40*F212),0),2)</f>
        <v>0</v>
      </c>
    </row>
    <row r="213" spans="2:11" x14ac:dyDescent="0.3">
      <c r="B213" s="301"/>
      <c r="C213" s="92" t="s">
        <v>135</v>
      </c>
      <c r="D213" s="92"/>
      <c r="E213" s="93"/>
      <c r="F213" s="94"/>
      <c r="G213" s="95"/>
      <c r="H213" s="96">
        <f t="shared" ref="H213:H218" si="47">F213*G213</f>
        <v>0</v>
      </c>
      <c r="I213" s="128"/>
      <c r="J213" s="98">
        <f t="shared" ref="J213:J218" si="48">ROUND(IFERROR(H213,),2)</f>
        <v>0</v>
      </c>
      <c r="K213" s="99">
        <f>ROUND(IFERROR(MIN(J213,'Référentiel et sources'!$H$40*F213),0),2)</f>
        <v>0</v>
      </c>
    </row>
    <row r="214" spans="2:11" x14ac:dyDescent="0.3">
      <c r="B214" s="301"/>
      <c r="C214" s="92" t="s">
        <v>136</v>
      </c>
      <c r="D214" s="92"/>
      <c r="E214" s="93"/>
      <c r="F214" s="94"/>
      <c r="G214" s="95"/>
      <c r="H214" s="96">
        <f t="shared" si="47"/>
        <v>0</v>
      </c>
      <c r="I214" s="128"/>
      <c r="J214" s="98">
        <f t="shared" si="48"/>
        <v>0</v>
      </c>
      <c r="K214" s="99">
        <f>ROUND(IFERROR(MIN(J214,'Référentiel et sources'!$H$40*F214),0),2)</f>
        <v>0</v>
      </c>
    </row>
    <row r="215" spans="2:11" x14ac:dyDescent="0.3">
      <c r="B215" s="301"/>
      <c r="C215" s="92" t="s">
        <v>123</v>
      </c>
      <c r="D215" s="92"/>
      <c r="E215" s="93"/>
      <c r="F215" s="94"/>
      <c r="G215" s="95"/>
      <c r="H215" s="96">
        <f t="shared" si="47"/>
        <v>0</v>
      </c>
      <c r="I215" s="128"/>
      <c r="J215" s="98">
        <f t="shared" si="48"/>
        <v>0</v>
      </c>
      <c r="K215" s="99">
        <f>ROUND(IFERROR(MIN(J215,'Référentiel et sources'!$H$40*F215),0),2)</f>
        <v>0</v>
      </c>
    </row>
    <row r="216" spans="2:11" x14ac:dyDescent="0.3">
      <c r="B216" s="301"/>
      <c r="C216" s="92" t="s">
        <v>123</v>
      </c>
      <c r="D216" s="92"/>
      <c r="E216" s="93"/>
      <c r="F216" s="94"/>
      <c r="G216" s="95"/>
      <c r="H216" s="96">
        <f t="shared" si="47"/>
        <v>0</v>
      </c>
      <c r="I216" s="128"/>
      <c r="J216" s="98">
        <f t="shared" si="48"/>
        <v>0</v>
      </c>
      <c r="K216" s="99">
        <f>ROUND(IFERROR(MIN(J216,'Référentiel et sources'!$H$40*F216),0),2)</f>
        <v>0</v>
      </c>
    </row>
    <row r="217" spans="2:11" x14ac:dyDescent="0.3">
      <c r="B217" s="301"/>
      <c r="C217" s="92" t="s">
        <v>123</v>
      </c>
      <c r="D217" s="92"/>
      <c r="E217" s="93"/>
      <c r="F217" s="94"/>
      <c r="G217" s="95"/>
      <c r="H217" s="96">
        <f t="shared" si="47"/>
        <v>0</v>
      </c>
      <c r="I217" s="128"/>
      <c r="J217" s="98">
        <f t="shared" si="48"/>
        <v>0</v>
      </c>
      <c r="K217" s="99">
        <f>ROUND(IFERROR(MIN(J217,'Référentiel et sources'!$H$40*F217),0),2)</f>
        <v>0</v>
      </c>
    </row>
    <row r="218" spans="2:11" x14ac:dyDescent="0.3">
      <c r="B218" s="301"/>
      <c r="C218" s="100" t="s">
        <v>124</v>
      </c>
      <c r="D218" s="101"/>
      <c r="E218" s="102"/>
      <c r="F218" s="103"/>
      <c r="G218" s="104"/>
      <c r="H218" s="96">
        <f t="shared" si="47"/>
        <v>0</v>
      </c>
      <c r="I218" s="105"/>
      <c r="J218" s="98">
        <f t="shared" si="48"/>
        <v>0</v>
      </c>
      <c r="K218" s="99">
        <f>ROUND(IFERROR(MIN(J218,'Référentiel et sources'!$H$40*F218),0),2)</f>
        <v>0</v>
      </c>
    </row>
    <row r="219" spans="2:11" x14ac:dyDescent="0.3">
      <c r="B219" s="302"/>
      <c r="C219" s="106" t="s">
        <v>137</v>
      </c>
      <c r="D219" s="106"/>
      <c r="E219" s="107"/>
      <c r="F219" s="108">
        <f>SUBTOTAL(9,F212:F218)</f>
        <v>0</v>
      </c>
      <c r="G219" s="109"/>
      <c r="H219" s="110">
        <f>SUBTOTAL(9,H212:H218)</f>
        <v>0</v>
      </c>
      <c r="I219" s="111"/>
      <c r="J219" s="106"/>
      <c r="K219" s="110">
        <f>SUBTOTAL(9,K212:K218)</f>
        <v>0</v>
      </c>
    </row>
    <row r="220" spans="2:11" x14ac:dyDescent="0.3">
      <c r="B220" s="300" t="s">
        <v>138</v>
      </c>
      <c r="C220" s="92" t="s">
        <v>139</v>
      </c>
      <c r="D220" s="84"/>
      <c r="E220" s="85"/>
      <c r="F220" s="86"/>
      <c r="G220" s="87"/>
      <c r="H220" s="88">
        <f t="shared" ref="H220:H228" si="49">F220*G220</f>
        <v>0</v>
      </c>
      <c r="I220" s="127"/>
      <c r="J220" s="98">
        <f>ROUND(IFERROR(H220,),2)</f>
        <v>0</v>
      </c>
      <c r="K220" s="99">
        <f>ROUND(IFERROR(MIN(J220,'Référentiel et sources'!$H$41*F220),0),2)</f>
        <v>0</v>
      </c>
    </row>
    <row r="221" spans="2:11" x14ac:dyDescent="0.3">
      <c r="B221" s="309"/>
      <c r="C221" s="92" t="s">
        <v>140</v>
      </c>
      <c r="D221" s="124"/>
      <c r="E221" s="125"/>
      <c r="F221" s="94"/>
      <c r="G221" s="95"/>
      <c r="H221" s="96">
        <f t="shared" si="49"/>
        <v>0</v>
      </c>
      <c r="I221" s="128"/>
      <c r="J221" s="98">
        <f t="shared" ref="J221:J228" si="50">ROUND(IFERROR(H221,),2)</f>
        <v>0</v>
      </c>
      <c r="K221" s="99">
        <f>ROUND(IFERROR(MIN(J221,'Référentiel et sources'!$H$41*F221),0),2)</f>
        <v>0</v>
      </c>
    </row>
    <row r="222" spans="2:11" x14ac:dyDescent="0.3">
      <c r="B222" s="309"/>
      <c r="C222" s="92" t="s">
        <v>141</v>
      </c>
      <c r="D222" s="124"/>
      <c r="E222" s="125"/>
      <c r="F222" s="94"/>
      <c r="G222" s="95"/>
      <c r="H222" s="96">
        <f t="shared" si="49"/>
        <v>0</v>
      </c>
      <c r="I222" s="128"/>
      <c r="J222" s="98">
        <f t="shared" si="50"/>
        <v>0</v>
      </c>
      <c r="K222" s="99">
        <f>ROUND(IFERROR(MIN(J222,'Référentiel et sources'!$H$41*F222),0),2)</f>
        <v>0</v>
      </c>
    </row>
    <row r="223" spans="2:11" x14ac:dyDescent="0.3">
      <c r="B223" s="301"/>
      <c r="C223" s="92" t="s">
        <v>142</v>
      </c>
      <c r="D223" s="92"/>
      <c r="E223" s="93"/>
      <c r="F223" s="94"/>
      <c r="G223" s="95"/>
      <c r="H223" s="96">
        <f t="shared" si="49"/>
        <v>0</v>
      </c>
      <c r="I223" s="128"/>
      <c r="J223" s="98">
        <f t="shared" si="50"/>
        <v>0</v>
      </c>
      <c r="K223" s="99">
        <f>ROUND(IFERROR(MIN(J223,'Référentiel et sources'!$H$41*F223),0),2)</f>
        <v>0</v>
      </c>
    </row>
    <row r="224" spans="2:11" x14ac:dyDescent="0.3">
      <c r="B224" s="301"/>
      <c r="C224" s="92" t="s">
        <v>143</v>
      </c>
      <c r="D224" s="92"/>
      <c r="E224" s="93"/>
      <c r="F224" s="94"/>
      <c r="G224" s="95"/>
      <c r="H224" s="96">
        <f t="shared" si="49"/>
        <v>0</v>
      </c>
      <c r="I224" s="128"/>
      <c r="J224" s="98">
        <f t="shared" si="50"/>
        <v>0</v>
      </c>
      <c r="K224" s="99">
        <f>ROUND(IFERROR(MIN(J224,'Référentiel et sources'!$H$41*F224),0),2)</f>
        <v>0</v>
      </c>
    </row>
    <row r="225" spans="2:13" x14ac:dyDescent="0.3">
      <c r="B225" s="301"/>
      <c r="C225" s="92" t="s">
        <v>123</v>
      </c>
      <c r="D225" s="92"/>
      <c r="E225" s="93"/>
      <c r="F225" s="94"/>
      <c r="G225" s="95"/>
      <c r="H225" s="96">
        <f t="shared" si="49"/>
        <v>0</v>
      </c>
      <c r="I225" s="128"/>
      <c r="J225" s="98">
        <f t="shared" si="50"/>
        <v>0</v>
      </c>
      <c r="K225" s="99">
        <f>ROUND(IFERROR(MIN(J225,'Référentiel et sources'!$H$41*F225),0),2)</f>
        <v>0</v>
      </c>
    </row>
    <row r="226" spans="2:13" x14ac:dyDescent="0.3">
      <c r="B226" s="301"/>
      <c r="C226" s="92" t="s">
        <v>123</v>
      </c>
      <c r="D226" s="92"/>
      <c r="E226" s="93"/>
      <c r="F226" s="94"/>
      <c r="G226" s="95"/>
      <c r="H226" s="96">
        <f t="shared" si="49"/>
        <v>0</v>
      </c>
      <c r="I226" s="128"/>
      <c r="J226" s="98">
        <f t="shared" si="50"/>
        <v>0</v>
      </c>
      <c r="K226" s="99">
        <f>ROUND(IFERROR(MIN(J226,'Référentiel et sources'!$H$41*F226),0),2)</f>
        <v>0</v>
      </c>
    </row>
    <row r="227" spans="2:13" x14ac:dyDescent="0.3">
      <c r="B227" s="301"/>
      <c r="C227" s="92" t="s">
        <v>123</v>
      </c>
      <c r="D227" s="92"/>
      <c r="E227" s="93"/>
      <c r="F227" s="94"/>
      <c r="G227" s="95"/>
      <c r="H227" s="96">
        <f t="shared" si="49"/>
        <v>0</v>
      </c>
      <c r="I227" s="128"/>
      <c r="J227" s="98">
        <f t="shared" si="50"/>
        <v>0</v>
      </c>
      <c r="K227" s="99">
        <f>ROUND(IFERROR(MIN(J227,'Référentiel et sources'!$H$41*F227),0),2)</f>
        <v>0</v>
      </c>
    </row>
    <row r="228" spans="2:13" x14ac:dyDescent="0.3">
      <c r="B228" s="301"/>
      <c r="C228" s="100" t="s">
        <v>124</v>
      </c>
      <c r="D228" s="101"/>
      <c r="E228" s="102"/>
      <c r="F228" s="103"/>
      <c r="G228" s="104"/>
      <c r="H228" s="96">
        <f t="shared" si="49"/>
        <v>0</v>
      </c>
      <c r="I228" s="105"/>
      <c r="J228" s="98">
        <f t="shared" si="50"/>
        <v>0</v>
      </c>
      <c r="K228" s="99">
        <f>ROUND(IFERROR(MIN(J228,'Référentiel et sources'!$H$41*F228),0),2)</f>
        <v>0</v>
      </c>
    </row>
    <row r="229" spans="2:13" x14ac:dyDescent="0.3">
      <c r="B229" s="302"/>
      <c r="C229" s="106" t="s">
        <v>164</v>
      </c>
      <c r="D229" s="106"/>
      <c r="E229" s="107"/>
      <c r="F229" s="108">
        <f>SUBTOTAL(9,F220:F228)</f>
        <v>0</v>
      </c>
      <c r="G229" s="109"/>
      <c r="H229" s="110">
        <f>SUBTOTAL(9,H220:H228)</f>
        <v>0</v>
      </c>
      <c r="I229" s="111"/>
      <c r="J229" s="106"/>
      <c r="K229" s="110">
        <f>SUBTOTAL(9,K220:K228)</f>
        <v>0</v>
      </c>
    </row>
    <row r="230" spans="2:13" x14ac:dyDescent="0.3">
      <c r="B230" s="300" t="s">
        <v>145</v>
      </c>
      <c r="C230" s="84" t="s">
        <v>146</v>
      </c>
      <c r="D230" s="84"/>
      <c r="E230" s="85"/>
      <c r="F230" s="86"/>
      <c r="G230" s="87"/>
      <c r="H230" s="88">
        <f t="shared" ref="H230:H234" si="51">F230*G230</f>
        <v>0</v>
      </c>
      <c r="I230" s="127"/>
      <c r="J230" s="98">
        <f>ROUND(IFERROR(H230,),2)</f>
        <v>0</v>
      </c>
      <c r="K230" s="99">
        <f>ROUND(IFERROR(MIN(J230,'Référentiel et sources'!$H$42*F230),0),2)</f>
        <v>0</v>
      </c>
    </row>
    <row r="231" spans="2:13" x14ac:dyDescent="0.3">
      <c r="B231" s="301"/>
      <c r="C231" s="92" t="s">
        <v>123</v>
      </c>
      <c r="D231" s="92"/>
      <c r="E231" s="93"/>
      <c r="F231" s="94"/>
      <c r="G231" s="95"/>
      <c r="H231" s="96">
        <f t="shared" si="51"/>
        <v>0</v>
      </c>
      <c r="I231" s="128"/>
      <c r="J231" s="98">
        <f t="shared" ref="J231:J234" si="52">ROUND(IFERROR(H231,),2)</f>
        <v>0</v>
      </c>
      <c r="K231" s="99">
        <f>ROUND(IFERROR(MIN(J231,'Référentiel et sources'!$H$42*F231),0),2)</f>
        <v>0</v>
      </c>
    </row>
    <row r="232" spans="2:13" x14ac:dyDescent="0.3">
      <c r="B232" s="301"/>
      <c r="C232" s="92" t="s">
        <v>123</v>
      </c>
      <c r="D232" s="92"/>
      <c r="E232" s="93"/>
      <c r="F232" s="94"/>
      <c r="G232" s="95"/>
      <c r="H232" s="96">
        <f>F232*G232</f>
        <v>0</v>
      </c>
      <c r="I232" s="128"/>
      <c r="J232" s="98">
        <f t="shared" si="52"/>
        <v>0</v>
      </c>
      <c r="K232" s="99">
        <f>ROUND(IFERROR(MIN(J232,'Référentiel et sources'!$H$42*F232),0),2)</f>
        <v>0</v>
      </c>
    </row>
    <row r="233" spans="2:13" x14ac:dyDescent="0.3">
      <c r="B233" s="301"/>
      <c r="C233" s="92" t="s">
        <v>123</v>
      </c>
      <c r="D233" s="92"/>
      <c r="E233" s="93"/>
      <c r="F233" s="94"/>
      <c r="G233" s="95"/>
      <c r="H233" s="96">
        <f>F233*G233</f>
        <v>0</v>
      </c>
      <c r="I233" s="128"/>
      <c r="J233" s="98">
        <f t="shared" si="52"/>
        <v>0</v>
      </c>
      <c r="K233" s="99">
        <f>ROUND(IFERROR(MIN(J233,'Référentiel et sources'!$H$42*F233),0),2)</f>
        <v>0</v>
      </c>
    </row>
    <row r="234" spans="2:13" x14ac:dyDescent="0.3">
      <c r="B234" s="301"/>
      <c r="C234" s="100" t="s">
        <v>124</v>
      </c>
      <c r="D234" s="101"/>
      <c r="E234" s="102"/>
      <c r="F234" s="103"/>
      <c r="G234" s="104"/>
      <c r="H234" s="96">
        <f t="shared" si="51"/>
        <v>0</v>
      </c>
      <c r="I234" s="105"/>
      <c r="J234" s="98">
        <f t="shared" si="52"/>
        <v>0</v>
      </c>
      <c r="K234" s="99">
        <f>ROUND(IFERROR(MIN(J234,'Référentiel et sources'!$H$42*F234),0),2)</f>
        <v>0</v>
      </c>
    </row>
    <row r="235" spans="2:13" x14ac:dyDescent="0.3">
      <c r="B235" s="302"/>
      <c r="C235" s="106" t="s">
        <v>147</v>
      </c>
      <c r="D235" s="106"/>
      <c r="E235" s="107"/>
      <c r="F235" s="108">
        <f>SUBTOTAL(9,F230:F234)</f>
        <v>0</v>
      </c>
      <c r="G235" s="109"/>
      <c r="H235" s="110">
        <f>SUBTOTAL(9,H230:H234)</f>
        <v>0</v>
      </c>
      <c r="I235" s="111"/>
      <c r="J235" s="106"/>
      <c r="K235" s="110">
        <f>SUBTOTAL(9,K230:K234)</f>
        <v>0</v>
      </c>
    </row>
    <row r="236" spans="2:13" ht="15.6" x14ac:dyDescent="0.3">
      <c r="B236" s="112" t="s">
        <v>169</v>
      </c>
      <c r="C236" s="113"/>
      <c r="D236" s="113"/>
      <c r="E236" s="114"/>
      <c r="F236" s="203">
        <f>IFERROR(F235,0)+IFERROR(F229,0)+IFERROR(F219,0)+IFERROR(F211,0)+IFERROR(F203,0)+IFERROR(F195,0)</f>
        <v>0</v>
      </c>
      <c r="G236" s="277"/>
      <c r="H236" s="115">
        <f>IFERROR(H235,0)+IFERROR(H229,0)+IFERROR(H219,0)+IFERROR(H211,0)+IFERROR(H203,0)+IFERROR(H195,0)</f>
        <v>0</v>
      </c>
      <c r="I236" s="112"/>
      <c r="J236" s="113"/>
      <c r="K236" s="115">
        <f>IFERROR(K235,0)+IFERROR(K229,0)+IFERROR(K219,0)+IFERROR(K211,0)+IFERROR(K203,0)+IFERROR(K195,0)</f>
        <v>0</v>
      </c>
    </row>
    <row r="238" spans="2:13" s="70" customFormat="1" ht="27.75" customHeight="1" x14ac:dyDescent="0.3">
      <c r="B238" s="71" t="s">
        <v>170</v>
      </c>
      <c r="C238" s="72"/>
      <c r="D238" s="72"/>
      <c r="E238" s="72"/>
      <c r="F238" s="72"/>
      <c r="G238" s="72"/>
      <c r="H238" s="72"/>
      <c r="I238" s="72"/>
      <c r="J238" s="72"/>
      <c r="K238" s="72"/>
      <c r="L238" s="72"/>
      <c r="M238" s="72"/>
    </row>
    <row r="239" spans="2:13" ht="8.25" customHeight="1" x14ac:dyDescent="0.3"/>
    <row r="240" spans="2:13" ht="77.55" customHeight="1" x14ac:dyDescent="0.3">
      <c r="B240" s="129" t="s">
        <v>171</v>
      </c>
      <c r="C240" s="130"/>
      <c r="D240" s="131" t="s">
        <v>117</v>
      </c>
      <c r="E240" s="131" t="s">
        <v>172</v>
      </c>
      <c r="F240" s="129" t="s">
        <v>173</v>
      </c>
      <c r="G240" s="176" t="s">
        <v>174</v>
      </c>
      <c r="H240" s="171"/>
    </row>
    <row r="241" spans="2:13" x14ac:dyDescent="0.3">
      <c r="B241" s="132" t="s">
        <v>175</v>
      </c>
      <c r="C241" s="133"/>
      <c r="D241" s="134">
        <f>IFERROR(H74,0)</f>
        <v>0</v>
      </c>
      <c r="E241" s="134">
        <f>IFERROR(I74,0)</f>
        <v>0</v>
      </c>
      <c r="F241" s="174">
        <f>IFERROR(K74,0)</f>
        <v>0</v>
      </c>
      <c r="G241" s="177"/>
      <c r="H241" s="172"/>
    </row>
    <row r="242" spans="2:13" x14ac:dyDescent="0.3">
      <c r="B242" s="135" t="s">
        <v>176</v>
      </c>
      <c r="C242" s="136"/>
      <c r="D242" s="137">
        <f>IFERROR(I131,0)</f>
        <v>0</v>
      </c>
      <c r="E242" s="137">
        <f>IFERROR(J131,0)</f>
        <v>0</v>
      </c>
      <c r="F242" s="175">
        <f>IFERROR(L131,0)</f>
        <v>0</v>
      </c>
      <c r="G242" s="178"/>
      <c r="H242" s="172"/>
    </row>
    <row r="243" spans="2:13" x14ac:dyDescent="0.3">
      <c r="B243" s="135" t="s">
        <v>177</v>
      </c>
      <c r="C243" s="136"/>
      <c r="D243" s="137">
        <f>IFERROR(J184,0)</f>
        <v>0</v>
      </c>
      <c r="E243" s="137">
        <f>IFERROR(K184,0)</f>
        <v>0</v>
      </c>
      <c r="F243" s="175">
        <f>IFERROR(M184,0)</f>
        <v>0</v>
      </c>
      <c r="G243" s="178"/>
      <c r="H243" s="172"/>
    </row>
    <row r="244" spans="2:13" x14ac:dyDescent="0.3">
      <c r="B244" s="135" t="s">
        <v>178</v>
      </c>
      <c r="C244" s="136"/>
      <c r="D244" s="137">
        <f>IFERROR(H236,0)</f>
        <v>0</v>
      </c>
      <c r="E244" s="128"/>
      <c r="F244" s="175">
        <f>IFERROR(K236,0)</f>
        <v>0</v>
      </c>
      <c r="G244" s="178"/>
      <c r="H244" s="172"/>
    </row>
    <row r="245" spans="2:13" x14ac:dyDescent="0.3">
      <c r="B245" s="138" t="s">
        <v>179</v>
      </c>
      <c r="C245" s="139"/>
      <c r="D245" s="140">
        <f>SUM(D241:D244)</f>
        <v>0</v>
      </c>
      <c r="E245" s="140">
        <f>SUM(E241:E244)</f>
        <v>0</v>
      </c>
      <c r="F245" s="170">
        <f>SUM(F241:F244)</f>
        <v>0</v>
      </c>
      <c r="G245" s="179">
        <f>SUM(G241:G244)</f>
        <v>0</v>
      </c>
      <c r="H245" s="173"/>
    </row>
    <row r="246" spans="2:13" ht="8.25" customHeight="1" x14ac:dyDescent="0.3"/>
    <row r="247" spans="2:13" s="141" customFormat="1" ht="18" x14ac:dyDescent="0.35">
      <c r="B247" s="160" t="s">
        <v>180</v>
      </c>
      <c r="E247" s="142">
        <f>D260</f>
        <v>0</v>
      </c>
      <c r="F247" s="275" t="str">
        <f>IF(IFERROR((F33+F41+G90+G98+F143+F151+F195+F203)/(F33+F41+G90+G98+F143+F151+F195+F203),0)+IFERROR((F49+G106+F159+F211)/(F49+G106+F159+F211),0)+IFERROR((F57+F67+G114+G124+F167+F177+F219+F229)/(F57+F67+G114+G124+F167+F177+F219+F229),0)+IFERROR((F73+G130+F183+F235)/(F73+G130+F183+F235),0)&gt;=2,"Attention ! Vous ne pouvez pas déposer un dossier contenant différents types de véhicules appartenant à différentes enveloppes.","")</f>
        <v/>
      </c>
    </row>
    <row r="248" spans="2:13" s="143" customFormat="1" ht="30" hidden="1" customHeight="1" x14ac:dyDescent="0.3">
      <c r="B248" s="310" t="s">
        <v>181</v>
      </c>
      <c r="C248" s="311"/>
      <c r="D248" s="311"/>
      <c r="E248" s="311"/>
      <c r="F248" s="311"/>
      <c r="G248" s="311"/>
      <c r="H248" s="311"/>
    </row>
    <row r="249" spans="2:13" s="143" customFormat="1" ht="30" customHeight="1" x14ac:dyDescent="0.3">
      <c r="B249" s="278" t="s">
        <v>182</v>
      </c>
    </row>
    <row r="250" spans="2:13" s="143" customFormat="1" ht="49.5" customHeight="1" x14ac:dyDescent="0.3">
      <c r="B250" s="282" t="b">
        <v>0</v>
      </c>
      <c r="C250" s="314" t="s">
        <v>183</v>
      </c>
      <c r="D250" s="314"/>
      <c r="E250" s="314"/>
      <c r="F250" s="314"/>
      <c r="G250" s="314"/>
      <c r="H250" s="314"/>
      <c r="I250" s="276"/>
      <c r="J250" s="276"/>
      <c r="K250" s="276"/>
      <c r="L250" s="276"/>
    </row>
    <row r="252" spans="2:13" s="70" customFormat="1" ht="27.75" customHeight="1" x14ac:dyDescent="0.3">
      <c r="B252" s="71" t="s">
        <v>103</v>
      </c>
      <c r="C252" s="72"/>
      <c r="D252" s="72"/>
      <c r="E252" s="72"/>
      <c r="F252" s="72"/>
      <c r="G252" s="72"/>
      <c r="H252" s="72"/>
      <c r="I252" s="72"/>
      <c r="J252" s="72"/>
      <c r="K252" s="72"/>
      <c r="L252" s="72"/>
      <c r="M252" s="72"/>
    </row>
    <row r="253" spans="2:13" ht="8.25" customHeight="1" x14ac:dyDescent="0.3"/>
    <row r="254" spans="2:13" x14ac:dyDescent="0.3">
      <c r="B254" s="138" t="s">
        <v>184</v>
      </c>
      <c r="C254" s="139"/>
      <c r="D254" s="144" t="s">
        <v>185</v>
      </c>
    </row>
    <row r="255" spans="2:13" x14ac:dyDescent="0.3">
      <c r="B255" s="306" t="s">
        <v>186</v>
      </c>
      <c r="C255" s="145" t="s">
        <v>187</v>
      </c>
      <c r="D255" s="146">
        <f>G245</f>
        <v>0</v>
      </c>
    </row>
    <row r="256" spans="2:13" ht="14.55" customHeight="1" x14ac:dyDescent="0.3">
      <c r="B256" s="307"/>
      <c r="C256" s="147" t="s">
        <v>188</v>
      </c>
      <c r="D256" s="148">
        <v>0</v>
      </c>
      <c r="E256" s="312" t="s">
        <v>189</v>
      </c>
      <c r="F256" s="313"/>
    </row>
    <row r="257" spans="2:6" x14ac:dyDescent="0.3">
      <c r="B257" s="307"/>
      <c r="C257" s="147" t="s">
        <v>190</v>
      </c>
      <c r="D257" s="148">
        <v>0</v>
      </c>
      <c r="E257" s="312"/>
      <c r="F257" s="313"/>
    </row>
    <row r="258" spans="2:6" x14ac:dyDescent="0.3">
      <c r="B258" s="307"/>
      <c r="C258" s="147" t="s">
        <v>190</v>
      </c>
      <c r="D258" s="148">
        <v>0</v>
      </c>
      <c r="E258" s="312"/>
      <c r="F258" s="313"/>
    </row>
    <row r="259" spans="2:6" x14ac:dyDescent="0.3">
      <c r="B259" s="307"/>
      <c r="C259" s="147" t="s">
        <v>190</v>
      </c>
      <c r="D259" s="148">
        <v>0</v>
      </c>
      <c r="E259" s="312"/>
      <c r="F259" s="313"/>
    </row>
    <row r="260" spans="2:6" x14ac:dyDescent="0.3">
      <c r="B260" s="308"/>
      <c r="C260" s="149" t="s">
        <v>191</v>
      </c>
      <c r="D260" s="150">
        <f>SUM(D255:D259)</f>
        <v>0</v>
      </c>
    </row>
    <row r="261" spans="2:6" x14ac:dyDescent="0.3">
      <c r="B261" s="306" t="s">
        <v>192</v>
      </c>
      <c r="C261" s="151" t="s">
        <v>190</v>
      </c>
      <c r="D261" s="152"/>
    </row>
    <row r="262" spans="2:6" x14ac:dyDescent="0.3">
      <c r="B262" s="307"/>
      <c r="C262" s="147" t="s">
        <v>190</v>
      </c>
      <c r="D262" s="148"/>
    </row>
    <row r="263" spans="2:6" x14ac:dyDescent="0.3">
      <c r="B263" s="307"/>
      <c r="C263" s="147" t="s">
        <v>190</v>
      </c>
      <c r="D263" s="148"/>
    </row>
    <row r="264" spans="2:6" x14ac:dyDescent="0.3">
      <c r="B264" s="307"/>
      <c r="C264" s="147" t="s">
        <v>190</v>
      </c>
      <c r="D264" s="148"/>
    </row>
    <row r="265" spans="2:6" x14ac:dyDescent="0.3">
      <c r="B265" s="307"/>
      <c r="C265" s="147" t="s">
        <v>190</v>
      </c>
      <c r="D265" s="148"/>
    </row>
    <row r="266" spans="2:6" x14ac:dyDescent="0.3">
      <c r="B266" s="308"/>
      <c r="C266" s="149" t="s">
        <v>193</v>
      </c>
      <c r="D266" s="150">
        <f>SUM(D261:D265)</f>
        <v>0</v>
      </c>
    </row>
    <row r="267" spans="2:6" x14ac:dyDescent="0.3">
      <c r="B267" s="306" t="s">
        <v>194</v>
      </c>
      <c r="C267" s="145" t="s">
        <v>194</v>
      </c>
      <c r="D267" s="153">
        <f>IF(D273-D260-D266-SUM(D268:D271)&lt;0,0,D273-D260-D266-SUM(D268:D271))</f>
        <v>0</v>
      </c>
      <c r="F267" s="157">
        <f>D273-D260-D266-SUM(F268:F271)</f>
        <v>0</v>
      </c>
    </row>
    <row r="268" spans="2:6" x14ac:dyDescent="0.3">
      <c r="B268" s="307"/>
      <c r="C268" s="147" t="s">
        <v>195</v>
      </c>
      <c r="D268" s="148">
        <f>IF(F267&lt;0,IFERROR(ROUND(IF(I131=0,0,I131-H242),2),0)+F267,IFERROR(ROUND(IF(I131=0,0,I131-H242),2),0))</f>
        <v>0</v>
      </c>
      <c r="F268" s="157">
        <f>IFERROR(ROUND(IF(I131=0,0,I131-H242),2),0)</f>
        <v>0</v>
      </c>
    </row>
    <row r="269" spans="2:6" x14ac:dyDescent="0.3">
      <c r="B269" s="307"/>
      <c r="C269" s="147" t="s">
        <v>196</v>
      </c>
      <c r="D269" s="148">
        <v>0</v>
      </c>
      <c r="F269" s="157">
        <f>D269</f>
        <v>0</v>
      </c>
    </row>
    <row r="270" spans="2:6" x14ac:dyDescent="0.3">
      <c r="B270" s="307"/>
      <c r="C270" s="147" t="s">
        <v>190</v>
      </c>
      <c r="D270" s="148"/>
      <c r="F270" s="157">
        <f t="shared" ref="F270:F272" si="53">D270</f>
        <v>0</v>
      </c>
    </row>
    <row r="271" spans="2:6" x14ac:dyDescent="0.3">
      <c r="B271" s="307"/>
      <c r="C271" s="147" t="s">
        <v>190</v>
      </c>
      <c r="D271" s="148"/>
      <c r="F271" s="157">
        <f t="shared" si="53"/>
        <v>0</v>
      </c>
    </row>
    <row r="272" spans="2:6" x14ac:dyDescent="0.3">
      <c r="B272" s="308"/>
      <c r="C272" s="149" t="s">
        <v>197</v>
      </c>
      <c r="D272" s="150">
        <f>D273-D260-D266</f>
        <v>0</v>
      </c>
      <c r="F272" s="157">
        <f t="shared" si="53"/>
        <v>0</v>
      </c>
    </row>
    <row r="273" spans="2:4" x14ac:dyDescent="0.3">
      <c r="B273" s="138" t="s">
        <v>198</v>
      </c>
      <c r="C273" s="139"/>
      <c r="D273" s="140">
        <f>D245</f>
        <v>0</v>
      </c>
    </row>
  </sheetData>
  <sheetProtection algorithmName="SHA-512" hashValue="HL/i+Pt8m+NOs2SZzG0SNU1yO7fc3d3GdgNaivjUZRVdyEqY43KarXWjT1T2yIMA10+WTx7fhdNEVfowaTN0yw==" saltValue="dviAhUbUXLhBRdGGUVkZXg==" spinCount="100000" sheet="1" objects="1" scenarios="1"/>
  <mergeCells count="33">
    <mergeCell ref="B189:B195"/>
    <mergeCell ref="B196:B203"/>
    <mergeCell ref="B178:B183"/>
    <mergeCell ref="B168:B177"/>
    <mergeCell ref="E256:F259"/>
    <mergeCell ref="B204:B211"/>
    <mergeCell ref="C250:H250"/>
    <mergeCell ref="B267:B272"/>
    <mergeCell ref="B212:B219"/>
    <mergeCell ref="B220:B229"/>
    <mergeCell ref="B230:B235"/>
    <mergeCell ref="B248:H248"/>
    <mergeCell ref="B255:B260"/>
    <mergeCell ref="B261:B266"/>
    <mergeCell ref="D2:H3"/>
    <mergeCell ref="B5:H5"/>
    <mergeCell ref="B22:F22"/>
    <mergeCell ref="B50:B57"/>
    <mergeCell ref="B58:B67"/>
    <mergeCell ref="B42:B49"/>
    <mergeCell ref="B27:B33"/>
    <mergeCell ref="B34:B41"/>
    <mergeCell ref="B68:B73"/>
    <mergeCell ref="B107:B114"/>
    <mergeCell ref="B115:B124"/>
    <mergeCell ref="B125:B130"/>
    <mergeCell ref="B160:B167"/>
    <mergeCell ref="B84:B90"/>
    <mergeCell ref="B91:B98"/>
    <mergeCell ref="B137:B143"/>
    <mergeCell ref="B144:B151"/>
    <mergeCell ref="B99:B106"/>
    <mergeCell ref="B152:B159"/>
  </mergeCells>
  <conditionalFormatting sqref="B250">
    <cfRule type="containsText" dxfId="12" priority="1" operator="containsText" text="VRAI">
      <formula>NOT(ISERROR(SEARCH("VRAI",B250)))</formula>
    </cfRule>
    <cfRule type="containsText" dxfId="11" priority="2" operator="containsText" text="FAUX">
      <formula>NOT(ISERROR(SEARCH("FAUX",B250)))</formula>
    </cfRule>
  </conditionalFormatting>
  <conditionalFormatting sqref="C18:C20">
    <cfRule type="containsText" dxfId="10" priority="8" operator="containsText" text="Choisir">
      <formula>NOT(ISERROR(SEARCH("Choisir",C18)))</formula>
    </cfRule>
  </conditionalFormatting>
  <conditionalFormatting sqref="C78:E81">
    <cfRule type="containsText" dxfId="9" priority="7" operator="containsText" text="Choisir">
      <formula>NOT(ISERROR(SEARCH("Choisir",C78)))</formula>
    </cfRule>
  </conditionalFormatting>
  <conditionalFormatting sqref="E247">
    <cfRule type="expression" priority="3">
      <formula>$F$247="Attention ! Vous ne pouvez pas déposer un dossier de subvention pour différents véhicules appartenant à différentes enveloppes."</formula>
    </cfRule>
  </conditionalFormatting>
  <conditionalFormatting sqref="G241:G244 E247">
    <cfRule type="expression" dxfId="8" priority="4">
      <formula>$F$247="Attention ! Vous ne pouvez pas déposer un dossier contenant différents types de véhicules appartenant à différentes enveloppes."</formula>
    </cfRule>
  </conditionalFormatting>
  <dataValidations count="4">
    <dataValidation type="list" allowBlank="1" showInputMessage="1" showErrorMessage="1" sqref="C19" xr:uid="{9027058A-77CE-4C41-A5A5-1D204BC557EB}">
      <formula1>"Choisir une valeur,Métropole,Zone AFR,Corse,Outre-Mer"</formula1>
    </dataValidation>
    <dataValidation type="list" allowBlank="1" showInputMessage="1" showErrorMessage="1" sqref="C20" xr:uid="{96261833-F901-474D-A757-0C0B396DFD97}">
      <formula1>"Choisir une valeur,Assujetti à la TVA,Non assujetti à la TVA,Assujetti partiel à la TVA"</formula1>
    </dataValidation>
    <dataValidation type="list" allowBlank="1" showInputMessage="1" showErrorMessage="1" sqref="C20" xr:uid="{2A1DE159-D675-46F3-ACB3-B3ADEFA414B3}">
      <formula1>"Assujetti à la TVA,Non assujetti à la TVA,Assujetti partiel à la TVA,Soumis à la FCTVA"</formula1>
    </dataValidation>
    <dataValidation type="whole" allowBlank="1" showInputMessage="1" showErrorMessage="1" errorTitle="Durée dépassée" error="Il n'est pas possible d'indiquer plus de 36 mois" sqref="H160 H166:H168 H173:H177 H182:H184" xr:uid="{78F9911E-52F8-4D31-A918-D915F1A9CB5C}">
      <formula1>0</formula1>
      <formula2>36</formula2>
    </dataValidation>
  </dataValidations>
  <hyperlinks>
    <hyperlink ref="B7" location="part_0" display="0. Informations générales sur l'entreprise" xr:uid="{BFED80C9-64B5-445B-AFE0-0878B8AFD0C8}"/>
    <hyperlink ref="B8" location="part_1" display="1. Véhicules électriques neufs acquis en propres" xr:uid="{AE798182-DA61-4CE0-A724-39B79DC8D519}"/>
    <hyperlink ref="B9" location="part_2" display="2. Véhicules électriques neufs acquis en crédit-bail" xr:uid="{4E97AEF8-94E2-4175-9B30-02AD9A075017}"/>
    <hyperlink ref="B10" location="part_3" display="3. Véhicules électriques neufs en location longue durée" xr:uid="{AAAB12FE-F687-4AD2-B032-3D82FF96503F}"/>
    <hyperlink ref="B12" location="part_6" display="5. Synthèse des coûts et montants d'aide demandé" xr:uid="{6451758E-1685-4FF6-B656-022D42FE9569}"/>
    <hyperlink ref="B13" location="part_7" display="6. Plan de financement" xr:uid="{800662B4-5200-43BF-B0E6-0E0769FDD7DC}"/>
    <hyperlink ref="B14" location="'Sante financiere'!A1" display="Déclaration de santé financière" xr:uid="{B21A2497-5D24-489A-8D1D-CF3148E66B80}"/>
    <hyperlink ref="B11" location="part_4" display="4. Retrofit de véhicules électriques" xr:uid="{CE2192C7-46F0-41BC-9EF4-D0BAF04C36B8}"/>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B487AD3-F82C-4DAE-8FEB-5CC0DF5D3BF1}">
          <x14:formula1>
            <xm:f>'Référentiel et sources'!$C$4:$C$18</xm:f>
          </x14:formula1>
          <xm:sqref>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5FF66-342F-417E-B56E-D7E387F3D0B9}">
  <sheetPr codeName="Feuil3"/>
  <dimension ref="B2:U40"/>
  <sheetViews>
    <sheetView showGridLines="0" zoomScale="85" zoomScaleNormal="85" workbookViewId="0">
      <selection activeCell="I30" sqref="I30"/>
    </sheetView>
  </sheetViews>
  <sheetFormatPr baseColWidth="10" defaultColWidth="9.21875" defaultRowHeight="14.4" x14ac:dyDescent="0.3"/>
  <cols>
    <col min="1" max="1" width="2.77734375" style="211" customWidth="1"/>
    <col min="2" max="2" width="28" style="211" customWidth="1"/>
    <col min="3" max="3" width="28.77734375" style="211" customWidth="1"/>
    <col min="4" max="4" width="32.77734375" style="211" customWidth="1"/>
    <col min="5" max="5" width="42.77734375" style="211" customWidth="1"/>
    <col min="6" max="6" width="26.77734375" style="211" customWidth="1"/>
    <col min="7" max="7" width="33.5546875" style="211" customWidth="1"/>
    <col min="8" max="8" width="21.5546875" style="211" customWidth="1"/>
    <col min="9" max="10" width="26.21875" style="211" customWidth="1"/>
    <col min="11" max="11" width="28.21875" style="211" customWidth="1"/>
    <col min="12" max="14" width="32.44140625" style="211" customWidth="1"/>
    <col min="15" max="16" width="35.77734375" style="211" customWidth="1"/>
    <col min="17" max="17" width="43.21875" style="211" customWidth="1"/>
    <col min="18" max="18" width="42.77734375" style="211" customWidth="1"/>
    <col min="19" max="19" width="51.44140625" style="211" customWidth="1"/>
    <col min="20" max="16384" width="9.21875" style="211"/>
  </cols>
  <sheetData>
    <row r="2" spans="2:21" ht="20.55" customHeight="1" x14ac:dyDescent="0.3">
      <c r="E2" s="315" t="s">
        <v>199</v>
      </c>
      <c r="F2" s="315"/>
      <c r="G2" s="315"/>
      <c r="H2" s="274"/>
      <c r="I2" s="274"/>
      <c r="J2" s="274"/>
      <c r="K2" s="274"/>
      <c r="L2" s="274"/>
      <c r="M2" s="274"/>
      <c r="N2" s="274"/>
      <c r="O2" s="274"/>
      <c r="P2" s="274"/>
      <c r="Q2" s="274"/>
    </row>
    <row r="3" spans="2:21" ht="20.55" customHeight="1" x14ac:dyDescent="0.3">
      <c r="E3" s="315"/>
      <c r="F3" s="315"/>
      <c r="G3" s="315"/>
      <c r="H3" s="274"/>
      <c r="I3" s="274"/>
      <c r="J3" s="274"/>
      <c r="K3" s="274"/>
      <c r="L3" s="274"/>
      <c r="M3" s="274"/>
      <c r="N3" s="274"/>
      <c r="O3" s="274"/>
      <c r="P3" s="274"/>
      <c r="Q3" s="274"/>
    </row>
    <row r="4" spans="2:21" ht="20.55" customHeight="1" x14ac:dyDescent="0.3">
      <c r="E4" s="315"/>
      <c r="F4" s="315"/>
      <c r="G4" s="315"/>
      <c r="H4" s="274"/>
      <c r="I4" s="274"/>
      <c r="J4" s="274"/>
      <c r="K4" s="274"/>
      <c r="L4" s="274"/>
      <c r="M4" s="274"/>
      <c r="N4" s="274"/>
      <c r="O4" s="274"/>
      <c r="P4" s="274"/>
      <c r="Q4" s="274"/>
    </row>
    <row r="5" spans="2:21" ht="20.55" customHeight="1" x14ac:dyDescent="0.3">
      <c r="E5" s="315"/>
      <c r="F5" s="315"/>
      <c r="G5" s="315"/>
      <c r="H5" s="274"/>
      <c r="I5" s="274"/>
      <c r="J5" s="274"/>
      <c r="K5" s="274"/>
      <c r="L5" s="274"/>
      <c r="M5" s="274"/>
      <c r="N5" s="274"/>
      <c r="O5" s="274"/>
      <c r="P5" s="274"/>
      <c r="Q5" s="274"/>
    </row>
    <row r="6" spans="2:21" ht="20.55" customHeight="1" x14ac:dyDescent="0.3">
      <c r="E6" s="315"/>
      <c r="F6" s="315"/>
      <c r="G6" s="315"/>
      <c r="H6" s="274"/>
      <c r="I6" s="274"/>
      <c r="J6" s="274"/>
      <c r="K6" s="274"/>
      <c r="L6" s="274"/>
      <c r="M6" s="274"/>
      <c r="N6" s="274"/>
      <c r="O6" s="274"/>
      <c r="P6" s="274"/>
      <c r="Q6" s="274"/>
    </row>
    <row r="7" spans="2:21" ht="20.55" customHeight="1" x14ac:dyDescent="0.3">
      <c r="E7" s="315"/>
      <c r="F7" s="315"/>
      <c r="G7" s="315"/>
      <c r="H7" s="274"/>
      <c r="I7" s="274"/>
      <c r="J7" s="274"/>
      <c r="K7" s="274"/>
      <c r="L7" s="274"/>
      <c r="M7" s="274"/>
      <c r="N7" s="274"/>
      <c r="O7" s="274"/>
      <c r="P7" s="274"/>
      <c r="Q7" s="274"/>
    </row>
    <row r="8" spans="2:21" ht="20.55" customHeight="1" x14ac:dyDescent="0.3">
      <c r="E8" s="315"/>
      <c r="F8" s="315"/>
      <c r="G8" s="315"/>
      <c r="H8" s="274"/>
      <c r="I8" s="274"/>
      <c r="J8" s="274"/>
      <c r="K8" s="274"/>
      <c r="L8" s="274"/>
      <c r="M8" s="274"/>
      <c r="N8" s="274"/>
      <c r="O8" s="274"/>
      <c r="P8" s="274"/>
      <c r="Q8" s="274"/>
    </row>
    <row r="9" spans="2:21" ht="20.55" customHeight="1" x14ac:dyDescent="0.3">
      <c r="E9" s="315"/>
      <c r="F9" s="315"/>
      <c r="G9" s="315"/>
      <c r="H9" s="274"/>
      <c r="I9" s="274"/>
      <c r="J9" s="274"/>
      <c r="K9" s="274"/>
      <c r="L9" s="274"/>
      <c r="M9" s="274"/>
      <c r="N9" s="274"/>
      <c r="O9" s="274"/>
      <c r="P9" s="274"/>
      <c r="Q9" s="274"/>
    </row>
    <row r="10" spans="2:21" ht="20.55" customHeight="1" x14ac:dyDescent="0.3">
      <c r="E10" s="315"/>
      <c r="F10" s="315"/>
      <c r="G10" s="315"/>
      <c r="H10" s="274"/>
      <c r="I10" s="274"/>
      <c r="J10" s="274"/>
      <c r="K10" s="274"/>
      <c r="L10" s="274"/>
      <c r="M10" s="274"/>
      <c r="N10" s="274"/>
      <c r="O10" s="274"/>
      <c r="P10" s="274"/>
      <c r="Q10" s="274"/>
    </row>
    <row r="11" spans="2:21" ht="14.55" customHeight="1" x14ac:dyDescent="0.3">
      <c r="E11" s="212"/>
      <c r="F11" s="212"/>
      <c r="G11" s="212"/>
      <c r="H11" s="212"/>
      <c r="I11" s="212"/>
      <c r="J11" s="212"/>
      <c r="K11" s="212"/>
      <c r="L11" s="212"/>
      <c r="M11" s="212"/>
      <c r="N11" s="212"/>
      <c r="O11" s="212"/>
      <c r="P11" s="212"/>
      <c r="Q11" s="212"/>
    </row>
    <row r="12" spans="2:21" ht="22.05" customHeight="1" x14ac:dyDescent="0.3">
      <c r="B12" s="213"/>
      <c r="E12" s="212"/>
      <c r="F12" s="212"/>
      <c r="G12" s="212"/>
      <c r="H12" s="212"/>
      <c r="I12" s="212"/>
      <c r="J12" s="212"/>
      <c r="K12" s="212"/>
      <c r="L12" s="212"/>
      <c r="M12" s="212"/>
      <c r="N12" s="212"/>
      <c r="O12" s="212"/>
      <c r="P12" s="212"/>
      <c r="Q12" s="212"/>
    </row>
    <row r="14" spans="2:21" ht="23.4" x14ac:dyDescent="0.3">
      <c r="B14" s="71" t="s">
        <v>200</v>
      </c>
      <c r="C14" s="71"/>
      <c r="D14" s="71"/>
      <c r="E14" s="71"/>
      <c r="F14" s="71"/>
      <c r="G14" s="71"/>
      <c r="H14" s="71"/>
      <c r="I14" s="71"/>
      <c r="J14" s="71"/>
      <c r="K14" s="71"/>
      <c r="L14" s="71"/>
      <c r="M14" s="71"/>
      <c r="N14" s="71"/>
      <c r="O14" s="71"/>
      <c r="P14" s="71"/>
      <c r="Q14" s="71"/>
      <c r="R14" s="214"/>
      <c r="S14" s="214"/>
      <c r="T14" s="214"/>
      <c r="U14" s="214"/>
    </row>
    <row r="15" spans="2:21" ht="18.600000000000001" customHeight="1" x14ac:dyDescent="0.3">
      <c r="B15" s="215" t="s">
        <v>201</v>
      </c>
      <c r="C15" s="214"/>
      <c r="D15" s="214"/>
      <c r="E15" s="214"/>
      <c r="F15" s="214"/>
      <c r="G15" s="214"/>
      <c r="H15" s="214"/>
      <c r="I15" s="214"/>
      <c r="J15" s="214"/>
      <c r="K15" s="214"/>
      <c r="L15" s="214"/>
      <c r="M15" s="214"/>
      <c r="N15" s="214"/>
      <c r="O15" s="214"/>
      <c r="P15" s="214"/>
      <c r="Q15" s="214"/>
      <c r="R15" s="214"/>
      <c r="S15" s="214"/>
      <c r="T15" s="214"/>
      <c r="U15" s="214"/>
    </row>
    <row r="16" spans="2:21" ht="18.600000000000001" customHeight="1" x14ac:dyDescent="0.3">
      <c r="B16" s="215" t="s">
        <v>202</v>
      </c>
      <c r="C16" s="214"/>
      <c r="D16" s="214"/>
      <c r="E16" s="214"/>
      <c r="F16" s="214"/>
      <c r="G16" s="214"/>
      <c r="H16" s="214"/>
      <c r="I16" s="214"/>
      <c r="J16" s="214"/>
      <c r="K16" s="214"/>
      <c r="L16" s="214"/>
      <c r="M16" s="214"/>
      <c r="N16" s="214"/>
      <c r="O16" s="214"/>
      <c r="P16" s="214"/>
      <c r="Q16" s="214"/>
      <c r="R16" s="214"/>
      <c r="S16" s="214"/>
      <c r="T16" s="214"/>
      <c r="U16" s="214"/>
    </row>
    <row r="17" spans="2:21" ht="52.5" customHeight="1" x14ac:dyDescent="0.3">
      <c r="B17" s="215" t="s">
        <v>203</v>
      </c>
      <c r="C17" s="214"/>
      <c r="D17" s="214"/>
      <c r="E17" s="214"/>
      <c r="F17" s="214"/>
      <c r="G17" s="214"/>
      <c r="H17" s="214"/>
      <c r="I17" s="214"/>
      <c r="J17" s="214"/>
      <c r="K17" s="214"/>
      <c r="L17" s="214"/>
      <c r="M17" s="214"/>
      <c r="N17" s="214"/>
      <c r="O17" s="214"/>
      <c r="P17" s="214"/>
      <c r="Q17" s="214"/>
      <c r="R17" s="214"/>
      <c r="S17" s="214"/>
      <c r="T17" s="214"/>
      <c r="U17" s="214"/>
    </row>
    <row r="18" spans="2:21" ht="64.2" customHeight="1" x14ac:dyDescent="0.3">
      <c r="B18" s="323" t="s">
        <v>204</v>
      </c>
      <c r="C18" s="323"/>
      <c r="D18" s="323"/>
      <c r="E18" s="323"/>
      <c r="F18" s="323"/>
      <c r="G18" s="323"/>
      <c r="H18" s="323"/>
      <c r="I18" s="323"/>
      <c r="J18" s="323"/>
      <c r="K18" s="216"/>
      <c r="L18" s="216"/>
      <c r="M18" s="216"/>
      <c r="N18" s="216"/>
      <c r="O18" s="216"/>
      <c r="P18" s="216"/>
      <c r="Q18" s="216"/>
      <c r="R18" s="217"/>
      <c r="S18" s="217"/>
      <c r="T18" s="217"/>
      <c r="U18" s="217"/>
    </row>
    <row r="19" spans="2:21" ht="18.600000000000001" customHeight="1" x14ac:dyDescent="0.3">
      <c r="B19" s="215" t="s">
        <v>205</v>
      </c>
      <c r="C19" s="214"/>
      <c r="D19" s="214"/>
      <c r="E19" s="214"/>
      <c r="F19" s="214"/>
      <c r="G19" s="214"/>
      <c r="H19" s="214"/>
      <c r="I19" s="214"/>
      <c r="J19" s="214"/>
      <c r="K19" s="214"/>
      <c r="L19" s="214"/>
      <c r="M19" s="214"/>
      <c r="N19" s="214"/>
      <c r="O19" s="214"/>
      <c r="P19" s="214"/>
      <c r="Q19" s="214"/>
      <c r="R19" s="214"/>
      <c r="S19" s="214"/>
      <c r="T19" s="214"/>
      <c r="U19" s="214"/>
    </row>
    <row r="20" spans="2:21" ht="32.549999999999997" customHeight="1" x14ac:dyDescent="0.3">
      <c r="B20" s="324" t="s">
        <v>206</v>
      </c>
      <c r="C20" s="324"/>
      <c r="D20" s="324"/>
      <c r="E20" s="324"/>
      <c r="F20" s="324"/>
      <c r="G20" s="324"/>
      <c r="H20" s="324"/>
      <c r="I20" s="324"/>
      <c r="J20" s="324"/>
      <c r="K20" s="214"/>
      <c r="L20" s="214"/>
      <c r="M20" s="214"/>
      <c r="N20" s="214"/>
      <c r="O20" s="214"/>
      <c r="P20" s="214"/>
      <c r="Q20" s="214"/>
      <c r="R20" s="214"/>
      <c r="S20" s="214"/>
      <c r="T20" s="214"/>
      <c r="U20" s="214"/>
    </row>
    <row r="21" spans="2:21" ht="18.600000000000001" customHeight="1" x14ac:dyDescent="0.3">
      <c r="B21" s="215" t="s">
        <v>207</v>
      </c>
      <c r="C21" s="214"/>
      <c r="D21" s="214"/>
      <c r="E21" s="214"/>
      <c r="F21" s="214"/>
      <c r="G21" s="214"/>
      <c r="H21" s="214"/>
      <c r="I21" s="214"/>
      <c r="J21" s="214"/>
      <c r="K21" s="214"/>
      <c r="L21" s="214"/>
      <c r="M21" s="214"/>
      <c r="N21" s="214"/>
      <c r="O21" s="214"/>
      <c r="P21" s="214"/>
      <c r="Q21" s="214"/>
      <c r="R21" s="214"/>
      <c r="S21" s="214"/>
      <c r="T21" s="214"/>
      <c r="U21" s="214"/>
    </row>
    <row r="22" spans="2:21" ht="14.55" customHeight="1" x14ac:dyDescent="0.3">
      <c r="B22" s="215"/>
      <c r="C22" s="214"/>
      <c r="D22" s="214"/>
      <c r="E22" s="214"/>
      <c r="F22" s="214"/>
      <c r="G22" s="214"/>
      <c r="H22" s="214"/>
      <c r="I22" s="214"/>
      <c r="J22" s="214"/>
      <c r="K22" s="214"/>
      <c r="L22" s="214"/>
      <c r="M22" s="214"/>
      <c r="N22" s="214"/>
      <c r="O22" s="218" t="s">
        <v>208</v>
      </c>
      <c r="P22" s="214"/>
      <c r="Q22" s="214"/>
      <c r="R22" s="214"/>
      <c r="S22" s="214"/>
      <c r="T22" s="214"/>
      <c r="U22" s="214"/>
    </row>
    <row r="23" spans="2:21" ht="23.4" x14ac:dyDescent="0.3">
      <c r="B23" s="71" t="s">
        <v>209</v>
      </c>
      <c r="C23" s="71"/>
      <c r="D23" s="71"/>
      <c r="E23" s="71"/>
      <c r="F23" s="71"/>
      <c r="G23" s="71"/>
      <c r="H23" s="71"/>
      <c r="I23" s="71"/>
      <c r="J23" s="71"/>
      <c r="K23" s="71"/>
      <c r="L23" s="71"/>
      <c r="M23" s="71"/>
      <c r="N23" s="71"/>
      <c r="O23" s="71"/>
      <c r="P23" s="71"/>
      <c r="Q23" s="71"/>
      <c r="R23" s="219"/>
      <c r="S23" s="219"/>
      <c r="T23" s="214"/>
      <c r="U23" s="214"/>
    </row>
    <row r="24" spans="2:21" ht="18.600000000000001" customHeight="1" x14ac:dyDescent="0.3">
      <c r="B24" s="215" t="s">
        <v>210</v>
      </c>
      <c r="C24" s="214"/>
      <c r="D24" s="214"/>
      <c r="E24" s="214"/>
      <c r="F24" s="214"/>
      <c r="G24" s="214"/>
      <c r="H24" s="214"/>
      <c r="I24" s="214"/>
      <c r="J24" s="214"/>
      <c r="K24" s="214"/>
      <c r="L24" s="214"/>
      <c r="M24" s="214"/>
      <c r="N24" s="214"/>
      <c r="O24" s="214"/>
      <c r="P24" s="214"/>
      <c r="Q24" s="214"/>
      <c r="R24" s="214"/>
      <c r="S24" s="214"/>
      <c r="T24" s="214"/>
      <c r="U24" s="214"/>
    </row>
    <row r="25" spans="2:21" ht="18.600000000000001" customHeight="1" x14ac:dyDescent="0.3">
      <c r="B25" s="220" t="s">
        <v>211</v>
      </c>
      <c r="C25" s="214"/>
      <c r="D25" s="214"/>
      <c r="E25" s="214"/>
      <c r="F25" s="214"/>
      <c r="G25" s="214"/>
      <c r="H25" s="214"/>
      <c r="I25" s="214"/>
      <c r="J25" s="214"/>
      <c r="K25" s="214"/>
      <c r="L25" s="214"/>
      <c r="M25" s="214"/>
      <c r="N25" s="214"/>
      <c r="O25" s="214"/>
      <c r="P25" s="214"/>
      <c r="Q25" s="214"/>
      <c r="R25" s="214"/>
      <c r="S25" s="214"/>
      <c r="T25" s="214"/>
      <c r="U25" s="214"/>
    </row>
    <row r="27" spans="2:21" ht="23.25" customHeight="1" x14ac:dyDescent="0.3">
      <c r="B27" s="316" t="s">
        <v>212</v>
      </c>
      <c r="C27" s="316"/>
      <c r="D27" s="316"/>
      <c r="E27" s="316"/>
      <c r="F27" s="316"/>
      <c r="G27" s="316"/>
      <c r="H27" s="316"/>
      <c r="I27" s="316"/>
      <c r="J27" s="316"/>
      <c r="K27" s="316"/>
      <c r="L27" s="316"/>
      <c r="M27" s="316"/>
      <c r="N27" s="316"/>
      <c r="O27" s="316"/>
      <c r="P27" s="316"/>
      <c r="Q27" s="316"/>
      <c r="R27" s="221"/>
      <c r="S27" s="221"/>
    </row>
    <row r="28" spans="2:21" ht="23.25" customHeight="1" x14ac:dyDescent="0.3">
      <c r="B28" s="222"/>
      <c r="C28" s="222"/>
      <c r="D28" s="222"/>
      <c r="E28" s="222"/>
      <c r="F28" s="222"/>
      <c r="G28" s="222"/>
      <c r="H28" s="222"/>
      <c r="I28" s="222"/>
      <c r="J28" s="222"/>
      <c r="K28" s="222"/>
      <c r="L28" s="222"/>
      <c r="M28" s="222"/>
      <c r="N28" s="222"/>
      <c r="O28" s="222"/>
      <c r="P28" s="222"/>
      <c r="Q28" s="222"/>
    </row>
    <row r="29" spans="2:21" ht="78" customHeight="1" x14ac:dyDescent="0.3">
      <c r="B29" s="223" t="s">
        <v>213</v>
      </c>
      <c r="C29" s="224" t="s">
        <v>214</v>
      </c>
      <c r="D29" s="224" t="s">
        <v>215</v>
      </c>
      <c r="E29" s="224" t="s">
        <v>216</v>
      </c>
      <c r="F29" s="224" t="s">
        <v>217</v>
      </c>
      <c r="G29" s="224" t="s">
        <v>218</v>
      </c>
      <c r="H29" s="224" t="s">
        <v>219</v>
      </c>
      <c r="I29" s="224" t="s">
        <v>220</v>
      </c>
      <c r="J29" s="224" t="s">
        <v>221</v>
      </c>
      <c r="K29" s="224" t="s">
        <v>222</v>
      </c>
      <c r="L29" s="224" t="s">
        <v>223</v>
      </c>
      <c r="M29" s="224" t="s">
        <v>224</v>
      </c>
      <c r="N29" s="224" t="s">
        <v>225</v>
      </c>
      <c r="O29" s="224" t="s">
        <v>226</v>
      </c>
      <c r="P29" s="224" t="s">
        <v>227</v>
      </c>
      <c r="Q29" s="224" t="s">
        <v>228</v>
      </c>
      <c r="R29" s="224" t="s">
        <v>229</v>
      </c>
      <c r="S29" s="224" t="s">
        <v>230</v>
      </c>
    </row>
    <row r="30" spans="2:21" ht="30" customHeight="1" x14ac:dyDescent="0.3">
      <c r="B30" s="225">
        <v>1</v>
      </c>
      <c r="C30" s="232"/>
      <c r="D30" s="232"/>
      <c r="E30" s="233"/>
      <c r="F30" s="234"/>
      <c r="G30" s="234"/>
      <c r="H30" s="234"/>
      <c r="I30" s="234"/>
      <c r="J30" s="234"/>
      <c r="K30" s="235"/>
      <c r="L30" s="236"/>
      <c r="M30" s="235"/>
      <c r="N30" s="235"/>
      <c r="O30" s="226" t="str" cm="1">
        <f t="array" ref="O30">+_xlfn.SWITCH(Tableau3[[#This Row],[Choix de la technologie de la solution de référence]],'Référentiel et sources'!$B$48,'Référentiel et sources'!$C$48,'Référentiel et sources'!$B$49,'Référentiel et sources'!$C$49,'Référentiel et sources'!$B$50,'Référentiel et sources'!$C$50,'Référentiel et sources'!$B$51,'Référentiel et sources'!$C$51,,"-")</f>
        <v>-</v>
      </c>
      <c r="P30" s="226" t="str" cm="1">
        <f t="array" ref="P30">+_xlfn.SWITCH(Tableau3[[#This Row],[Choix de la technologie de la solution de référence]],'Référentiel et sources'!$B$48,'Référentiel et sources'!$D$48,'Référentiel et sources'!$B$49,'Référentiel et sources'!$D$49,'Référentiel et sources'!$B$50,'Référentiel et sources'!$D$50,'Référentiel et sources'!$B$51,'Référentiel et sources'!$D$51,,"-")</f>
        <v>-</v>
      </c>
      <c r="Q30" s="227">
        <f>IF(Tableau3[[#This Row],[Choix de la technologie de la solution de référence]]="Gazole Routier B7 / Euro 6",(Tableau3[[#This Row],[Quantité de véhicules du groupe]]*Tableau3[[#This Row],[Nombre de kilomètres parcourus par an par véhicule du groupe]]*'Référentiel et sources'!$C$48*(Tableau3[[#This Row],[Consommation du véhicule de référence (en litre/100 km ou kg/100 km)]]/100))/1000,IF(Tableau3[[#This Row],[Choix de la technologie de la solution de référence]]="GNC / Euro 6",(Tableau3[[#This Row],[Quantité de véhicules du groupe]]*Tableau3[[#This Row],[Nombre de kilomètres parcourus par an par véhicule du groupe]]*'Référentiel et sources'!$C$50*(Tableau3[[#This Row],[Consommation du véhicule de référence (en litre/100 km ou kg/100 km)]]/100))/1000,IF(Tableau3[[#This Row],[Choix de la technologie de la solution de référence]]="GNL / Euro 6",(Tableau3[[#This Row],[Quantité de véhicules du groupe]]*Tableau3[[#This Row],[Nombre de kilomètres parcourus par an par véhicule du groupe]]*'Référentiel et sources'!$C$49*(Tableau3[[#This Row],[Consommation du véhicule de référence (en litre/100 km ou kg/100 km)]]/100))/1000,IF(Tableau3[[#This Row],[Choix de la technologie de la solution de référence]]="autre","A renseigner par le candidat",0))))</f>
        <v>0</v>
      </c>
      <c r="R30" s="227" t="str">
        <f>IFERROR(IF(Tableau3[[#This Row],[Capacité nette de la batterie
(en kWh)]]*'Référentiel et sources'!$C$40/Tableau3[[#This Row],[Nombre de kilomètres parcourus par an par véhicule du groupe]]/Tableau3[[#This Row],[Consommation du véhicule électrique (en kWh/100 km)]]*(1-'Référentiel et sources'!$C$41)*100&gt;'Référentiel et sources'!$C$43,'Référentiel et sources'!$C$43,Tableau3[[#This Row],[Capacité nette de la batterie
(en kWh)]]*'Référentiel et sources'!$C$40/Tableau3[[#This Row],[Nombre de kilomètres parcourus par an par véhicule du groupe]]/Tableau3[[#This Row],[Consommation du véhicule électrique (en kWh/100 km)]]*(1-'Référentiel et sources'!$C$41)*100),"")</f>
        <v/>
      </c>
      <c r="S30" s="279" t="str">
        <f>IFERROR(Tableau3[[#This Row],[Tonnes de CO2eq évitées à l''échappement pendant 1 an par groupe de véhicules]]*Tableau3[[#This Row],[Durée de première vie estimée des batteries par véhicule du groupe]],"")</f>
        <v/>
      </c>
    </row>
    <row r="31" spans="2:21" ht="30" customHeight="1" x14ac:dyDescent="0.3">
      <c r="B31" s="225">
        <v>2</v>
      </c>
      <c r="C31" s="232"/>
      <c r="D31" s="232"/>
      <c r="E31" s="233"/>
      <c r="F31" s="234"/>
      <c r="G31" s="234"/>
      <c r="H31" s="234"/>
      <c r="I31" s="234"/>
      <c r="J31" s="234"/>
      <c r="K31" s="235"/>
      <c r="L31" s="236"/>
      <c r="M31" s="235"/>
      <c r="N31" s="235"/>
      <c r="O31" s="226" t="str" cm="1">
        <f t="array" ref="O31">+_xlfn.SWITCH(Tableau3[[#This Row],[Choix de la technologie de la solution de référence]],'Référentiel et sources'!$B$48,'Référentiel et sources'!$C$48,'Référentiel et sources'!$B$49,'Référentiel et sources'!$C$49,'Référentiel et sources'!$B$50,'Référentiel et sources'!$C$50,'Référentiel et sources'!$B$51,'Référentiel et sources'!$C$51,,"-")</f>
        <v>-</v>
      </c>
      <c r="P31" s="226" t="str" cm="1">
        <f t="array" ref="P31">+_xlfn.SWITCH(Tableau3[[#This Row],[Choix de la technologie de la solution de référence]],'Référentiel et sources'!$B$48,'Référentiel et sources'!$D$48,'Référentiel et sources'!$B$49,'Référentiel et sources'!$D$49,'Référentiel et sources'!$B$50,'Référentiel et sources'!$D$50,'Référentiel et sources'!$B$51,'Référentiel et sources'!$D$51,,"-")</f>
        <v>-</v>
      </c>
      <c r="Q31" s="227">
        <f>IF(Tableau3[[#This Row],[Choix de la technologie de la solution de référence]]="Gazole Routier B7 / Euro 6",(Tableau3[[#This Row],[Quantité de véhicules du groupe]]*Tableau3[[#This Row],[Nombre de kilomètres parcourus par an par véhicule du groupe]]*'Référentiel et sources'!$C$48*(Tableau3[[#This Row],[Consommation du véhicule de référence (en litre/100 km ou kg/100 km)]]/100))/1000,IF(Tableau3[[#This Row],[Choix de la technologie de la solution de référence]]="GNC / Euro 6",(Tableau3[[#This Row],[Quantité de véhicules du groupe]]*Tableau3[[#This Row],[Nombre de kilomètres parcourus par an par véhicule du groupe]]*'Référentiel et sources'!$C$50*(Tableau3[[#This Row],[Consommation du véhicule de référence (en litre/100 km ou kg/100 km)]]/100))/1000,IF(Tableau3[[#This Row],[Choix de la technologie de la solution de référence]]="GNL / Euro 6",(Tableau3[[#This Row],[Quantité de véhicules du groupe]]*Tableau3[[#This Row],[Nombre de kilomètres parcourus par an par véhicule du groupe]]*'Référentiel et sources'!$C$49*(Tableau3[[#This Row],[Consommation du véhicule de référence (en litre/100 km ou kg/100 km)]]/100))/1000,IF(Tableau3[[#This Row],[Choix de la technologie de la solution de référence]]="autre","A renseigner par le candidat",0))))</f>
        <v>0</v>
      </c>
      <c r="R31" s="227" t="str">
        <f>IFERROR(IF(Tableau3[[#This Row],[Capacité nette de la batterie
(en kWh)]]*'Référentiel et sources'!$C$40/Tableau3[[#This Row],[Nombre de kilomètres parcourus par an par véhicule du groupe]]/Tableau3[[#This Row],[Consommation du véhicule électrique (en kWh/100 km)]]*(1-'Référentiel et sources'!$C$41)*100&gt;'Référentiel et sources'!$C$43,'Référentiel et sources'!$C$43,Tableau3[[#This Row],[Capacité nette de la batterie
(en kWh)]]*'Référentiel et sources'!$C$40/Tableau3[[#This Row],[Nombre de kilomètres parcourus par an par véhicule du groupe]]/Tableau3[[#This Row],[Consommation du véhicule électrique (en kWh/100 km)]]*(1-'Référentiel et sources'!$C$41)*100),"")</f>
        <v/>
      </c>
      <c r="S31" s="279" t="str">
        <f>IFERROR(Tableau3[[#This Row],[Tonnes de CO2eq évitées à l''échappement pendant 1 an par groupe de véhicules]]*Tableau3[[#This Row],[Durée de première vie estimée des batteries par véhicule du groupe]],"")</f>
        <v/>
      </c>
    </row>
    <row r="32" spans="2:21" ht="30" customHeight="1" x14ac:dyDescent="0.3">
      <c r="B32" s="225">
        <v>3</v>
      </c>
      <c r="C32" s="232"/>
      <c r="D32" s="232"/>
      <c r="E32" s="233"/>
      <c r="F32" s="234"/>
      <c r="G32" s="234"/>
      <c r="H32" s="234"/>
      <c r="I32" s="234"/>
      <c r="J32" s="234"/>
      <c r="K32" s="235"/>
      <c r="L32" s="236"/>
      <c r="M32" s="235"/>
      <c r="N32" s="235"/>
      <c r="O32" s="226" t="str" cm="1">
        <f t="array" ref="O32">+_xlfn.SWITCH(Tableau3[[#This Row],[Choix de la technologie de la solution de référence]],'Référentiel et sources'!$B$48,'Référentiel et sources'!$C$48,'Référentiel et sources'!$B$49,'Référentiel et sources'!$C$49,'Référentiel et sources'!$B$50,'Référentiel et sources'!$C$50,'Référentiel et sources'!$B$51,'Référentiel et sources'!$C$51,,"-")</f>
        <v>-</v>
      </c>
      <c r="P32" s="226" t="str" cm="1">
        <f t="array" ref="P32">+_xlfn.SWITCH(Tableau3[[#This Row],[Choix de la technologie de la solution de référence]],'Référentiel et sources'!$B$48,'Référentiel et sources'!$D$48,'Référentiel et sources'!$B$49,'Référentiel et sources'!$D$49,'Référentiel et sources'!$B$50,'Référentiel et sources'!$D$50,'Référentiel et sources'!$B$51,'Référentiel et sources'!$D$51,,"-")</f>
        <v>-</v>
      </c>
      <c r="Q32" s="227">
        <f>IF(Tableau3[[#This Row],[Choix de la technologie de la solution de référence]]="Gazole Routier B7 / Euro 6",(Tableau3[[#This Row],[Quantité de véhicules du groupe]]*Tableau3[[#This Row],[Nombre de kilomètres parcourus par an par véhicule du groupe]]*'Référentiel et sources'!$C$48*(Tableau3[[#This Row],[Consommation du véhicule de référence (en litre/100 km ou kg/100 km)]]/100))/1000,IF(Tableau3[[#This Row],[Choix de la technologie de la solution de référence]]="GNC / Euro 6",(Tableau3[[#This Row],[Quantité de véhicules du groupe]]*Tableau3[[#This Row],[Nombre de kilomètres parcourus par an par véhicule du groupe]]*'Référentiel et sources'!$C$50*(Tableau3[[#This Row],[Consommation du véhicule de référence (en litre/100 km ou kg/100 km)]]/100))/1000,IF(Tableau3[[#This Row],[Choix de la technologie de la solution de référence]]="GNL / Euro 6",(Tableau3[[#This Row],[Quantité de véhicules du groupe]]*Tableau3[[#This Row],[Nombre de kilomètres parcourus par an par véhicule du groupe]]*'Référentiel et sources'!$C$49*(Tableau3[[#This Row],[Consommation du véhicule de référence (en litre/100 km ou kg/100 km)]]/100))/1000,IF(Tableau3[[#This Row],[Choix de la technologie de la solution de référence]]="autre","A renseigner par le candidat",0))))</f>
        <v>0</v>
      </c>
      <c r="R32" s="227" t="str">
        <f>IFERROR(IF(Tableau3[[#This Row],[Capacité nette de la batterie
(en kWh)]]*'Référentiel et sources'!$C$40/Tableau3[[#This Row],[Nombre de kilomètres parcourus par an par véhicule du groupe]]/Tableau3[[#This Row],[Consommation du véhicule électrique (en kWh/100 km)]]*(1-'Référentiel et sources'!$C$41)*100&gt;'Référentiel et sources'!$C$43,'Référentiel et sources'!$C$43,Tableau3[[#This Row],[Capacité nette de la batterie
(en kWh)]]*'Référentiel et sources'!$C$40/Tableau3[[#This Row],[Nombre de kilomètres parcourus par an par véhicule du groupe]]/Tableau3[[#This Row],[Consommation du véhicule électrique (en kWh/100 km)]]*(1-'Référentiel et sources'!$C$41)*100),"")</f>
        <v/>
      </c>
      <c r="S32" s="279" t="str">
        <f>IFERROR(Tableau3[[#This Row],[Tonnes de CO2eq évitées à l''échappement pendant 1 an par groupe de véhicules]]*Tableau3[[#This Row],[Durée de première vie estimée des batteries par véhicule du groupe]],"")</f>
        <v/>
      </c>
    </row>
    <row r="33" spans="2:19" ht="30" customHeight="1" x14ac:dyDescent="0.3">
      <c r="B33" s="225">
        <v>4</v>
      </c>
      <c r="C33" s="232"/>
      <c r="D33" s="232"/>
      <c r="E33" s="233"/>
      <c r="F33" s="234"/>
      <c r="G33" s="234"/>
      <c r="H33" s="234"/>
      <c r="I33" s="234"/>
      <c r="J33" s="234"/>
      <c r="K33" s="235"/>
      <c r="L33" s="236"/>
      <c r="M33" s="235"/>
      <c r="N33" s="235"/>
      <c r="O33" s="226" t="str" cm="1">
        <f t="array" ref="O33">+_xlfn.SWITCH(Tableau3[[#This Row],[Choix de la technologie de la solution de référence]],'Référentiel et sources'!$B$48,'Référentiel et sources'!$C$48,'Référentiel et sources'!$B$49,'Référentiel et sources'!$C$49,'Référentiel et sources'!$B$50,'Référentiel et sources'!$C$50,'Référentiel et sources'!$B$51,'Référentiel et sources'!$C$51,,"-")</f>
        <v>-</v>
      </c>
      <c r="P33" s="226" t="str" cm="1">
        <f t="array" ref="P33">+_xlfn.SWITCH(Tableau3[[#This Row],[Choix de la technologie de la solution de référence]],'Référentiel et sources'!$B$48,'Référentiel et sources'!$D$48,'Référentiel et sources'!$B$49,'Référentiel et sources'!$D$49,'Référentiel et sources'!$B$50,'Référentiel et sources'!$D$50,'Référentiel et sources'!$B$51,'Référentiel et sources'!$D$51,,"-")</f>
        <v>-</v>
      </c>
      <c r="Q33" s="227">
        <f>IF(Tableau3[[#This Row],[Choix de la technologie de la solution de référence]]="Gazole Routier B7 / Euro 6",(Tableau3[[#This Row],[Quantité de véhicules du groupe]]*Tableau3[[#This Row],[Nombre de kilomètres parcourus par an par véhicule du groupe]]*'Référentiel et sources'!$C$48*(Tableau3[[#This Row],[Consommation du véhicule de référence (en litre/100 km ou kg/100 km)]]/100))/1000,IF(Tableau3[[#This Row],[Choix de la technologie de la solution de référence]]="GNC / Euro 6",(Tableau3[[#This Row],[Quantité de véhicules du groupe]]*Tableau3[[#This Row],[Nombre de kilomètres parcourus par an par véhicule du groupe]]*'Référentiel et sources'!$C$50*(Tableau3[[#This Row],[Consommation du véhicule de référence (en litre/100 km ou kg/100 km)]]/100))/1000,IF(Tableau3[[#This Row],[Choix de la technologie de la solution de référence]]="GNL / Euro 6",(Tableau3[[#This Row],[Quantité de véhicules du groupe]]*Tableau3[[#This Row],[Nombre de kilomètres parcourus par an par véhicule du groupe]]*'Référentiel et sources'!$C$49*(Tableau3[[#This Row],[Consommation du véhicule de référence (en litre/100 km ou kg/100 km)]]/100))/1000,IF(Tableau3[[#This Row],[Choix de la technologie de la solution de référence]]="autre","A renseigner par le candidat",0))))</f>
        <v>0</v>
      </c>
      <c r="R33" s="227" t="str">
        <f>IFERROR(IF(Tableau3[[#This Row],[Capacité nette de la batterie
(en kWh)]]*'Référentiel et sources'!$C$40/Tableau3[[#This Row],[Nombre de kilomètres parcourus par an par véhicule du groupe]]/Tableau3[[#This Row],[Consommation du véhicule électrique (en kWh/100 km)]]*(1-'Référentiel et sources'!$C$41)*100&gt;'Référentiel et sources'!$C$43,'Référentiel et sources'!$C$43,Tableau3[[#This Row],[Capacité nette de la batterie
(en kWh)]]*'Référentiel et sources'!$C$40/Tableau3[[#This Row],[Nombre de kilomètres parcourus par an par véhicule du groupe]]/Tableau3[[#This Row],[Consommation du véhicule électrique (en kWh/100 km)]]*(1-'Référentiel et sources'!$C$41)*100),"")</f>
        <v/>
      </c>
      <c r="S33" s="279" t="str">
        <f>IFERROR(Tableau3[[#This Row],[Tonnes de CO2eq évitées à l''échappement pendant 1 an par groupe de véhicules]]*Tableau3[[#This Row],[Durée de première vie estimée des batteries par véhicule du groupe]],"")</f>
        <v/>
      </c>
    </row>
    <row r="34" spans="2:19" ht="30" customHeight="1" x14ac:dyDescent="0.3">
      <c r="B34" s="225">
        <v>5</v>
      </c>
      <c r="C34" s="232"/>
      <c r="D34" s="232"/>
      <c r="E34" s="233"/>
      <c r="F34" s="234"/>
      <c r="G34" s="234"/>
      <c r="H34" s="234"/>
      <c r="I34" s="234"/>
      <c r="J34" s="234"/>
      <c r="K34" s="235"/>
      <c r="L34" s="236"/>
      <c r="M34" s="235"/>
      <c r="N34" s="235"/>
      <c r="O34" s="226" t="str" cm="1">
        <f t="array" ref="O34">+_xlfn.SWITCH(Tableau3[[#This Row],[Choix de la technologie de la solution de référence]],'Référentiel et sources'!$B$48,'Référentiel et sources'!$C$48,'Référentiel et sources'!$B$49,'Référentiel et sources'!$C$49,'Référentiel et sources'!$B$50,'Référentiel et sources'!$C$50,'Référentiel et sources'!$B$51,'Référentiel et sources'!$C$51,,"-")</f>
        <v>-</v>
      </c>
      <c r="P34" s="226" t="str" cm="1">
        <f t="array" ref="P34">+_xlfn.SWITCH(Tableau3[[#This Row],[Choix de la technologie de la solution de référence]],'Référentiel et sources'!$B$48,'Référentiel et sources'!$D$48,'Référentiel et sources'!$B$49,'Référentiel et sources'!$D$49,'Référentiel et sources'!$B$50,'Référentiel et sources'!$D$50,'Référentiel et sources'!$B$51,'Référentiel et sources'!$D$51,,"-")</f>
        <v>-</v>
      </c>
      <c r="Q34" s="227">
        <f>IF(Tableau3[[#This Row],[Choix de la technologie de la solution de référence]]="Gazole Routier B7 / Euro 6",(Tableau3[[#This Row],[Quantité de véhicules du groupe]]*Tableau3[[#This Row],[Nombre de kilomètres parcourus par an par véhicule du groupe]]*'Référentiel et sources'!$C$48*(Tableau3[[#This Row],[Consommation du véhicule de référence (en litre/100 km ou kg/100 km)]]/100))/1000,IF(Tableau3[[#This Row],[Choix de la technologie de la solution de référence]]="GNC / Euro 6",(Tableau3[[#This Row],[Quantité de véhicules du groupe]]*Tableau3[[#This Row],[Nombre de kilomètres parcourus par an par véhicule du groupe]]*'Référentiel et sources'!$C$50*(Tableau3[[#This Row],[Consommation du véhicule de référence (en litre/100 km ou kg/100 km)]]/100))/1000,IF(Tableau3[[#This Row],[Choix de la technologie de la solution de référence]]="GNL / Euro 6",(Tableau3[[#This Row],[Quantité de véhicules du groupe]]*Tableau3[[#This Row],[Nombre de kilomètres parcourus par an par véhicule du groupe]]*'Référentiel et sources'!$C$49*(Tableau3[[#This Row],[Consommation du véhicule de référence (en litre/100 km ou kg/100 km)]]/100))/1000,IF(Tableau3[[#This Row],[Choix de la technologie de la solution de référence]]="autre","A renseigner par le candidat",0))))</f>
        <v>0</v>
      </c>
      <c r="R34" s="227" t="str">
        <f>IFERROR(IF(Tableau3[[#This Row],[Capacité nette de la batterie
(en kWh)]]*'Référentiel et sources'!$C$40/Tableau3[[#This Row],[Nombre de kilomètres parcourus par an par véhicule du groupe]]/Tableau3[[#This Row],[Consommation du véhicule électrique (en kWh/100 km)]]*(1-'Référentiel et sources'!$C$41)*100&gt;'Référentiel et sources'!$C$43,'Référentiel et sources'!$C$43,Tableau3[[#This Row],[Capacité nette de la batterie
(en kWh)]]*'Référentiel et sources'!$C$40/Tableau3[[#This Row],[Nombre de kilomètres parcourus par an par véhicule du groupe]]/Tableau3[[#This Row],[Consommation du véhicule électrique (en kWh/100 km)]]*(1-'Référentiel et sources'!$C$41)*100),"")</f>
        <v/>
      </c>
      <c r="S34" s="279" t="str">
        <f>IFERROR(Tableau3[[#This Row],[Tonnes de CO2eq évitées à l''échappement pendant 1 an par groupe de véhicules]]*Tableau3[[#This Row],[Durée de première vie estimée des batteries par véhicule du groupe]],"")</f>
        <v/>
      </c>
    </row>
    <row r="35" spans="2:19" ht="30" customHeight="1" x14ac:dyDescent="0.3">
      <c r="B35" s="225">
        <v>6</v>
      </c>
      <c r="C35" s="232"/>
      <c r="D35" s="232"/>
      <c r="E35" s="233"/>
      <c r="F35" s="234"/>
      <c r="G35" s="234"/>
      <c r="H35" s="234"/>
      <c r="I35" s="234"/>
      <c r="J35" s="234"/>
      <c r="K35" s="235"/>
      <c r="L35" s="236"/>
      <c r="M35" s="235"/>
      <c r="N35" s="235"/>
      <c r="O35" s="226" t="str" cm="1">
        <f t="array" ref="O35">+_xlfn.SWITCH(Tableau3[[#This Row],[Choix de la technologie de la solution de référence]],'Référentiel et sources'!$B$48,'Référentiel et sources'!$C$48,'Référentiel et sources'!$B$49,'Référentiel et sources'!$C$49,'Référentiel et sources'!$B$50,'Référentiel et sources'!$C$50,'Référentiel et sources'!$B$51,'Référentiel et sources'!$C$51,,"-")</f>
        <v>-</v>
      </c>
      <c r="P35" s="226" t="str" cm="1">
        <f t="array" ref="P35">+_xlfn.SWITCH(Tableau3[[#This Row],[Choix de la technologie de la solution de référence]],'Référentiel et sources'!$B$48,'Référentiel et sources'!$D$48,'Référentiel et sources'!$B$49,'Référentiel et sources'!$D$49,'Référentiel et sources'!$B$50,'Référentiel et sources'!$D$50,'Référentiel et sources'!$B$51,'Référentiel et sources'!$D$51,,"-")</f>
        <v>-</v>
      </c>
      <c r="Q35" s="227">
        <f>IF(Tableau3[[#This Row],[Choix de la technologie de la solution de référence]]="Gazole Routier B7 / Euro 6",(Tableau3[[#This Row],[Quantité de véhicules du groupe]]*Tableau3[[#This Row],[Nombre de kilomètres parcourus par an par véhicule du groupe]]*'Référentiel et sources'!$C$48*(Tableau3[[#This Row],[Consommation du véhicule de référence (en litre/100 km ou kg/100 km)]]/100))/1000,IF(Tableau3[[#This Row],[Choix de la technologie de la solution de référence]]="GNC / Euro 6",(Tableau3[[#This Row],[Quantité de véhicules du groupe]]*Tableau3[[#This Row],[Nombre de kilomètres parcourus par an par véhicule du groupe]]*'Référentiel et sources'!$C$50*(Tableau3[[#This Row],[Consommation du véhicule de référence (en litre/100 km ou kg/100 km)]]/100))/1000,IF(Tableau3[[#This Row],[Choix de la technologie de la solution de référence]]="GNL / Euro 6",(Tableau3[[#This Row],[Quantité de véhicules du groupe]]*Tableau3[[#This Row],[Nombre de kilomètres parcourus par an par véhicule du groupe]]*'Référentiel et sources'!$C$49*(Tableau3[[#This Row],[Consommation du véhicule de référence (en litre/100 km ou kg/100 km)]]/100))/1000,IF(Tableau3[[#This Row],[Choix de la technologie de la solution de référence]]="autre","A renseigner par le candidat",0))))</f>
        <v>0</v>
      </c>
      <c r="R35" s="227" t="str">
        <f>IFERROR(IF(Tableau3[[#This Row],[Capacité nette de la batterie
(en kWh)]]*'Référentiel et sources'!$C$40/Tableau3[[#This Row],[Nombre de kilomètres parcourus par an par véhicule du groupe]]/Tableau3[[#This Row],[Consommation du véhicule électrique (en kWh/100 km)]]*(1-'Référentiel et sources'!$C$41)*100&gt;'Référentiel et sources'!$C$43,'Référentiel et sources'!$C$43,Tableau3[[#This Row],[Capacité nette de la batterie
(en kWh)]]*'Référentiel et sources'!$C$40/Tableau3[[#This Row],[Nombre de kilomètres parcourus par an par véhicule du groupe]]/Tableau3[[#This Row],[Consommation du véhicule électrique (en kWh/100 km)]]*(1-'Référentiel et sources'!$C$41)*100),"")</f>
        <v/>
      </c>
      <c r="S35" s="279" t="str">
        <f>IFERROR(Tableau3[[#This Row],[Tonnes de CO2eq évitées à l''échappement pendant 1 an par groupe de véhicules]]*Tableau3[[#This Row],[Durée de première vie estimée des batteries par véhicule du groupe]],"")</f>
        <v/>
      </c>
    </row>
    <row r="36" spans="2:19" ht="30" customHeight="1" x14ac:dyDescent="0.3">
      <c r="B36" s="225">
        <v>7</v>
      </c>
      <c r="C36" s="232"/>
      <c r="D36" s="232"/>
      <c r="E36" s="233"/>
      <c r="F36" s="234"/>
      <c r="G36" s="234"/>
      <c r="H36" s="234"/>
      <c r="I36" s="234"/>
      <c r="J36" s="234"/>
      <c r="K36" s="235"/>
      <c r="L36" s="236"/>
      <c r="M36" s="235"/>
      <c r="N36" s="235"/>
      <c r="O36" s="226" t="str" cm="1">
        <f t="array" ref="O36">+_xlfn.SWITCH(Tableau3[[#This Row],[Choix de la technologie de la solution de référence]],'Référentiel et sources'!$B$48,'Référentiel et sources'!$C$48,'Référentiel et sources'!$B$49,'Référentiel et sources'!$C$49,'Référentiel et sources'!$B$50,'Référentiel et sources'!$C$50,'Référentiel et sources'!$B$51,'Référentiel et sources'!$C$51,,"-")</f>
        <v>-</v>
      </c>
      <c r="P36" s="226" t="str" cm="1">
        <f t="array" ref="P36">+_xlfn.SWITCH(Tableau3[[#This Row],[Choix de la technologie de la solution de référence]],'Référentiel et sources'!$B$48,'Référentiel et sources'!$D$48,'Référentiel et sources'!$B$49,'Référentiel et sources'!$D$49,'Référentiel et sources'!$B$50,'Référentiel et sources'!$D$50,'Référentiel et sources'!$B$51,'Référentiel et sources'!$D$51,,"-")</f>
        <v>-</v>
      </c>
      <c r="Q36" s="227">
        <f>IF(Tableau3[[#This Row],[Choix de la technologie de la solution de référence]]="Gazole Routier B7 / Euro 6",(Tableau3[[#This Row],[Quantité de véhicules du groupe]]*Tableau3[[#This Row],[Nombre de kilomètres parcourus par an par véhicule du groupe]]*'Référentiel et sources'!$C$48*(Tableau3[[#This Row],[Consommation du véhicule de référence (en litre/100 km ou kg/100 km)]]/100))/1000,IF(Tableau3[[#This Row],[Choix de la technologie de la solution de référence]]="GNC / Euro 6",(Tableau3[[#This Row],[Quantité de véhicules du groupe]]*Tableau3[[#This Row],[Nombre de kilomètres parcourus par an par véhicule du groupe]]*'Référentiel et sources'!$C$50*(Tableau3[[#This Row],[Consommation du véhicule de référence (en litre/100 km ou kg/100 km)]]/100))/1000,IF(Tableau3[[#This Row],[Choix de la technologie de la solution de référence]]="GNL / Euro 6",(Tableau3[[#This Row],[Quantité de véhicules du groupe]]*Tableau3[[#This Row],[Nombre de kilomètres parcourus par an par véhicule du groupe]]*'Référentiel et sources'!$C$49*(Tableau3[[#This Row],[Consommation du véhicule de référence (en litre/100 km ou kg/100 km)]]/100))/1000,IF(Tableau3[[#This Row],[Choix de la technologie de la solution de référence]]="autre","A renseigner par le candidat",0))))</f>
        <v>0</v>
      </c>
      <c r="R36" s="227" t="str">
        <f>IFERROR(IF(Tableau3[[#This Row],[Capacité nette de la batterie
(en kWh)]]*'Référentiel et sources'!$C$40/Tableau3[[#This Row],[Nombre de kilomètres parcourus par an par véhicule du groupe]]/Tableau3[[#This Row],[Consommation du véhicule électrique (en kWh/100 km)]]*(1-'Référentiel et sources'!$C$41)*100&gt;'Référentiel et sources'!$C$43,'Référentiel et sources'!$C$43,Tableau3[[#This Row],[Capacité nette de la batterie
(en kWh)]]*'Référentiel et sources'!$C$40/Tableau3[[#This Row],[Nombre de kilomètres parcourus par an par véhicule du groupe]]/Tableau3[[#This Row],[Consommation du véhicule électrique (en kWh/100 km)]]*(1-'Référentiel et sources'!$C$41)*100),"")</f>
        <v/>
      </c>
      <c r="S36" s="279" t="str">
        <f>IFERROR(Tableau3[[#This Row],[Tonnes de CO2eq évitées à l''échappement pendant 1 an par groupe de véhicules]]*Tableau3[[#This Row],[Durée de première vie estimée des batteries par véhicule du groupe]],"")</f>
        <v/>
      </c>
    </row>
    <row r="37" spans="2:19" ht="30" customHeight="1" x14ac:dyDescent="0.3">
      <c r="B37" s="225">
        <v>8</v>
      </c>
      <c r="C37" s="232"/>
      <c r="D37" s="232"/>
      <c r="E37" s="233"/>
      <c r="F37" s="234"/>
      <c r="G37" s="234"/>
      <c r="H37" s="234"/>
      <c r="I37" s="234"/>
      <c r="J37" s="234"/>
      <c r="K37" s="235"/>
      <c r="L37" s="236"/>
      <c r="M37" s="235"/>
      <c r="N37" s="235"/>
      <c r="O37" s="226" t="str" cm="1">
        <f t="array" ref="O37">+_xlfn.SWITCH(Tableau3[[#This Row],[Choix de la technologie de la solution de référence]],'Référentiel et sources'!$B$48,'Référentiel et sources'!$C$48,'Référentiel et sources'!$B$49,'Référentiel et sources'!$C$49,'Référentiel et sources'!$B$50,'Référentiel et sources'!$C$50,'Référentiel et sources'!$B$51,'Référentiel et sources'!$C$51,,"-")</f>
        <v>-</v>
      </c>
      <c r="P37" s="226" t="str" cm="1">
        <f t="array" ref="P37">+_xlfn.SWITCH(Tableau3[[#This Row],[Choix de la technologie de la solution de référence]],'Référentiel et sources'!$B$48,'Référentiel et sources'!$D$48,'Référentiel et sources'!$B$49,'Référentiel et sources'!$D$49,'Référentiel et sources'!$B$50,'Référentiel et sources'!$D$50,'Référentiel et sources'!$B$51,'Référentiel et sources'!$D$51,,"-")</f>
        <v>-</v>
      </c>
      <c r="Q37" s="227">
        <f>IF(Tableau3[[#This Row],[Choix de la technologie de la solution de référence]]="Gazole Routier B7 / Euro 6",(Tableau3[[#This Row],[Quantité de véhicules du groupe]]*Tableau3[[#This Row],[Nombre de kilomètres parcourus par an par véhicule du groupe]]*'Référentiel et sources'!$C$48*(Tableau3[[#This Row],[Consommation du véhicule de référence (en litre/100 km ou kg/100 km)]]/100))/1000,IF(Tableau3[[#This Row],[Choix de la technologie de la solution de référence]]="GNC / Euro 6",(Tableau3[[#This Row],[Quantité de véhicules du groupe]]*Tableau3[[#This Row],[Nombre de kilomètres parcourus par an par véhicule du groupe]]*'Référentiel et sources'!$C$50*(Tableau3[[#This Row],[Consommation du véhicule de référence (en litre/100 km ou kg/100 km)]]/100))/1000,IF(Tableau3[[#This Row],[Choix de la technologie de la solution de référence]]="GNL / Euro 6",(Tableau3[[#This Row],[Quantité de véhicules du groupe]]*Tableau3[[#This Row],[Nombre de kilomètres parcourus par an par véhicule du groupe]]*'Référentiel et sources'!$C$49*(Tableau3[[#This Row],[Consommation du véhicule de référence (en litre/100 km ou kg/100 km)]]/100))/1000,IF(Tableau3[[#This Row],[Choix de la technologie de la solution de référence]]="autre","A renseigner par le candidat",0))))</f>
        <v>0</v>
      </c>
      <c r="R37" s="227" t="str">
        <f>IFERROR(IF(Tableau3[[#This Row],[Capacité nette de la batterie
(en kWh)]]*'Référentiel et sources'!$C$40/Tableau3[[#This Row],[Nombre de kilomètres parcourus par an par véhicule du groupe]]/Tableau3[[#This Row],[Consommation du véhicule électrique (en kWh/100 km)]]*(1-'Référentiel et sources'!$C$41)*100&gt;'Référentiel et sources'!$C$43,'Référentiel et sources'!$C$43,Tableau3[[#This Row],[Capacité nette de la batterie
(en kWh)]]*'Référentiel et sources'!$C$40/Tableau3[[#This Row],[Nombre de kilomètres parcourus par an par véhicule du groupe]]/Tableau3[[#This Row],[Consommation du véhicule électrique (en kWh/100 km)]]*(1-'Référentiel et sources'!$C$41)*100),"")</f>
        <v/>
      </c>
      <c r="S37" s="279" t="str">
        <f>IFERROR(Tableau3[[#This Row],[Tonnes de CO2eq évitées à l''échappement pendant 1 an par groupe de véhicules]]*Tableau3[[#This Row],[Durée de première vie estimée des batteries par véhicule du groupe]],"")</f>
        <v/>
      </c>
    </row>
    <row r="38" spans="2:19" ht="30" customHeight="1" x14ac:dyDescent="0.3">
      <c r="B38" s="225">
        <v>9</v>
      </c>
      <c r="C38" s="232"/>
      <c r="D38" s="232"/>
      <c r="E38" s="233"/>
      <c r="F38" s="234"/>
      <c r="G38" s="234"/>
      <c r="H38" s="234"/>
      <c r="I38" s="234"/>
      <c r="J38" s="234"/>
      <c r="K38" s="235"/>
      <c r="L38" s="236"/>
      <c r="M38" s="235"/>
      <c r="N38" s="235"/>
      <c r="O38" s="226" t="str" cm="1">
        <f t="array" ref="O38">+_xlfn.SWITCH(Tableau3[[#This Row],[Choix de la technologie de la solution de référence]],'Référentiel et sources'!$B$48,'Référentiel et sources'!$C$48,'Référentiel et sources'!$B$49,'Référentiel et sources'!$C$49,'Référentiel et sources'!$B$50,'Référentiel et sources'!$C$50,'Référentiel et sources'!$B$51,'Référentiel et sources'!$C$51,,"-")</f>
        <v>-</v>
      </c>
      <c r="P38" s="226" t="str" cm="1">
        <f t="array" ref="P38">+_xlfn.SWITCH(Tableau3[[#This Row],[Choix de la technologie de la solution de référence]],'Référentiel et sources'!$B$48,'Référentiel et sources'!$D$48,'Référentiel et sources'!$B$49,'Référentiel et sources'!$D$49,'Référentiel et sources'!$B$50,'Référentiel et sources'!$D$50,'Référentiel et sources'!$B$51,'Référentiel et sources'!$D$51,,"-")</f>
        <v>-</v>
      </c>
      <c r="Q38" s="227">
        <f>IF(Tableau3[[#This Row],[Choix de la technologie de la solution de référence]]="Gazole Routier B7 / Euro 6",(Tableau3[[#This Row],[Quantité de véhicules du groupe]]*Tableau3[[#This Row],[Nombre de kilomètres parcourus par an par véhicule du groupe]]*'Référentiel et sources'!$C$48*(Tableau3[[#This Row],[Consommation du véhicule de référence (en litre/100 km ou kg/100 km)]]/100))/1000,IF(Tableau3[[#This Row],[Choix de la technologie de la solution de référence]]="GNC / Euro 6",(Tableau3[[#This Row],[Quantité de véhicules du groupe]]*Tableau3[[#This Row],[Nombre de kilomètres parcourus par an par véhicule du groupe]]*'Référentiel et sources'!$C$50*(Tableau3[[#This Row],[Consommation du véhicule de référence (en litre/100 km ou kg/100 km)]]/100))/1000,IF(Tableau3[[#This Row],[Choix de la technologie de la solution de référence]]="GNL / Euro 6",(Tableau3[[#This Row],[Quantité de véhicules du groupe]]*Tableau3[[#This Row],[Nombre de kilomètres parcourus par an par véhicule du groupe]]*'Référentiel et sources'!$C$49*(Tableau3[[#This Row],[Consommation du véhicule de référence (en litre/100 km ou kg/100 km)]]/100))/1000,IF(Tableau3[[#This Row],[Choix de la technologie de la solution de référence]]="autre","A renseigner par le candidat",0))))</f>
        <v>0</v>
      </c>
      <c r="R38" s="227" t="str">
        <f>IFERROR(IF(Tableau3[[#This Row],[Capacité nette de la batterie
(en kWh)]]*'Référentiel et sources'!$C$40/Tableau3[[#This Row],[Nombre de kilomètres parcourus par an par véhicule du groupe]]/Tableau3[[#This Row],[Consommation du véhicule électrique (en kWh/100 km)]]*(1-'Référentiel et sources'!$C$41)*100&gt;'Référentiel et sources'!$C$43,'Référentiel et sources'!$C$43,Tableau3[[#This Row],[Capacité nette de la batterie
(en kWh)]]*'Référentiel et sources'!$C$40/Tableau3[[#This Row],[Nombre de kilomètres parcourus par an par véhicule du groupe]]/Tableau3[[#This Row],[Consommation du véhicule électrique (en kWh/100 km)]]*(1-'Référentiel et sources'!$C$41)*100),"")</f>
        <v/>
      </c>
      <c r="S38" s="279" t="str">
        <f>IFERROR(Tableau3[[#This Row],[Tonnes de CO2eq évitées à l''échappement pendant 1 an par groupe de véhicules]]*Tableau3[[#This Row],[Durée de première vie estimée des batteries par véhicule du groupe]],"")</f>
        <v/>
      </c>
    </row>
    <row r="39" spans="2:19" ht="30" customHeight="1" thickBot="1" x14ac:dyDescent="0.35">
      <c r="B39" s="228">
        <v>10</v>
      </c>
      <c r="C39" s="237"/>
      <c r="D39" s="237"/>
      <c r="E39" s="238"/>
      <c r="F39" s="239"/>
      <c r="G39" s="239"/>
      <c r="H39" s="239"/>
      <c r="I39" s="239"/>
      <c r="J39" s="239"/>
      <c r="K39" s="240"/>
      <c r="L39" s="241"/>
      <c r="M39" s="240"/>
      <c r="N39" s="240"/>
      <c r="O39" s="226" t="str" cm="1">
        <f t="array" ref="O39">+_xlfn.SWITCH(Tableau3[[#This Row],[Choix de la technologie de la solution de référence]],'Référentiel et sources'!$B$48,'Référentiel et sources'!$C$48,'Référentiel et sources'!$B$49,'Référentiel et sources'!$C$49,'Référentiel et sources'!$B$50,'Référentiel et sources'!$C$50,'Référentiel et sources'!$B$51,'Référentiel et sources'!$C$51,,"-")</f>
        <v>-</v>
      </c>
      <c r="P39" s="226" t="str" cm="1">
        <f t="array" ref="P39">+_xlfn.SWITCH(Tableau3[[#This Row],[Choix de la technologie de la solution de référence]],'Référentiel et sources'!$B$48,'Référentiel et sources'!$D$48,'Référentiel et sources'!$B$49,'Référentiel et sources'!$D$49,'Référentiel et sources'!$B$50,'Référentiel et sources'!$D$50,'Référentiel et sources'!$B$51,'Référentiel et sources'!$D$51,,"-")</f>
        <v>-</v>
      </c>
      <c r="Q39" s="227">
        <f>IF(Tableau3[[#This Row],[Choix de la technologie de la solution de référence]]="Gazole Routier B7 / Euro 6",(Tableau3[[#This Row],[Quantité de véhicules du groupe]]*Tableau3[[#This Row],[Nombre de kilomètres parcourus par an par véhicule du groupe]]*'Référentiel et sources'!$C$48*(Tableau3[[#This Row],[Consommation du véhicule de référence (en litre/100 km ou kg/100 km)]]/100))/1000,IF(Tableau3[[#This Row],[Choix de la technologie de la solution de référence]]="GNC / Euro 6",(Tableau3[[#This Row],[Quantité de véhicules du groupe]]*Tableau3[[#This Row],[Nombre de kilomètres parcourus par an par véhicule du groupe]]*'Référentiel et sources'!$C$50*(Tableau3[[#This Row],[Consommation du véhicule de référence (en litre/100 km ou kg/100 km)]]/100))/1000,IF(Tableau3[[#This Row],[Choix de la technologie de la solution de référence]]="GNL / Euro 6",(Tableau3[[#This Row],[Quantité de véhicules du groupe]]*Tableau3[[#This Row],[Nombre de kilomètres parcourus par an par véhicule du groupe]]*'Référentiel et sources'!$C$49*(Tableau3[[#This Row],[Consommation du véhicule de référence (en litre/100 km ou kg/100 km)]]/100))/1000,IF(Tableau3[[#This Row],[Choix de la technologie de la solution de référence]]="autre","A renseigner par le candidat",0))))</f>
        <v>0</v>
      </c>
      <c r="R39" s="280" t="str">
        <f>IFERROR(IF(Tableau3[[#This Row],[Capacité nette de la batterie
(en kWh)]]*'Référentiel et sources'!$C$40/Tableau3[[#This Row],[Nombre de kilomètres parcourus par an par véhicule du groupe]]/Tableau3[[#This Row],[Consommation du véhicule électrique (en kWh/100 km)]]*(1-'Référentiel et sources'!$C$41)*100&gt;'Référentiel et sources'!$C$43,'Référentiel et sources'!$C$43,Tableau3[[#This Row],[Capacité nette de la batterie
(en kWh)]]*'Référentiel et sources'!$C$40/Tableau3[[#This Row],[Nombre de kilomètres parcourus par an par véhicule du groupe]]/Tableau3[[#This Row],[Consommation du véhicule électrique (en kWh/100 km)]]*(1-'Référentiel et sources'!$C$41)*100),"")</f>
        <v/>
      </c>
      <c r="S39" s="281" t="str">
        <f>IFERROR(Tableau3[[#This Row],[Tonnes de CO2eq évitées à l''échappement pendant 1 an par groupe de véhicules]]*Tableau3[[#This Row],[Durée de première vie estimée des batteries par véhicule du groupe]],"")</f>
        <v/>
      </c>
    </row>
    <row r="40" spans="2:19" ht="35.549999999999997" customHeight="1" thickBot="1" x14ac:dyDescent="0.35">
      <c r="B40" s="317" t="s">
        <v>231</v>
      </c>
      <c r="C40" s="318"/>
      <c r="D40" s="318"/>
      <c r="E40" s="318"/>
      <c r="F40" s="318"/>
      <c r="G40" s="318"/>
      <c r="H40" s="318"/>
      <c r="I40" s="318"/>
      <c r="J40" s="319"/>
      <c r="K40" s="230">
        <f>SUBTOTAL(9,Tableau3[Quantité de véhicules du groupe])</f>
        <v>0</v>
      </c>
      <c r="L40" s="230">
        <f>SUMPRODUCT(Tableau3[Quantité de véhicules du groupe],Tableau3[Nombre de kilomètres parcourus par an par véhicule du groupe])</f>
        <v>0</v>
      </c>
      <c r="M40" s="320" t="s">
        <v>232</v>
      </c>
      <c r="N40" s="321"/>
      <c r="O40" s="321"/>
      <c r="P40" s="321"/>
      <c r="Q40" s="321"/>
      <c r="R40" s="322"/>
      <c r="S40" s="231">
        <f>SUBTOTAL(9,Tableau3[Tonnes de CO2eq évitées à l''échappement pendant la durée de première vie estimée des batteries par groupe de véhicules])</f>
        <v>0</v>
      </c>
    </row>
  </sheetData>
  <sheetProtection algorithmName="SHA-512" hashValue="j5jjQAQbsliQ1HJ0Cn4NEqsLPCuDm2+x93C2ZG4vxT41kIrDMXm2ArUKX0Aw3vADs1H8vEjqIDkZuGt6XGv1UA==" saltValue="iP6N7OYtcP+ZSOL+46YJ+A==" spinCount="100000" sheet="1" objects="1" scenarios="1"/>
  <mergeCells count="6">
    <mergeCell ref="E2:G10"/>
    <mergeCell ref="B27:Q27"/>
    <mergeCell ref="B40:J40"/>
    <mergeCell ref="M40:R40"/>
    <mergeCell ref="B18:J18"/>
    <mergeCell ref="B20:J20"/>
  </mergeCells>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9" id="{3F9C8BD6-2AAE-4930-8D88-2A1ECEFD7DA4}">
            <xm:f>AND($E30="Gazole Routier B7 / Euro 6",$J30='Référentiel et sources'!$H$9,$M30&gt;'Référentiel et sources'!$D$64)</xm:f>
            <x14:dxf>
              <fill>
                <patternFill patternType="lightGray">
                  <fgColor rgb="FFFF0000"/>
                  <bgColor rgb="FFFFFF99"/>
                </patternFill>
              </fill>
            </x14:dxf>
          </x14:cfRule>
          <x14:cfRule type="expression" priority="10" id="{9A30A662-17B2-4EF9-BD3A-ECB930780B0F}">
            <xm:f>AND($E30="Gazole Routier B7 / Euro 6",$J30='Référentiel et sources'!$H$8,$M30&gt;'Référentiel et sources'!$D$63)</xm:f>
            <x14:dxf>
              <fill>
                <patternFill patternType="lightGray">
                  <fgColor rgb="FFFF0000"/>
                  <bgColor rgb="FFFFFF99"/>
                </patternFill>
              </fill>
            </x14:dxf>
          </x14:cfRule>
          <x14:cfRule type="expression" priority="11" id="{781A83FD-EBBE-47E5-BED6-107C95F558C2}">
            <xm:f>AND($E30="Gazole Routier B7 / Euro 6",$J30='Référentiel et sources'!$H$7,$M30&gt;'Référentiel et sources'!$D$62)</xm:f>
            <x14:dxf>
              <fill>
                <patternFill patternType="lightGray">
                  <fgColor rgb="FFFF0000"/>
                  <bgColor rgb="FFFFFF99"/>
                </patternFill>
              </fill>
            </x14:dxf>
          </x14:cfRule>
          <x14:cfRule type="expression" priority="12" id="{94EBB510-EDF0-4C36-8769-2870EBF40736}">
            <xm:f>AND($E30="Gazole Routier B7 / Euro 6",$J30='Référentiel et sources'!$H$6,$M30&gt;'Référentiel et sources'!$D$61)</xm:f>
            <x14:dxf>
              <fill>
                <patternFill patternType="lightGray">
                  <fgColor rgb="FFFF0000"/>
                  <bgColor rgb="FFFFFF99"/>
                </patternFill>
              </fill>
            </x14:dxf>
          </x14:cfRule>
          <x14:cfRule type="expression" priority="13" id="{41F9219C-2933-47F8-AC54-2DD26D807E2B}">
            <xm:f>AND($E30="Gazole Routier B7 / Euro 6",$J30='Référentiel et sources'!$H$5,$M30&gt;'Référentiel et sources'!$D$60)</xm:f>
            <x14:dxf>
              <fill>
                <patternFill patternType="lightGray">
                  <fgColor rgb="FFFF0000"/>
                  <bgColor rgb="FFFFFF99"/>
                </patternFill>
              </fill>
            </x14:dxf>
          </x14:cfRule>
          <x14:cfRule type="expression" priority="14" id="{64B73640-4184-4AB9-8AF9-C6029C321625}">
            <xm:f>AND($E30="Gazole Routier B7 / Euro 6",$J30='Référentiel et sources'!$H$4,$M30&gt;'Référentiel et sources'!$D$57)</xm:f>
            <x14:dxf>
              <fill>
                <patternFill patternType="lightGray">
                  <fgColor rgb="FFFF0000"/>
                  <bgColor rgb="FFFFFF99"/>
                </patternFill>
              </fill>
            </x14:dxf>
          </x14:cfRule>
          <xm:sqref>M30:M39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3B4FD28-F4DC-4797-9691-ECE8B0ED8F56}">
          <x14:formula1>
            <xm:f>'Référentiel et sources'!$B$48:$B$51</xm:f>
          </x14:formula1>
          <xm:sqref>E30:E39</xm:sqref>
        </x14:dataValidation>
        <x14:dataValidation type="list" allowBlank="1" showInputMessage="1" showErrorMessage="1" xr:uid="{BE0FFA86-2D4F-4C6F-902B-1EDC9E16AB48}">
          <x14:formula1>
            <xm:f>'Référentiel et sources'!$H$4:$H$18</xm:f>
          </x14:formula1>
          <xm:sqref>J30:J39</xm:sqref>
        </x14:dataValidation>
        <x14:dataValidation type="list" allowBlank="1" showInputMessage="1" showErrorMessage="1" xr:uid="{68B950AB-E7BB-41DD-A326-6802F8520C29}">
          <x14:formula1>
            <xm:f>'Référentiel et sources'!$I$4:$I$34</xm:f>
          </x14:formula1>
          <xm:sqref>I30:I39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4"/>
  <dimension ref="A2:BL32"/>
  <sheetViews>
    <sheetView showGridLines="0" zoomScale="70" zoomScaleNormal="70" workbookViewId="0">
      <selection activeCell="M22" sqref="M22"/>
    </sheetView>
  </sheetViews>
  <sheetFormatPr baseColWidth="10" defaultColWidth="9.21875" defaultRowHeight="14.4" x14ac:dyDescent="0.3"/>
  <cols>
    <col min="1" max="1" width="20.44140625" style="211" customWidth="1"/>
    <col min="2" max="32" width="40.21875" style="211" customWidth="1"/>
    <col min="33" max="34" width="39.77734375" style="211" customWidth="1"/>
    <col min="35" max="35" width="40.21875" style="211" customWidth="1"/>
    <col min="36" max="46" width="40" style="211" customWidth="1"/>
    <col min="47" max="47" width="38.77734375" style="211" customWidth="1"/>
    <col min="48" max="51" width="40.21875" style="211" customWidth="1"/>
    <col min="52" max="16384" width="9.21875" style="211"/>
  </cols>
  <sheetData>
    <row r="2" spans="2:58" ht="26.1" customHeight="1" x14ac:dyDescent="0.3">
      <c r="D2" s="326" t="s">
        <v>233</v>
      </c>
      <c r="E2" s="326"/>
      <c r="F2" s="326"/>
      <c r="G2" s="326"/>
      <c r="H2" s="326"/>
      <c r="I2" s="242"/>
      <c r="J2" s="242"/>
      <c r="K2" s="242"/>
      <c r="L2" s="243"/>
      <c r="M2" s="243"/>
      <c r="N2" s="243"/>
      <c r="O2" s="243"/>
      <c r="P2" s="243"/>
      <c r="Q2" s="243"/>
      <c r="R2" s="243"/>
      <c r="S2" s="243"/>
      <c r="T2" s="243"/>
      <c r="U2" s="212"/>
    </row>
    <row r="3" spans="2:58" ht="26.1" customHeight="1" x14ac:dyDescent="0.3">
      <c r="D3" s="326"/>
      <c r="E3" s="326"/>
      <c r="F3" s="326"/>
      <c r="G3" s="326"/>
      <c r="H3" s="326"/>
      <c r="I3" s="242"/>
      <c r="J3" s="242"/>
      <c r="K3" s="242"/>
      <c r="L3" s="243"/>
      <c r="M3" s="243"/>
      <c r="N3" s="243"/>
      <c r="O3" s="243"/>
      <c r="P3" s="243"/>
      <c r="Q3" s="243"/>
      <c r="R3" s="243"/>
      <c r="S3" s="243"/>
      <c r="T3" s="243"/>
      <c r="U3" s="212"/>
    </row>
    <row r="4" spans="2:58" ht="26.1" customHeight="1" x14ac:dyDescent="0.3">
      <c r="D4" s="326"/>
      <c r="E4" s="326"/>
      <c r="F4" s="326"/>
      <c r="G4" s="326"/>
      <c r="H4" s="326"/>
      <c r="I4" s="242"/>
      <c r="J4" s="242"/>
      <c r="K4" s="242"/>
      <c r="L4" s="243"/>
      <c r="M4" s="243"/>
      <c r="N4" s="243"/>
      <c r="O4" s="243"/>
      <c r="P4" s="243"/>
      <c r="Q4" s="243"/>
      <c r="R4" s="243"/>
      <c r="S4" s="243"/>
      <c r="T4" s="243"/>
      <c r="U4" s="212"/>
    </row>
    <row r="5" spans="2:58" ht="26.1" customHeight="1" x14ac:dyDescent="0.3">
      <c r="D5" s="326"/>
      <c r="E5" s="326"/>
      <c r="F5" s="326"/>
      <c r="G5" s="326"/>
      <c r="H5" s="326"/>
      <c r="I5" s="242"/>
      <c r="J5" s="242"/>
      <c r="K5" s="242"/>
      <c r="L5" s="243"/>
      <c r="M5" s="243"/>
      <c r="N5" s="243"/>
      <c r="O5" s="243"/>
      <c r="P5" s="243"/>
      <c r="Q5" s="243"/>
      <c r="R5" s="243"/>
      <c r="S5" s="243"/>
      <c r="T5" s="243"/>
      <c r="U5" s="212"/>
    </row>
    <row r="6" spans="2:58" ht="26.1" customHeight="1" x14ac:dyDescent="0.3">
      <c r="D6" s="326"/>
      <c r="E6" s="326"/>
      <c r="F6" s="326"/>
      <c r="G6" s="326"/>
      <c r="H6" s="326"/>
      <c r="I6" s="242"/>
      <c r="J6" s="242"/>
      <c r="K6" s="242"/>
      <c r="L6" s="243"/>
      <c r="M6" s="243"/>
      <c r="N6" s="243"/>
      <c r="O6" s="243"/>
      <c r="P6" s="243"/>
      <c r="Q6" s="243"/>
      <c r="R6" s="243"/>
      <c r="S6" s="243"/>
      <c r="T6" s="243"/>
      <c r="U6" s="212"/>
    </row>
    <row r="7" spans="2:58" ht="26.1" customHeight="1" x14ac:dyDescent="0.3">
      <c r="D7" s="326"/>
      <c r="E7" s="326"/>
      <c r="F7" s="326"/>
      <c r="G7" s="326"/>
      <c r="H7" s="326"/>
      <c r="I7" s="242"/>
      <c r="J7" s="242"/>
      <c r="K7" s="242"/>
      <c r="L7" s="243"/>
      <c r="M7" s="243"/>
      <c r="N7" s="243"/>
      <c r="O7" s="243"/>
      <c r="P7" s="243"/>
      <c r="Q7" s="243"/>
      <c r="R7" s="243"/>
      <c r="S7" s="243"/>
      <c r="T7" s="243"/>
      <c r="U7" s="212"/>
    </row>
    <row r="8" spans="2:58" ht="26.1" customHeight="1" x14ac:dyDescent="0.3">
      <c r="D8" s="326"/>
      <c r="E8" s="326"/>
      <c r="F8" s="326"/>
      <c r="G8" s="326"/>
      <c r="H8" s="326"/>
      <c r="I8" s="242"/>
      <c r="J8" s="242"/>
      <c r="K8" s="242"/>
      <c r="L8" s="243"/>
      <c r="M8" s="243"/>
      <c r="N8" s="243"/>
      <c r="O8" s="243"/>
      <c r="P8" s="243"/>
      <c r="Q8" s="243"/>
      <c r="R8" s="243"/>
      <c r="S8" s="243"/>
      <c r="T8" s="243"/>
      <c r="U8" s="212"/>
    </row>
    <row r="9" spans="2:58" ht="40.950000000000003" customHeight="1" x14ac:dyDescent="0.3">
      <c r="D9" s="242"/>
      <c r="E9" s="242"/>
      <c r="F9" s="242"/>
      <c r="G9" s="242"/>
      <c r="H9" s="242"/>
      <c r="I9" s="242"/>
      <c r="J9" s="242"/>
      <c r="K9" s="242"/>
      <c r="L9" s="243"/>
      <c r="M9" s="243"/>
      <c r="N9" s="243"/>
      <c r="O9" s="243"/>
      <c r="P9" s="243"/>
      <c r="Q9" s="243"/>
      <c r="R9" s="243"/>
      <c r="S9" s="243"/>
      <c r="T9" s="243"/>
      <c r="U9" s="212"/>
    </row>
    <row r="10" spans="2:58" ht="23.4" x14ac:dyDescent="0.3">
      <c r="B10" s="71" t="s">
        <v>234</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row>
    <row r="11" spans="2:58" ht="16.5" customHeight="1" x14ac:dyDescent="0.3">
      <c r="B11" s="215" t="s">
        <v>235</v>
      </c>
      <c r="C11" s="215"/>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row>
    <row r="12" spans="2:58" ht="16.5" customHeight="1" x14ac:dyDescent="0.3">
      <c r="B12" s="215" t="s">
        <v>236</v>
      </c>
      <c r="C12" s="215"/>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row>
    <row r="13" spans="2:58" ht="16.5" customHeight="1" x14ac:dyDescent="0.3">
      <c r="B13" s="215" t="s">
        <v>203</v>
      </c>
      <c r="C13" s="216"/>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row>
    <row r="14" spans="2:58" ht="16.5" customHeight="1" x14ac:dyDescent="0.3">
      <c r="B14" s="244" t="s">
        <v>237</v>
      </c>
      <c r="C14" s="215"/>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row>
    <row r="15" spans="2:58" ht="16.5" customHeight="1" x14ac:dyDescent="0.3">
      <c r="B15" s="215" t="s">
        <v>238</v>
      </c>
      <c r="C15" s="215"/>
    </row>
    <row r="16" spans="2:58" ht="16.5" customHeight="1" x14ac:dyDescent="0.3">
      <c r="B16" s="215" t="s">
        <v>239</v>
      </c>
      <c r="C16" s="215"/>
    </row>
    <row r="17" spans="1:64" ht="9.75" customHeight="1" x14ac:dyDescent="0.3">
      <c r="C17" s="215"/>
    </row>
    <row r="18" spans="1:64" ht="9.75" customHeight="1" x14ac:dyDescent="0.3">
      <c r="B18" s="215"/>
      <c r="C18" s="215"/>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row>
    <row r="19" spans="1:64" ht="23.25" customHeight="1" x14ac:dyDescent="0.3">
      <c r="B19" s="71" t="s">
        <v>240</v>
      </c>
      <c r="C19" s="72"/>
      <c r="D19" s="72"/>
      <c r="E19" s="72"/>
      <c r="F19" s="72"/>
      <c r="G19" s="72"/>
      <c r="H19" s="72"/>
      <c r="I19" s="72"/>
      <c r="J19" s="72"/>
      <c r="K19" s="72"/>
      <c r="L19" s="72"/>
      <c r="M19" s="72"/>
      <c r="N19" s="72"/>
      <c r="O19" s="72"/>
      <c r="P19" s="245"/>
      <c r="Q19" s="71" t="s">
        <v>241</v>
      </c>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246" t="s">
        <v>242</v>
      </c>
      <c r="AY19" s="72"/>
      <c r="AZ19" s="72"/>
      <c r="BA19" s="72"/>
      <c r="BB19" s="72"/>
      <c r="BC19" s="72"/>
      <c r="BD19" s="72"/>
      <c r="BE19" s="72"/>
      <c r="BF19" s="72"/>
    </row>
    <row r="20" spans="1:64" ht="23.25" customHeight="1" x14ac:dyDescent="0.3">
      <c r="B20" s="247"/>
      <c r="C20" s="248"/>
      <c r="D20" s="248"/>
      <c r="E20" s="248"/>
      <c r="F20" s="248"/>
      <c r="G20" s="248"/>
      <c r="H20" s="248"/>
      <c r="I20" s="248"/>
      <c r="J20" s="248"/>
      <c r="K20" s="248"/>
      <c r="L20" s="248"/>
      <c r="M20" s="248"/>
      <c r="N20" s="248"/>
      <c r="O20" s="248"/>
      <c r="P20" s="248"/>
      <c r="Q20" s="247"/>
      <c r="R20" s="248"/>
      <c r="S20" s="248"/>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row>
    <row r="21" spans="1:64" ht="78" customHeight="1" x14ac:dyDescent="0.3">
      <c r="B21" s="223" t="s">
        <v>188</v>
      </c>
      <c r="C21" s="224" t="s">
        <v>243</v>
      </c>
      <c r="D21" s="224" t="s">
        <v>244</v>
      </c>
      <c r="E21" s="224" t="s">
        <v>245</v>
      </c>
      <c r="F21" s="224" t="s">
        <v>246</v>
      </c>
      <c r="G21" s="224" t="s">
        <v>247</v>
      </c>
      <c r="H21" s="224" t="s">
        <v>248</v>
      </c>
      <c r="I21" s="224" t="s">
        <v>249</v>
      </c>
      <c r="J21" s="224" t="s">
        <v>250</v>
      </c>
      <c r="K21" s="224" t="s">
        <v>251</v>
      </c>
      <c r="L21" s="224" t="s">
        <v>252</v>
      </c>
      <c r="M21" s="224" t="s">
        <v>253</v>
      </c>
      <c r="N21" s="224" t="s">
        <v>254</v>
      </c>
      <c r="O21" s="224" t="s">
        <v>255</v>
      </c>
      <c r="P21" s="224" t="s">
        <v>256</v>
      </c>
      <c r="Q21" s="224" t="s">
        <v>257</v>
      </c>
      <c r="R21" s="224" t="s">
        <v>258</v>
      </c>
      <c r="S21" s="224" t="s">
        <v>259</v>
      </c>
      <c r="T21" s="224" t="s">
        <v>260</v>
      </c>
      <c r="U21" s="224" t="s">
        <v>261</v>
      </c>
      <c r="V21" s="224" t="s">
        <v>262</v>
      </c>
      <c r="W21" s="224" t="s">
        <v>263</v>
      </c>
      <c r="X21" s="224" t="s">
        <v>264</v>
      </c>
      <c r="Y21" s="224" t="s">
        <v>265</v>
      </c>
      <c r="Z21" s="224" t="s">
        <v>266</v>
      </c>
      <c r="AA21" s="224" t="s">
        <v>267</v>
      </c>
      <c r="AB21" s="224" t="s">
        <v>268</v>
      </c>
      <c r="AC21" s="224" t="s">
        <v>269</v>
      </c>
      <c r="AD21" s="224" t="s">
        <v>270</v>
      </c>
      <c r="AE21" s="224" t="s">
        <v>271</v>
      </c>
      <c r="AF21" s="224" t="s">
        <v>272</v>
      </c>
      <c r="AG21" s="224" t="s">
        <v>273</v>
      </c>
      <c r="AH21" s="224" t="s">
        <v>274</v>
      </c>
      <c r="AI21" s="224" t="s">
        <v>275</v>
      </c>
      <c r="AJ21" s="224" t="s">
        <v>276</v>
      </c>
      <c r="AK21" s="224" t="s">
        <v>277</v>
      </c>
      <c r="AL21" s="224" t="s">
        <v>278</v>
      </c>
      <c r="AM21" s="224" t="s">
        <v>279</v>
      </c>
      <c r="AN21" s="224" t="s">
        <v>280</v>
      </c>
      <c r="AO21" s="224" t="s">
        <v>281</v>
      </c>
      <c r="AP21" s="224" t="s">
        <v>282</v>
      </c>
      <c r="AQ21" s="224" t="s">
        <v>283</v>
      </c>
      <c r="AR21" s="224" t="s">
        <v>284</v>
      </c>
      <c r="AS21" s="224" t="s">
        <v>285</v>
      </c>
      <c r="AT21" s="224" t="s">
        <v>286</v>
      </c>
      <c r="AU21" s="224" t="s">
        <v>287</v>
      </c>
      <c r="AV21" s="224" t="s">
        <v>288</v>
      </c>
      <c r="AW21" s="224" t="s">
        <v>289</v>
      </c>
      <c r="AX21" s="229" t="s">
        <v>290</v>
      </c>
      <c r="AY21" s="229" t="s">
        <v>291</v>
      </c>
      <c r="AZ21" s="249"/>
      <c r="BA21" s="250"/>
      <c r="BB21" s="214"/>
      <c r="BI21" s="251"/>
      <c r="BJ21" s="251"/>
      <c r="BK21" s="251"/>
      <c r="BL21" s="251"/>
    </row>
    <row r="22" spans="1:64" ht="65.099999999999994" customHeight="1" thickBot="1" x14ac:dyDescent="0.35">
      <c r="B22" s="159"/>
      <c r="C22" s="154"/>
      <c r="D22" s="252" t="str">
        <f>'2- Volet financier'!ch_taille</f>
        <v>Choisir une valeur</v>
      </c>
      <c r="E22" s="154"/>
      <c r="F22" s="158"/>
      <c r="G22" s="161" t="s">
        <v>292</v>
      </c>
      <c r="H22" s="155" t="s">
        <v>293</v>
      </c>
      <c r="I22" s="155" t="s">
        <v>293</v>
      </c>
      <c r="J22" s="253" t="e">
        <f>DATEDIF(Tableau1[[#This Row],[Date prévisionnelle de commande du premier véhicule]], Tableau1[[#This Row],[Date prévisionnelle de mise en service du dernier véhicule (ou dernière borne)]], "M")+1</f>
        <v>#VALUE!</v>
      </c>
      <c r="K22" s="254">
        <f>'2- Volet financier'!D245</f>
        <v>0</v>
      </c>
      <c r="L22" s="156"/>
      <c r="M22" s="254">
        <f>'2- Volet financier'!E245</f>
        <v>0</v>
      </c>
      <c r="N22" s="254">
        <f>'2- Volet financier'!G245</f>
        <v>0</v>
      </c>
      <c r="O22" s="254">
        <f>Tableau1[[#This Row],[Montant investissement véhicule(s)]]+Tableau1[[#This Row],[Montant investissement infrastructure(s) de recharge]]</f>
        <v>0</v>
      </c>
      <c r="P22" s="254">
        <f>'2- Volet financier'!E247</f>
        <v>0</v>
      </c>
      <c r="Q22" s="255">
        <f>SUMIF(Tableau3[Catégorie du véhicule],'Référentiel et sources'!$H$4,Tableau3[Quantité de véhicules du groupe])</f>
        <v>0</v>
      </c>
      <c r="R22" s="255">
        <f>SUMIF(Tableau3[Catégorie du véhicule],'Référentiel et sources'!$H$5,Tableau3[Quantité de véhicules du groupe])</f>
        <v>0</v>
      </c>
      <c r="S22" s="255">
        <f>SUMIF(Tableau3[Catégorie du véhicule],'Référentiel et sources'!$H$6,Tableau3[Quantité de véhicules du groupe])</f>
        <v>0</v>
      </c>
      <c r="T22" s="255">
        <f>SUMIF(Tableau3[Catégorie du véhicule],'Référentiel et sources'!$H$7,Tableau3[Quantité de véhicules du groupe])</f>
        <v>0</v>
      </c>
      <c r="U22" s="255">
        <f>SUMIF(Tableau3[Catégorie du véhicule],'Référentiel et sources'!$H$8,Tableau3[Quantité de véhicules du groupe])</f>
        <v>0</v>
      </c>
      <c r="V22" s="255">
        <f>SUM(R22:U22)</f>
        <v>0</v>
      </c>
      <c r="W22" s="255">
        <f>SUMIF(Tableau3[Catégorie du véhicule],'Référentiel et sources'!$H$9,Tableau3[Quantité de véhicules du groupe])</f>
        <v>0</v>
      </c>
      <c r="X22" s="255">
        <f>SUMIF(Tableau3[Catégorie du véhicule],'Référentiel et sources'!$H$10,Tableau3[Quantité de véhicules du groupe])</f>
        <v>0</v>
      </c>
      <c r="Y22" s="255">
        <f>SUMIF(Tableau3[Catégorie du véhicule],'Référentiel et sources'!$H$11,Tableau3[Quantité de véhicules du groupe])</f>
        <v>0</v>
      </c>
      <c r="Z22" s="255">
        <f>SUMIF(Tableau3[Catégorie du véhicule],'Référentiel et sources'!$H$12,Tableau3[Quantité de véhicules du groupe])</f>
        <v>0</v>
      </c>
      <c r="AA22" s="255">
        <f>SUM(Tableau1[[#This Row],[Nombre d''autobus M2]:[Nombre d''autobus M3]])</f>
        <v>0</v>
      </c>
      <c r="AB22" s="255">
        <f>SUMIF(Tableau3[Catégorie du véhicule],'Référentiel et sources'!$H$13,Tableau3[Quantité de véhicules du groupe])</f>
        <v>0</v>
      </c>
      <c r="AC22" s="255">
        <f>SUMIF(Tableau3[Catégorie du véhicule],'Référentiel et sources'!$H$14,Tableau3[Quantité de véhicules du groupe])</f>
        <v>0</v>
      </c>
      <c r="AD22" s="252">
        <f>SUM(Tableau1[[#This Row],[Nombre d''autocar(s) M2]:[Nombre d''autocar(s) M3]])</f>
        <v>0</v>
      </c>
      <c r="AE22" s="252">
        <f>SUM(Tableau1[[#This Row],[Nombre de PL N3 hors tracteur]:[Nombre de navette(s) urbaine(s)]])+Tableau1[[#This Row],[Nombre de PL N2 dont le PTAC≥7,5t]]+Tableau1[[#This Row],[Nombre d''autobus]]+Tableau1[[#This Row],[Nombre d''autocars(s)]]</f>
        <v>0</v>
      </c>
      <c r="AF22" s="255" t="str">
        <f>CONCATENATE(IF(COUNTIF('3- Calcul CO2'!$F$30:'3- Calcul CO2'!F30,'3- Calcul CO2'!F30)=1,'3- Calcul CO2'!F30,""),IF(COUNTIF('3- Calcul CO2'!$F$30:'3- Calcul CO2'!F31,'3- Calcul CO2'!F31)=1,", "&amp;'3- Calcul CO2'!F31,""),IF(COUNTIF('3- Calcul CO2'!$F$30:'3- Calcul CO2'!F32,'3- Calcul CO2'!F32)=1,", "&amp;'3- Calcul CO2'!F32,""),IF(COUNTIF('3- Calcul CO2'!$G$30:'3- Calcul CO2'!F33,'3- Calcul CO2'!F33)=1,", "&amp;'3- Calcul CO2'!F33,""),IF(COUNTIF('3- Calcul CO2'!$F$30:'3- Calcul CO2'!F34,'3- Calcul CO2'!F34)=1,", "&amp;'3- Calcul CO2'!F34,""),IF(COUNTIF('3- Calcul CO2'!$F$30:'3- Calcul CO2'!F35,'3- Calcul CO2'!F35)=1,", "&amp;'3- Calcul CO2'!F35,""),IF(COUNTIF('3- Calcul CO2'!$F$30:'3- Calcul CO2'!F36,'3- Calcul CO2'!F36)=1,", "&amp;'3- Calcul CO2'!F36,""),IF(COUNTIF('3- Calcul CO2'!$F$30:'3- Calcul CO2'!F37,'3- Calcul CO2'!F37)=1,", "&amp;'3- Calcul CO2'!F37,""),IF(COUNTIF('3- Calcul CO2'!$F$30:'3- Calcul CO2'!F38,'3- Calcul CO2'!F38)=1,", "&amp;'3- Calcul CO2'!F38,""),IF(COUNTIF('3- Calcul CO2'!$F$30:'3- Calcul CO2'!F39,'3- Calcul CO2'!F39)=1,", "&amp;'3- Calcul CO2'!F39,""))</f>
        <v/>
      </c>
      <c r="AG22" s="255" t="str">
        <f>CONCATENATE(IF(COUNTIF('3- Calcul CO2'!$G$30:'3- Calcul CO2'!G30,'3- Calcul CO2'!G30)=1,'3- Calcul CO2'!G30,""),IF(COUNTIF('3- Calcul CO2'!$G$30:'3- Calcul CO2'!G31,'3- Calcul CO2'!G31)=1,", "&amp;'3- Calcul CO2'!G31,""),IF(COUNTIF('3- Calcul CO2'!$G$30:'3- Calcul CO2'!G32,'3- Calcul CO2'!G32)=1,", "&amp;'3- Calcul CO2'!G32,""),IF(COUNTIF('3- Calcul CO2'!$G$30:'3- Calcul CO2'!G33,'3- Calcul CO2'!G33)=1,", "&amp;'3- Calcul CO2'!G33,""),IF(COUNTIF('3- Calcul CO2'!$G$30:'3- Calcul CO2'!G34,'3- Calcul CO2'!G34)=1,", "&amp;'3- Calcul CO2'!G34,""),IF(COUNTIF('3- Calcul CO2'!$G$30:'3- Calcul CO2'!G35,'3- Calcul CO2'!G35)=1,", "&amp;'3- Calcul CO2'!G35,""),IF(COUNTIF('3- Calcul CO2'!$G$30:'3- Calcul CO2'!G36,'3- Calcul CO2'!G36)=1,", "&amp;'3- Calcul CO2'!G36,""),IF(COUNTIF('3- Calcul CO2'!$G$30:'3- Calcul CO2'!G37,'3- Calcul CO2'!G37)=1,", "&amp;'3- Calcul CO2'!G37,""),IF(COUNTIF('3- Calcul CO2'!$G$30:'3- Calcul CO2'!G38,'3- Calcul CO2'!G38)=1,", "&amp;'3- Calcul CO2'!G38,""),IF(COUNTIF('3- Calcul CO2'!$G$30:'3- Calcul CO2'!G39,'3- Calcul CO2'!G39)=1,", "&amp;'3- Calcul CO2'!G39,""))</f>
        <v/>
      </c>
      <c r="AH22" s="255" t="str">
        <f>CONCATENATE(IF(COUNTIF('3- Calcul CO2'!$I$30:'3- Calcul CO2'!I30,'3- Calcul CO2'!I30)=1,'3- Calcul CO2'!I30,""),IF(COUNTIF('3- Calcul CO2'!$I$30:'3- Calcul CO2'!I31,'3- Calcul CO2'!I31)=1,", "&amp;'3- Calcul CO2'!I31,""),IF(COUNTIF('3- Calcul CO2'!$I$30:'3- Calcul CO2'!I32,'3- Calcul CO2'!I32)=1,", "&amp;'3- Calcul CO2'!I32,""),IF(COUNTIF('3- Calcul CO2'!$I$30:'3- Calcul CO2'!I33,'3- Calcul CO2'!I33)=1,", "&amp;'3- Calcul CO2'!I33,""),IF(COUNTIF('3- Calcul CO2'!$I$30:'3- Calcul CO2'!I34,'3- Calcul CO2'!I34)=1,", "&amp;'3- Calcul CO2'!I34,""),IF(COUNTIF('3- Calcul CO2'!$I$30:'3- Calcul CO2'!I35,'3- Calcul CO2'!I35)=1,", "&amp;'3- Calcul CO2'!I35,""),IF(COUNTIF('3- Calcul CO2'!$I$30:'3- Calcul CO2'!I36,'3- Calcul CO2'!I36)=1,", "&amp;'3- Calcul CO2'!I36,""),IF(COUNTIF('3- Calcul CO2'!$I$30:'3- Calcul CO2'!I37,'3- Calcul CO2'!I37)=1,", "&amp;'3- Calcul CO2'!I37,""),IF(COUNTIF('3- Calcul CO2'!$I$30:'3- Calcul CO2'!I38,'3- Calcul CO2'!I38)=1,", "&amp;'3- Calcul CO2'!I38,""),IF(COUNTIF('3- Calcul CO2'!$I$30:'3- Calcul CO2'!I39,'3- Calcul CO2'!I39)=1,", "&amp;'3- Calcul CO2'!I39,""))</f>
        <v/>
      </c>
      <c r="AI22" s="158"/>
      <c r="AJ22" s="256" t="str">
        <f>IFERROR(AVERAGEIF(Tableau3[Catégorie du véhicule],'Référentiel et sources'!$H$4,Tableau3[Nombre de kilomètres parcourus par an par véhicule du groupe]),"")</f>
        <v/>
      </c>
      <c r="AK22" s="256" t="str">
        <f>IFERROR(AVERAGEIF(Tableau3[Catégorie du véhicule],'Référentiel et sources'!$H$5,Tableau3[Nombre de kilomètres parcourus par an par véhicule du groupe]),"")</f>
        <v/>
      </c>
      <c r="AL22" s="256" t="str">
        <f>IFERROR(AVERAGEIF(Tableau3[Catégorie du véhicule],'Référentiel et sources'!$H$6,Tableau3[Nombre de kilomètres parcourus par an par véhicule du groupe]),"")</f>
        <v/>
      </c>
      <c r="AM22" s="256" t="str">
        <f>IFERROR(AVERAGEIF(Tableau3[Catégorie du véhicule],'Référentiel et sources'!$H$7,Tableau3[Nombre de kilomètres parcourus par an par véhicule du groupe]),"")</f>
        <v/>
      </c>
      <c r="AN22" s="256" t="str">
        <f>IFERROR(AVERAGEIF(Tableau3[Catégorie du véhicule],'Référentiel et sources'!$H$8,Tableau3[Nombre de kilomètres parcourus par an par véhicule du groupe]),"")</f>
        <v/>
      </c>
      <c r="AO22" s="256" t="str">
        <f>IFERROR(AVERAGEIF(Tableau3[Catégorie du véhicule],'Référentiel et sources'!$H$9,Tableau3[Nombre de kilomètres parcourus par an par véhicule du groupe]),"")</f>
        <v/>
      </c>
      <c r="AP22" s="256" t="str">
        <f>IFERROR(AVERAGEIF(Tableau3[Catégorie du véhicule],'Référentiel et sources'!$H$10,Tableau3[Nombre de kilomètres parcourus par an par véhicule du groupe]),"")</f>
        <v/>
      </c>
      <c r="AQ22" s="256" t="str">
        <f>IFERROR(AVERAGEIF(Tableau3[Catégorie du véhicule],'Référentiel et sources'!$H$11,Tableau3[Nombre de kilomètres parcourus par an par véhicule du groupe]),"")</f>
        <v/>
      </c>
      <c r="AR22" s="256" t="str">
        <f>IFERROR(AVERAGEIF(Tableau3[Catégorie du véhicule],'Référentiel et sources'!$H$12,Tableau3[Nombre de kilomètres parcourus par an par véhicule du groupe]),"")</f>
        <v/>
      </c>
      <c r="AS22" s="256" t="str">
        <f>IFERROR(AVERAGEIF(Tableau3[Catégorie du véhicule],'Référentiel et sources'!$H$13,Tableau3[Nombre de kilomètres parcourus par an par véhicule du groupe]),"")</f>
        <v/>
      </c>
      <c r="AT22" s="256" t="str">
        <f>IFERROR(AVERAGEIF(Tableau3[Catégorie du véhicule],'Référentiel et sources'!$H$14,Tableau3[Nombre de kilomètres parcourus par an par véhicule du groupe]),"")</f>
        <v/>
      </c>
      <c r="AU22" s="257">
        <f>'3- Calcul CO2'!L40</f>
        <v>0</v>
      </c>
      <c r="AV22" s="158"/>
      <c r="AW22" s="158"/>
      <c r="AX22" s="258">
        <f>'3- Calcul CO2'!S40</f>
        <v>0</v>
      </c>
      <c r="AY22" s="259" t="e">
        <f>Tableau1[[#This Row],[Montant total d''aide demandée]]/Tableau1[[#This Row],[TOTAL des émissions de CO2eq évitées à l''échappement pendant la durée de première vie estimée du pack batterie du/des véhicule(s) (en tCO2eq)]]</f>
        <v>#DIV/0!</v>
      </c>
      <c r="BA22" s="260"/>
      <c r="BB22" s="214"/>
    </row>
    <row r="23" spans="1:64" ht="130.05000000000001" customHeight="1" thickBot="1" x14ac:dyDescent="0.35">
      <c r="A23" s="261" t="s">
        <v>294</v>
      </c>
      <c r="B23" s="262" t="s">
        <v>295</v>
      </c>
      <c r="C23" s="263" t="s">
        <v>296</v>
      </c>
      <c r="D23" s="263" t="s">
        <v>297</v>
      </c>
      <c r="E23" s="263" t="s">
        <v>298</v>
      </c>
      <c r="F23" s="263" t="s">
        <v>299</v>
      </c>
      <c r="G23" s="263" t="s">
        <v>300</v>
      </c>
      <c r="H23" s="263" t="s">
        <v>301</v>
      </c>
      <c r="I23" s="264" t="s">
        <v>302</v>
      </c>
      <c r="J23" s="263" t="s">
        <v>303</v>
      </c>
      <c r="K23" s="263" t="s">
        <v>297</v>
      </c>
      <c r="L23" s="263" t="s">
        <v>304</v>
      </c>
      <c r="M23" s="263" t="s">
        <v>297</v>
      </c>
      <c r="N23" s="263" t="s">
        <v>297</v>
      </c>
      <c r="O23" s="263" t="s">
        <v>297</v>
      </c>
      <c r="P23" s="263" t="s">
        <v>297</v>
      </c>
      <c r="Q23" s="263" t="s">
        <v>305</v>
      </c>
      <c r="R23" s="263" t="s">
        <v>305</v>
      </c>
      <c r="S23" s="263" t="s">
        <v>305</v>
      </c>
      <c r="T23" s="263" t="s">
        <v>305</v>
      </c>
      <c r="U23" s="263" t="s">
        <v>305</v>
      </c>
      <c r="V23" s="263" t="s">
        <v>303</v>
      </c>
      <c r="W23" s="263" t="s">
        <v>305</v>
      </c>
      <c r="X23" s="263" t="s">
        <v>305</v>
      </c>
      <c r="Y23" s="263" t="s">
        <v>305</v>
      </c>
      <c r="Z23" s="263" t="s">
        <v>305</v>
      </c>
      <c r="AA23" s="263" t="s">
        <v>303</v>
      </c>
      <c r="AB23" s="263" t="s">
        <v>305</v>
      </c>
      <c r="AC23" s="263" t="s">
        <v>305</v>
      </c>
      <c r="AD23" s="263" t="s">
        <v>303</v>
      </c>
      <c r="AE23" s="263" t="s">
        <v>303</v>
      </c>
      <c r="AF23" s="263" t="s">
        <v>303</v>
      </c>
      <c r="AG23" s="263" t="s">
        <v>305</v>
      </c>
      <c r="AH23" s="263" t="s">
        <v>305</v>
      </c>
      <c r="AI23" s="263" t="s">
        <v>306</v>
      </c>
      <c r="AJ23" s="263" t="s">
        <v>305</v>
      </c>
      <c r="AK23" s="263" t="s">
        <v>305</v>
      </c>
      <c r="AL23" s="263" t="s">
        <v>305</v>
      </c>
      <c r="AM23" s="263" t="s">
        <v>305</v>
      </c>
      <c r="AN23" s="263" t="s">
        <v>305</v>
      </c>
      <c r="AO23" s="263" t="s">
        <v>305</v>
      </c>
      <c r="AP23" s="263" t="s">
        <v>305</v>
      </c>
      <c r="AQ23" s="263" t="s">
        <v>305</v>
      </c>
      <c r="AR23" s="263" t="s">
        <v>305</v>
      </c>
      <c r="AS23" s="263" t="s">
        <v>305</v>
      </c>
      <c r="AT23" s="263" t="s">
        <v>305</v>
      </c>
      <c r="AU23" s="263" t="s">
        <v>303</v>
      </c>
      <c r="AV23" s="263" t="s">
        <v>307</v>
      </c>
      <c r="AW23" s="263" t="s">
        <v>307</v>
      </c>
      <c r="AX23" s="263" t="s">
        <v>308</v>
      </c>
      <c r="AY23" s="265" t="s">
        <v>303</v>
      </c>
    </row>
    <row r="24" spans="1:64" ht="21" customHeight="1" x14ac:dyDescent="0.3">
      <c r="I24" s="266"/>
      <c r="J24" s="266"/>
      <c r="K24" s="266"/>
      <c r="L24" s="266"/>
      <c r="M24" s="266"/>
      <c r="N24" s="266"/>
      <c r="O24" s="266"/>
      <c r="T24" s="267"/>
      <c r="U24" s="267"/>
      <c r="AJ24" s="327"/>
      <c r="AK24" s="327"/>
      <c r="AL24" s="327"/>
      <c r="AM24" s="327"/>
      <c r="AN24" s="327"/>
      <c r="AO24" s="327"/>
      <c r="AP24" s="268"/>
      <c r="AQ24" s="268"/>
      <c r="AR24" s="268"/>
      <c r="AS24" s="268"/>
      <c r="AT24" s="268"/>
      <c r="AU24" s="269"/>
      <c r="AV24" s="214"/>
      <c r="AW24" s="214"/>
      <c r="AX24" s="214"/>
      <c r="AY24" s="214"/>
    </row>
    <row r="25" spans="1:64" ht="21" customHeight="1" x14ac:dyDescent="0.3">
      <c r="I25" s="266"/>
      <c r="J25" s="266"/>
      <c r="K25" s="266"/>
      <c r="L25" s="266"/>
      <c r="M25" s="266"/>
      <c r="N25" s="266"/>
      <c r="O25" s="266"/>
      <c r="T25" s="267"/>
      <c r="U25" s="267"/>
      <c r="AJ25" s="328"/>
      <c r="AK25" s="328"/>
      <c r="AL25" s="328"/>
      <c r="AM25" s="328"/>
      <c r="AN25" s="328"/>
      <c r="AO25" s="328"/>
      <c r="AP25" s="270"/>
      <c r="AQ25" s="270"/>
      <c r="AR25" s="270"/>
      <c r="AS25" s="270"/>
      <c r="AT25" s="270"/>
      <c r="AU25" s="271"/>
    </row>
    <row r="26" spans="1:64" ht="21" customHeight="1" x14ac:dyDescent="0.3">
      <c r="I26" s="266"/>
      <c r="J26" s="266"/>
      <c r="K26" s="266"/>
      <c r="L26" s="266"/>
      <c r="M26" s="266"/>
      <c r="N26" s="266"/>
      <c r="O26" s="266"/>
      <c r="T26" s="267"/>
      <c r="U26" s="267"/>
      <c r="AJ26" s="328"/>
      <c r="AK26" s="328"/>
      <c r="AL26" s="328"/>
      <c r="AM26" s="328"/>
      <c r="AN26" s="328"/>
      <c r="AO26" s="328"/>
      <c r="AP26" s="270"/>
      <c r="AQ26" s="270"/>
      <c r="AR26" s="270"/>
      <c r="AS26" s="270"/>
      <c r="AT26" s="270"/>
      <c r="AU26" s="271"/>
    </row>
    <row r="27" spans="1:64" ht="30" customHeight="1" x14ac:dyDescent="0.3">
      <c r="I27" s="266"/>
      <c r="J27" s="266"/>
      <c r="K27" s="266"/>
      <c r="L27" s="266"/>
      <c r="M27" s="266"/>
      <c r="N27" s="266"/>
      <c r="O27" s="266"/>
      <c r="T27" s="267"/>
      <c r="U27" s="267"/>
      <c r="AJ27" s="328"/>
      <c r="AK27" s="328"/>
      <c r="AL27" s="328"/>
      <c r="AM27" s="328"/>
      <c r="AN27" s="328"/>
      <c r="AO27" s="328"/>
      <c r="AP27" s="270"/>
      <c r="AQ27" s="270"/>
      <c r="AR27" s="270"/>
      <c r="AS27" s="270"/>
      <c r="AT27" s="270"/>
      <c r="AU27" s="271"/>
    </row>
    <row r="28" spans="1:64" ht="30" customHeight="1" x14ac:dyDescent="0.3">
      <c r="I28" s="266"/>
      <c r="J28" s="266"/>
      <c r="K28" s="266"/>
      <c r="L28" s="266"/>
      <c r="M28" s="266"/>
      <c r="N28" s="266"/>
      <c r="O28" s="266"/>
      <c r="T28" s="267"/>
      <c r="U28" s="267"/>
    </row>
    <row r="29" spans="1:64" ht="30" customHeight="1" x14ac:dyDescent="0.3">
      <c r="I29" s="266"/>
      <c r="J29" s="266"/>
      <c r="K29" s="266"/>
      <c r="L29" s="266"/>
      <c r="M29" s="266"/>
      <c r="N29" s="266"/>
      <c r="O29" s="266"/>
      <c r="T29" s="267"/>
      <c r="U29" s="267"/>
    </row>
    <row r="30" spans="1:64" ht="30" customHeight="1" x14ac:dyDescent="0.3">
      <c r="I30" s="266"/>
      <c r="J30" s="266"/>
      <c r="K30" s="266"/>
      <c r="L30" s="266"/>
      <c r="M30" s="266"/>
      <c r="N30" s="266"/>
      <c r="O30" s="266"/>
      <c r="T30" s="267"/>
      <c r="U30" s="267"/>
    </row>
    <row r="31" spans="1:64" x14ac:dyDescent="0.3">
      <c r="I31" s="266"/>
      <c r="J31" s="266"/>
      <c r="K31" s="266"/>
      <c r="L31" s="266"/>
      <c r="M31" s="266"/>
      <c r="N31" s="266"/>
      <c r="O31" s="266"/>
      <c r="T31" s="267"/>
      <c r="U31" s="267"/>
    </row>
    <row r="32" spans="1:64" x14ac:dyDescent="0.3">
      <c r="B32" s="325"/>
      <c r="C32" s="325"/>
      <c r="D32" s="325"/>
      <c r="E32" s="325"/>
      <c r="F32" s="325"/>
      <c r="G32" s="325"/>
      <c r="H32" s="272"/>
      <c r="I32" s="325"/>
      <c r="J32" s="325"/>
      <c r="K32" s="325"/>
      <c r="L32" s="325"/>
      <c r="M32" s="325"/>
      <c r="N32" s="325"/>
      <c r="O32" s="325"/>
      <c r="P32" s="325"/>
      <c r="Q32" s="325"/>
      <c r="R32" s="325"/>
      <c r="S32" s="325"/>
      <c r="T32" s="273"/>
      <c r="U32" s="273"/>
    </row>
  </sheetData>
  <sheetProtection algorithmName="SHA-512" hashValue="27AqBbA+vilTl6zi0D6i9Q7ITcG+aJGaRaeRO2ElFyysuz50PmY1loTHKclzV4QyjJ0A0I2ynlYgIzqKUG73jA==" saltValue="bz/IwY7aOkgM3F7BHHfMoQ==" spinCount="100000" sheet="1" objects="1" scenarios="1"/>
  <mergeCells count="7">
    <mergeCell ref="I32:S32"/>
    <mergeCell ref="B32:G32"/>
    <mergeCell ref="D2:H8"/>
    <mergeCell ref="AJ24:AO24"/>
    <mergeCell ref="AJ25:AO25"/>
    <mergeCell ref="AJ26:AO26"/>
    <mergeCell ref="AJ27:AO27"/>
  </mergeCells>
  <phoneticPr fontId="3" type="noConversion"/>
  <conditionalFormatting sqref="J22">
    <cfRule type="cellIs" dxfId="1" priority="4" operator="greaterThan">
      <formula>24</formula>
    </cfRule>
  </conditionalFormatting>
  <pageMargins left="0.7" right="0.7" top="0.75" bottom="0.75" header="0.3" footer="0.3"/>
  <pageSetup paperSize="9"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notEqual" id="{174E2EAA-233B-450D-9BBB-4B1E3DAE7B6A}">
            <xm:f>'2- Volet financier'!$F$74+'2- Volet financier'!$G$131+'2- Volet financier'!$F$184+'2- Volet financier'!$F$236</xm:f>
            <x14:dxf>
              <font>
                <color rgb="FF9C0006"/>
              </font>
              <fill>
                <patternFill>
                  <bgColor rgb="FFFFC7CE"/>
                </patternFill>
              </fill>
            </x14:dxf>
          </x14:cfRule>
          <xm:sqref>AE22</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B37E1738-6E7B-4069-926B-74D1F467F98C}">
          <x14:formula1>
            <xm:f>'Référentiel et sources'!$E$4:$E$18</xm:f>
          </x14:formula1>
          <xm:sqref>AV22</xm:sqref>
        </x14:dataValidation>
        <x14:dataValidation type="list" allowBlank="1" showInputMessage="1" showErrorMessage="1" xr:uid="{062FE1B2-7050-4493-A02F-488683A6DF6E}">
          <x14:formula1>
            <xm:f>'Référentiel et sources'!$D$4:$D$6</xm:f>
          </x14:formula1>
          <xm:sqref>AI22</xm:sqref>
        </x14:dataValidation>
        <x14:dataValidation type="list" allowBlank="1" showInputMessage="1" showErrorMessage="1" xr:uid="{C1BDB8BC-FF05-4785-8382-9F9FE888ACA5}">
          <x14:formula1>
            <xm:f>'Référentiel et sources'!$F$4:$F$18</xm:f>
          </x14:formula1>
          <xm:sqref>F22</xm:sqref>
        </x14:dataValidation>
        <x14:dataValidation type="list" allowBlank="1" showInputMessage="1" showErrorMessage="1" xr:uid="{DEC7900E-AE25-404E-AE0F-9FADD2B902AB}">
          <x14:formula1>
            <xm:f>'Référentiel et sources'!$B$4:$B$18</xm:f>
          </x14:formula1>
          <xm:sqref>B22</xm:sqref>
        </x14:dataValidation>
        <x14:dataValidation type="list" allowBlank="1" showInputMessage="1" showErrorMessage="1" xr:uid="{D37918DC-4F95-4306-83E4-987EB1315736}">
          <x14:formula1>
            <xm:f>'Référentiel et sources'!$G$4:$G$18</xm:f>
          </x14:formula1>
          <xm:sqref>AW22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3674-486A-4D8D-B8F5-EDE427778164}">
  <sheetPr codeName="Feuil5"/>
  <dimension ref="B1:J64"/>
  <sheetViews>
    <sheetView showGridLines="0" zoomScale="65" zoomScaleNormal="85" workbookViewId="0">
      <selection activeCell="I36" sqref="I36"/>
    </sheetView>
  </sheetViews>
  <sheetFormatPr baseColWidth="10" defaultColWidth="11.44140625" defaultRowHeight="14.4" x14ac:dyDescent="0.3"/>
  <cols>
    <col min="2" max="2" width="39.5546875" bestFit="1" customWidth="1"/>
    <col min="3" max="3" width="39.5546875" customWidth="1"/>
    <col min="4" max="4" width="30.5546875" bestFit="1" customWidth="1"/>
    <col min="5" max="5" width="30.21875" bestFit="1" customWidth="1"/>
    <col min="6" max="6" width="39.21875" bestFit="1" customWidth="1"/>
    <col min="7" max="8" width="39.21875" customWidth="1"/>
    <col min="9" max="9" width="21.77734375" bestFit="1" customWidth="1"/>
  </cols>
  <sheetData>
    <row r="1" spans="2:10" ht="21" x14ac:dyDescent="0.4">
      <c r="B1" s="332" t="s">
        <v>418</v>
      </c>
      <c r="C1" s="332"/>
      <c r="D1" s="332"/>
      <c r="E1" s="332"/>
      <c r="F1" s="332"/>
      <c r="G1" s="332"/>
      <c r="H1" s="332"/>
    </row>
    <row r="2" spans="2:10" x14ac:dyDescent="0.3">
      <c r="D2" s="337" t="s">
        <v>417</v>
      </c>
      <c r="E2" s="337"/>
      <c r="F2" s="337"/>
    </row>
    <row r="3" spans="2:10" x14ac:dyDescent="0.3">
      <c r="B3" t="s">
        <v>188</v>
      </c>
      <c r="C3" t="s">
        <v>309</v>
      </c>
      <c r="D3" t="s">
        <v>310</v>
      </c>
      <c r="E3" t="s">
        <v>311</v>
      </c>
      <c r="F3" t="s">
        <v>312</v>
      </c>
      <c r="G3" t="s">
        <v>289</v>
      </c>
      <c r="H3" t="s">
        <v>313</v>
      </c>
      <c r="I3" t="s">
        <v>220</v>
      </c>
    </row>
    <row r="4" spans="2:10" x14ac:dyDescent="0.3">
      <c r="B4" t="e" vm="1">
        <v>#VALUE!</v>
      </c>
      <c r="C4" t="s">
        <v>106</v>
      </c>
      <c r="D4" t="s">
        <v>314</v>
      </c>
      <c r="E4" t="s">
        <v>315</v>
      </c>
      <c r="F4" t="s">
        <v>316</v>
      </c>
      <c r="G4" t="s">
        <v>317</v>
      </c>
      <c r="H4" t="s">
        <v>318</v>
      </c>
      <c r="I4" t="s">
        <v>319</v>
      </c>
      <c r="J4" s="162"/>
    </row>
    <row r="5" spans="2:10" x14ac:dyDescent="0.3">
      <c r="B5" t="e" vm="2">
        <v>#VALUE!</v>
      </c>
      <c r="C5" t="s">
        <v>320</v>
      </c>
      <c r="D5" t="s">
        <v>321</v>
      </c>
      <c r="E5" t="s">
        <v>195</v>
      </c>
      <c r="F5" t="s">
        <v>322</v>
      </c>
      <c r="G5" t="s">
        <v>323</v>
      </c>
      <c r="H5" t="s">
        <v>324</v>
      </c>
      <c r="I5" t="s">
        <v>325</v>
      </c>
      <c r="J5" s="162"/>
    </row>
    <row r="6" spans="2:10" x14ac:dyDescent="0.3">
      <c r="B6" t="e" vm="3">
        <v>#VALUE!</v>
      </c>
      <c r="C6" t="s">
        <v>326</v>
      </c>
      <c r="D6" t="s">
        <v>327</v>
      </c>
      <c r="E6" t="s">
        <v>328</v>
      </c>
      <c r="F6" t="s">
        <v>329</v>
      </c>
      <c r="G6" t="s">
        <v>330</v>
      </c>
      <c r="H6" t="s">
        <v>331</v>
      </c>
      <c r="I6" t="s">
        <v>332</v>
      </c>
      <c r="J6" s="162"/>
    </row>
    <row r="7" spans="2:10" x14ac:dyDescent="0.3">
      <c r="B7" t="e" vm="4">
        <v>#VALUE!</v>
      </c>
      <c r="C7" t="s">
        <v>333</v>
      </c>
      <c r="E7" t="s">
        <v>330</v>
      </c>
      <c r="F7" t="s">
        <v>334</v>
      </c>
      <c r="H7" t="s">
        <v>335</v>
      </c>
      <c r="I7" t="s">
        <v>336</v>
      </c>
      <c r="J7" s="162"/>
    </row>
    <row r="8" spans="2:10" x14ac:dyDescent="0.3">
      <c r="B8" t="e" vm="5">
        <v>#VALUE!</v>
      </c>
      <c r="C8" t="s">
        <v>337</v>
      </c>
      <c r="F8" t="s">
        <v>338</v>
      </c>
      <c r="H8" t="s">
        <v>339</v>
      </c>
      <c r="I8" t="s">
        <v>340</v>
      </c>
      <c r="J8" s="162"/>
    </row>
    <row r="9" spans="2:10" x14ac:dyDescent="0.3">
      <c r="B9" t="e" vm="6">
        <v>#VALUE!</v>
      </c>
      <c r="H9" t="s">
        <v>341</v>
      </c>
      <c r="I9" t="s">
        <v>342</v>
      </c>
      <c r="J9" s="162"/>
    </row>
    <row r="10" spans="2:10" x14ac:dyDescent="0.3">
      <c r="B10" t="e" vm="7">
        <v>#VALUE!</v>
      </c>
      <c r="H10" t="s">
        <v>343</v>
      </c>
      <c r="I10" t="s">
        <v>344</v>
      </c>
      <c r="J10" s="162"/>
    </row>
    <row r="11" spans="2:10" x14ac:dyDescent="0.3">
      <c r="B11" t="e" vm="8">
        <v>#VALUE!</v>
      </c>
      <c r="H11" t="s">
        <v>345</v>
      </c>
      <c r="I11" t="s">
        <v>346</v>
      </c>
      <c r="J11" s="162"/>
    </row>
    <row r="12" spans="2:10" x14ac:dyDescent="0.3">
      <c r="B12" t="e" vm="9">
        <v>#VALUE!</v>
      </c>
      <c r="H12" t="s">
        <v>347</v>
      </c>
      <c r="I12" t="s">
        <v>348</v>
      </c>
      <c r="J12" s="162"/>
    </row>
    <row r="13" spans="2:10" x14ac:dyDescent="0.3">
      <c r="B13" t="e" vm="10">
        <v>#VALUE!</v>
      </c>
      <c r="H13" t="s">
        <v>349</v>
      </c>
      <c r="I13" t="s">
        <v>350</v>
      </c>
      <c r="J13" s="162"/>
    </row>
    <row r="14" spans="2:10" x14ac:dyDescent="0.3">
      <c r="B14" t="e" vm="11">
        <v>#VALUE!</v>
      </c>
      <c r="H14" t="s">
        <v>351</v>
      </c>
      <c r="I14" t="s">
        <v>352</v>
      </c>
      <c r="J14" s="162"/>
    </row>
    <row r="15" spans="2:10" x14ac:dyDescent="0.3">
      <c r="B15" t="e" vm="12">
        <v>#VALUE!</v>
      </c>
      <c r="I15" t="s">
        <v>353</v>
      </c>
      <c r="J15" s="162"/>
    </row>
    <row r="16" spans="2:10" x14ac:dyDescent="0.3">
      <c r="B16" t="e" vm="13">
        <v>#VALUE!</v>
      </c>
      <c r="I16" t="s">
        <v>354</v>
      </c>
    </row>
    <row r="17" spans="2:9" x14ac:dyDescent="0.3">
      <c r="B17" t="e" vm="14">
        <v>#VALUE!</v>
      </c>
      <c r="I17" t="s">
        <v>355</v>
      </c>
    </row>
    <row r="18" spans="2:9" x14ac:dyDescent="0.3">
      <c r="B18" t="e" vm="15">
        <v>#VALUE!</v>
      </c>
      <c r="I18" t="s">
        <v>356</v>
      </c>
    </row>
    <row r="19" spans="2:9" x14ac:dyDescent="0.3">
      <c r="I19" t="s">
        <v>357</v>
      </c>
    </row>
    <row r="20" spans="2:9" x14ac:dyDescent="0.3">
      <c r="I20" t="s">
        <v>358</v>
      </c>
    </row>
    <row r="21" spans="2:9" x14ac:dyDescent="0.3">
      <c r="I21" t="s">
        <v>359</v>
      </c>
    </row>
    <row r="22" spans="2:9" x14ac:dyDescent="0.3">
      <c r="I22" t="s">
        <v>360</v>
      </c>
    </row>
    <row r="23" spans="2:9" x14ac:dyDescent="0.3">
      <c r="I23" t="s">
        <v>361</v>
      </c>
    </row>
    <row r="24" spans="2:9" x14ac:dyDescent="0.3">
      <c r="I24" t="s">
        <v>362</v>
      </c>
    </row>
    <row r="25" spans="2:9" x14ac:dyDescent="0.3">
      <c r="I25" t="s">
        <v>363</v>
      </c>
    </row>
    <row r="26" spans="2:9" x14ac:dyDescent="0.3">
      <c r="I26" t="s">
        <v>364</v>
      </c>
    </row>
    <row r="27" spans="2:9" x14ac:dyDescent="0.3">
      <c r="I27" t="s">
        <v>365</v>
      </c>
    </row>
    <row r="28" spans="2:9" x14ac:dyDescent="0.3">
      <c r="I28" t="s">
        <v>366</v>
      </c>
    </row>
    <row r="29" spans="2:9" x14ac:dyDescent="0.3">
      <c r="I29" t="s">
        <v>367</v>
      </c>
    </row>
    <row r="30" spans="2:9" x14ac:dyDescent="0.3">
      <c r="I30" t="s">
        <v>368</v>
      </c>
    </row>
    <row r="31" spans="2:9" x14ac:dyDescent="0.3">
      <c r="I31" t="s">
        <v>369</v>
      </c>
    </row>
    <row r="32" spans="2:9" x14ac:dyDescent="0.3">
      <c r="I32" t="s">
        <v>370</v>
      </c>
    </row>
    <row r="33" spans="2:9" x14ac:dyDescent="0.3">
      <c r="I33" t="s">
        <v>371</v>
      </c>
    </row>
    <row r="34" spans="2:9" x14ac:dyDescent="0.3">
      <c r="I34" t="s">
        <v>420</v>
      </c>
    </row>
    <row r="35" spans="2:9" x14ac:dyDescent="0.3">
      <c r="I35" t="s">
        <v>421</v>
      </c>
    </row>
    <row r="37" spans="2:9" ht="18" x14ac:dyDescent="0.35">
      <c r="B37" s="331" t="s">
        <v>372</v>
      </c>
      <c r="C37" s="331"/>
      <c r="D37" s="331"/>
      <c r="G37" s="331" t="s">
        <v>373</v>
      </c>
      <c r="H37" s="331"/>
    </row>
    <row r="38" spans="2:9" ht="15" thickBot="1" x14ac:dyDescent="0.35"/>
    <row r="39" spans="2:9" x14ac:dyDescent="0.3">
      <c r="B39" s="333" t="s">
        <v>374</v>
      </c>
      <c r="C39" s="334"/>
      <c r="D39" s="334"/>
      <c r="E39" s="181" t="s">
        <v>375</v>
      </c>
      <c r="G39" s="192" t="s">
        <v>111</v>
      </c>
      <c r="H39" s="194" t="s">
        <v>376</v>
      </c>
    </row>
    <row r="40" spans="2:9" ht="24.6" x14ac:dyDescent="0.3">
      <c r="B40" s="182" t="s">
        <v>377</v>
      </c>
      <c r="C40" s="180">
        <v>2000</v>
      </c>
      <c r="D40" s="180" t="s">
        <v>378</v>
      </c>
      <c r="E40" s="183" t="s">
        <v>379</v>
      </c>
      <c r="G40" s="185" t="s">
        <v>380</v>
      </c>
      <c r="H40" s="195">
        <v>20000</v>
      </c>
    </row>
    <row r="41" spans="2:9" ht="28.8" x14ac:dyDescent="0.3">
      <c r="B41" s="182" t="s">
        <v>381</v>
      </c>
      <c r="C41" s="335">
        <v>0.35</v>
      </c>
      <c r="D41" s="336"/>
      <c r="E41" s="184" t="s">
        <v>382</v>
      </c>
      <c r="G41" s="185" t="s">
        <v>383</v>
      </c>
      <c r="H41" s="195">
        <v>65000</v>
      </c>
    </row>
    <row r="42" spans="2:9" ht="28.8" x14ac:dyDescent="0.3">
      <c r="B42" s="182" t="s">
        <v>384</v>
      </c>
      <c r="C42" s="335">
        <f>1-C41</f>
        <v>0.65</v>
      </c>
      <c r="D42" s="336"/>
      <c r="E42" s="184" t="s">
        <v>382</v>
      </c>
      <c r="G42" s="185" t="s">
        <v>385</v>
      </c>
      <c r="H42" s="195">
        <v>90000</v>
      </c>
    </row>
    <row r="43" spans="2:9" ht="29.4" thickBot="1" x14ac:dyDescent="0.35">
      <c r="B43" s="186" t="s">
        <v>386</v>
      </c>
      <c r="C43" s="187">
        <v>15</v>
      </c>
      <c r="D43" s="188" t="s">
        <v>387</v>
      </c>
      <c r="E43" s="189" t="s">
        <v>187</v>
      </c>
      <c r="G43" s="185" t="s">
        <v>388</v>
      </c>
      <c r="H43" s="195">
        <v>75000</v>
      </c>
    </row>
    <row r="44" spans="2:9" ht="15" thickBot="1" x14ac:dyDescent="0.35">
      <c r="G44" s="196" t="s">
        <v>122</v>
      </c>
      <c r="H44" s="204">
        <v>50000</v>
      </c>
    </row>
    <row r="45" spans="2:9" ht="18" x14ac:dyDescent="0.35">
      <c r="B45" s="331" t="s">
        <v>389</v>
      </c>
      <c r="C45" s="331"/>
      <c r="D45" s="331"/>
    </row>
    <row r="46" spans="2:9" ht="15" thickBot="1" x14ac:dyDescent="0.35"/>
    <row r="47" spans="2:9" ht="28.8" x14ac:dyDescent="0.3">
      <c r="B47" s="192" t="s">
        <v>390</v>
      </c>
      <c r="C47" s="193" t="s">
        <v>391</v>
      </c>
      <c r="D47" s="194" t="s">
        <v>392</v>
      </c>
    </row>
    <row r="48" spans="2:9" x14ac:dyDescent="0.3">
      <c r="B48" s="185" t="s">
        <v>393</v>
      </c>
      <c r="C48" s="190">
        <v>2.4900000000000002</v>
      </c>
      <c r="D48" s="195" t="s">
        <v>394</v>
      </c>
    </row>
    <row r="49" spans="2:7" x14ac:dyDescent="0.3">
      <c r="B49" s="185" t="s">
        <v>395</v>
      </c>
      <c r="C49" s="190">
        <v>1.69</v>
      </c>
      <c r="D49" s="195" t="s">
        <v>394</v>
      </c>
    </row>
    <row r="50" spans="2:7" x14ac:dyDescent="0.3">
      <c r="B50" s="185" t="s">
        <v>396</v>
      </c>
      <c r="C50" s="190">
        <v>2.41</v>
      </c>
      <c r="D50" s="195" t="s">
        <v>397</v>
      </c>
    </row>
    <row r="51" spans="2:7" ht="52.5" customHeight="1" thickBot="1" x14ac:dyDescent="0.35">
      <c r="B51" s="285" t="s">
        <v>416</v>
      </c>
      <c r="C51" s="284" t="s">
        <v>414</v>
      </c>
      <c r="D51" s="283" t="s">
        <v>415</v>
      </c>
      <c r="E51" s="338" t="s">
        <v>419</v>
      </c>
      <c r="F51" s="339"/>
      <c r="G51" s="339"/>
    </row>
    <row r="53" spans="2:7" ht="18" x14ac:dyDescent="0.35">
      <c r="B53" s="331" t="s">
        <v>398</v>
      </c>
      <c r="C53" s="331"/>
      <c r="D53" s="331"/>
    </row>
    <row r="54" spans="2:7" ht="65.55" customHeight="1" thickBot="1" x14ac:dyDescent="0.35">
      <c r="B54" s="329" t="s">
        <v>399</v>
      </c>
      <c r="C54" s="329"/>
      <c r="D54" s="329"/>
    </row>
    <row r="55" spans="2:7" ht="32.1" customHeight="1" x14ac:dyDescent="0.3">
      <c r="B55" s="192" t="s">
        <v>390</v>
      </c>
      <c r="C55" s="193" t="s">
        <v>400</v>
      </c>
      <c r="D55" s="194" t="s">
        <v>401</v>
      </c>
    </row>
    <row r="56" spans="2:7" x14ac:dyDescent="0.3">
      <c r="B56" s="330" t="s">
        <v>402</v>
      </c>
      <c r="C56" s="191" t="s">
        <v>403</v>
      </c>
      <c r="D56" s="197">
        <v>17</v>
      </c>
    </row>
    <row r="57" spans="2:7" x14ac:dyDescent="0.3">
      <c r="B57" s="330"/>
      <c r="C57" s="191" t="s">
        <v>404</v>
      </c>
      <c r="D57" s="197">
        <v>17.5</v>
      </c>
    </row>
    <row r="58" spans="2:7" x14ac:dyDescent="0.3">
      <c r="B58" s="330"/>
      <c r="C58" s="191" t="s">
        <v>405</v>
      </c>
      <c r="D58" s="197">
        <v>27.22</v>
      </c>
    </row>
    <row r="59" spans="2:7" x14ac:dyDescent="0.3">
      <c r="B59" s="330" t="s">
        <v>406</v>
      </c>
      <c r="C59" s="191" t="s">
        <v>407</v>
      </c>
      <c r="D59" s="197">
        <v>24</v>
      </c>
    </row>
    <row r="60" spans="2:7" x14ac:dyDescent="0.3">
      <c r="B60" s="330"/>
      <c r="C60" s="191" t="s">
        <v>408</v>
      </c>
      <c r="D60" s="197">
        <v>25.65</v>
      </c>
    </row>
    <row r="61" spans="2:7" x14ac:dyDescent="0.3">
      <c r="B61" s="330"/>
      <c r="C61" s="191" t="s">
        <v>409</v>
      </c>
      <c r="D61" s="197">
        <v>28.52</v>
      </c>
    </row>
    <row r="62" spans="2:7" x14ac:dyDescent="0.3">
      <c r="B62" s="330"/>
      <c r="C62" s="191" t="s">
        <v>410</v>
      </c>
      <c r="D62" s="197">
        <v>31.5</v>
      </c>
    </row>
    <row r="63" spans="2:7" x14ac:dyDescent="0.3">
      <c r="B63" s="330"/>
      <c r="C63" s="191" t="s">
        <v>411</v>
      </c>
      <c r="D63" s="197">
        <v>36</v>
      </c>
    </row>
    <row r="64" spans="2:7" ht="15" thickBot="1" x14ac:dyDescent="0.35">
      <c r="B64" s="198" t="s">
        <v>412</v>
      </c>
      <c r="C64" s="199" t="s">
        <v>413</v>
      </c>
      <c r="D64" s="200">
        <v>34.06</v>
      </c>
    </row>
  </sheetData>
  <sheetProtection selectLockedCells="1"/>
  <mergeCells count="13">
    <mergeCell ref="B54:D54"/>
    <mergeCell ref="B56:B58"/>
    <mergeCell ref="B59:B63"/>
    <mergeCell ref="B45:D45"/>
    <mergeCell ref="B1:H1"/>
    <mergeCell ref="B37:D37"/>
    <mergeCell ref="B39:D39"/>
    <mergeCell ref="C41:D41"/>
    <mergeCell ref="C42:D42"/>
    <mergeCell ref="B53:D53"/>
    <mergeCell ref="G37:H37"/>
    <mergeCell ref="D2:F2"/>
    <mergeCell ref="E51:G5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504DFC1002664FA6C8E0BE852B0309" ma:contentTypeVersion="14" ma:contentTypeDescription="Crée un document." ma:contentTypeScope="" ma:versionID="0f00a03cf8e263e42ce28cfe3468d740">
  <xsd:schema xmlns:xsd="http://www.w3.org/2001/XMLSchema" xmlns:xs="http://www.w3.org/2001/XMLSchema" xmlns:p="http://schemas.microsoft.com/office/2006/metadata/properties" xmlns:ns2="c28613cd-e4aa-48f7-8596-37603f7b2ef0" xmlns:ns3="705ca692-f4d3-461f-8fc2-a9a190c13cb5" targetNamespace="http://schemas.microsoft.com/office/2006/metadata/properties" ma:root="true" ma:fieldsID="c3248729fd7a70f6af7deea669630f73" ns2:_="" ns3:_="">
    <xsd:import namespace="c28613cd-e4aa-48f7-8596-37603f7b2ef0"/>
    <xsd:import namespace="705ca692-f4d3-461f-8fc2-a9a190c13c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8613cd-e4aa-48f7-8596-37603f7b2e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faaaa922-7a9d-4888-b0c0-3cd0453685d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5ca692-f4d3-461f-8fc2-a9a190c13cb5"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a1e4c3f8-78fd-4ca3-a6de-6a6984f3a8c5}" ma:internalName="TaxCatchAll" ma:showField="CatchAllData" ma:web="705ca692-f4d3-461f-8fc2-a9a190c13c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8613cd-e4aa-48f7-8596-37603f7b2ef0">
      <Terms xmlns="http://schemas.microsoft.com/office/infopath/2007/PartnerControls"/>
    </lcf76f155ced4ddcb4097134ff3c332f>
    <TaxCatchAll xmlns="705ca692-f4d3-461f-8fc2-a9a190c13cb5" xsi:nil="true"/>
    <SharedWithUsers xmlns="705ca692-f4d3-461f-8fc2-a9a190c13cb5">
      <UserInfo>
        <DisplayName>BREMOND Thomas</DisplayName>
        <AccountId>18</AccountId>
        <AccountType/>
      </UserInfo>
      <UserInfo>
        <DisplayName>ROYER Romain</DisplayName>
        <AccountId>14</AccountId>
        <AccountType/>
      </UserInfo>
      <UserInfo>
        <DisplayName>HUMEAU Guillaume</DisplayName>
        <AccountId>12</AccountId>
        <AccountType/>
      </UserInfo>
      <UserInfo>
        <DisplayName>BERNAERT Louis</DisplayName>
        <AccountId>19</AccountId>
        <AccountType/>
      </UserInfo>
      <UserInfo>
        <DisplayName>DORE Nicolas</DisplayName>
        <AccountId>20</AccountId>
        <AccountType/>
      </UserInfo>
      <UserInfo>
        <DisplayName>BELLIER Catherine</DisplayName>
        <AccountId>22</AccountId>
        <AccountType/>
      </UserInfo>
      <UserInfo>
        <DisplayName>MASSON Samuel</DisplayName>
        <AccountId>23</AccountId>
        <AccountType/>
      </UserInfo>
      <UserInfo>
        <DisplayName>MORINIERE Luc</DisplayName>
        <AccountId>29</AccountId>
        <AccountType/>
      </UserInfo>
      <UserInfo>
        <DisplayName>CORNET Pierre</DisplayName>
        <AccountId>151</AccountId>
        <AccountType/>
      </UserInfo>
    </SharedWithUsers>
  </documentManagement>
</p:properties>
</file>

<file path=customXml/itemProps1.xml><?xml version="1.0" encoding="utf-8"?>
<ds:datastoreItem xmlns:ds="http://schemas.openxmlformats.org/officeDocument/2006/customXml" ds:itemID="{CDE971A4-69EF-4426-946D-457A100617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8613cd-e4aa-48f7-8596-37603f7b2ef0"/>
    <ds:schemaRef ds:uri="705ca692-f4d3-461f-8fc2-a9a190c13c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F4EF4F-5993-4F44-B135-73F5D574CAE4}">
  <ds:schemaRefs>
    <ds:schemaRef ds:uri="http://schemas.microsoft.com/sharepoint/v3/contenttype/forms"/>
  </ds:schemaRefs>
</ds:datastoreItem>
</file>

<file path=customXml/itemProps3.xml><?xml version="1.0" encoding="utf-8"?>
<ds:datastoreItem xmlns:ds="http://schemas.openxmlformats.org/officeDocument/2006/customXml" ds:itemID="{8852D0C6-8922-4ABA-8636-68A31915675B}">
  <ds:schemaRefs>
    <ds:schemaRef ds:uri="http://schemas.microsoft.com/office/2006/metadata/properties"/>
    <ds:schemaRef ds:uri="http://schemas.microsoft.com/office/infopath/2007/PartnerControls"/>
    <ds:schemaRef ds:uri="c28613cd-e4aa-48f7-8596-37603f7b2ef0"/>
    <ds:schemaRef ds:uri="705ca692-f4d3-461f-8fc2-a9a190c13c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9</vt:i4>
      </vt:variant>
    </vt:vector>
  </HeadingPairs>
  <TitlesOfParts>
    <vt:vector size="14" baseType="lpstr">
      <vt:lpstr>1- Sante financiere</vt:lpstr>
      <vt:lpstr>2- Volet financier</vt:lpstr>
      <vt:lpstr>3- Calcul CO2</vt:lpstr>
      <vt:lpstr>4- Informations générales</vt:lpstr>
      <vt:lpstr>Référentiel et sources</vt:lpstr>
      <vt:lpstr>'2- Volet financier'!ch_taille</vt:lpstr>
      <vt:lpstr>'2- Volet financier'!ch_zone</vt:lpstr>
      <vt:lpstr>'2- Volet financier'!part_0</vt:lpstr>
      <vt:lpstr>'2- Volet financier'!part_1</vt:lpstr>
      <vt:lpstr>'2- Volet financier'!part_2</vt:lpstr>
      <vt:lpstr>'2- Volet financier'!part_3</vt:lpstr>
      <vt:lpstr>'2- Volet financier'!part_4</vt:lpstr>
      <vt:lpstr>'2- Volet financier'!part_6</vt:lpstr>
      <vt:lpstr>'2- Volet financier'!part_7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HUMEAU Guillaume</dc:creator>
  <cp:keywords/>
  <dc:description/>
  <cp:lastModifiedBy>BREMOND Thomas</cp:lastModifiedBy>
  <cp:revision/>
  <dcterms:created xsi:type="dcterms:W3CDTF">2015-06-05T18:19:34Z</dcterms:created>
  <dcterms:modified xsi:type="dcterms:W3CDTF">2024-10-03T15:41:03Z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ProgID">
    <vt:lpwstr/>
  </property>
  <property fmtid="{D5CDD505-2E9C-101B-9397-08002B2CF9AE}" pid="3" name="ContentTypeId">
    <vt:lpwstr>0x010100AC504DFC1002664FA6C8E0BE852B0309</vt:lpwstr>
  </property>
  <property fmtid="{D5CDD505-2E9C-101B-9397-08002B2CF9AE}" pid="4" name="Confidentiel">
    <vt:lpwstr>Non</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